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mc:AlternateContent xmlns:mc="http://schemas.openxmlformats.org/markup-compatibility/2006">
    <mc:Choice Requires="x15">
      <x15ac:absPath xmlns:x15ac="http://schemas.microsoft.com/office/spreadsheetml/2010/11/ac" url="C:\Users\adivl\Desktop\SCDI\GRADIS 2022\raportare facultati\"/>
    </mc:Choice>
  </mc:AlternateContent>
  <xr:revisionPtr revIDLastSave="0" documentId="13_ncr:1_{78691251-7B5A-463C-B3E4-AFA30CA7E535}" xr6:coauthVersionLast="47" xr6:coauthVersionMax="47" xr10:uidLastSave="{00000000-0000-0000-0000-000000000000}"/>
  <bookViews>
    <workbookView xWindow="-98" yWindow="-98" windowWidth="21795" windowHeight="12975" tabRatio="919" xr2:uid="{00000000-000D-0000-FFFF-FFFF00000000}"/>
  </bookViews>
  <sheets>
    <sheet name="Centralizator facultate" sheetId="39" r:id="rId1"/>
    <sheet name="IC01" sheetId="3" r:id="rId2"/>
    <sheet name="IC02" sheetId="4" r:id="rId3"/>
    <sheet name="IC03" sheetId="5" r:id="rId4"/>
    <sheet name="IC04" sheetId="6" r:id="rId5"/>
    <sheet name="IC05" sheetId="7" r:id="rId6"/>
    <sheet name="IC06" sheetId="8" r:id="rId7"/>
    <sheet name="IC07" sheetId="9" r:id="rId8"/>
    <sheet name="IC08" sheetId="10" r:id="rId9"/>
    <sheet name="IC09" sheetId="11" r:id="rId10"/>
    <sheet name="IC10" sheetId="12" r:id="rId11"/>
    <sheet name="IC11" sheetId="13" r:id="rId12"/>
    <sheet name="IC12" sheetId="14" r:id="rId13"/>
    <sheet name="IC13" sheetId="15" r:id="rId14"/>
    <sheet name="IC14" sheetId="16" r:id="rId15"/>
    <sheet name="IC15" sheetId="17" r:id="rId16"/>
    <sheet name="IC16" sheetId="18" r:id="rId17"/>
    <sheet name="IC17" sheetId="19" r:id="rId18"/>
    <sheet name="ID01" sheetId="20" r:id="rId19"/>
    <sheet name="ID02" sheetId="21" r:id="rId20"/>
    <sheet name="ID03" sheetId="22" r:id="rId21"/>
    <sheet name="ID04" sheetId="23" r:id="rId22"/>
    <sheet name="ID05" sheetId="24" r:id="rId23"/>
    <sheet name="ID06" sheetId="25" r:id="rId24"/>
    <sheet name="ID07" sheetId="26" r:id="rId25"/>
    <sheet name="ID08" sheetId="27" r:id="rId26"/>
    <sheet name="ID09" sheetId="28" r:id="rId27"/>
    <sheet name="ID10" sheetId="29" r:id="rId28"/>
    <sheet name="ID11" sheetId="30" r:id="rId29"/>
    <sheet name="ID12" sheetId="31" r:id="rId30"/>
    <sheet name="ID13" sheetId="32" r:id="rId31"/>
    <sheet name="ID14" sheetId="33" r:id="rId32"/>
    <sheet name="ID15" sheetId="34" r:id="rId33"/>
    <sheet name="ID16" sheetId="35" r:id="rId34"/>
    <sheet name="ID17" sheetId="36" r:id="rId35"/>
    <sheet name="ID18" sheetId="37"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34" l="1"/>
  <c r="E90" i="32"/>
  <c r="E45" i="32"/>
  <c r="E117" i="31"/>
  <c r="E89" i="31"/>
  <c r="E88" i="31"/>
  <c r="E86" i="31"/>
  <c r="E85" i="31"/>
  <c r="E84" i="31"/>
  <c r="E83" i="31"/>
  <c r="E792" i="29" l="1"/>
  <c r="F792" i="29" s="1"/>
  <c r="E791" i="29"/>
  <c r="F791" i="29" s="1"/>
  <c r="E790" i="29"/>
  <c r="F790" i="29" s="1"/>
  <c r="E789" i="29"/>
  <c r="F789" i="29" s="1"/>
  <c r="E788" i="29"/>
  <c r="F788" i="29" s="1"/>
  <c r="F787" i="29"/>
  <c r="E787" i="29"/>
  <c r="F786" i="29"/>
  <c r="E786" i="29"/>
  <c r="E785" i="29"/>
  <c r="F785" i="29" s="1"/>
  <c r="E784" i="29"/>
  <c r="F784" i="29" s="1"/>
  <c r="F783" i="29"/>
  <c r="E783" i="29"/>
  <c r="F782" i="29"/>
  <c r="E782" i="29"/>
  <c r="E781" i="29"/>
  <c r="F781" i="29" s="1"/>
  <c r="E780" i="29"/>
  <c r="F780" i="29" s="1"/>
  <c r="F779" i="29"/>
  <c r="E779" i="29"/>
  <c r="F778" i="29"/>
  <c r="E778" i="29"/>
  <c r="E777" i="29"/>
  <c r="F777" i="29" s="1"/>
  <c r="F775" i="29"/>
  <c r="E775" i="29"/>
  <c r="F774" i="29"/>
  <c r="E774" i="29"/>
  <c r="E773" i="29"/>
  <c r="F773" i="29" s="1"/>
  <c r="E772" i="29"/>
  <c r="F772" i="29" s="1"/>
  <c r="E769" i="29"/>
  <c r="F769" i="29" s="1"/>
  <c r="E768" i="29"/>
  <c r="F768" i="29" s="1"/>
  <c r="E767" i="29"/>
  <c r="F767" i="29" s="1"/>
  <c r="E765" i="29"/>
  <c r="F765" i="29" s="1"/>
  <c r="E764" i="29"/>
  <c r="F764" i="29" s="1"/>
  <c r="E763" i="29"/>
  <c r="F763" i="29" s="1"/>
  <c r="F762" i="29"/>
  <c r="E762" i="29"/>
  <c r="E766" i="29" s="1"/>
  <c r="F766" i="29" s="1"/>
  <c r="E713" i="29"/>
  <c r="F713" i="29" s="1"/>
  <c r="E712" i="29"/>
  <c r="F712" i="29" s="1"/>
  <c r="E711" i="29"/>
  <c r="F711" i="29" s="1"/>
  <c r="F710" i="29"/>
  <c r="E710" i="29"/>
  <c r="E709" i="29"/>
  <c r="F709" i="29" s="1"/>
  <c r="E708" i="29"/>
  <c r="F708" i="29" s="1"/>
  <c r="E707" i="29"/>
  <c r="F707" i="29" s="1"/>
  <c r="F706" i="29"/>
  <c r="E706" i="29"/>
  <c r="E705" i="29"/>
  <c r="F705" i="29" s="1"/>
  <c r="E704" i="29"/>
  <c r="F704" i="29" s="1"/>
  <c r="E703" i="29"/>
  <c r="F703" i="29" s="1"/>
  <c r="F702" i="29"/>
  <c r="E702" i="29"/>
  <c r="E701" i="29"/>
  <c r="F701" i="29" s="1"/>
  <c r="E700" i="29"/>
  <c r="F700" i="29" s="1"/>
  <c r="F699" i="29"/>
  <c r="E699" i="29"/>
  <c r="F698" i="29"/>
  <c r="E698" i="29"/>
  <c r="E697" i="29"/>
  <c r="F697" i="29" s="1"/>
  <c r="E696" i="29"/>
  <c r="F696" i="29" s="1"/>
  <c r="E695" i="29"/>
  <c r="F695" i="29" s="1"/>
  <c r="F694" i="29"/>
  <c r="E694" i="29"/>
  <c r="E693" i="29"/>
  <c r="F693" i="29" s="1"/>
  <c r="E682" i="29"/>
  <c r="F682" i="29" s="1"/>
  <c r="E681" i="29"/>
  <c r="F681" i="29" s="1"/>
  <c r="F680" i="29"/>
  <c r="E680" i="29"/>
  <c r="E679" i="29"/>
  <c r="F679" i="29" s="1"/>
  <c r="E678" i="29"/>
  <c r="F678" i="29" s="1"/>
  <c r="E677" i="29"/>
  <c r="F677" i="29" s="1"/>
  <c r="F676" i="29"/>
  <c r="E676" i="29"/>
  <c r="E675" i="29"/>
  <c r="F675" i="29" s="1"/>
  <c r="E674" i="29"/>
  <c r="E673" i="29"/>
  <c r="F673" i="29" s="1"/>
  <c r="F672" i="29"/>
  <c r="E672" i="29"/>
  <c r="E671" i="29"/>
  <c r="E670" i="29"/>
  <c r="F670" i="29" s="1"/>
  <c r="E669" i="29"/>
  <c r="F669" i="29" s="1"/>
  <c r="E668" i="29"/>
  <c r="F660" i="29"/>
  <c r="E660" i="29"/>
  <c r="E659" i="29"/>
  <c r="F659" i="29" s="1"/>
  <c r="F658" i="29"/>
  <c r="E658" i="29"/>
  <c r="E657" i="29"/>
  <c r="F657" i="29" s="1"/>
  <c r="F656" i="29"/>
  <c r="E656" i="29"/>
  <c r="E655" i="29"/>
  <c r="F655" i="29" s="1"/>
  <c r="F654" i="29"/>
  <c r="E654" i="29"/>
  <c r="E653" i="29"/>
  <c r="F653" i="29" s="1"/>
  <c r="F652" i="29"/>
  <c r="E652" i="29"/>
  <c r="E651" i="29"/>
  <c r="F651" i="29" s="1"/>
  <c r="F650" i="29"/>
  <c r="E650" i="29"/>
  <c r="E649" i="29"/>
  <c r="F649" i="29" s="1"/>
  <c r="F648" i="29"/>
  <c r="E648" i="29"/>
  <c r="E647" i="29"/>
  <c r="F647" i="29" s="1"/>
  <c r="F646" i="29"/>
  <c r="E646" i="29"/>
  <c r="F645" i="29"/>
  <c r="F644" i="29"/>
  <c r="F643" i="29"/>
  <c r="F642" i="29"/>
  <c r="F641" i="29"/>
  <c r="F640" i="29"/>
  <c r="F639" i="29"/>
  <c r="F638" i="29"/>
  <c r="F637" i="29"/>
  <c r="F636" i="29"/>
  <c r="F635" i="29"/>
  <c r="F634" i="29"/>
  <c r="F633" i="29"/>
  <c r="F632" i="29"/>
  <c r="F631" i="29"/>
  <c r="F630" i="29"/>
  <c r="F629" i="29"/>
  <c r="F628" i="29"/>
  <c r="F627" i="29"/>
  <c r="F626" i="29"/>
  <c r="F625" i="29"/>
  <c r="F603" i="29"/>
  <c r="E589" i="29"/>
  <c r="E587" i="29"/>
  <c r="F523" i="29"/>
  <c r="F521" i="29"/>
  <c r="F520" i="29"/>
  <c r="F519" i="29"/>
  <c r="F518" i="29"/>
  <c r="F517" i="29"/>
  <c r="F516" i="29"/>
  <c r="F515" i="29"/>
  <c r="F514" i="29"/>
  <c r="F513" i="29"/>
  <c r="F512" i="29"/>
  <c r="F511" i="29"/>
  <c r="F510" i="29"/>
  <c r="F509" i="29"/>
  <c r="F476" i="29"/>
  <c r="E476" i="29"/>
  <c r="E475" i="29"/>
  <c r="F475" i="29" s="1"/>
  <c r="F474" i="29"/>
  <c r="E474" i="29"/>
  <c r="E473" i="29"/>
  <c r="F473" i="29" s="1"/>
  <c r="F472" i="29"/>
  <c r="E472" i="29"/>
  <c r="E471" i="29"/>
  <c r="F471" i="29" s="1"/>
  <c r="F470" i="29"/>
  <c r="E470" i="29"/>
  <c r="E469" i="29"/>
  <c r="F469" i="29" s="1"/>
  <c r="F468" i="29"/>
  <c r="E468" i="29"/>
  <c r="E467" i="29"/>
  <c r="F467" i="29" s="1"/>
  <c r="F466" i="29"/>
  <c r="E466" i="29"/>
  <c r="E465" i="29"/>
  <c r="F465" i="29" s="1"/>
  <c r="F464" i="29"/>
  <c r="E464" i="29"/>
  <c r="E463" i="29"/>
  <c r="F463" i="29" s="1"/>
  <c r="F462" i="29"/>
  <c r="E462" i="29"/>
  <c r="E461" i="29"/>
  <c r="F461" i="29" s="1"/>
  <c r="F460" i="29"/>
  <c r="E460" i="29"/>
  <c r="E459" i="29"/>
  <c r="F459" i="29" s="1"/>
  <c r="F458" i="29"/>
  <c r="E458" i="29"/>
  <c r="E457" i="29"/>
  <c r="F457" i="29" s="1"/>
  <c r="F456" i="29"/>
  <c r="E456" i="29"/>
  <c r="E455" i="29"/>
  <c r="F455" i="29" s="1"/>
  <c r="F454" i="29"/>
  <c r="E454" i="29"/>
  <c r="E453" i="29"/>
  <c r="F453" i="29" s="1"/>
  <c r="F452" i="29"/>
  <c r="E452" i="29"/>
  <c r="F451" i="29"/>
  <c r="E451" i="29"/>
  <c r="F438" i="29"/>
  <c r="F437" i="29"/>
  <c r="F436" i="29"/>
  <c r="F435" i="29"/>
  <c r="F434" i="29"/>
  <c r="E434" i="29"/>
  <c r="E433" i="29"/>
  <c r="F433" i="29" s="1"/>
  <c r="F432" i="29"/>
  <c r="E432" i="29"/>
  <c r="E431" i="29"/>
  <c r="F431" i="29" s="1"/>
  <c r="F430" i="29"/>
  <c r="E430" i="29"/>
  <c r="E429" i="29"/>
  <c r="F429" i="29" s="1"/>
  <c r="F428" i="29"/>
  <c r="E428" i="29"/>
  <c r="E427" i="29"/>
  <c r="F427" i="29" s="1"/>
  <c r="F426" i="29"/>
  <c r="E426" i="29"/>
  <c r="E425" i="29"/>
  <c r="F425" i="29" s="1"/>
  <c r="F411" i="29"/>
  <c r="F410" i="29"/>
  <c r="F409" i="29"/>
  <c r="F408" i="29"/>
  <c r="F407" i="29"/>
  <c r="F406" i="29"/>
  <c r="E338" i="29"/>
  <c r="F338" i="29" s="1"/>
  <c r="F337" i="29"/>
  <c r="E337" i="29"/>
  <c r="E336" i="29"/>
  <c r="F336" i="29" s="1"/>
  <c r="F335" i="29"/>
  <c r="E334" i="29"/>
  <c r="F334" i="29" s="1"/>
  <c r="F333" i="29"/>
  <c r="F332" i="29"/>
  <c r="E331" i="29"/>
  <c r="F331" i="29" s="1"/>
  <c r="E330" i="29"/>
  <c r="F330" i="29" s="1"/>
  <c r="F329" i="29"/>
  <c r="F328" i="29"/>
  <c r="E327" i="29"/>
  <c r="F327" i="29" s="1"/>
  <c r="E326" i="29"/>
  <c r="F326" i="29" s="1"/>
  <c r="F325" i="29"/>
  <c r="F324" i="29"/>
  <c r="E323" i="29"/>
  <c r="F323" i="29" s="1"/>
  <c r="E322" i="29"/>
  <c r="F322" i="29" s="1"/>
  <c r="F321" i="29"/>
  <c r="F320" i="29"/>
  <c r="E319" i="29"/>
  <c r="F319" i="29" s="1"/>
  <c r="E318" i="29"/>
  <c r="F318" i="29" s="1"/>
  <c r="F317" i="29"/>
  <c r="F316" i="29"/>
  <c r="E315" i="29"/>
  <c r="F315" i="29" s="1"/>
  <c r="E314" i="29"/>
  <c r="F314" i="29" s="1"/>
  <c r="E770" i="29" l="1"/>
  <c r="F770" i="29" s="1"/>
  <c r="E771" i="29"/>
  <c r="F771" i="29" s="1"/>
  <c r="E776" i="29"/>
  <c r="F776" i="29" s="1"/>
  <c r="E302" i="30"/>
  <c r="E301" i="30"/>
  <c r="E300" i="30"/>
  <c r="E299" i="30"/>
  <c r="E298" i="30"/>
  <c r="E297" i="30"/>
  <c r="E296" i="30"/>
  <c r="E295" i="30"/>
  <c r="E294" i="30"/>
  <c r="E293" i="30"/>
  <c r="E252" i="30"/>
  <c r="E67" i="28"/>
  <c r="E66" i="28"/>
  <c r="E65" i="28"/>
  <c r="E64" i="28"/>
  <c r="E63" i="28"/>
  <c r="D60" i="28"/>
  <c r="E60" i="28" s="1"/>
  <c r="E59" i="28"/>
  <c r="D59" i="28"/>
  <c r="D57" i="28"/>
  <c r="D55" i="28"/>
  <c r="E55" i="28" s="1"/>
  <c r="E54" i="28"/>
  <c r="D48" i="28"/>
  <c r="E48" i="28" s="1"/>
  <c r="E47" i="28"/>
  <c r="D47" i="28"/>
  <c r="D46" i="28"/>
  <c r="E46" i="28" s="1"/>
  <c r="D45" i="28"/>
  <c r="E45" i="28" s="1"/>
  <c r="D44" i="28"/>
  <c r="E44" i="28" s="1"/>
  <c r="E43" i="28"/>
  <c r="D43" i="28"/>
  <c r="E42" i="28"/>
  <c r="E41" i="28"/>
  <c r="D39" i="28"/>
  <c r="E39" i="28" s="1"/>
  <c r="D38" i="28"/>
  <c r="E38" i="28" s="1"/>
  <c r="E36" i="28"/>
  <c r="D36" i="28"/>
  <c r="D35" i="28"/>
  <c r="E35" i="28" s="1"/>
  <c r="D31" i="28"/>
  <c r="E31" i="28" s="1"/>
  <c r="E67" i="27"/>
  <c r="E66" i="27"/>
  <c r="E65" i="27"/>
  <c r="E64" i="27"/>
  <c r="E63" i="27"/>
  <c r="D60" i="27"/>
  <c r="E60" i="27" s="1"/>
  <c r="D59" i="27"/>
  <c r="D58" i="27"/>
  <c r="D55" i="27"/>
  <c r="E55" i="27" s="1"/>
  <c r="E54" i="27"/>
  <c r="E48" i="27"/>
  <c r="E47" i="27"/>
  <c r="E46" i="27"/>
  <c r="E45" i="27"/>
  <c r="E44" i="27"/>
  <c r="E43" i="27"/>
  <c r="E42" i="27"/>
  <c r="D39" i="27"/>
  <c r="E39" i="27" s="1"/>
  <c r="D38" i="27"/>
  <c r="E38" i="27" s="1"/>
  <c r="E36" i="27"/>
  <c r="D36" i="27"/>
  <c r="D35" i="27"/>
  <c r="E35" i="27" s="1"/>
  <c r="E31" i="27"/>
  <c r="D31" i="27"/>
  <c r="O119" i="16"/>
  <c r="N111" i="16"/>
  <c r="O111" i="16" s="1"/>
  <c r="N110" i="16"/>
  <c r="N109" i="16"/>
  <c r="O94" i="16"/>
  <c r="O93" i="16"/>
  <c r="O90" i="16"/>
  <c r="O89" i="16"/>
  <c r="O88" i="16"/>
  <c r="O87" i="16"/>
  <c r="O86" i="16"/>
  <c r="O85" i="16"/>
  <c r="N85" i="16"/>
  <c r="N84" i="16"/>
  <c r="O84" i="16" s="1"/>
  <c r="O80" i="16"/>
  <c r="O79" i="16"/>
  <c r="O75" i="16"/>
  <c r="O74" i="16"/>
  <c r="O73" i="16"/>
  <c r="O72" i="16"/>
  <c r="O71" i="16"/>
  <c r="O70" i="16"/>
  <c r="O69" i="16"/>
  <c r="O68" i="16"/>
  <c r="O67" i="16"/>
  <c r="O66" i="16"/>
  <c r="K961" i="14"/>
  <c r="K960" i="14"/>
  <c r="K959" i="14"/>
  <c r="K958" i="14"/>
  <c r="K957" i="14"/>
  <c r="K956" i="14"/>
  <c r="K955" i="14"/>
  <c r="K954" i="14"/>
  <c r="K953" i="14"/>
  <c r="K952" i="14"/>
  <c r="K951" i="14"/>
  <c r="K950" i="14"/>
  <c r="K949" i="14"/>
  <c r="K948" i="14"/>
  <c r="K947" i="14"/>
  <c r="K946" i="14"/>
  <c r="K945" i="14"/>
  <c r="K944" i="14"/>
  <c r="K943" i="14"/>
  <c r="K942" i="14"/>
  <c r="K941" i="14"/>
  <c r="K940" i="14"/>
  <c r="K939" i="14"/>
  <c r="K938" i="14"/>
  <c r="K937" i="14"/>
  <c r="K936" i="14"/>
  <c r="K935" i="14"/>
  <c r="K934" i="14"/>
  <c r="K933" i="14"/>
  <c r="K932" i="14"/>
  <c r="K931" i="14"/>
  <c r="K930" i="14"/>
  <c r="K929" i="14"/>
  <c r="K928" i="14"/>
  <c r="K927" i="14"/>
  <c r="K926" i="14"/>
  <c r="K925" i="14"/>
  <c r="K924" i="14"/>
  <c r="K923" i="14"/>
  <c r="K922" i="14"/>
  <c r="K921" i="14"/>
  <c r="K920" i="14"/>
  <c r="K919" i="14"/>
  <c r="K918" i="14"/>
  <c r="K917" i="14"/>
  <c r="K916" i="14"/>
  <c r="K915" i="14"/>
  <c r="K914" i="14"/>
  <c r="K913" i="14"/>
  <c r="K912" i="14"/>
  <c r="K911" i="14"/>
  <c r="K910" i="14"/>
  <c r="K909" i="14"/>
  <c r="K908" i="14"/>
  <c r="K907" i="14"/>
  <c r="K906" i="14"/>
  <c r="K905" i="14"/>
  <c r="K904" i="14"/>
  <c r="K903" i="14"/>
  <c r="K902" i="14"/>
  <c r="K901" i="14"/>
  <c r="K900" i="14"/>
  <c r="K899" i="14"/>
  <c r="K898" i="14"/>
  <c r="K897" i="14"/>
  <c r="K896" i="14"/>
  <c r="K895" i="14"/>
  <c r="K894" i="14"/>
  <c r="K893" i="14"/>
  <c r="K892" i="14"/>
  <c r="K891" i="14"/>
  <c r="K890" i="14"/>
  <c r="K889" i="14"/>
  <c r="K888" i="14"/>
  <c r="K887" i="14"/>
  <c r="K886" i="14"/>
  <c r="K885" i="14"/>
  <c r="K884" i="14"/>
  <c r="K883" i="14"/>
  <c r="K882" i="14"/>
  <c r="K881" i="14"/>
  <c r="K880" i="14"/>
  <c r="K879" i="14"/>
  <c r="K878" i="14"/>
  <c r="K877" i="14"/>
  <c r="K876" i="14"/>
  <c r="K875" i="14"/>
  <c r="K874" i="14"/>
  <c r="K873" i="14"/>
  <c r="K872" i="14"/>
  <c r="K871" i="14"/>
  <c r="K870" i="14"/>
  <c r="K869" i="14"/>
  <c r="K868" i="14"/>
  <c r="K867" i="14"/>
  <c r="K866" i="14"/>
  <c r="K865" i="14"/>
  <c r="K864" i="14"/>
  <c r="K863" i="14"/>
  <c r="K862" i="14"/>
  <c r="K861" i="14"/>
  <c r="K860" i="14"/>
  <c r="K859" i="14"/>
  <c r="K858" i="14"/>
  <c r="K857" i="14"/>
  <c r="K856" i="14"/>
  <c r="K855" i="14"/>
  <c r="K854" i="14"/>
  <c r="K853" i="14"/>
  <c r="K852" i="14"/>
  <c r="K851" i="14"/>
  <c r="K850" i="14"/>
  <c r="K849" i="14"/>
  <c r="K848" i="14"/>
  <c r="K847" i="14"/>
  <c r="K846" i="14"/>
  <c r="K845" i="14"/>
  <c r="K844" i="14"/>
  <c r="K843" i="14"/>
  <c r="K842" i="14"/>
  <c r="K841" i="14"/>
  <c r="K840" i="14"/>
  <c r="K839" i="14"/>
  <c r="K838" i="14"/>
  <c r="K837" i="14"/>
  <c r="K811" i="14"/>
  <c r="K810" i="14"/>
  <c r="K809" i="14"/>
  <c r="K808" i="14"/>
  <c r="K807" i="14"/>
  <c r="K806" i="14"/>
  <c r="K805" i="14"/>
  <c r="K804" i="14"/>
  <c r="K803" i="14"/>
  <c r="K802" i="14"/>
  <c r="K801" i="14"/>
  <c r="K800" i="14"/>
  <c r="K799" i="14"/>
  <c r="K798" i="14"/>
  <c r="K797" i="14"/>
  <c r="K796" i="14"/>
  <c r="K795" i="14"/>
  <c r="K794" i="14"/>
  <c r="K793" i="14"/>
  <c r="K792" i="14"/>
  <c r="K791" i="14"/>
  <c r="K790" i="14"/>
  <c r="K789" i="14"/>
  <c r="K788" i="14"/>
  <c r="K787" i="14"/>
  <c r="K786" i="14"/>
  <c r="K785" i="14"/>
  <c r="K784" i="14"/>
  <c r="K778" i="14"/>
  <c r="K777" i="14"/>
  <c r="K776" i="14"/>
  <c r="K775" i="14"/>
  <c r="K774" i="14"/>
  <c r="K773" i="14"/>
  <c r="K772" i="14"/>
  <c r="K771" i="14"/>
  <c r="K770" i="14"/>
  <c r="K769" i="14"/>
  <c r="K768" i="14"/>
  <c r="K767" i="14"/>
  <c r="K766" i="14"/>
  <c r="K765" i="14"/>
  <c r="K764" i="14"/>
  <c r="K763" i="14"/>
  <c r="K762" i="14"/>
  <c r="K761" i="14"/>
  <c r="K760" i="14"/>
  <c r="K759" i="14"/>
  <c r="K758" i="14"/>
  <c r="K757" i="14"/>
  <c r="K756" i="14"/>
  <c r="K755" i="14"/>
  <c r="K754" i="14"/>
  <c r="K753" i="14"/>
  <c r="K752" i="14"/>
  <c r="K751" i="14"/>
  <c r="K750" i="14"/>
  <c r="K749" i="14"/>
  <c r="K748" i="14"/>
  <c r="K747" i="14"/>
  <c r="K746" i="14"/>
  <c r="K745" i="14"/>
  <c r="K744" i="14"/>
  <c r="K743" i="14"/>
  <c r="K742" i="14"/>
  <c r="K741" i="14"/>
  <c r="K740" i="14"/>
  <c r="K739" i="14"/>
  <c r="K738" i="14"/>
  <c r="K737" i="14"/>
  <c r="K736" i="14"/>
  <c r="K735" i="14"/>
  <c r="K734" i="14"/>
  <c r="K733" i="14"/>
  <c r="K732" i="14"/>
  <c r="K731" i="14"/>
  <c r="K730" i="14"/>
  <c r="K729" i="14"/>
  <c r="K728" i="14"/>
  <c r="K727" i="14"/>
  <c r="K726" i="14"/>
  <c r="K725" i="14"/>
  <c r="K720" i="14"/>
  <c r="K719" i="14"/>
  <c r="K718" i="14"/>
  <c r="K717" i="14"/>
  <c r="K716" i="14"/>
  <c r="K715" i="14"/>
  <c r="K714" i="14"/>
  <c r="K682" i="14"/>
  <c r="K681" i="14"/>
  <c r="K680" i="14"/>
  <c r="K679" i="14"/>
  <c r="K675" i="14"/>
  <c r="K674" i="14"/>
  <c r="K670" i="14"/>
  <c r="K669" i="14"/>
  <c r="K668" i="14"/>
  <c r="K667" i="14"/>
  <c r="K666" i="14"/>
  <c r="K665" i="14"/>
  <c r="K664" i="14"/>
  <c r="K663" i="14"/>
  <c r="K662" i="14"/>
  <c r="K661" i="14"/>
  <c r="K660" i="14"/>
  <c r="K659" i="14"/>
  <c r="K658" i="14"/>
  <c r="K657" i="14"/>
  <c r="K656" i="14"/>
  <c r="K655" i="14"/>
  <c r="K654" i="14"/>
  <c r="K653" i="14"/>
  <c r="K652" i="14"/>
  <c r="K651" i="14"/>
  <c r="K650" i="14"/>
  <c r="K649" i="14"/>
  <c r="K648" i="14"/>
  <c r="K647" i="14"/>
  <c r="K646" i="14"/>
  <c r="K645" i="14"/>
  <c r="K644" i="14"/>
  <c r="K643" i="14"/>
  <c r="K642" i="14"/>
  <c r="K641" i="14"/>
  <c r="K640" i="14"/>
  <c r="K639" i="14"/>
  <c r="K638" i="14"/>
  <c r="K637" i="14"/>
  <c r="K636" i="14"/>
  <c r="K635" i="14"/>
  <c r="K634" i="14"/>
  <c r="K633" i="14"/>
  <c r="K632" i="14"/>
  <c r="K631" i="14"/>
  <c r="K630" i="14"/>
  <c r="K629" i="14"/>
  <c r="K628" i="14"/>
  <c r="K627" i="14"/>
  <c r="K626" i="14"/>
  <c r="K625" i="14"/>
  <c r="K624" i="14"/>
  <c r="K623" i="14"/>
  <c r="K622" i="14"/>
  <c r="K621" i="14"/>
  <c r="K620" i="14"/>
  <c r="K619" i="14"/>
  <c r="K618" i="14"/>
  <c r="K617" i="14"/>
  <c r="K616" i="14"/>
  <c r="K615" i="14"/>
  <c r="K614" i="14"/>
  <c r="K613" i="14"/>
  <c r="K612" i="14"/>
  <c r="K611" i="14"/>
  <c r="K610" i="14"/>
  <c r="K609" i="14"/>
  <c r="K608" i="14"/>
  <c r="K607" i="14"/>
  <c r="K606" i="14"/>
  <c r="K605" i="14"/>
  <c r="K604" i="14"/>
  <c r="K603" i="14"/>
  <c r="K602" i="14"/>
  <c r="K596" i="14"/>
  <c r="K582" i="14"/>
  <c r="K575" i="14"/>
  <c r="K561" i="14"/>
  <c r="K560" i="14"/>
  <c r="K550" i="14"/>
  <c r="K549" i="14"/>
  <c r="K548" i="14"/>
  <c r="K547" i="14"/>
  <c r="K546" i="14"/>
  <c r="K545" i="14"/>
  <c r="K544" i="14"/>
  <c r="K543" i="14"/>
  <c r="K542" i="14"/>
  <c r="K541" i="14"/>
  <c r="K540" i="14"/>
  <c r="F537" i="14"/>
  <c r="K512" i="14"/>
  <c r="K511" i="14"/>
  <c r="K510" i="14"/>
  <c r="K509" i="14"/>
  <c r="K508" i="14"/>
  <c r="K507" i="14"/>
  <c r="K506" i="14"/>
  <c r="K505" i="14"/>
  <c r="K504" i="14"/>
  <c r="K503" i="14"/>
  <c r="K502" i="14"/>
  <c r="K501" i="14"/>
  <c r="K500" i="14"/>
  <c r="K489" i="14"/>
  <c r="K488" i="14"/>
  <c r="K487" i="14"/>
  <c r="K486" i="14"/>
  <c r="K485" i="14"/>
  <c r="K484" i="14"/>
  <c r="K483" i="14"/>
  <c r="K482" i="14"/>
  <c r="K481" i="14"/>
  <c r="K480" i="14"/>
  <c r="K479" i="14"/>
  <c r="K478" i="14"/>
  <c r="K477" i="14"/>
  <c r="K476" i="14"/>
  <c r="K423" i="14"/>
  <c r="K422" i="14"/>
  <c r="K421" i="14"/>
  <c r="K420" i="14"/>
  <c r="K419" i="14"/>
  <c r="K418" i="14"/>
  <c r="K417" i="14"/>
  <c r="K416" i="14"/>
  <c r="K415" i="14"/>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90" i="14"/>
  <c r="K389" i="14"/>
  <c r="K388" i="14"/>
  <c r="K387" i="14"/>
  <c r="K386" i="14"/>
  <c r="K385" i="14"/>
  <c r="K384" i="14"/>
  <c r="K383" i="14"/>
  <c r="K382" i="14"/>
  <c r="K381" i="14"/>
  <c r="K380" i="14"/>
  <c r="K379" i="14"/>
  <c r="K378" i="14"/>
  <c r="K377" i="14"/>
  <c r="K376" i="14"/>
  <c r="K375" i="14"/>
  <c r="K374" i="14"/>
  <c r="K373" i="14"/>
  <c r="K372" i="14"/>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688" i="6"/>
  <c r="K687" i="6"/>
  <c r="K686" i="6"/>
  <c r="K684" i="6"/>
  <c r="K678" i="6"/>
  <c r="K677" i="6"/>
  <c r="K676" i="6"/>
  <c r="K675" i="6"/>
  <c r="K674" i="6"/>
  <c r="K673" i="6"/>
  <c r="K672" i="6"/>
  <c r="K671" i="6"/>
  <c r="K670" i="6"/>
  <c r="K669" i="6"/>
  <c r="K668" i="6"/>
  <c r="K667" i="6"/>
  <c r="K666" i="6"/>
  <c r="K665" i="6"/>
  <c r="K664" i="6"/>
  <c r="K644" i="6"/>
  <c r="K643" i="6"/>
  <c r="K642" i="6"/>
  <c r="K641" i="6"/>
  <c r="K640" i="6"/>
  <c r="K639" i="6"/>
  <c r="K638"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69" i="6"/>
  <c r="K563" i="6"/>
  <c r="K558" i="6"/>
  <c r="K557" i="6"/>
  <c r="K540" i="6"/>
  <c r="K539" i="6"/>
  <c r="K538" i="6"/>
  <c r="K537" i="6"/>
  <c r="K536" i="6"/>
  <c r="K535" i="6"/>
  <c r="K529" i="6"/>
  <c r="K528" i="6"/>
  <c r="K527" i="6"/>
  <c r="K497" i="6"/>
  <c r="K496" i="6"/>
  <c r="K495" i="6"/>
  <c r="K494" i="6"/>
  <c r="K493" i="6"/>
  <c r="K492" i="6"/>
  <c r="K491" i="6"/>
  <c r="K490" i="6"/>
  <c r="K489" i="6"/>
  <c r="K488" i="6"/>
  <c r="K487" i="6"/>
  <c r="K486" i="6"/>
  <c r="K485" i="6"/>
  <c r="K484" i="6"/>
  <c r="K483" i="6"/>
  <c r="K482" i="6"/>
  <c r="K481" i="6"/>
  <c r="K480" i="6"/>
  <c r="K462" i="6"/>
  <c r="K461" i="6"/>
  <c r="K460" i="6"/>
  <c r="K459" i="6"/>
  <c r="K458" i="6"/>
  <c r="K457" i="6"/>
  <c r="K456" i="6"/>
  <c r="K455" i="6"/>
  <c r="K454" i="6"/>
  <c r="K453" i="6"/>
  <c r="K452"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44" i="6"/>
  <c r="K343" i="6"/>
  <c r="K342" i="6"/>
  <c r="K341" i="6"/>
  <c r="K340" i="6"/>
  <c r="V95" i="3"/>
  <c r="V94" i="3"/>
  <c r="V93" i="3"/>
  <c r="V92" i="3"/>
  <c r="V89" i="3"/>
  <c r="V88" i="3"/>
  <c r="V87" i="3"/>
  <c r="V86" i="3"/>
  <c r="V77" i="3"/>
  <c r="V76" i="3"/>
  <c r="V75" i="3"/>
  <c r="V74" i="3"/>
  <c r="V63" i="3"/>
  <c r="V62" i="3"/>
  <c r="V56" i="3"/>
  <c r="V55" i="3"/>
  <c r="V53" i="3"/>
  <c r="V52" i="3"/>
  <c r="V51" i="3"/>
  <c r="V50" i="3"/>
  <c r="V49" i="3"/>
  <c r="AO26" i="39" l="1"/>
  <c r="AR26" i="39" s="1"/>
  <c r="AO27" i="39"/>
  <c r="AS27" i="39" s="1"/>
  <c r="AO28" i="39"/>
  <c r="AS28" i="39" s="1"/>
  <c r="AO29" i="39"/>
  <c r="AR29" i="39" s="1"/>
  <c r="AO30" i="39"/>
  <c r="AR30" i="39" s="1"/>
  <c r="AO31" i="39"/>
  <c r="AR31" i="39" s="1"/>
  <c r="AO32" i="39"/>
  <c r="AR32" i="39" s="1"/>
  <c r="AO33" i="39"/>
  <c r="AR33" i="39" s="1"/>
  <c r="AS33" i="39"/>
  <c r="AO34" i="39"/>
  <c r="AR34" i="39" s="1"/>
  <c r="AO35" i="39"/>
  <c r="AS35" i="39" s="1"/>
  <c r="AO36" i="39"/>
  <c r="AS36" i="39" s="1"/>
  <c r="AO37" i="39"/>
  <c r="AR37" i="39" s="1"/>
  <c r="AO38" i="39"/>
  <c r="AR38" i="39" s="1"/>
  <c r="AO39" i="39"/>
  <c r="AR39" i="39" s="1"/>
  <c r="AO40" i="39"/>
  <c r="AR40" i="39" s="1"/>
  <c r="AO41" i="39"/>
  <c r="AR41" i="39" s="1"/>
  <c r="AQ41" i="39"/>
  <c r="AO42" i="39"/>
  <c r="AR42" i="39" s="1"/>
  <c r="AO43" i="39"/>
  <c r="AR43" i="39" s="1"/>
  <c r="AO44" i="39"/>
  <c r="AR44" i="39" s="1"/>
  <c r="AO45" i="39"/>
  <c r="AS45" i="39" s="1"/>
  <c r="AO46" i="39"/>
  <c r="AR46" i="39" s="1"/>
  <c r="AO47" i="39"/>
  <c r="AR47" i="39" s="1"/>
  <c r="AO48" i="39"/>
  <c r="AS48" i="39" s="1"/>
  <c r="AO49" i="39"/>
  <c r="AS49" i="39" s="1"/>
  <c r="AO50" i="39"/>
  <c r="AR50" i="39" s="1"/>
  <c r="AO51" i="39"/>
  <c r="AR51" i="39" s="1"/>
  <c r="AO52" i="39"/>
  <c r="AR52" i="39" s="1"/>
  <c r="AO53" i="39"/>
  <c r="AR53" i="39" s="1"/>
  <c r="AS53" i="39"/>
  <c r="AO54" i="39"/>
  <c r="AR54" i="39" s="1"/>
  <c r="AS42" i="39" l="1"/>
  <c r="AS54" i="39"/>
  <c r="AS46" i="39"/>
  <c r="AR45" i="39"/>
  <c r="AR35" i="39"/>
  <c r="AS50" i="39"/>
  <c r="AS40" i="39"/>
  <c r="AS37" i="39"/>
  <c r="AR28" i="39"/>
  <c r="AR49" i="39"/>
  <c r="AS41" i="39"/>
  <c r="AR36" i="39"/>
  <c r="AS32" i="39"/>
  <c r="AR27" i="39"/>
  <c r="AR48" i="39"/>
  <c r="AS51" i="39"/>
  <c r="AS43" i="39"/>
  <c r="AS38" i="39"/>
  <c r="AS30" i="39"/>
  <c r="AS29" i="39"/>
  <c r="AS47" i="39"/>
  <c r="AS34" i="39"/>
  <c r="AS26" i="39"/>
  <c r="AS52" i="39"/>
  <c r="AS44" i="39"/>
  <c r="AS39" i="39"/>
  <c r="AS31" i="39"/>
  <c r="E85" i="37" l="1"/>
  <c r="D84" i="37"/>
  <c r="E63" i="37"/>
  <c r="E54" i="37"/>
  <c r="E53" i="37"/>
  <c r="L14" i="36"/>
  <c r="M14" i="36" s="1"/>
  <c r="E20" i="35"/>
  <c r="E19" i="35"/>
  <c r="E18" i="35"/>
  <c r="H31" i="22"/>
  <c r="G31" i="22"/>
  <c r="H30" i="22"/>
  <c r="G30" i="22"/>
  <c r="H38" i="22"/>
  <c r="K15" i="21"/>
  <c r="I286" i="15"/>
  <c r="I285" i="15"/>
  <c r="I284" i="15"/>
  <c r="I283" i="15"/>
  <c r="I282" i="15"/>
  <c r="I281" i="15"/>
  <c r="I280" i="15"/>
  <c r="I279" i="15"/>
  <c r="I278" i="15"/>
  <c r="I277" i="15"/>
  <c r="I276" i="15"/>
  <c r="I275" i="15"/>
  <c r="I274" i="15"/>
  <c r="I273" i="15"/>
  <c r="I272" i="15"/>
  <c r="I271" i="15"/>
  <c r="I270" i="15"/>
  <c r="I269" i="15"/>
  <c r="I268" i="15"/>
  <c r="I267" i="15"/>
  <c r="I266" i="15"/>
  <c r="I262" i="15"/>
  <c r="I261" i="15"/>
  <c r="I260" i="15"/>
  <c r="I259" i="15"/>
  <c r="I258" i="15"/>
  <c r="I257" i="15"/>
  <c r="I256" i="15"/>
  <c r="G243" i="15"/>
  <c r="G242" i="15"/>
  <c r="G231" i="15"/>
  <c r="G230" i="15"/>
  <c r="G229" i="15"/>
  <c r="I197" i="15"/>
  <c r="G197" i="15"/>
  <c r="I196" i="15"/>
  <c r="G196" i="15"/>
  <c r="G195" i="15"/>
  <c r="I195" i="15" s="1"/>
  <c r="I194" i="15"/>
  <c r="I193" i="15"/>
  <c r="I192" i="15"/>
  <c r="I186" i="15"/>
  <c r="I185" i="15"/>
  <c r="I184" i="15"/>
  <c r="I183" i="15"/>
  <c r="I182" i="15"/>
  <c r="I181" i="15"/>
  <c r="I180" i="15"/>
  <c r="I179" i="15"/>
  <c r="I178" i="15"/>
  <c r="I177" i="15"/>
  <c r="I176" i="15"/>
  <c r="I175" i="15"/>
  <c r="I169" i="15"/>
  <c r="I168" i="15"/>
  <c r="I167" i="15"/>
  <c r="I166" i="15"/>
  <c r="I165" i="15"/>
  <c r="I164" i="15"/>
  <c r="I163" i="15"/>
  <c r="I162" i="15"/>
  <c r="I161" i="15"/>
  <c r="I160" i="15"/>
  <c r="I159" i="15"/>
  <c r="I156" i="15"/>
  <c r="I155" i="15"/>
  <c r="I154" i="15"/>
  <c r="I153" i="15"/>
  <c r="I152" i="15"/>
  <c r="I150" i="15"/>
  <c r="I149" i="15"/>
  <c r="I148" i="15"/>
  <c r="I147" i="15"/>
  <c r="I146" i="15"/>
  <c r="I145" i="15"/>
  <c r="I144" i="15"/>
  <c r="I143" i="15"/>
  <c r="I142" i="15"/>
  <c r="I141" i="15"/>
  <c r="I140" i="15"/>
  <c r="I139" i="15"/>
  <c r="I138" i="15"/>
  <c r="I137" i="15"/>
  <c r="I136" i="15"/>
  <c r="I135" i="15"/>
  <c r="I134" i="15"/>
  <c r="I133" i="15"/>
  <c r="I132" i="15"/>
  <c r="M21" i="12"/>
  <c r="N49" i="11"/>
  <c r="N48" i="11"/>
  <c r="N47" i="11"/>
  <c r="K20" i="4"/>
  <c r="L20" i="4" s="1"/>
  <c r="K16" i="4"/>
  <c r="L16" i="4" s="1"/>
  <c r="E31" i="32"/>
  <c r="E30" i="32"/>
  <c r="E29" i="32"/>
  <c r="E51" i="31"/>
  <c r="E50" i="31"/>
  <c r="E49" i="31"/>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283" i="29"/>
  <c r="E282" i="29"/>
  <c r="E281" i="29"/>
  <c r="E280" i="29"/>
  <c r="E278" i="29"/>
  <c r="E258" i="29"/>
  <c r="E257" i="29"/>
  <c r="E227" i="29"/>
  <c r="F227" i="29" s="1"/>
  <c r="E226" i="29"/>
  <c r="F226" i="29" s="1"/>
  <c r="E225" i="29"/>
  <c r="F225" i="29" s="1"/>
  <c r="E224" i="29"/>
  <c r="F224" i="29" s="1"/>
  <c r="E223" i="29"/>
  <c r="F223" i="29" s="1"/>
  <c r="E222" i="29"/>
  <c r="F222" i="29" s="1"/>
  <c r="E221" i="29"/>
  <c r="F221" i="29" s="1"/>
  <c r="E220" i="29"/>
  <c r="F220" i="29" s="1"/>
  <c r="E219" i="29"/>
  <c r="F219" i="29" s="1"/>
  <c r="E218" i="29"/>
  <c r="F218" i="29" s="1"/>
  <c r="E217" i="29"/>
  <c r="F217" i="29" s="1"/>
  <c r="E216" i="29"/>
  <c r="F216" i="29" s="1"/>
  <c r="E215" i="29"/>
  <c r="F215" i="29" s="1"/>
  <c r="E214" i="29"/>
  <c r="F214" i="29" s="1"/>
  <c r="E213" i="29"/>
  <c r="F213" i="29" s="1"/>
  <c r="E212" i="29"/>
  <c r="F212" i="29" s="1"/>
  <c r="E211" i="29"/>
  <c r="F211" i="29" s="1"/>
  <c r="E210" i="29"/>
  <c r="F210" i="29" s="1"/>
  <c r="E209" i="29"/>
  <c r="F209" i="29" s="1"/>
  <c r="E208" i="29"/>
  <c r="F208" i="29" s="1"/>
  <c r="E207" i="29"/>
  <c r="F207" i="29" s="1"/>
  <c r="E206" i="29"/>
  <c r="F206" i="29" s="1"/>
  <c r="E205" i="29"/>
  <c r="F205" i="29" s="1"/>
  <c r="D23" i="28"/>
  <c r="D22" i="28"/>
  <c r="E22" i="28" s="1"/>
  <c r="D23" i="27"/>
  <c r="D22" i="27"/>
  <c r="E22" i="27" s="1"/>
  <c r="K12" i="21"/>
  <c r="L12" i="21" s="1"/>
  <c r="O62" i="16"/>
  <c r="O61" i="16"/>
  <c r="O60" i="16"/>
  <c r="O49" i="16"/>
  <c r="G87" i="15"/>
  <c r="K262" i="14"/>
  <c r="K257" i="14"/>
  <c r="K251" i="14"/>
  <c r="K241" i="14"/>
  <c r="K233" i="14"/>
  <c r="K232" i="14"/>
  <c r="K231" i="14"/>
  <c r="K230" i="14"/>
  <c r="K229" i="14"/>
  <c r="K228" i="14"/>
  <c r="K227" i="14"/>
  <c r="K226" i="14"/>
  <c r="K225" i="14"/>
  <c r="K185" i="14"/>
  <c r="K184" i="14"/>
  <c r="K183" i="14"/>
  <c r="K182" i="14"/>
  <c r="K181" i="14"/>
  <c r="K180" i="14"/>
  <c r="K179" i="14"/>
  <c r="K286" i="6"/>
  <c r="K250" i="6"/>
  <c r="K247" i="6"/>
  <c r="K246" i="6"/>
  <c r="K245" i="6"/>
  <c r="K244" i="6"/>
  <c r="K243" i="6"/>
  <c r="K242" i="6"/>
  <c r="K241" i="6"/>
  <c r="K240" i="6"/>
  <c r="K239" i="6"/>
  <c r="K238" i="6"/>
  <c r="K237" i="6"/>
  <c r="K236" i="6"/>
  <c r="K235" i="6"/>
  <c r="K234" i="6"/>
  <c r="K231" i="6"/>
  <c r="K230" i="6"/>
  <c r="K199" i="6"/>
  <c r="K198" i="6"/>
  <c r="K194" i="6"/>
  <c r="K193" i="6"/>
  <c r="K180" i="6"/>
  <c r="K179" i="6"/>
  <c r="K178" i="6"/>
  <c r="K177" i="6"/>
  <c r="K176" i="6"/>
  <c r="K171" i="6"/>
  <c r="AO25" i="39"/>
  <c r="AS25" i="39" s="1"/>
  <c r="AO24" i="39"/>
  <c r="AS24" i="39" s="1"/>
  <c r="AO23" i="39"/>
  <c r="AS23" i="39" s="1"/>
  <c r="AO22" i="39"/>
  <c r="AS22" i="39" s="1"/>
  <c r="AO21" i="39"/>
  <c r="AR21" i="39" s="1"/>
  <c r="AO20" i="39"/>
  <c r="AS20" i="39" s="1"/>
  <c r="AO19" i="39"/>
  <c r="AS19" i="39" s="1"/>
  <c r="AO18" i="39"/>
  <c r="AS18" i="39" s="1"/>
  <c r="E415" i="30" l="1"/>
  <c r="AS21" i="39"/>
  <c r="AR24" i="39"/>
  <c r="AR19" i="39"/>
  <c r="AR22" i="39"/>
  <c r="AR25" i="39"/>
  <c r="AR20" i="39"/>
  <c r="AR23" i="39"/>
  <c r="AR18" i="39"/>
  <c r="F204" i="29" l="1"/>
  <c r="E21" i="28"/>
  <c r="E21" i="27"/>
  <c r="E187" i="29" l="1"/>
  <c r="F187" i="29" s="1"/>
  <c r="E186" i="29"/>
  <c r="F186" i="29" s="1"/>
  <c r="E185" i="29"/>
  <c r="F185" i="29" s="1"/>
  <c r="E184" i="29"/>
  <c r="F184" i="29" s="1"/>
  <c r="E183" i="29"/>
  <c r="F183" i="29" s="1"/>
  <c r="E182" i="29"/>
  <c r="F182" i="29" s="1"/>
  <c r="E181" i="29"/>
  <c r="F181" i="29" s="1"/>
  <c r="E180" i="29"/>
  <c r="F180" i="29" s="1"/>
  <c r="E179" i="29"/>
  <c r="F179" i="29" s="1"/>
  <c r="E178" i="29"/>
  <c r="F178" i="29" s="1"/>
  <c r="E177" i="29"/>
  <c r="F177" i="29" s="1"/>
  <c r="E176" i="29"/>
  <c r="F176" i="29" s="1"/>
  <c r="F175" i="29"/>
  <c r="E174" i="29"/>
  <c r="F174" i="29" s="1"/>
  <c r="E173" i="29"/>
  <c r="F173" i="29" s="1"/>
  <c r="E172" i="29"/>
  <c r="F172" i="29" s="1"/>
  <c r="E171" i="29"/>
  <c r="F171" i="29" s="1"/>
  <c r="E170" i="29"/>
  <c r="F170" i="29" s="1"/>
  <c r="E169" i="29"/>
  <c r="F169" i="29" s="1"/>
  <c r="O45" i="16" l="1"/>
  <c r="O44" i="16"/>
  <c r="O43" i="16"/>
  <c r="O42" i="16"/>
  <c r="O41" i="16"/>
  <c r="I77" i="15"/>
  <c r="I76" i="15"/>
  <c r="I75" i="15"/>
  <c r="I74" i="15"/>
  <c r="K167" i="14"/>
  <c r="K166" i="14"/>
  <c r="K165" i="14"/>
  <c r="N21" i="11"/>
  <c r="K163" i="6"/>
  <c r="K155" i="6"/>
  <c r="K154" i="6"/>
  <c r="K153" i="6"/>
  <c r="K152" i="6"/>
  <c r="K151" i="6"/>
  <c r="K150" i="6"/>
  <c r="K149" i="6"/>
  <c r="K148" i="6"/>
  <c r="K147" i="6"/>
  <c r="V28" i="3"/>
  <c r="F153" i="29" l="1"/>
  <c r="F152" i="29"/>
  <c r="F151" i="29"/>
  <c r="F150" i="29"/>
  <c r="F145" i="29"/>
  <c r="F144" i="29"/>
  <c r="F141" i="29"/>
  <c r="F140" i="29"/>
  <c r="F139" i="29"/>
  <c r="F138" i="29"/>
  <c r="F137" i="29"/>
  <c r="F136" i="29"/>
  <c r="K147" i="14"/>
  <c r="E65" i="29" l="1"/>
  <c r="F65" i="29" s="1"/>
  <c r="E64" i="29"/>
  <c r="F64" i="29" s="1"/>
  <c r="E63" i="29"/>
  <c r="F63" i="29" s="1"/>
  <c r="E62" i="29"/>
  <c r="F62" i="29" s="1"/>
  <c r="E61" i="29"/>
  <c r="F61" i="29" s="1"/>
  <c r="E60" i="29"/>
  <c r="F60" i="29" s="1"/>
  <c r="E59" i="29"/>
  <c r="F59" i="29" s="1"/>
  <c r="E58" i="29"/>
  <c r="F58" i="29" s="1"/>
  <c r="E57" i="29"/>
  <c r="F57" i="29" s="1"/>
  <c r="E56" i="29"/>
  <c r="F56" i="29" s="1"/>
  <c r="E55" i="29"/>
  <c r="F55" i="29" s="1"/>
  <c r="E54" i="29"/>
  <c r="F54" i="29" s="1"/>
  <c r="E53" i="29"/>
  <c r="F53" i="29" s="1"/>
  <c r="E52" i="29"/>
  <c r="F52" i="29" s="1"/>
  <c r="E51" i="29"/>
  <c r="F51" i="29" s="1"/>
  <c r="E50" i="29"/>
  <c r="F50" i="29" s="1"/>
  <c r="E49" i="29"/>
  <c r="F49" i="29" s="1"/>
  <c r="D12" i="28"/>
  <c r="D12" i="27"/>
  <c r="N29" i="16"/>
  <c r="G34" i="15"/>
  <c r="G33" i="15"/>
  <c r="M16" i="12"/>
  <c r="L16" i="12"/>
  <c r="K12" i="4"/>
  <c r="L12" i="4" s="1"/>
  <c r="F47" i="29" l="1"/>
  <c r="N13" i="11"/>
  <c r="E21" i="37" l="1"/>
  <c r="E20" i="37"/>
  <c r="F26" i="29"/>
  <c r="F25" i="29"/>
  <c r="F24" i="29"/>
  <c r="F23" i="29"/>
  <c r="F22" i="29"/>
  <c r="D10" i="28"/>
  <c r="E10" i="28" s="1"/>
  <c r="D10" i="27"/>
  <c r="O24" i="16"/>
  <c r="O23" i="16"/>
  <c r="O22" i="16"/>
  <c r="O21" i="16"/>
  <c r="O20" i="16"/>
  <c r="I29" i="15"/>
  <c r="I28" i="15"/>
  <c r="I26" i="15"/>
  <c r="I25" i="15"/>
  <c r="I24" i="15"/>
  <c r="I23" i="15"/>
  <c r="I22" i="15"/>
  <c r="K50" i="14"/>
  <c r="K49" i="14"/>
  <c r="K48" i="14"/>
  <c r="K47" i="14"/>
  <c r="K46" i="14"/>
  <c r="K45" i="14"/>
  <c r="K44" i="14"/>
  <c r="K43" i="14"/>
  <c r="K42" i="14"/>
  <c r="K41" i="14"/>
  <c r="K40" i="14"/>
  <c r="K39" i="14"/>
  <c r="K38" i="14"/>
  <c r="K37" i="14"/>
  <c r="K36" i="14"/>
  <c r="K35" i="14"/>
  <c r="K34" i="14"/>
  <c r="K33" i="14"/>
  <c r="K32" i="14"/>
  <c r="N12" i="11"/>
  <c r="K36" i="6"/>
  <c r="K34" i="6"/>
  <c r="K33" i="6"/>
  <c r="K32" i="6"/>
  <c r="K31" i="6"/>
  <c r="K30" i="6"/>
  <c r="K29" i="6"/>
  <c r="K28" i="6"/>
  <c r="K27" i="6"/>
  <c r="K26" i="6"/>
  <c r="K25" i="6"/>
  <c r="K24" i="6"/>
  <c r="K23" i="6"/>
  <c r="V17" i="3"/>
  <c r="V16" i="3"/>
  <c r="V15" i="3"/>
  <c r="V14" i="3"/>
  <c r="V13" i="3"/>
  <c r="F1290" i="29" l="1"/>
  <c r="E21" i="29"/>
  <c r="E20" i="29"/>
  <c r="E19" i="29"/>
  <c r="E18" i="29"/>
  <c r="E17" i="29"/>
  <c r="E16" i="29"/>
  <c r="E15" i="29"/>
  <c r="E15" i="37"/>
  <c r="E12" i="37"/>
  <c r="O127" i="16"/>
  <c r="K29" i="14"/>
  <c r="K17" i="14"/>
  <c r="K16" i="14"/>
  <c r="K964" i="14" s="1"/>
  <c r="K21" i="6"/>
  <c r="K19" i="6"/>
  <c r="K18" i="6"/>
  <c r="K17" i="6"/>
  <c r="K16" i="6"/>
  <c r="V12" i="3"/>
  <c r="V96" i="3" s="1"/>
  <c r="K889" i="6" l="1"/>
  <c r="I56" i="39" s="1"/>
  <c r="E107" i="37"/>
  <c r="AN56" i="39" s="1"/>
  <c r="Q56" i="39"/>
  <c r="W56" i="39"/>
  <c r="K56" i="39"/>
  <c r="J56" i="39"/>
  <c r="D60" i="39"/>
  <c r="D61" i="39" s="1"/>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P55" i="39"/>
  <c r="O55" i="39"/>
  <c r="N55" i="39"/>
  <c r="M55" i="39"/>
  <c r="L55" i="39"/>
  <c r="K55" i="39"/>
  <c r="J55" i="39"/>
  <c r="I55" i="39"/>
  <c r="H55" i="39"/>
  <c r="G55" i="39"/>
  <c r="F55" i="39"/>
  <c r="E55" i="39"/>
  <c r="AO17" i="39"/>
  <c r="AS17" i="39" s="1"/>
  <c r="AO16" i="39"/>
  <c r="AS16" i="39" s="1"/>
  <c r="AO15" i="39"/>
  <c r="AO14" i="39"/>
  <c r="AR14" i="39" s="1"/>
  <c r="AO13" i="39"/>
  <c r="AO12" i="39"/>
  <c r="AO11" i="39"/>
  <c r="AR11" i="39" s="1"/>
  <c r="AO10" i="39"/>
  <c r="AO9" i="39"/>
  <c r="AO8" i="39"/>
  <c r="AO7" i="39"/>
  <c r="AR7" i="39" s="1"/>
  <c r="AO6" i="39"/>
  <c r="AR6" i="39" s="1"/>
  <c r="AO5" i="39"/>
  <c r="AS5" i="39" s="1"/>
  <c r="F56" i="39"/>
  <c r="M20" i="36"/>
  <c r="AM56" i="39" s="1"/>
  <c r="E33" i="35"/>
  <c r="AL56" i="39" s="1"/>
  <c r="AK56" i="39"/>
  <c r="E51" i="33"/>
  <c r="AJ56" i="39" s="1"/>
  <c r="E92" i="32"/>
  <c r="AI56" i="39" s="1"/>
  <c r="E162" i="31"/>
  <c r="AH56" i="39" s="1"/>
  <c r="AG56" i="39"/>
  <c r="AF56" i="39"/>
  <c r="E71" i="28"/>
  <c r="AE56" i="39" s="1"/>
  <c r="E70" i="27"/>
  <c r="AD56" i="39" s="1"/>
  <c r="F18" i="26"/>
  <c r="AC56" i="39" s="1"/>
  <c r="F18" i="25"/>
  <c r="AB56" i="39" s="1"/>
  <c r="H20" i="24"/>
  <c r="AA56" i="39" s="1"/>
  <c r="H16" i="23"/>
  <c r="Z56" i="39" s="1"/>
  <c r="Y56" i="39"/>
  <c r="L17" i="21"/>
  <c r="X56" i="39" s="1"/>
  <c r="M19" i="20"/>
  <c r="I22" i="19"/>
  <c r="V56" i="39" s="1"/>
  <c r="H17" i="18"/>
  <c r="U56" i="39" s="1"/>
  <c r="I17" i="17"/>
  <c r="T56" i="39" s="1"/>
  <c r="S56" i="39"/>
  <c r="I289" i="15"/>
  <c r="R56" i="39" s="1"/>
  <c r="J19" i="13"/>
  <c r="P56" i="39" s="1"/>
  <c r="M28" i="12"/>
  <c r="O56" i="39" s="1"/>
  <c r="N53" i="11"/>
  <c r="N56" i="39" s="1"/>
  <c r="I23" i="10"/>
  <c r="M56" i="39" s="1"/>
  <c r="H17" i="9"/>
  <c r="L56" i="39" s="1"/>
  <c r="I17" i="8"/>
  <c r="L21" i="7"/>
  <c r="L17" i="5"/>
  <c r="H56" i="39" s="1"/>
  <c r="L24" i="4"/>
  <c r="G56" i="39" s="1"/>
  <c r="AS11" i="39" l="1"/>
  <c r="AS13" i="39"/>
  <c r="AR13" i="39"/>
  <c r="M57" i="39"/>
  <c r="U57" i="39"/>
  <c r="AK57" i="39"/>
  <c r="V57" i="39"/>
  <c r="AS12" i="39"/>
  <c r="AR12" i="39"/>
  <c r="AS8" i="39"/>
  <c r="AR8" i="39"/>
  <c r="AS15" i="39"/>
  <c r="AR15" i="39"/>
  <c r="AS9" i="39"/>
  <c r="AR9" i="39"/>
  <c r="H57" i="39"/>
  <c r="X57" i="39"/>
  <c r="AS10" i="39"/>
  <c r="AR10" i="39"/>
  <c r="AJ57" i="39"/>
  <c r="AS7" i="39"/>
  <c r="AA57" i="39"/>
  <c r="AB57" i="39"/>
  <c r="Y57" i="39"/>
  <c r="AE57" i="39"/>
  <c r="AD57" i="39"/>
  <c r="AG57" i="39"/>
  <c r="AI57" i="39"/>
  <c r="R57" i="39"/>
  <c r="F57" i="39"/>
  <c r="T57" i="39"/>
  <c r="Z57" i="39"/>
  <c r="AH57" i="39"/>
  <c r="AC57" i="39"/>
  <c r="AL57" i="39"/>
  <c r="AR16" i="39"/>
  <c r="AM57" i="39"/>
  <c r="AF57" i="39"/>
  <c r="AN57" i="39"/>
  <c r="W57" i="39"/>
  <c r="S57" i="39"/>
  <c r="Q57" i="39"/>
  <c r="P57" i="39"/>
  <c r="O57" i="39"/>
  <c r="N57" i="39"/>
  <c r="L57" i="39"/>
  <c r="K57" i="39"/>
  <c r="J57" i="39"/>
  <c r="I57" i="39"/>
  <c r="G57" i="39"/>
  <c r="AO56" i="39"/>
  <c r="AS6" i="39"/>
  <c r="AS14" i="39"/>
  <c r="AR17" i="39"/>
  <c r="AO55" i="39"/>
  <c r="AR5" i="39"/>
  <c r="AO57" i="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101" authorId="0" shapeId="0" xr:uid="{45556C00-E190-4ECB-85E6-ABB8AC579C07}">
      <text>
        <r>
          <rPr>
            <sz val="11"/>
            <color theme="1"/>
            <rFont val="Calibri"/>
            <family val="2"/>
            <scheme val="minor"/>
          </rPr>
          <t>======
ID#AAAA0O4AISE
Cristina Popa    (2023-07-04 10:15:42)
30*1.5*1.5</t>
        </r>
      </text>
    </comment>
    <comment ref="O102" authorId="0" shapeId="0" xr:uid="{2D4B5246-A056-426A-B40A-181C1FCB576D}">
      <text>
        <r>
          <rPr>
            <sz val="11"/>
            <color theme="1"/>
            <rFont val="Calibri"/>
            <family val="2"/>
            <scheme val="minor"/>
          </rPr>
          <t>======
ID#AAAA0O4AISA
Cristina Popa    (2023-07-04 10:15:42)
30*1.5*1.5</t>
        </r>
      </text>
    </comment>
  </commentList>
</comments>
</file>

<file path=xl/sharedStrings.xml><?xml version="1.0" encoding="utf-8"?>
<sst xmlns="http://schemas.openxmlformats.org/spreadsheetml/2006/main" count="26035" uniqueCount="7923">
  <si>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</si>
  <si>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</si>
  <si>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</si>
  <si>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</si>
  <si>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</si>
  <si>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</si>
  <si>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</si>
  <si>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</si>
  <si>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</si>
  <si>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</si>
  <si>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</si>
  <si>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</si>
  <si>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</si>
  <si>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</si>
  <si>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</si>
  <si>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</si>
  <si>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</si>
  <si>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</si>
  <si>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</si>
  <si>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</si>
  <si>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</si>
  <si>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</si>
  <si>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</si>
  <si>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</si>
  <si>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</si>
  <si>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</si>
  <si>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</si>
  <si>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</si>
  <si>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</si>
  <si>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</si>
  <si>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</si>
  <si>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</si>
  <si>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</si>
  <si>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</si>
  <si>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</si>
  <si>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Total</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</si>
  <si>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</si>
  <si>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</si>
  <si>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</si>
  <si>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</si>
  <si>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Se acceptă raportarea de lucrări și pentru anii anteriori anului de raportare, în cazul în care indexarea acestora în WoS/SCOPUS s-a făcut cu întârziere.</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</si>
  <si>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</si>
  <si>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</si>
  <si>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</si>
  <si>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</si>
  <si>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</si>
  <si>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</si>
  <si>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</si>
  <si>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</si>
  <si>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</si>
  <si>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</si>
  <si>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</si>
  <si>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</si>
  <si>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</si>
  <si>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Nr autori din România afiliați la instituții de educație/cercetare</t>
  </si>
  <si>
    <t xml:space="preserve">Nr. autori afiliați ULBS </t>
  </si>
  <si>
    <t>Nr. Total autori</t>
  </si>
  <si>
    <t>Punctaj individual</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</si>
  <si>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</si>
  <si>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</si>
  <si>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</si>
  <si>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</si>
  <si>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</si>
  <si>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</si>
  <si>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</si>
  <si>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</si>
  <si>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 </t>
    </r>
    <r>
      <rPr>
        <b/>
        <sz val="10"/>
        <color theme="1"/>
        <rFont val="Arial Narrow"/>
        <family val="2"/>
      </rPr>
      <t xml:space="preserve">Punctaje de referință:                                                                                                                                                                                                                                                                                                             
</t>
    </r>
    <r>
      <rPr>
        <sz val="10"/>
        <color theme="1"/>
        <rFont val="Arial Narrow"/>
        <family val="2"/>
      </rPr>
      <t>• autor de volume/capitole: 10 p./pagină;
• coordonare/editare de volum: 5 p./pagină;
• traducere de volume/capitole: 5 p./pagină.
*În domeniul</t>
    </r>
    <r>
      <rPr>
        <b/>
        <sz val="10"/>
        <color theme="1"/>
        <rFont val="Arial Narrow"/>
        <family val="2"/>
      </rPr>
      <t xml:space="preserve"> Drept</t>
    </r>
    <r>
      <rPr>
        <sz val="10"/>
        <color theme="1"/>
        <rFont val="Arial Narrow"/>
        <family val="2"/>
      </rPr>
      <t xml:space="preserve">, pentru toate publicațiile se aplică </t>
    </r>
    <r>
      <rPr>
        <b/>
        <sz val="10"/>
        <color theme="1"/>
        <rFont val="Arial Narrow"/>
        <family val="2"/>
      </rPr>
      <t>un coeficient de multiplicare de 2</t>
    </r>
    <r>
      <rPr>
        <sz val="10"/>
        <color theme="1"/>
        <rFont val="Arial Narrow"/>
        <family val="2"/>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family val="2"/>
      </rPr>
      <t>limbi vechi</t>
    </r>
    <r>
      <rPr>
        <sz val="10"/>
        <color theme="1"/>
        <rFont val="Arial Narrow"/>
        <family val="2"/>
      </rPr>
      <t>” (latină, greacă veche, ebraică, slavonă) sau în/din „</t>
    </r>
    <r>
      <rPr>
        <b/>
        <sz val="10"/>
        <color theme="1"/>
        <rFont val="Arial Narrow"/>
        <family val="2"/>
      </rPr>
      <t>limbi străine mai puțin curente</t>
    </r>
    <r>
      <rPr>
        <sz val="10"/>
        <color theme="1"/>
        <rFont val="Arial Narrow"/>
        <family val="2"/>
      </rPr>
      <t>” (chineză, hindi, suedeză ș.a.), se aplică un c</t>
    </r>
    <r>
      <rPr>
        <b/>
        <sz val="10"/>
        <color theme="1"/>
        <rFont val="Arial Narrow"/>
        <family val="2"/>
      </rPr>
      <t>oeficient de multiplicare de 2</t>
    </r>
    <r>
      <rPr>
        <sz val="10"/>
        <color theme="1"/>
        <rFont val="Arial Narrow"/>
        <family val="2"/>
      </rPr>
      <t xml:space="preserve">.
</t>
    </r>
  </si>
  <si>
    <t>Titlul cărții</t>
  </si>
  <si>
    <t>ISBN</t>
  </si>
  <si>
    <t xml:space="preserve">Paginile capitolului/
cărții </t>
  </si>
  <si>
    <t>Nr autori afiliați la instituții de educație și cercetare din România</t>
  </si>
  <si>
    <t>Punctaj de referință*</t>
  </si>
  <si>
    <t>IC03 - Aplicații la competiții de cercetare (H2020/ Horizon Europa, UEFISCDI, SEE-PCC, POC-CD)</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</si>
  <si>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</si>
  <si>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</si>
  <si>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</si>
  <si>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</si>
  <si>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</si>
  <si>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</si>
  <si>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</si>
  <si>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Numele și prenumele</t>
  </si>
  <si>
    <t>Denumire proiect</t>
  </si>
  <si>
    <t>Denumire competiție</t>
  </si>
  <si>
    <t>Calitate ULBS 
(Beneficiar / coordonator sau partener)</t>
  </si>
  <si>
    <t>Director de proiect</t>
  </si>
  <si>
    <t>Cod Departament</t>
  </si>
  <si>
    <t>Site www cu rezultatele competiției</t>
  </si>
  <si>
    <t>anul competiției</t>
  </si>
  <si>
    <t>anul contractării</t>
  </si>
  <si>
    <t>buget ULBS</t>
  </si>
  <si>
    <t>*Punctaj de referință</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</si>
  <si>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</si>
  <si>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</si>
  <si>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</si>
  <si>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</si>
  <si>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</si>
  <si>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</si>
  <si>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</si>
  <si>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</si>
  <si>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50 p./citare.
</t>
    </r>
  </si>
  <si>
    <t>Numele și prenumele autorilor lucrării citate (se menționează în paranteză afilierea)</t>
  </si>
  <si>
    <t>Baza de date în care este este indexată LCI (WoS / SCOPUS) sau Editura internațională de prestigiu a LCI</t>
  </si>
  <si>
    <t>Nr autori din România afiliați la instituții de educație și cercetare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</si>
  <si>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</si>
  <si>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</si>
  <si>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</si>
  <si>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</si>
  <si>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</si>
  <si>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</si>
  <si>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</si>
  <si>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</si>
  <si>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</si>
  <si>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</si>
  <si>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</si>
  <si>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</si>
  <si>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</si>
  <si>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</si>
  <si>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</si>
  <si>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</si>
  <si>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</si>
  <si>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</si>
  <si>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</si>
  <si>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</si>
  <si>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</si>
  <si>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</si>
  <si>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family val="2"/>
      </rPr>
      <t>* Punctaje de referință:</t>
    </r>
    <r>
      <rPr>
        <sz val="10"/>
        <color rgb="FF000000"/>
        <rFont val="Arial Narrow"/>
        <family val="2"/>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</si>
  <si>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</si>
  <si>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</si>
  <si>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</si>
  <si>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</si>
  <si>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</si>
  <si>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</si>
  <si>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</si>
  <si>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</si>
  <si>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family val="2"/>
      </rPr>
      <t>* Punctaje de referință:</t>
    </r>
    <r>
      <rPr>
        <sz val="10"/>
        <color theme="1"/>
        <rFont val="Arial Narrow"/>
        <family val="2"/>
      </rPr>
      <t xml:space="preserve">
• </t>
    </r>
    <r>
      <rPr>
        <b/>
        <sz val="10"/>
        <color theme="1"/>
        <rFont val="Arial Narrow"/>
        <family val="2"/>
      </rPr>
      <t>a)        Organizare/management eveniment artistic (Artele spectacolului/Arte vizuale-resta</t>
    </r>
    <r>
      <rPr>
        <sz val="10"/>
        <color theme="1"/>
        <rFont val="Arial Narrow"/>
        <family val="2"/>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family val="2"/>
      </rPr>
      <t>b)	Film de lung metraj (Artele spectacolului):</t>
    </r>
    <r>
      <rPr>
        <sz val="10"/>
        <color theme="1"/>
        <rFont val="Arial Narrow"/>
        <family val="2"/>
      </rPr>
      <t xml:space="preserve">
• regie = 600 p; rol principal = 450 p.; rol secundar = 200 p.; rol episodic = 100 p.
</t>
    </r>
    <r>
      <rPr>
        <b/>
        <sz val="10"/>
        <color theme="1"/>
        <rFont val="Arial Narrow"/>
        <family val="2"/>
      </rPr>
      <t>c)	Roluri în spectacole în cadrul instituțiilor producătoare (Artele spectacolului):</t>
    </r>
    <r>
      <rPr>
        <sz val="10"/>
        <color theme="1"/>
        <rFont val="Arial Narrow"/>
        <family val="2"/>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family val="2"/>
      </rPr>
      <t>d)	Roluri în spectacole jucate la festivaluri internaționale (Artele spectacolului):</t>
    </r>
    <r>
      <rPr>
        <sz val="10"/>
        <color theme="1"/>
        <rFont val="Arial Narrow"/>
        <family val="2"/>
      </rPr>
      <t xml:space="preserve">
• rol într-un spectacol invitat / selectat în programul unui festival internațional din străinătate și în cadrul FITS: rol principal = 100 p.; rol secundar = 50 p.; rol episodic sau corp-ansamblu = 40 p.
</t>
    </r>
    <r>
      <rPr>
        <b/>
        <sz val="10"/>
        <color theme="1"/>
        <rFont val="Arial Narrow"/>
        <family val="2"/>
      </rPr>
      <t>e)	Producție artistică în cadrul instituțiilor producătoare de spectacol (Artele spectacolului):</t>
    </r>
    <r>
      <rPr>
        <sz val="10"/>
        <color theme="1"/>
        <rFont val="Arial Narrow"/>
        <family val="2"/>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family val="2"/>
      </rPr>
      <t>f)	Concerte internaționale (Muzică – inclusiv muzică religioasă):</t>
    </r>
    <r>
      <rPr>
        <sz val="10"/>
        <color theme="1"/>
        <rFont val="Arial Narrow"/>
        <family val="2"/>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family val="2"/>
      </rPr>
      <t>g)	Expoziții în străinătate (Arte vizuale)</t>
    </r>
    <r>
      <rPr>
        <sz val="10"/>
        <color theme="1"/>
        <rFont val="Arial Narrow"/>
        <family val="2"/>
      </rPr>
      <t xml:space="preserve">:
• expoziție personala = 500 p.;
• participare la expoziție = 100 p.
</t>
    </r>
    <r>
      <rPr>
        <b/>
        <sz val="10"/>
        <color theme="1"/>
        <rFont val="Arial Narrow"/>
        <family val="2"/>
      </rPr>
      <t>h)	Vizibilitate internațională:</t>
    </r>
    <r>
      <rPr>
        <sz val="10"/>
        <color theme="1"/>
        <rFont val="Arial Narrow"/>
        <family val="2"/>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</si>
  <si>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</si>
  <si>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</si>
  <si>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</si>
  <si>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</si>
  <si>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</si>
  <si>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</si>
  <si>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</si>
  <si>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</si>
  <si>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</si>
  <si>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</si>
  <si>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</si>
  <si>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</si>
  <si>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</si>
  <si>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family val="2"/>
      </rPr>
      <t xml:space="preserve">* Punctaje de referință:
</t>
    </r>
    <r>
      <rPr>
        <b/>
        <sz val="10"/>
        <color theme="1"/>
        <rFont val="Arial Narrow"/>
        <family val="2"/>
      </rPr>
      <t>a)        Organizare:</t>
    </r>
    <r>
      <rPr>
        <sz val="10"/>
        <color theme="1"/>
        <rFont val="Arial Narrow"/>
        <family val="2"/>
      </rPr>
      <t xml:space="preserve"> 
•        competiție internațională: 500 p.</t>
    </r>
    <r>
      <rPr>
        <sz val="10"/>
        <color theme="1"/>
        <rFont val="Arial Narrow"/>
        <family val="2"/>
      </rPr>
      <t>/ echipă organizatorică;</t>
    </r>
    <r>
      <rPr>
        <sz val="10"/>
        <color theme="1"/>
        <rFont val="Arial Narrow"/>
        <family val="2"/>
      </rPr>
      <t xml:space="preserve">
•        competiție națională: 300</t>
    </r>
    <r>
      <rPr>
        <sz val="10"/>
        <color theme="1"/>
        <rFont val="Arial Narrow"/>
        <family val="2"/>
      </rPr>
      <t xml:space="preserve"> p./ echipă organizatorică.</t>
    </r>
    <r>
      <rPr>
        <sz val="10"/>
        <color theme="1"/>
        <rFont val="Arial Narrow"/>
        <family val="2"/>
      </rPr>
      <t xml:space="preserve">
</t>
    </r>
    <r>
      <rPr>
        <b/>
        <sz val="10"/>
        <color theme="1"/>
        <rFont val="Arial Narrow"/>
        <family val="2"/>
      </rPr>
      <t>b)        Participare:</t>
    </r>
    <r>
      <rPr>
        <sz val="10"/>
        <color theme="1"/>
        <rFont val="Arial Narrow"/>
        <family val="2"/>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</si>
  <si>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</si>
  <si>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</si>
  <si>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</si>
  <si>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</si>
  <si>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</si>
  <si>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</si>
  <si>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</si>
  <si>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t>Paginile articolului (de la … pana la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</si>
  <si>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</si>
  <si>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</si>
  <si>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</si>
  <si>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</si>
  <si>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</si>
  <si>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</si>
  <si>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</si>
  <si>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family val="2"/>
      </rPr>
      <t>coeficient de multiplicare de 2</t>
    </r>
    <r>
      <rPr>
        <sz val="10"/>
        <color theme="1"/>
        <rFont val="Arial Narrow"/>
        <family val="2"/>
      </rPr>
      <t>.</t>
    </r>
  </si>
  <si>
    <r>
      <rPr>
        <b/>
        <sz val="10"/>
        <color theme="1"/>
        <rFont val="Arial Narrow"/>
        <family val="2"/>
      </rPr>
      <t>* Punctaje de referință:</t>
    </r>
    <r>
      <rPr>
        <sz val="10"/>
        <color theme="1"/>
        <rFont val="Arial Narrow"/>
        <family val="2"/>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family val="2"/>
      </rPr>
      <t>edituri internaționale (</t>
    </r>
    <r>
      <rPr>
        <sz val="10"/>
        <color theme="1"/>
        <rFont val="Arial Narrow"/>
        <family val="2"/>
      </rPr>
      <t>altele decât cele de la IC02) se aplică un</t>
    </r>
    <r>
      <rPr>
        <b/>
        <sz val="10"/>
        <color theme="1"/>
        <rFont val="Arial Narrow"/>
        <family val="2"/>
      </rPr>
      <t xml:space="preserve"> coeficient de multiplicare de 2.</t>
    </r>
  </si>
  <si>
    <t>Numele și prenumele autorilor</t>
  </si>
  <si>
    <t>Editura</t>
  </si>
  <si>
    <t>ISBN-ul cărții</t>
  </si>
  <si>
    <t>Luna publicării</t>
  </si>
  <si>
    <t>Nr. pag.</t>
  </si>
  <si>
    <t>IC11 - Proiecte finanțate de Comisia Europeană (Horizon-MSCA ș.a.); alte linii internaționale de finanțare; programul COST, UEFISCDI (mobilități: MC, MCT, MCD ș.a.), ANCS, AFCN, Consiliul Local, Consiliul Județean ș.a.; proiecte cu terți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</si>
  <si>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</si>
  <si>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</si>
  <si>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</si>
  <si>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</si>
  <si>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</si>
  <si>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family val="2"/>
      </rPr>
      <t>* Punctaje de referință:</t>
    </r>
    <r>
      <rPr>
        <sz val="10"/>
        <color theme="1"/>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</si>
  <si>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</si>
  <si>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 xml:space="preserve">Suma contractului </t>
  </si>
  <si>
    <t>Suma încasată în anul de referință</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</si>
  <si>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</si>
  <si>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</si>
  <si>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</si>
  <si>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</si>
  <si>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</si>
  <si>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</si>
  <si>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</si>
  <si>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family val="2"/>
      </rPr>
      <t>*Punctaje de referință:</t>
    </r>
    <r>
      <rPr>
        <b/>
        <u/>
        <sz val="10"/>
        <color theme="1"/>
        <rFont val="Arial Narrow"/>
        <family val="2"/>
      </rPr>
      <t xml:space="preserve">
</t>
    </r>
    <r>
      <rPr>
        <sz val="10"/>
        <color theme="1"/>
        <rFont val="Arial Narrow"/>
        <family val="2"/>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</si>
  <si>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</si>
  <si>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</si>
  <si>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</si>
  <si>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</si>
  <si>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</si>
  <si>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</si>
  <si>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</si>
  <si>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</si>
  <si>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family val="2"/>
      </rPr>
      <t xml:space="preserve">SCIPIO, Google Scholar și Worldcat </t>
    </r>
    <r>
      <rPr>
        <b/>
        <sz val="10"/>
        <color theme="1"/>
        <rFont val="Arial Narrow"/>
        <family val="2"/>
      </rPr>
      <t>nu sunt BDI.</t>
    </r>
  </si>
  <si>
    <r>
      <rPr>
        <b/>
        <sz val="10"/>
        <color theme="1"/>
        <rFont val="Arial Narrow"/>
        <family val="2"/>
      </rPr>
      <t xml:space="preserve">*Punctaje de referință:
</t>
    </r>
    <r>
      <rPr>
        <b/>
        <sz val="10"/>
        <color theme="1"/>
        <rFont val="Arial Narrow"/>
        <family val="2"/>
      </rPr>
      <t>a)	Editare:</t>
    </r>
    <r>
      <rPr>
        <sz val="10"/>
        <color theme="1"/>
        <rFont val="Arial Narrow"/>
        <family val="2"/>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family val="2"/>
      </rPr>
      <t>coeficienți de multiplicare:</t>
    </r>
    <r>
      <rPr>
        <sz val="10"/>
        <color theme="1"/>
        <rFont val="Arial Narrow"/>
        <family val="2"/>
      </rPr>
      <t xml:space="preserve">
i) </t>
    </r>
    <r>
      <rPr>
        <i/>
        <sz val="10"/>
        <color theme="1"/>
        <rFont val="Arial Narrow"/>
        <family val="2"/>
      </rPr>
      <t>de calitate:</t>
    </r>
    <r>
      <rPr>
        <sz val="10"/>
        <color theme="1"/>
        <rFont val="Arial Narrow"/>
        <family val="2"/>
      </rPr>
      <t xml:space="preserve">
- 2,0 pentru reviste WoS, SCOPUS, ERIH Plus sau colecții editate la edituri internaționale de prestigiu;
ii) </t>
    </r>
    <r>
      <rPr>
        <i/>
        <sz val="10"/>
        <color theme="1"/>
        <rFont val="Arial Narrow"/>
        <family val="2"/>
      </rPr>
      <t>de frecvență</t>
    </r>
    <r>
      <rPr>
        <sz val="10"/>
        <color theme="1"/>
        <rFont val="Arial Narrow"/>
        <family val="2"/>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family val="2"/>
      </rPr>
      <t xml:space="preserve">b)	Recenzare:
</t>
    </r>
    <r>
      <rPr>
        <sz val="10"/>
        <color theme="1"/>
        <rFont val="Arial Narrow"/>
        <family val="2"/>
      </rPr>
      <t>•	10 p./raport de recenzare;
Se aplică următorul coeficient de multiplicare:
- 5,0 pentru reviste WoS, SCOPUS, ERIH Plus sau pentru volume recenzate la edituri internaționale de prestigiu.</t>
    </r>
  </si>
  <si>
    <t>Denumirea revistei</t>
  </si>
  <si>
    <t>Site www al revistei (link-ul unde este menționată componența comitetului editorial)</t>
  </si>
  <si>
    <t>Data raportului de recenzare</t>
  </si>
  <si>
    <t>Punctaj total de referință*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</si>
  <si>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</si>
  <si>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</si>
  <si>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</si>
  <si>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family val="2"/>
      </rPr>
      <t xml:space="preserve">Aplicarea </t>
    </r>
    <r>
      <rPr>
        <b/>
        <sz val="10"/>
        <color rgb="FF000000"/>
        <rFont val="Arial Narrow"/>
        <family val="2"/>
      </rPr>
      <t>coeficientului de multiplicare</t>
    </r>
    <r>
      <rPr>
        <sz val="10"/>
        <color rgb="FF000000"/>
        <rFont val="Arial Narrow"/>
        <family val="2"/>
      </rPr>
      <t xml:space="preserve"> presupune deplasarea fizică la locul conferinței; pentru manifestările științifice la care participarea s-a făcut online nu se aplică niciun coeficient de multiplicare;
-	la categoria a)</t>
    </r>
    <r>
      <rPr>
        <i/>
        <sz val="10"/>
        <color rgb="FF000000"/>
        <rFont val="Arial Narrow"/>
        <family val="2"/>
      </rPr>
      <t xml:space="preserve"> Organizare,</t>
    </r>
    <r>
      <rPr>
        <sz val="10"/>
        <color rgb="FF000000"/>
        <rFont val="Arial Narrow"/>
        <family val="2"/>
      </rPr>
      <t xml:space="preserve"> nu se pot cumula calități diferite (de ex.: organizator principal și recenzor) în cadrul aceleiași manifestări; se optează pentru încadrarea cea mai avantajoasă; 
-	la categoria b)</t>
    </r>
    <r>
      <rPr>
        <i/>
        <sz val="10"/>
        <color rgb="FF000000"/>
        <rFont val="Arial Narrow"/>
        <family val="2"/>
      </rPr>
      <t xml:space="preserve"> Prezentare</t>
    </r>
    <r>
      <rPr>
        <sz val="10"/>
        <color rgb="FF000000"/>
        <rFont val="Arial Narrow"/>
        <family val="2"/>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</si>
  <si>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</si>
  <si>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</si>
  <si>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</si>
  <si>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family val="2"/>
      </rPr>
      <t>* Punctaje de referință:</t>
    </r>
    <r>
      <rPr>
        <sz val="10"/>
        <color rgb="FF000000"/>
        <rFont val="Arial Narrow"/>
        <family val="2"/>
      </rPr>
      <t xml:space="preserve">
</t>
    </r>
    <r>
      <rPr>
        <b/>
        <sz val="10"/>
        <color rgb="FF000000"/>
        <rFont val="Arial Narrow"/>
        <family val="2"/>
      </rPr>
      <t>a)</t>
    </r>
    <r>
      <rPr>
        <b/>
        <sz val="10"/>
        <color rgb="FF000000"/>
        <rFont val="Arial"/>
        <family val="2"/>
      </rPr>
      <t xml:space="preserve">	</t>
    </r>
    <r>
      <rPr>
        <b/>
        <sz val="10"/>
        <color rgb="FF000000"/>
        <rFont val="Arial Narrow"/>
        <family val="2"/>
      </rPr>
      <t>Organizare:</t>
    </r>
    <r>
      <rPr>
        <sz val="10"/>
        <color rgb="FF000000"/>
        <rFont val="Arial Narrow"/>
        <family val="2"/>
      </rPr>
      <t xml:space="preserve">
•</t>
    </r>
    <r>
      <rPr>
        <sz val="10"/>
        <color rgb="FF000000"/>
        <rFont val="Arial"/>
        <family val="2"/>
      </rPr>
      <t xml:space="preserve">	</t>
    </r>
    <r>
      <rPr>
        <sz val="10"/>
        <color rgb="FF000000"/>
        <rFont val="Arial Narrow"/>
        <family val="2"/>
      </rPr>
      <t>100 p. – organizator principal;
•</t>
    </r>
    <r>
      <rPr>
        <sz val="10"/>
        <color rgb="FF000000"/>
        <rFont val="Arial"/>
        <family val="2"/>
      </rPr>
      <t xml:space="preserve">	</t>
    </r>
    <r>
      <rPr>
        <sz val="10"/>
        <color rgb="FF000000"/>
        <rFont val="Arial Narrow"/>
        <family val="2"/>
      </rPr>
      <t>50 p. – membru în comitetul de organizare;
•</t>
    </r>
    <r>
      <rPr>
        <sz val="10"/>
        <color rgb="FF000000"/>
        <rFont val="Arial"/>
        <family val="2"/>
      </rPr>
      <t xml:space="preserve">	</t>
    </r>
    <r>
      <rPr>
        <sz val="10"/>
        <color rgb="FF000000"/>
        <rFont val="Arial Narrow"/>
        <family val="2"/>
      </rPr>
      <t>50 p. – membru în comitetul științific;
•</t>
    </r>
    <r>
      <rPr>
        <sz val="10"/>
        <color rgb="FF000000"/>
        <rFont val="Arial"/>
        <family val="2"/>
      </rPr>
      <t xml:space="preserve">	</t>
    </r>
    <r>
      <rPr>
        <sz val="10"/>
        <color rgb="FF000000"/>
        <rFont val="Arial Narrow"/>
        <family val="2"/>
      </rPr>
      <t>30 p. – recenzor;</t>
    </r>
    <r>
      <rPr>
        <b/>
        <sz val="10"/>
        <color rgb="FF000000"/>
        <rFont val="Arial Narrow"/>
        <family val="2"/>
      </rPr>
      <t xml:space="preserve">
b)</t>
    </r>
    <r>
      <rPr>
        <b/>
        <sz val="10"/>
        <color rgb="FF000000"/>
        <rFont val="Arial"/>
        <family val="2"/>
      </rPr>
      <t xml:space="preserve">	</t>
    </r>
    <r>
      <rPr>
        <b/>
        <sz val="10"/>
        <color rgb="FF000000"/>
        <rFont val="Arial Narrow"/>
        <family val="2"/>
      </rPr>
      <t>Prezentare</t>
    </r>
    <r>
      <rPr>
        <sz val="10"/>
        <color rgb="FF000000"/>
        <rFont val="Arial Narrow"/>
        <family val="2"/>
      </rPr>
      <t>:
•</t>
    </r>
    <r>
      <rPr>
        <sz val="10"/>
        <color rgb="FF000000"/>
        <rFont val="Arial"/>
        <family val="2"/>
      </rPr>
      <t xml:space="preserve">	</t>
    </r>
    <r>
      <rPr>
        <sz val="10"/>
        <color rgb="FF000000"/>
        <rFont val="Arial Narrow"/>
        <family val="2"/>
      </rPr>
      <t>50 p. – keynote speaker;
•</t>
    </r>
    <r>
      <rPr>
        <sz val="10"/>
        <color rgb="FF000000"/>
        <rFont val="Arial"/>
        <family val="2"/>
      </rPr>
      <t xml:space="preserve">	</t>
    </r>
    <r>
      <rPr>
        <sz val="10"/>
        <color rgb="FF000000"/>
        <rFont val="Arial Narrow"/>
        <family val="2"/>
      </rPr>
      <t>30 p. – prezentare de lucrare;
•</t>
    </r>
    <r>
      <rPr>
        <sz val="10"/>
        <color rgb="FF000000"/>
        <rFont val="Arial"/>
        <family val="2"/>
      </rPr>
      <t xml:space="preserve">	</t>
    </r>
    <r>
      <rPr>
        <sz val="10"/>
        <color rgb="FF000000"/>
        <rFont val="Arial Narrow"/>
        <family val="2"/>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family val="2"/>
      </rPr>
      <t>coeficienți de multiplicare:</t>
    </r>
    <r>
      <rPr>
        <sz val="10"/>
        <color rgb="FF000000"/>
        <rFont val="Arial Narrow"/>
        <family val="2"/>
      </rPr>
      <t xml:space="preserve">
</t>
    </r>
    <r>
      <rPr>
        <i/>
        <sz val="10"/>
        <color rgb="FF000000"/>
        <rFont val="Arial Narrow"/>
        <family val="2"/>
      </rPr>
      <t>i) de locație:</t>
    </r>
    <r>
      <rPr>
        <sz val="10"/>
        <color rgb="FF000000"/>
        <rFont val="Arial Narrow"/>
        <family val="2"/>
      </rPr>
      <t xml:space="preserve">
- 1,5 pentru manifestări internaționale organizate în România sau Republica Moldova;
- 2,0 pentru manifestări științifice internaționale organizate în alte țări.
</t>
    </r>
    <r>
      <rPr>
        <i/>
        <sz val="10"/>
        <color rgb="FF000000"/>
        <rFont val="Arial Narrow"/>
        <family val="2"/>
      </rPr>
      <t>ii) de anvergură (doar pentru a) Organizare):</t>
    </r>
    <r>
      <rPr>
        <sz val="10"/>
        <color rgb="FF000000"/>
        <rFont val="Arial Narrow"/>
        <family val="2"/>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</si>
  <si>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</si>
  <si>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</si>
  <si>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</si>
  <si>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</si>
  <si>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</si>
  <si>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</si>
  <si>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Data conferinței</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</si>
  <si>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</si>
  <si>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</si>
  <si>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</si>
  <si>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</si>
  <si>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</si>
  <si>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family val="2"/>
      </rPr>
      <t>*Punctaje de referință:</t>
    </r>
    <r>
      <rPr>
        <sz val="10"/>
        <color rgb="FF000000"/>
        <rFont val="Arial Narrow"/>
        <family val="2"/>
      </rPr>
      <t xml:space="preserve">
• 300 p./model de utilitate.
</t>
    </r>
  </si>
  <si>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</si>
  <si>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</si>
  <si>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</si>
  <si>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</si>
  <si>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family val="2"/>
      </rPr>
      <t>*Punctaj de referință:</t>
    </r>
    <r>
      <rPr>
        <sz val="10"/>
        <color rgb="FF000000"/>
        <rFont val="Arial Narrow"/>
        <family val="2"/>
      </rPr>
      <t xml:space="preserve">
a)	</t>
    </r>
    <r>
      <rPr>
        <b/>
        <sz val="10"/>
        <color rgb="FF000000"/>
        <rFont val="Arial Narrow"/>
        <family val="2"/>
      </rPr>
      <t>Organizare/management eveniment artistic (Artele spectacolului/Arte vizuale-restaurare)</t>
    </r>
    <r>
      <rPr>
        <sz val="10"/>
        <color rgb="FF000000"/>
        <rFont val="Arial Narrow"/>
        <family val="2"/>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family val="2"/>
      </rPr>
      <t>Film de scurt metraj (Artele spectacolului):</t>
    </r>
    <r>
      <rPr>
        <sz val="10"/>
        <color rgb="FF000000"/>
        <rFont val="Arial Narrow"/>
        <family val="2"/>
      </rPr>
      <t xml:space="preserve">
•	regie = 200 p; rol principal = 150 p.; rol secundar = 75 p.; rol episodic = 30 p.
c)	</t>
    </r>
    <r>
      <rPr>
        <b/>
        <sz val="10"/>
        <color rgb="FF000000"/>
        <rFont val="Arial Narrow"/>
        <family val="2"/>
      </rPr>
      <t>Roluri în spectacole în cadrul instituțiilor producătoare (Artele spectacolului)</t>
    </r>
    <r>
      <rPr>
        <sz val="10"/>
        <color rgb="FF000000"/>
        <rFont val="Arial Narrow"/>
        <family val="2"/>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family val="2"/>
      </rPr>
      <t>Roluri în spectacole jucate la festivaluri sau în deplasări naționale (Artele spectacolului):</t>
    </r>
    <r>
      <rPr>
        <sz val="10"/>
        <color rgb="FF000000"/>
        <rFont val="Arial Narrow"/>
        <family val="2"/>
      </rPr>
      <t xml:space="preserve">
•	rol într-un spectacol invitat / selectat în programul unui festival național sau al unei deplasări naționale: rol principal = 70 p.; rol secundar = 30 p.; rol episodic sau corp-ansamblu = 20 p.
e)	</t>
    </r>
    <r>
      <rPr>
        <b/>
        <sz val="10"/>
        <color rgb="FF000000"/>
        <rFont val="Arial Narrow"/>
        <family val="2"/>
      </rPr>
      <t>Roluri în spectacole de teatru de animație sau destinate unei categorii speciale de vârst</t>
    </r>
    <r>
      <rPr>
        <sz val="10"/>
        <color rgb="FF000000"/>
        <rFont val="Arial Narrow"/>
        <family val="2"/>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family val="2"/>
      </rPr>
      <t>Producție artistică în cadrul instituțiilor producătoare de spectacol (Artele spectacolului):</t>
    </r>
    <r>
      <rPr>
        <sz val="10"/>
        <color rgb="FF000000"/>
        <rFont val="Arial Narrow"/>
        <family val="2"/>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family val="2"/>
      </rPr>
      <t>Concerte naționale (Muzică – inclusiv muzică religioasă):</t>
    </r>
    <r>
      <rPr>
        <sz val="10"/>
        <color rgb="FF000000"/>
        <rFont val="Arial Narrow"/>
        <family val="2"/>
      </rPr>
      <t xml:space="preserve">
•	spectacol invitat / selectat în programul unui festival (deplasare) național: solist = 60 puncte; membru cor/ansamblu/instrumentist = 30 p.
•	concert de muzică religioasă în România = 50 p.
h)	</t>
    </r>
    <r>
      <rPr>
        <b/>
        <sz val="10"/>
        <color rgb="FF000000"/>
        <rFont val="Arial Narrow"/>
        <family val="2"/>
      </rPr>
      <t>Expoziții în străinătate (Arte vizuale):</t>
    </r>
    <r>
      <rPr>
        <sz val="10"/>
        <color rgb="FF000000"/>
        <rFont val="Arial Narrow"/>
        <family val="2"/>
      </rPr>
      <t xml:space="preserve">
•	expoziție personala = 300 p.;
•	participare la expoziție = 60 p.
i)	</t>
    </r>
    <r>
      <rPr>
        <b/>
        <sz val="10"/>
        <color rgb="FF000000"/>
        <rFont val="Arial Narrow"/>
        <family val="2"/>
      </rPr>
      <t>Vizibilitate națională (Artele spectacolului/ Arte vizuale/ Muzică):</t>
    </r>
    <r>
      <rPr>
        <sz val="10"/>
        <color rgb="FF000000"/>
        <rFont val="Arial Narrow"/>
        <family val="2"/>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</si>
  <si>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</si>
  <si>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</si>
  <si>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</si>
  <si>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</si>
  <si>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family val="2"/>
      </rPr>
      <t>*Punctaj de referință:</t>
    </r>
    <r>
      <rPr>
        <sz val="10"/>
        <color theme="1"/>
        <rFont val="Arial Narrow"/>
        <family val="2"/>
      </rPr>
      <t xml:space="preserve">
a)	</t>
    </r>
    <r>
      <rPr>
        <b/>
        <sz val="10"/>
        <color theme="1"/>
        <rFont val="Arial Narrow"/>
        <family val="2"/>
      </rPr>
      <t xml:space="preserve">Organizare: </t>
    </r>
    <r>
      <rPr>
        <sz val="10"/>
        <color theme="1"/>
        <rFont val="Arial Narrow"/>
        <family val="2"/>
      </rPr>
      <t xml:space="preserve">
•	competiție regională/locală: 100 p./ echipă organizatorică
b)	</t>
    </r>
    <r>
      <rPr>
        <b/>
        <sz val="10"/>
        <color theme="1"/>
        <rFont val="Arial Narrow"/>
        <family val="2"/>
      </rPr>
      <t>Participare:</t>
    </r>
    <r>
      <rPr>
        <sz val="10"/>
        <color theme="1"/>
        <rFont val="Arial Narrow"/>
        <family val="2"/>
      </rPr>
      <t xml:space="preserve">
•	competiții de nivel regional sau local: 200 p. = Premiul I; 150 puncte = Premiul II; 100 p. = Premiul III; 50 p. = participare.</t>
    </r>
  </si>
  <si>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</si>
  <si>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</si>
  <si>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</si>
  <si>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family val="2"/>
      </rPr>
      <t>se aplică un coeficient de multiplicare de 2.</t>
    </r>
  </si>
  <si>
    <r>
      <rPr>
        <b/>
        <sz val="10"/>
        <color theme="1"/>
        <rFont val="Arial Narrow"/>
        <family val="2"/>
      </rPr>
      <t>* Punctaje de referință:</t>
    </r>
    <r>
      <rPr>
        <sz val="10"/>
        <color theme="1"/>
        <rFont val="Arial Narrow"/>
        <family val="2"/>
      </rPr>
      <t xml:space="preserve">
•	autor de volume/capitole: 4 p./pagină;
•	coordonare/editare de volum: 2p./ pagină; 
•	traducere de volume/capitole: 2 p./pagină.</t>
    </r>
  </si>
  <si>
    <t>Titlul publicației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</si>
  <si>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</si>
  <si>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</si>
  <si>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</si>
  <si>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</si>
  <si>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family val="2"/>
      </rPr>
      <t>partener</t>
    </r>
    <r>
      <rPr>
        <sz val="10"/>
        <color theme="1"/>
        <rFont val="Arial Narrow"/>
        <family val="2"/>
      </rPr>
      <t xml:space="preserve">. În cazul în care ULBS este </t>
    </r>
    <r>
      <rPr>
        <b/>
        <sz val="10"/>
        <color theme="1"/>
        <rFont val="Arial Narrow"/>
        <family val="2"/>
      </rPr>
      <t>coordonator/ beneficiar</t>
    </r>
    <r>
      <rPr>
        <sz val="10"/>
        <color theme="1"/>
        <rFont val="Arial Narrow"/>
        <family val="2"/>
      </rPr>
      <t xml:space="preserve"> al proiectului, se aplică un </t>
    </r>
    <r>
      <rPr>
        <b/>
        <sz val="10"/>
        <color theme="1"/>
        <rFont val="Arial Narrow"/>
        <family val="2"/>
      </rPr>
      <t>coeficient de multiplicare de 2</t>
    </r>
    <r>
      <rPr>
        <sz val="10"/>
        <color theme="1"/>
        <rFont val="Arial Narrow"/>
        <family val="2"/>
      </rPr>
      <t>.</t>
    </r>
  </si>
  <si>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</si>
  <si>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</si>
  <si>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family val="2"/>
      </rPr>
      <t xml:space="preserve">În cazul programelor de tip </t>
    </r>
    <r>
      <rPr>
        <i/>
        <sz val="10"/>
        <color theme="1"/>
        <rFont val="Arial Narrow"/>
        <family val="2"/>
      </rPr>
      <t>joint</t>
    </r>
    <r>
      <rPr>
        <sz val="10"/>
        <color theme="1"/>
        <rFont val="Arial Narrow"/>
        <family val="2"/>
      </rPr>
      <t xml:space="preserve"> sau </t>
    </r>
    <r>
      <rPr>
        <i/>
        <sz val="10"/>
        <color theme="1"/>
        <rFont val="Arial Narrow"/>
        <family val="2"/>
      </rPr>
      <t>multiple degree</t>
    </r>
    <r>
      <rPr>
        <sz val="10"/>
        <color theme="1"/>
        <rFont val="Arial Narrow"/>
        <family val="2"/>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</si>
  <si>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</si>
  <si>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</si>
  <si>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family val="2"/>
      </rPr>
      <t>* Punctaje de referință:</t>
    </r>
    <r>
      <rPr>
        <sz val="10"/>
        <color theme="1"/>
        <rFont val="Arial Narrow"/>
        <family val="2"/>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</si>
  <si>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</si>
  <si>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</si>
  <si>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</si>
  <si>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</si>
  <si>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</si>
  <si>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</si>
  <si>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</si>
  <si>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</si>
  <si>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family val="2"/>
      </rPr>
      <t>*Punctaje de referință:</t>
    </r>
    <r>
      <rPr>
        <b/>
        <u/>
        <sz val="10"/>
        <color theme="1"/>
        <rFont val="Arial Narrow"/>
        <family val="2"/>
      </rPr>
      <t xml:space="preserve">
</t>
    </r>
    <r>
      <rPr>
        <sz val="10"/>
        <color theme="1"/>
        <rFont val="Arial Narrow"/>
        <family val="2"/>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</si>
  <si>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</si>
  <si>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</si>
  <si>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</si>
  <si>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</si>
  <si>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</si>
  <si>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</si>
  <si>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</si>
  <si>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</si>
  <si>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</si>
  <si>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family val="2"/>
      </rPr>
      <t xml:space="preserve">*Punctaje de referință:
</t>
    </r>
    <r>
      <rPr>
        <b/>
        <sz val="10"/>
        <color theme="1"/>
        <rFont val="Arial Narrow"/>
        <family val="2"/>
      </rPr>
      <t xml:space="preserve">•	</t>
    </r>
    <r>
      <rPr>
        <sz val="10"/>
        <color theme="1"/>
        <rFont val="Arial Narrow"/>
        <family val="2"/>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</si>
  <si>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</si>
  <si>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</si>
  <si>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</si>
  <si>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</si>
  <si>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</si>
  <si>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</si>
  <si>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</si>
  <si>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</si>
  <si>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</si>
  <si>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</si>
  <si>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family val="2"/>
      </rPr>
      <t>* Punctaje de referință:</t>
    </r>
    <r>
      <rPr>
        <sz val="10"/>
        <color rgb="FF000000"/>
        <rFont val="Arial Narrow"/>
        <family val="2"/>
      </rPr>
      <t xml:space="preserve">
</t>
    </r>
    <r>
      <rPr>
        <sz val="10"/>
        <color rgb="FF000000"/>
        <rFont val="Arial Narrow"/>
        <family val="2"/>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</si>
  <si>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</si>
  <si>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</si>
  <si>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</si>
  <si>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</si>
  <si>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</si>
  <si>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family val="2"/>
      </rPr>
      <t>Se punctează aici doar activitățile care implică</t>
    </r>
    <r>
      <rPr>
        <b/>
        <sz val="10"/>
        <color rgb="FF000000"/>
        <rFont val="Arial Narrow"/>
        <family val="2"/>
      </rPr>
      <t xml:space="preserve"> întregul consorțiu</t>
    </r>
    <r>
      <rPr>
        <sz val="10"/>
        <color rgb="FF000000"/>
        <rFont val="Arial Narrow"/>
        <family val="2"/>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</si>
  <si>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</si>
  <si>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</si>
  <si>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family val="2"/>
      </rPr>
      <t>*Punctaje de referință:</t>
    </r>
    <r>
      <rPr>
        <sz val="10"/>
        <color rgb="FF000000"/>
        <rFont val="Arial Narrow"/>
        <family val="2"/>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</si>
  <si>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</si>
  <si>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</si>
  <si>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</si>
  <si>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</si>
  <si>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28 de săptămâni.
</t>
    </r>
  </si>
  <si>
    <t>ID09-Pregătirea activității de predare</t>
  </si>
  <si>
    <t>Conform Statului de funcții al anului universitar pentru care se face raportarea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</si>
  <si>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 x 28 de săptămâni.
</t>
    </r>
  </si>
  <si>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</si>
  <si>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</si>
  <si>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</si>
  <si>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</si>
  <si>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</si>
  <si>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</si>
  <si>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</si>
  <si>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</si>
  <si>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</si>
  <si>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</si>
  <si>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family val="2"/>
      </rPr>
      <t>*Punctaje de referință:</t>
    </r>
    <r>
      <rPr>
        <sz val="10"/>
        <color rgb="FF000000"/>
        <rFont val="Arial Narrow"/>
        <family val="2"/>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family val="2"/>
      </rPr>
      <t xml:space="preserve">
</t>
    </r>
    <r>
      <rPr>
        <sz val="10"/>
        <color rgb="FF000000"/>
        <rFont val="Arial Narrow"/>
        <family val="2"/>
      </rPr>
      <t xml:space="preserve">
</t>
    </r>
  </si>
  <si>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</si>
  <si>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</si>
  <si>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</si>
  <si>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</si>
  <si>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</si>
  <si>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family val="2"/>
      </rPr>
      <t>*Punctaje de referință:</t>
    </r>
    <r>
      <rPr>
        <sz val="10"/>
        <color rgb="FF000000"/>
        <rFont val="Arial Narrow"/>
        <family val="2"/>
      </rPr>
      <t xml:space="preserve">
•       consultații = 56 de ore;
•       tutorat = 200 de ore;
•       practică de specialitate = un număr de ore egal cu acela din planurile de învățământ ale programului.
</t>
    </r>
  </si>
  <si>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</si>
  <si>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</si>
  <si>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</si>
  <si>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family val="2"/>
      </rPr>
      <t>*Punctaje de referință:</t>
    </r>
    <r>
      <rPr>
        <sz val="10"/>
        <color rgb="FF000000"/>
        <rFont val="Arial Narrow"/>
        <family val="2"/>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</si>
  <si>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</si>
  <si>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</si>
  <si>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</si>
  <si>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t xml:space="preserve">ID16-Mobilități de predare și formare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</si>
  <si>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</si>
  <si>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family val="2"/>
      </rPr>
      <t>*Punctaje de referință:</t>
    </r>
    <r>
      <rPr>
        <sz val="10"/>
        <color rgb="FF000000"/>
        <rFont val="Arial Narrow"/>
        <family val="2"/>
      </rPr>
      <t xml:space="preserve">
•      50 p./mobilitate;
</t>
    </r>
  </si>
  <si>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</si>
  <si>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</si>
  <si>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</si>
  <si>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</si>
  <si>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</si>
  <si>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b/>
        <sz val="10"/>
        <color rgb="FF000000"/>
        <rFont val="Arial Narrow"/>
        <family val="2"/>
      </rPr>
      <t>*Punctaje de referință:</t>
    </r>
    <r>
      <rPr>
        <sz val="10"/>
        <color rgb="FF000000"/>
        <rFont val="Arial Narrow"/>
        <family val="2"/>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</si>
  <si>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</si>
  <si>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</si>
  <si>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t xml:space="preserve">* </t>
    </r>
    <r>
      <rPr>
        <b/>
        <sz val="10"/>
        <color theme="1"/>
        <rFont val="Arial Narrow"/>
        <family val="2"/>
      </rPr>
      <t>Punctaje de referință:</t>
    </r>
    <r>
      <rPr>
        <sz val="10"/>
        <color theme="1"/>
        <rFont val="Arial Narrow"/>
        <family val="2"/>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</si>
  <si>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</si>
  <si>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IC12 - Citări în publicații indexate BDI (inclusiv ERIH), în reviste neindexate și în volume publicate la edituri din țară și din străinătate, în teze de doctorat indexate în Google Scholar</t>
  </si>
  <si>
    <t>ID03 Coordonare programe de studiu (licență, masterat, doctorat)</t>
  </si>
  <si>
    <t xml:space="preserve">La orice tip de examen (admitere/ finalizare/ evaluare semestrială ș.a.) se ia în considerare și se punctează o singură probă, indiferent de numărul probelor efective din care e compus examenul.
</t>
  </si>
  <si>
    <t>Participarea în comisiile de admitere se punctează doar în cazul în care procesul presupune o examinare efectivă; nu se punctează în niciun fel la acest criteriu admiterile realizate doar pe bază de concurs de dosare;</t>
  </si>
  <si>
    <t>Tipul de activitate de evaluare</t>
  </si>
  <si>
    <t>Calitatea de titular sau asistent al titularului</t>
  </si>
  <si>
    <t>Lucrare coordonată (nume student, titlul lucrării, nivelul de studii finalizat prin această lucrare)</t>
  </si>
  <si>
    <t>Consiliul sau comisa (denumirea)</t>
  </si>
  <si>
    <t>ID12 - Calitatea de membru în diverse consilii și comisii care funcționează la nivelul ULBS/ local/ național</t>
  </si>
  <si>
    <r>
      <t>*Punctaje de referință:</t>
    </r>
    <r>
      <rPr>
        <sz val="10"/>
        <color rgb="FF000000"/>
        <rFont val="Arial Narrow"/>
        <family val="2"/>
      </rPr>
      <t xml:space="preserve">
•   10 p./ lucrare de finalizare (modul psihopedagogic);
•        20 p./ lucrare de licență;
•        30 p./ lucrare de disertație + licență programe de minim 5 ani. 
</t>
    </r>
  </si>
  <si>
    <t xml:space="preserve">Calitatea de membru în mai multe consilii și comisii se punctează separat.
</t>
  </si>
  <si>
    <t>Informații complete despre eveniment (denumire, tip de eveniment științific, cultural, etc. Perioada de desfăsurare, nr de participanți, calitatea de coordonator/membru în comitetul de organizare, recenzor sau alta)</t>
  </si>
  <si>
    <t xml:space="preserve">ID15-Aplicații câștigătoare la competiții de proiecte didactice  (II)
</t>
  </si>
  <si>
    <r>
      <t>*Punctaje de referință:</t>
    </r>
    <r>
      <rPr>
        <sz val="10"/>
        <color rgb="FF000000"/>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family val="2"/>
      </rPr>
      <t xml:space="preserve"> al proiectului, se aplică un </t>
    </r>
    <r>
      <rPr>
        <b/>
        <sz val="10"/>
        <color rgb="FF000000"/>
        <rFont val="Arial Narrow"/>
        <family val="2"/>
      </rPr>
      <t>coeficient de multiplicare de 2.</t>
    </r>
    <r>
      <rPr>
        <sz val="10"/>
        <color rgb="FF000000"/>
        <rFont val="Arial Narrow"/>
        <family val="2"/>
      </rPr>
      <t xml:space="preserve">
</t>
    </r>
  </si>
  <si>
    <t>Buget ULBS</t>
  </si>
  <si>
    <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</si>
  <si>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t>Tipul activității coordonate (consultații, tutorat, practică de specialitate)</t>
  </si>
  <si>
    <t xml:space="preserve">Se punctează activități de mobilitate de tip Erasmus+, SEE, CEEPUS ș.a. </t>
  </si>
  <si>
    <t>Informații complete despre mobilitatea efectuată (tip de mobilitate, instituția gazdă, localitatea, țara, perioada mobilității)</t>
  </si>
  <si>
    <t>Informații complete despre activitatea suport (tipul, denumirea, perioada desfășurării)</t>
  </si>
  <si>
    <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</si>
  <si>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t xml:space="preserve">La activitățile de </t>
    </r>
    <r>
      <rPr>
        <b/>
        <sz val="10"/>
        <color rgb="FF000000"/>
        <rFont val="Arial Narrow"/>
        <family val="2"/>
      </rPr>
      <t>promovare</t>
    </r>
    <r>
      <rPr>
        <sz val="10"/>
        <color rgb="FF000000"/>
        <rFont val="Arial Narrow"/>
        <family val="2"/>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</si>
  <si>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t xml:space="preserve">La </t>
    </r>
    <r>
      <rPr>
        <b/>
        <sz val="10"/>
        <color rgb="FF000000"/>
        <rFont val="Arial Narrow"/>
        <family val="2"/>
      </rPr>
      <t>activități administrative</t>
    </r>
    <r>
      <rPr>
        <sz val="10"/>
        <color rgb="FF000000"/>
        <rFont val="Arial Narrow"/>
        <family val="2"/>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</si>
  <si>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t xml:space="preserve">La </t>
    </r>
    <r>
      <rPr>
        <b/>
        <sz val="10"/>
        <color rgb="FF000000"/>
        <rFont val="Arial Narrow"/>
        <family val="2"/>
      </rPr>
      <t>Alte activități-suport,</t>
    </r>
    <r>
      <rPr>
        <sz val="10"/>
        <color rgb="FF000000"/>
        <rFont val="Arial Narrow"/>
        <family val="2"/>
      </rPr>
      <t xml:space="preserve"> punctajele se acordă cu acordul Consiliului Departamentului.</t>
    </r>
  </si>
  <si>
    <r>
      <t>*Punctaje de referință:</t>
    </r>
    <r>
      <rPr>
        <sz val="10"/>
        <color rgb="FF000000"/>
        <rFont val="Arial Narrow"/>
        <family val="2"/>
      </rPr>
      <t xml:space="preserve">
a) </t>
    </r>
    <r>
      <rPr>
        <b/>
        <sz val="10"/>
        <color rgb="FF000000"/>
        <rFont val="Arial Narrow"/>
        <family val="2"/>
      </rPr>
      <t>Formare:</t>
    </r>
    <r>
      <rPr>
        <sz val="10"/>
        <color rgb="FF000000"/>
        <rFont val="Arial Narrow"/>
        <family val="2"/>
      </rPr>
      <t xml:space="preserve">
 •       participarea la workshopuri, seminare, programe de formare profesională: 8 p./zi
b) </t>
    </r>
    <r>
      <rPr>
        <b/>
        <sz val="10"/>
        <color rgb="FF000000"/>
        <rFont val="Arial Narrow"/>
        <family val="2"/>
      </rPr>
      <t>Promovare:</t>
    </r>
    <r>
      <rPr>
        <sz val="10"/>
        <color rgb="FF000000"/>
        <rFont val="Arial Narrow"/>
        <family val="2"/>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family val="2"/>
      </rPr>
      <t xml:space="preserve">
</t>
    </r>
    <r>
      <rPr>
        <sz val="10"/>
        <color rgb="FF000000"/>
        <rFont val="Arial Narrow"/>
        <family val="2"/>
      </rPr>
      <t xml:space="preserve">c) </t>
    </r>
    <r>
      <rPr>
        <b/>
        <sz val="10"/>
        <color rgb="FF000000"/>
        <rFont val="Arial Narrow"/>
        <family val="2"/>
      </rPr>
      <t>Activități administrative:</t>
    </r>
    <r>
      <rPr>
        <sz val="10"/>
        <color rgb="FF000000"/>
        <rFont val="Arial Narrow"/>
        <family val="2"/>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family val="2"/>
      </rPr>
      <t xml:space="preserve">
•       max. 100 p. 
</t>
    </r>
  </si>
  <si>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</si>
  <si>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Numele conferinței</t>
  </si>
  <si>
    <t>ISBN (conference proceedings)</t>
  </si>
  <si>
    <t>Lucrare Citată (titlu)</t>
  </si>
  <si>
    <t>Link către LCI (lucrare care citează)</t>
  </si>
  <si>
    <t>LCI (lucrare care citează) 
(autori, titlu, revistă)</t>
  </si>
  <si>
    <t>Tipul documentui (articol, book review, etc.)</t>
  </si>
  <si>
    <t>Baza de date în care este indexată LCI (BDI, inclusiv ERIH) în reviste neindexate și în volume publicate la edituri din țară și din străinătate, în teze de doctorat indexate în Google Scholar</t>
  </si>
  <si>
    <t>LCA -lucrare citată- (titlu)</t>
  </si>
  <si>
    <t>LCI - lucrare care citează -(autori, titlu, revistă)</t>
  </si>
  <si>
    <t>IC13 -  Editor/Membru în comitetul editorial sau recenzor: Reviste indexate WoS, SCOPUS, BDI (inclusiv ERIH); reviste științifice neindexate ale ULBS; colecții de carte.</t>
  </si>
  <si>
    <t>Baza de date în care e idexată revista (WoS, Scopus, minim o BDI)</t>
  </si>
  <si>
    <t>IC16 - Evenimente artistice naționale și/sau de mai mică anvergură</t>
  </si>
  <si>
    <t>IC17 - Competiții sportive de nivel regional și local</t>
  </si>
  <si>
    <t>ID01 - Publicarea de materiale didactice la edituri internaționale de prestigiu din lista ULBS- (I)</t>
  </si>
  <si>
    <t>ID02 Aplicații câștigătoare la competiții de proiecte didactice (I)</t>
  </si>
  <si>
    <t xml:space="preserve">ID08-Activități de predare </t>
  </si>
  <si>
    <t>Locația</t>
  </si>
  <si>
    <t>Tipul revistei (zona rosie/Q1; zona galbena/Q2; AHCI&gt;5ani etc.)</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</si>
  <si>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</si>
  <si>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family val="2"/>
      </rPr>
      <t>, pentru toate publicațiile se aplică un coeficient de multiplicare de 2; coeficientul se aplică doar pentru lucrările din domeniul respectiv, nu și pentru publicațiile în alte domenii sau pentru cele cu caracter inter- sau multidisciplinar.</t>
    </r>
  </si>
  <si>
    <t>Editura 
(Lista ULBS)</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</si>
  <si>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</si>
  <si>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</si>
  <si>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Titlul volumului /
 Titlul revistei</t>
  </si>
  <si>
    <t>ISBN / ISSN</t>
  </si>
  <si>
    <t>Durata contractului 
(LL/AA - LL/AA )</t>
  </si>
  <si>
    <t>Titlul documentului publicat</t>
  </si>
  <si>
    <t>Baza de date în care este indexat documentul</t>
  </si>
  <si>
    <t>Frecvența publicației</t>
  </si>
  <si>
    <t>Calitatea în cadrul comitetului organizatoric (organizator principal sau membru)</t>
  </si>
  <si>
    <t xml:space="preserve">Număr de ore convenționale pentru activitățile din norma de bază </t>
  </si>
  <si>
    <t>ID14 -Organizarea de evenimente/activități destinate studenților</t>
  </si>
  <si>
    <t>Nume declarant</t>
  </si>
  <si>
    <t>Facultate:</t>
  </si>
  <si>
    <t>Personal didactic: 1600
Cercetători titulari: 1800 din care min IC excelență
As cercetare: 450
CS III: 900
CS II: 1350
CS I: 1800</t>
  </si>
  <si>
    <r>
      <t xml:space="preserve">Galben = OK
</t>
    </r>
    <r>
      <rPr>
        <sz val="11"/>
        <color indexed="10"/>
        <rFont val="Calibri"/>
        <family val="2"/>
      </rPr>
      <t>Rosu = ATENTIE</t>
    </r>
  </si>
  <si>
    <t>Nr. crt.</t>
  </si>
  <si>
    <t>Grad didactic/
de cercetare la 01.01.2022</t>
  </si>
  <si>
    <t>Punctaj de referință</t>
  </si>
  <si>
    <t xml:space="preserve">TOTAL </t>
  </si>
  <si>
    <t>Punctaj centralizator individual semnat</t>
  </si>
  <si>
    <t>Punctaj centralizator facultate</t>
  </si>
  <si>
    <t>Diferente TOTAL - Centralizator individual</t>
  </si>
  <si>
    <t>Diferente TOTAL - Centralizator facultate</t>
  </si>
  <si>
    <t>TOTAL din baza 
(I1 ...I20)</t>
  </si>
  <si>
    <t>Diferenta total-total baza</t>
  </si>
  <si>
    <t>Numar cadre didactice și de cercetare centralizator facultate:</t>
  </si>
  <si>
    <t>Numar cadre didactice și de cercetare verficate:</t>
  </si>
  <si>
    <t>Diferenta:</t>
  </si>
  <si>
    <t>CS III</t>
  </si>
  <si>
    <t>CS II</t>
  </si>
  <si>
    <t>CS I</t>
  </si>
  <si>
    <t>Lector/SL</t>
  </si>
  <si>
    <t>Conf</t>
  </si>
  <si>
    <t>Prof</t>
  </si>
  <si>
    <t>CD</t>
  </si>
  <si>
    <t>Asistent cercetare</t>
  </si>
  <si>
    <t>Asistent universitar</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</si>
  <si>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</si>
  <si>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Knowledge Mapping of Optimal Taxation Studies: A Bibliometric Analysis and Network Visualization</t>
  </si>
  <si>
    <t>Barbu L., Mihaiu D.M., Serban R.A., Opreana A. (ULBS)</t>
  </si>
  <si>
    <t>FSEC2</t>
  </si>
  <si>
    <t>Sustainability</t>
  </si>
  <si>
    <t> ISSN: 2071-1050</t>
  </si>
  <si>
    <t>https://www.webofscience.com/wos/woscc/full-record/WOS:000757048600001</t>
  </si>
  <si>
    <t>https://www.mdpi.com/2071-1050/14/2/1043</t>
  </si>
  <si>
    <t xml:space="preserve">https://doi.org/10.3390/su14021043 </t>
  </si>
  <si>
    <t>WOS:000757048600001</t>
  </si>
  <si>
    <t>1-36</t>
  </si>
  <si>
    <t>Q2</t>
  </si>
  <si>
    <t>Barbu Liliana</t>
  </si>
  <si>
    <t>Barbu L, Mihaiu DM, Șerban R-A, Opreana A. (ULBS)</t>
  </si>
  <si>
    <t xml:space="preserve"> Knowledge Mapping of Optimal Taxation Studies: A Bibliometric Analysis and Network Visualization</t>
  </si>
  <si>
    <t>Lin C-Y, Dai G-L, Wang S, Fu X-M. The Evolution of Green Port Research: A Knowledge Mapping Analysis. Sustainability. 2022; 14(19):11857. https://doi.org/10.3390/su141911857</t>
  </si>
  <si>
    <t>https://www.webofscience.com/wos/woscc/full-record/WOS:000867117500001</t>
  </si>
  <si>
    <t xml:space="preserve">WoS </t>
  </si>
  <si>
    <t>Mu R, Fentaw NM, Zhang L. The Impacts of Value-Added Tax Audit on Tax Revenue Performance: The Mediating Role of Electronics Tax System, Evidence from the Amhara Region, Ethiopia. Sustainability. 2022; 14(10):6105. https://doi.org/10.3390/su14106105</t>
  </si>
  <si>
    <t>https://www.webofscience.com/wos/woscc/full-record/WOS:000801860400001</t>
  </si>
  <si>
    <t>Mihaiu DM, Șerban R-A, Opreana A, Țichindelean M, Brătian V, Barbu L. (ULBS)</t>
  </si>
  <si>
    <t>The Impact of Mergers and Acquisitions and Sustainability on Company Performance in the Pharmaceutical Sector</t>
  </si>
  <si>
    <t>Andriuškevičius K, Štreimikienė D. Energy M&amp;A Market in the Baltic States Analyzed through the Lens of Sustainable Development. Energies. 2022; 15(21):7907. https://doi.org/10.3390/en15217907</t>
  </si>
  <si>
    <t>https://www.webofscience.com/wos/woscc/full-record/WOS:000882089800001</t>
  </si>
  <si>
    <t>Andriuškevičius K, Štreimikienė D, Alebaitė I. Convergence between Indicators for Measuring Sustainable Development and M&amp;A Performance in the Energy Sector. Sustainability. 2022; 14(16):10360. https://doi.org/10.3390/su141610360</t>
  </si>
  <si>
    <t>https://www.webofscience.com/wos/woscc/full-record/WOS:000845502300001</t>
  </si>
  <si>
    <t>Bunescu, L. (ULBS)</t>
  </si>
  <si>
    <t>The impact of external debt on exchange rate variation in Romania</t>
  </si>
  <si>
    <t>Zareei, A., Karimzadeh, M., Shabani Koshalshahi, Z., &amp; Ranjbarian, Z. (2022). External Debt and Exchange Rate Fluctuations in Iran: Markov Switching Approach. Iranian Economic Review, 26(3), 577-594. doi: 10.22059/ier.2022.89090</t>
  </si>
  <si>
    <t>https://www.scopus.com/sourceid/21100255406 https://ier.ut.ac.ir/article_89090_a7bd934bca08a734a8b363694b0be2a0.pdf</t>
  </si>
  <si>
    <t>Scopus</t>
  </si>
  <si>
    <t>Bunescu L., Comaniciu C. (ULBS)</t>
  </si>
  <si>
    <t>What promotion techniques use Romanian tax administration today?</t>
  </si>
  <si>
    <t>Diamanta Skenderi, Besnik Skenderi, Understanding Tax Evasion and Professionalism of Tax Administration in Kosovo, IFAC-PapersOnLine, Volume 55, Issue 39, 2022, Pages 70-75, https://doi.org/10.1016/j.ifacol.2022.12.013.</t>
  </si>
  <si>
    <t>https://www.scopus.com/sourceid/21100456158 https://www.sciencedirect.com/science/article/pii/S2405896322030531</t>
  </si>
  <si>
    <t>Barbu L (ULBS)</t>
  </si>
  <si>
    <t>Environmental fund in Romania: ongoing programs for increasing environment’s quality</t>
  </si>
  <si>
    <t>Cristian Mihai Enescu, Which woody species should be used for afforestation of household dumps consisting of demolition materials mixed with organic materials?, Scientific Papers. Series A. Agronomy, Vol. LXV, No. 2, 2022</t>
  </si>
  <si>
    <t>https://agronomyjournal.usamv.ro/pdf/2022/issue_2/Art50.pdf</t>
  </si>
  <si>
    <t>Environmental Fund in Romania: how public money are spend for a “green” national transport?</t>
  </si>
  <si>
    <t>articol</t>
  </si>
  <si>
    <t>Barbu Liliana (ULBS)</t>
  </si>
  <si>
    <t>Revista Economică</t>
  </si>
  <si>
    <t>1582-6260</t>
  </si>
  <si>
    <t>18-39</t>
  </si>
  <si>
    <t>https://doi.org/10.56043/reveco-2022-0002</t>
  </si>
  <si>
    <t>RePec, EBSCO</t>
  </si>
  <si>
    <t>Aleksander Aristovnik, Dejan Ravšelj, Ringa Raudla, Tax-related research trends in new EU member states: A bibliometric analysis in the last two decades , 30th NISPAcee Annual Conference 2022 organized in cooperation with the Faculty of Business and Public Administration of the University of Bucharest, June 2 - 4, 2022, Bucharest, Romania</t>
  </si>
  <si>
    <t>https://www.nispa.org/files/conferences/2022/e-proceedings/system_files/papers/PAPER_NISPA2022_Aristovnik_Ravselj_Raudla_Final.pdf</t>
  </si>
  <si>
    <t>Volum conferință internațională</t>
  </si>
  <si>
    <t xml:space="preserve">Timotei Bobic, Vpliv Covid-19 Krize Na Poslovanje Farmacevtskih Druzb, Magistrsko delo, Univerza v Mariboru, Ekonomsko-Poslovna Fakulteta, 2022 </t>
  </si>
  <si>
    <t>https://dk.um.si/Dokument.php?id=165681&amp;lang=eng</t>
  </si>
  <si>
    <t xml:space="preserve">Teză </t>
  </si>
  <si>
    <t>Milena Correia Moura, Ruan Augusto da Silva, Mariana Pereira Bonfim, Covid-19 e Indicadores Ambientais: um estudo com as empresas do Índice de Sustentabilidade Empresarial, Simpozio de Excelencia em Gestao e Tecnologia, SEGet 2022</t>
  </si>
  <si>
    <t>https://www.aedb.br/seget/arquivos/artigos22/45733177.pdf</t>
  </si>
  <si>
    <t>Bunescu L. (ULBS)</t>
  </si>
  <si>
    <t>Kurniasih, C., &amp; Tampubolon, D. (2022). Pengaruh Inflasi Domestik dan Utang Luar Negeri terhadap Nilai Tukar Rupiah. Ecoplan, 5(1), 29-39. https://doi.org/10.20527/ecoplan.v5i1.378</t>
  </si>
  <si>
    <t>http://ecoplan.ulm.ac.id/index.php/iesp/article/view/378</t>
  </si>
  <si>
    <t>BDI (Sinta, Garuda, Google Scholar)</t>
  </si>
  <si>
    <t>Israr Ahmed, Muneeruddin Soomro, Syed Abdul Sattar Shah, Mehrullah Baloch, An Effect of trade shortfall, External obligation on exchange rate, a case study on Pakistan. KASBIT Business Journal, 2022, 15(2), p. 28-38</t>
  </si>
  <si>
    <t>https://kasbitoric.com/index.php/kbj/article/view/261/167</t>
  </si>
  <si>
    <t>BDI (EBSCO, RePec, etc)</t>
  </si>
  <si>
    <t>Vietha Devia SS, Faishal Fadli, The Effect of Inflation and Exchange Rate on Macroeconomics in Indonesia, Integrated Journal of Business and Economics, 2022,  Vol 6, No 2  , p. 102-114, DOI 10.33019/ijbe.v6i2.417</t>
  </si>
  <si>
    <t>https://ojs.ijbe-research.com/index.php/IJBE/article/view/417/pdf</t>
  </si>
  <si>
    <t>BDI (DOAJ, Copernicus, etc.)</t>
  </si>
  <si>
    <t>Admaja, Febiyoga Wigita and , Daryono Soebagiyo, M.Ec (2022) Analisis Pengaruh Ekspor, Impor dan Utang Luar Negeri Terhadap Cadangan Devisa di Indonesia. Skripsi thesis, Universitas Muhammadiyah Surakarta.</t>
  </si>
  <si>
    <t>http://v2.eprints.ums.ac.id/archive/etd/104151</t>
  </si>
  <si>
    <t>Mendoza, M., &amp; Gonzalez, A. (2022). External Debt and its Impact on Exchange Rates in the Philippines. Journal of Economics, Finance and Accounting Studies, 4(1), 93–103. https://doi.org/10.32996/jefas.2022.4.1.6</t>
  </si>
  <si>
    <t>https://al-kindipublisher.com/index.php/jefas/article/view/2628/2345</t>
  </si>
  <si>
    <t>BDI (EBSCO, Copernicus, etc)</t>
  </si>
  <si>
    <t>Puseletso Ntabanyane, Determinants of non-performing loans: evidence from the South African banking system, School of Economics and Finance, Faculty of Commerce, Law and Management, University of Witwaterand, Johannesburg, 2022</t>
  </si>
  <si>
    <t>https://wiredspace.wits.ac.za/server/api/core/bitstreams/9127937f-bc43-4e77-8e16-3ed13355fdb9/content</t>
  </si>
  <si>
    <t>Bunescu L., Comaniciu C (ULBS)</t>
  </si>
  <si>
    <t>Graphical analysis of Laffer’s theory for European Union member states</t>
  </si>
  <si>
    <t>Mehmood, K., Ahmad, S., Mehmood, T., Mohsin, M., &amp; Ishfaq, M. (2022). Does Laffer Curve Exist in Tax Structure of Pakistan? A Threshold Regression Analysis. Journal of Economic Impact, 4(1), 145–149. https://doi.org/10.52223/jei4012217</t>
  </si>
  <si>
    <t>https://www.scienceimpactpub.com/journals/index.php/jei/article/view/257</t>
  </si>
  <si>
    <t>BDI (EconPapers, Scilit etc)</t>
  </si>
  <si>
    <t>Cuthbert Madzivanyika, Impact of Tax Policies On Tax Compliance: A Case Of SMEs In Chinhoyi, Faculty Of Business Sciences, Midlands State University, Gweru, Zimbabwe</t>
  </si>
  <si>
    <t>https://d1wqtxts1xzle7.cloudfront.net/86242996/CUTHBERT_MADZIVANYIKA_FINAL_DRAFT_DISSERTATION-libre.pdf?1653131311=&amp;response-content-disposition=inline%3B+filename%3DIMPACT_OF_TAX_POLICIES_ON_TAX_COMPLIANCE.pdf&amp;Expires=1683956475&amp;Signature=WEQNW0HzhAA6WQja9epPaC7WC8DAkvbnt1FNkaLs3NQxdm5ThJqYs1lCFj8adAGQj3MexCg1eXvzX2ipF~hvRX9eAzfMFaN4cPItm-TZcs2ujW9mMlJtUDJ2qnku4JebJJfzJZeNJJjIGcFSb6YVOV5TZgW3MEulF6-KZZNj4W~lgKGTD6V0GUeLyvoKLmTIJDis0JKOzaELpMIfXMKobyxnkk94koqxQbWi3G1dMcRe5p84UhbW05vwr4ywdhQ~K98XUwCxivu0yep-0opj1yVui4juhNaKSoiDcw5AayO9LjEWZJ4zqkM2nd47RA3UyJolBqbQQj2sT13X5kalVg__&amp;Key-Pair-Id=APKAJLOHF5GGSLRBV4ZA</t>
  </si>
  <si>
    <t xml:space="preserve"> International Financing Alternatives For Romanian Central Government</t>
  </si>
  <si>
    <t>Stavro, E. (2022). Identitatea aromânilor din Albania, de la elenizare și dictatura atee, la interculturalism (Doctoral dissertation, Universitatea „Dunărea de Jos” din Galați).</t>
  </si>
  <si>
    <t>http://arthra.ugal.ro/handle/123456789/9020</t>
  </si>
  <si>
    <t>A Brief Analysis Of Taxation Methods Equity</t>
  </si>
  <si>
    <t>Considerations on the Issuance of Municipal Bonds in Romania</t>
  </si>
  <si>
    <t>Comaniciu, C., Bunescu, L., Mihaiu, D.M. (ULBS)</t>
  </si>
  <si>
    <t>FISCALITATE: idei de bază și noțiuni fundamentale pe înțelesul tuturor</t>
  </si>
  <si>
    <t>Bunescu, L., Mihaiu, D.(ULBS)</t>
  </si>
  <si>
    <t>A Short Analysis On The Sensitivity Of Tax Revenues</t>
  </si>
  <si>
    <t>Bunescu L., Comaniciu C.(ULBS)</t>
  </si>
  <si>
    <t>Issues on Fiscal Policy Objectives in Romania after 2000</t>
  </si>
  <si>
    <t>SN Business &amp; Economics (Springer) - BDI</t>
  </si>
  <si>
    <t>RePec</t>
  </si>
  <si>
    <t>https://www.springer.com/journal/43546</t>
  </si>
  <si>
    <t xml:space="preserve">Sustainability </t>
  </si>
  <si>
    <t>WoS</t>
  </si>
  <si>
    <t>https://www.mdpi.com/journal/sustainability</t>
  </si>
  <si>
    <t>Management of Sustainable Development</t>
  </si>
  <si>
    <t>https://msdjournal.org/reviewer-board/</t>
  </si>
  <si>
    <t xml:space="preserve">39th IBIMA conference </t>
  </si>
  <si>
    <t>Conferință internațională</t>
  </si>
  <si>
    <t>organizator</t>
  </si>
  <si>
    <t>Spania, Granada</t>
  </si>
  <si>
    <t>Peste 200 participanți</t>
  </si>
  <si>
    <t>https://ibima.org/conference/39th-ibima-conference/#ffs-tabbed-13</t>
  </si>
  <si>
    <t>recenzor</t>
  </si>
  <si>
    <t>30-31.05.2022</t>
  </si>
  <si>
    <t>40th IBIMA conference</t>
  </si>
  <si>
    <t>Spania, online</t>
  </si>
  <si>
    <t>https://ibima.org/conference/40th-ibima-conference/#ffs-tabbed-13</t>
  </si>
  <si>
    <t>23-24.11.2022</t>
  </si>
  <si>
    <t>29th International Conference - IECS 2022, Sibiu, Romania, 27 octombrie 2022</t>
  </si>
  <si>
    <t>România, Sibiu</t>
  </si>
  <si>
    <t>Sub 100 paticipanți</t>
  </si>
  <si>
    <t>https://iecs.ro/conference2022/</t>
  </si>
  <si>
    <t xml:space="preserve"> Conferință internațională</t>
  </si>
  <si>
    <t>peste 100 paticipanți</t>
  </si>
  <si>
    <t>https://iecs.ro/committee/organizing/</t>
  </si>
  <si>
    <t>membru în comitetul de organizare</t>
  </si>
  <si>
    <t>participant</t>
  </si>
  <si>
    <t>https://easychair.org/smart-program/IECS2022/index.html</t>
  </si>
  <si>
    <t>Noaptea Cercetătorilor 2022</t>
  </si>
  <si>
    <t>Eveniment ULBS</t>
  </si>
  <si>
    <t>https://noapteacercetatorilor.ulbsibiu.ro/ro/program/facultatea-de-stiinte-economice/</t>
  </si>
  <si>
    <t>Evaluare pe parcurs, semestru, restanțe, reexaminări (I ECTS - Bazele contabilității - 71 studenți)</t>
  </si>
  <si>
    <t xml:space="preserve">Titular </t>
  </si>
  <si>
    <t>Evaluare pe parcurs, semestru, restanțe, reexaminări (I FB - Contabilitate financiară-62 studenți)</t>
  </si>
  <si>
    <t>Evaluare pe parcurs, semestru, restanțe, reexaminări (I B6 - Achiziții publice - 25 studenți)</t>
  </si>
  <si>
    <t>Evaluare pe parcurs, semestru, restanțe, reexaminări (I B8 - Achiziții publice - 48 studenți)</t>
  </si>
  <si>
    <t xml:space="preserve">Evaluare pe parcurs, semestru, restanțe, reexaminări (III FB - Fiscalitate - 59 studenți) </t>
  </si>
  <si>
    <t>Evaluare semestru - colocviu practică (II FB - 59 studenți)</t>
  </si>
  <si>
    <t>Examen de licență, iulie 2022 (comisie FB 23 studenți)</t>
  </si>
  <si>
    <t xml:space="preserve">BUHOI ANDA, Procesul de achizitii publice în cazul unui contract de furnizare produse, disertație </t>
  </si>
  <si>
    <t>COCIUBA ELEONORA, Implicațiile pandemiei Covid-19 asupra activității fiscal-contabile, disertație</t>
  </si>
  <si>
    <t>MALEA RĂZVAN VLĂDUȚ, Analiza sistemului electronic de achiziții publice din România în perioada 2015-2021, disertație</t>
  </si>
  <si>
    <t>PRODEA MIRELA, Contabilitatea fiscală a persoanelor fizice autorizate și a întreprinderilor individuale, disertație</t>
  </si>
  <si>
    <t>STANCIU DIANA ELENA, Impozitarea veniturilor salariale în România, licență</t>
  </si>
  <si>
    <t>Comisia de verificare a SIEPAS-urilor pe departament (membru)</t>
  </si>
  <si>
    <t>Comisie licență, iulie 2022, subiecte CIG</t>
  </si>
  <si>
    <t>Comisie licență, februarie 2022, subiecte FB</t>
  </si>
  <si>
    <t>Consultații</t>
  </si>
  <si>
    <t>Tutorat (II FB)</t>
  </si>
  <si>
    <t>Practică de specialitate (II FB)</t>
  </si>
  <si>
    <t>Vizită la BNR Sibiu - Ziua porților deschise 2022 (18-19.04.2022)</t>
  </si>
  <si>
    <t>Prelegere Smartbill Gestiune, I FB ( martie-aprilie 2022)</t>
  </si>
  <si>
    <t>Coordonare lucrare studențească prezentată la conferință (Vârtei Mădălina, III FB, http://economice.ulbsibiu.ro/revista.studentilor/archive/RevStudEcoSib12022.pdf)</t>
  </si>
  <si>
    <t>Intensive Training for Teaching Staff "Development of Digital Skills and Modern Teaching Methods for Economics Teachers", ReThink Finance Project,ULBS, 27.06-04.07.2022 - https://rethink-finance.ro/2022/06/27/development-of-digital-skills-and-modern-teaching-methods-for-economics-teachers-the-rethink-finance-intensive-training-for-teaching-staff-starts-the-27th-of-june/</t>
  </si>
  <si>
    <t>Ateliere de formare destinat editării materialelor video, trainer Andron Daniela, ULBS, AP1 DIGI EDU21 - CNFIS-2021-0027, 24.11.2021</t>
  </si>
  <si>
    <t>Ateliere de formre în pedagogie digitală, trainer Andron Daniela, ULBS, DIGI EDU21 - CNFIS-2021-0027, 23-25.11.2021</t>
  </si>
  <si>
    <t>Cursuri de limba engleză organizate de ULBS, trainer Grundwald Roxana, noiembrie - decembrie 2021</t>
  </si>
  <si>
    <t>Participare la admitere 2022 (confirmări licență 13-15 iulie 2022, master 19-22 iulie 2022, licență și master 13-16 septembrie 2022) - 11 zile /  https://admitere.ulbsibiu.ro/media/2022/Calendar_Economice.pdf</t>
  </si>
  <si>
    <t>Intermediere acorduri bilaterale ERASMUS+ (University of Ljubljana, Public Service Universty of Budapest, Aston Business School)</t>
  </si>
  <si>
    <t>I-Week 2022 (participare prelegeri profesori invitați - Carl Cattle, Barbara Myloni, Gyorgy Nykos, participare deschidere / activități, etc), 23-27.05.2022</t>
  </si>
  <si>
    <t>European Green Deal Impact on Entrepreneurship and Competition: A Free Market Approach</t>
  </si>
  <si>
    <t>Bogoslov Ioana Andreea (Universitatea Lucian Blaga din Sibiu), Lungu Anca Elena (Universitatea Alexandru Ioan Cuza din Iași), Eduard Alexandru Stoica (Universitatea Lucian Blaga din Sibiu), Mircea Radu Georgescu (Universitatea Alexandru Ioan Cuza din Iași)</t>
  </si>
  <si>
    <t>eISSN: 2071-1050</t>
  </si>
  <si>
    <t>https://www.webofscience.com/wos/woscc/full-record/WOS:000867105000001</t>
  </si>
  <si>
    <t>https://www.mdpi.com/2071-1050/14/19/12335</t>
  </si>
  <si>
    <t>https://doi.org/10.3390/su141912335</t>
  </si>
  <si>
    <t>000867105000001</t>
  </si>
  <si>
    <t>1 - 15</t>
  </si>
  <si>
    <t>Q3</t>
  </si>
  <si>
    <t>-</t>
  </si>
  <si>
    <t>Managing Efficiency in Digital Transformation – EU Member States Performance during the COVID-19 Pandemic</t>
  </si>
  <si>
    <t>Procedia Computer Science</t>
  </si>
  <si>
    <t>C</t>
  </si>
  <si>
    <t>Online ISSN: 1877-0509</t>
  </si>
  <si>
    <t>https://www.sciencedirect.com/science/article/pii/S1877050922007918</t>
  </si>
  <si>
    <t>https://doi.org/10.1016/j.procs.2022.08.053</t>
  </si>
  <si>
    <t>432 - 439</t>
  </si>
  <si>
    <t>iSCSi’22 – International Conference on International Conference on
Industry Science and Computer Sciences Innovation</t>
  </si>
  <si>
    <t>Vila Nova de Gaia, Portugal</t>
  </si>
  <si>
    <t>Future Research Directions on Web-Based Educational Systems</t>
  </si>
  <si>
    <t>Bogoslov Ioana Andreea (Universitatea Lucian Blaga din Sibiu)</t>
  </si>
  <si>
    <t>Springer Proceedings in Business and Economics - Innovative Business Development—A Global Perspective</t>
  </si>
  <si>
    <t>Series ISSN:
2198-7246</t>
  </si>
  <si>
    <t>https://www.scopus.com/authid/detail.uri?authorId=57200396450</t>
  </si>
  <si>
    <t>https://link.springer.com/chapter/10.1007/978-3-030-01878-8_2</t>
  </si>
  <si>
    <t>https://doi.org/10.1007/978-3-030-01878-8_2</t>
  </si>
  <si>
    <t>9 - 20</t>
  </si>
  <si>
    <t>25th International Economic Conference of Sibiu (IECS 2018)</t>
  </si>
  <si>
    <t>Sibiu, România</t>
  </si>
  <si>
    <t>978-3-030-01878-8</t>
  </si>
  <si>
    <t>Identifying the Optimum Social Site that Could Serve eLearning Purposes: A Preliminary Analysis</t>
  </si>
  <si>
    <t>Bogoslov Ioana Andreea (Universitatea Lucian Blaga din Sibiu), Mircea Radu Georgescu (Universitatea Alexandru Ioan Cuza din Iași)</t>
  </si>
  <si>
    <t xml:space="preserve">Springer Proceedings in Business and Economics - Organizations and Performance in a Complex World </t>
  </si>
  <si>
    <t>https://link.springer.com/chapter/10.1007/978-3-030-50676-6_2</t>
  </si>
  <si>
    <t>https://doi.org/10.1007/978-3-030-50676-6_2</t>
  </si>
  <si>
    <t>11 - 25</t>
  </si>
  <si>
    <t>26th International Economic Conference of Sibiu (IECS 2019)</t>
  </si>
  <si>
    <t>978-3-030-50676-6</t>
  </si>
  <si>
    <t>The Labor Market in Relation to Digitalization—Perspectives on the European Union</t>
  </si>
  <si>
    <t>Bogoslov Ioana Andreea (Universitatea Lucian Blaga din Sibiu), Eduard Alexandru Stoica (Universitatea Lucian Blaga din Sibiu), Mircea Radu Georgescu (Universitatea Alexandru Ioan Cuza din Iași)</t>
  </si>
  <si>
    <t>Education, Research and Business Technologies - Proceedings of 20th International Conference on Informatics in Economy</t>
  </si>
  <si>
    <t>https://link.springer.com/chapter/10.1007/978-981-16-8866-9_16</t>
  </si>
  <si>
    <t>https://doi.org/10.1007/978-981-16-8866-9_16</t>
  </si>
  <si>
    <t>187–196</t>
  </si>
  <si>
    <t>From Decision to Survival—Shifting the Paradigm in Entrepreneurship during the COVID-19 Pandemic</t>
  </si>
  <si>
    <t>Mohamad, A., Mohd Rizal, A., Kamarudin, S., &amp; Sahimi, M. (2022). Exploring the Co-Creation of Small and Medium Enterprises, and Service Providers Enabled by Digital Interactive Platforms for Internationalization: A Case Study in Malaysia. Sustainability, 14(23), 16119.</t>
  </si>
  <si>
    <t>https://www.mdpi.com/2071-1050/14/23/16119</t>
  </si>
  <si>
    <t>Scopus, SCIE and SSCI (Web of Science), GEOBASE, GeoRef, Inspec, AGRIS, RePEc, CAPlus / SciFinder, and other databases.</t>
  </si>
  <si>
    <r>
      <t>Çera, G., Ndoka, M., Dika, I., &amp; Çera, E. (2022). Examining the Impact of COVID-19 on Entrepreneurial Intention through a Stimulus–Organism–Response Perspective. </t>
    </r>
    <r>
      <rPr>
        <i/>
        <sz val="10"/>
        <color rgb="FF222222"/>
        <rFont val="Arial Narrow"/>
        <family val="2"/>
      </rPr>
      <t>Administrative Sciences</t>
    </r>
    <r>
      <rPr>
        <sz val="10"/>
        <color rgb="FF222222"/>
        <rFont val="Arial Narrow"/>
        <family val="2"/>
      </rPr>
      <t>, </t>
    </r>
    <r>
      <rPr>
        <i/>
        <sz val="10"/>
        <color rgb="FF222222"/>
        <rFont val="Arial Narrow"/>
        <family val="2"/>
      </rPr>
      <t>12</t>
    </r>
    <r>
      <rPr>
        <sz val="10"/>
        <color rgb="FF222222"/>
        <rFont val="Arial Narrow"/>
        <family val="2"/>
      </rPr>
      <t>(4), 184.</t>
    </r>
  </si>
  <si>
    <t>https://www.mdpi.com/2076-3387/12/4/184</t>
  </si>
  <si>
    <t>Scopus, ESCI (Web of Science), RePEc, EconBiz, and other databases.</t>
  </si>
  <si>
    <t>Wang, M., &amp; Choi, J. (2022). How web content types improve consumer engagement through scarcity and interactivity of mobile commerce?. Sustainability, 14(9), 4898.</t>
  </si>
  <si>
    <t>https://www.mdpi.com/2071-1050/14/9/4898</t>
  </si>
  <si>
    <t>Botezat, E. A., Constăngioară, A., Dodescu, A. O., &amp; Pop-Cohuţ, I. C. (2022). How stable are students’ entrepreneurial intentions in the COVID-19 pandemic context?. Sustainability, 14(9), 5690.</t>
  </si>
  <si>
    <t>https://www.mdpi.com/2071-1050/14/9/5690</t>
  </si>
  <si>
    <t>Cueto, L. J., Frisnedi, A. F. D., Collera, R. B., Batac, K. I. T., &amp; Agaton, C. B. (2022). Digital innovations in MSMEs during economic disruptions: experiences and challenges of young entrepreneurs. Administrative Sciences, 12(1), 8.</t>
  </si>
  <si>
    <t>https://www.mdpi.com/2076-3387/12/1/8</t>
  </si>
  <si>
    <t>Ge, H., Zhong, C., Zhang, H., &amp; Hu, D. (2022). The Effect of Environmental Regulation on Marine Economic Transformation under the Decentralized System: Evidence from Coastal Provinces in China. Sustainability, 14(24), 16622.</t>
  </si>
  <si>
    <t>https://www.mdpi.com/2071-1050/14/24/16622</t>
  </si>
  <si>
    <t>Sheng, F., &amp; Chen, Y. (2022). The effect of COVID-19 on college students’ entrepreneurial intentions. Frontiers in Psychology, 13.</t>
  </si>
  <si>
    <t>https://www.webofscience.com/wos/woscc/full-record/WOS:000782097400001</t>
  </si>
  <si>
    <t>Web of Science</t>
  </si>
  <si>
    <t>Kang, P., Guo, L., Lu, Z., &amp; Zhu, L. (2022). Evaluation of the early-stage entrepreneurship activity in the United States during the COVID-19 pandemic. Frontiers in public health, 10.</t>
  </si>
  <si>
    <t>https://www.webofscience.com/wos/woscc/full-record/WOS:000862103600001</t>
  </si>
  <si>
    <t>Pattinson, S., &amp; Cunningham, J. A. (2022). Entrepreneurship in times of crisis. The International Journal of Entrepreneurship and Innovation, 23(2), 71-74.</t>
  </si>
  <si>
    <t>https://journals.sagepub.com/doi/10.1177/14657503221097229</t>
  </si>
  <si>
    <t>Chartered Association of Business Schools (ABS), Clarivate Analytics: Emerging Sources Citation Index (ESCI), Comité National de la Recherche Scientifique (CNRS), France, EBSCOhost, Elsevier BV, Scopus, ProQuest</t>
  </si>
  <si>
    <t>Bogoslov Ioana Andreea (Universitatea Lucian Blaga din Sibiu), Lungu Anca Elena (Universitatea Alexandru Ioan Cuza din Iași)</t>
  </si>
  <si>
    <t>The Relationship between Entrepreneurship and Digitalization-Spotlight on the EU Countries</t>
  </si>
  <si>
    <t>Kovács, T. Z., Bittner, B., Huzsvai, L., &amp; Nábrádi, A. (2022). Convergence and the Matthew Effect in the European Union Based on the DESI Index. Mathematics, 10(4), 613.</t>
  </si>
  <si>
    <t>https://www.mdpi.com/2227-7390/10/4/613</t>
  </si>
  <si>
    <t>Scopus, SCIE (Web of Science), RePEc, and other databases.</t>
  </si>
  <si>
    <t>Bogoslov Ioana Andreea (Universitatea Lucian Blaga din Sibiu), Mircea Radu Georgescu  (Universitatea Alexandru Ioan Cuza din Iași)</t>
  </si>
  <si>
    <t>Importance and opportunities of sentiment analysis in developing E-learning systems through social media</t>
  </si>
  <si>
    <t>Almalki, J. (2022). A machine learning-based approach for sentiment analysis on distance learning from Arabic Tweets. PeerJ Computer Science, 8, e1047.</t>
  </si>
  <si>
    <t>https://www.webofscience.com/wos/woscc/full-record/WOS:000836285200001</t>
  </si>
  <si>
    <t>Pubmed Central (PMC), Scopus, Web of Science SCIE, Journal Citation Reports, Google Scholar, Europe PMC, DOAJ, dblp, CiteSeerX, HINARI, ProQuest databases, OCLC, Inspec, Inspec Analytics and Science Open</t>
  </si>
  <si>
    <t>Entrepreneurship in Pandemic: How to Succeed</t>
  </si>
  <si>
    <t>Behr, R., &amp; Storr, V. H. (2022). Understanding pandemic entrepreneurship as a unique form of crisis entrepreneurship. Journal of Entrepreneurship and Public Policy, (ahead-of-print).</t>
  </si>
  <si>
    <t>https://www.webofscience.com/wos/woscc/full-record/WOS:000890036800001</t>
  </si>
  <si>
    <t>Scopus, British Library, Cabell's Directory of Publishing Opportunities in Economics &amp; Finance and Management, EBSCO, INSPEC, ReadCube Discover, RePEc: Research Papers in Economics, Summon, Thomson Reuters Emerging Sources Citation Index, BFI (Denmark)</t>
  </si>
  <si>
    <t>Eduard Alexandru Stoica (Universitatea Lucian Blaga din Sibiu), Ioana Andreea Bogoslov (Universitatea Lucian Blaga din Sibiu)</t>
  </si>
  <si>
    <t>A Comprehensive Analysis Regarding DESI Country Progress for Romania Relative to the European Average Trend</t>
  </si>
  <si>
    <t>FSEC 2</t>
  </si>
  <si>
    <t>Kisel'akova D., Sofrankova B., Sira E., Fedorcikova R., ASSESSMENT OF THE DIGITAL ECONOMY'S LEVEL AMONG THE EU COUNTRIES - AN EMPIRICAL STUDY, POLISH JOURNAL OF MANAGEMENT STUDIES</t>
  </si>
  <si>
    <t>https://www.webofscience.com/wos/woscc/full-record/WOS:000965662400007</t>
  </si>
  <si>
    <t>Lungu Anca Elena (Universitatea Alexandru Ioan Cuza din Iași), Bogoslov Ioana Andreea (Universitatea Lucian Blaga din Sibiu), Eduard Alexandru Stoica (Universitatea Lucian Blaga din Sibiu), Mircea Radu Georgescu (Universitatea Alexandru Ioan Cuza din Iași)</t>
  </si>
  <si>
    <t>From decision to survival—shifting the paradigm in entrepreneurship during the COVID-19 Pandemic</t>
  </si>
  <si>
    <t>Mohamad Azlina, 
Rizal Adriana Mohd, Fei Theresa Ho Char, Anor Salim, Farah Akmar binti, EMBRACING DIGITAL INTERACTIVE PLATFORMS FOR RAPID INTERNATIONALIZATION, Xinan Jiaotong Daxue Xuebao/Journal of Southwest Jiaotong University</t>
  </si>
  <si>
    <t>https://www.scopus.com/record/display.uri?eid=2-s2.0-85135604179&amp;origin=resultslist&amp;sort=plf-f</t>
  </si>
  <si>
    <t>SCOPUS</t>
  </si>
  <si>
    <t>UNEXPECTED DIGITAL EXPERIMENT: CLOUD COMPUTING AS
SOLUTION FOR ENTREPRENEURSHIP IN A POST-PANDEMIC WORLD?</t>
  </si>
  <si>
    <t>Articol</t>
  </si>
  <si>
    <t>ISSN: 1582-6260</t>
  </si>
  <si>
    <t>70 - 77</t>
  </si>
  <si>
    <t>10.56043/reveco-2022-0019</t>
  </si>
  <si>
    <t>RePEc (Research Papers in Economics), EBSCO (Business Source Corporate Plus), ULRICHSWEB, DOAJ (Directory of Open Access Journals)</t>
  </si>
  <si>
    <t>Bogoslov Ioana Andreea</t>
  </si>
  <si>
    <t>Bogoslov Ioana Andreea (Universitatea Lucian Blaga din Sibiu), Eduard Alexandru Stoica (Universitatea Lucian Blaga din Sibiu)</t>
  </si>
  <si>
    <t>Bogoslov Ioana Andreea (Universitatea Lucian Blaga din Sibiu), Lungu Anca Elena (Universitatea Alexandru Ioan Cuza din Iași), Cantemir Mihu (Universitatea Lucian Blaga din Sibiu)</t>
  </si>
  <si>
    <t>A comprehensive analysis regarding DESI country progress for Romania relative to the European average trend</t>
  </si>
  <si>
    <t>FACING THE NEW LEARNING NORMALITY-EUROPE AT A GLANCE IN THE CONTEXT OF CORONAVIRUS PANDEMIC.</t>
  </si>
  <si>
    <t>THE IMPACT OF DIGITAL TRANSFORMATION ON BUSINESS MANAGEMENT.</t>
  </si>
  <si>
    <t>ÇINAROĞLU, E. ENTROPİ DESTEKLİ MABAC YÖNTEMİ İLE AB ÜLKELERİ DİJİTAL DÖNÜŞÜM PERFORMANSI ANALİZİ. Nevşehir Hacı Bektaş Veli Üniversitesi SBE Dergisi, 12(Dijitalleşme), 18-34.</t>
  </si>
  <si>
    <t>Panie, A. M. P. N. A., &amp; Ciobanu, L. (2022, August). EU Countries’ Performance in Digitalization. In Digital Economy and New Value Creation: 15th International Conference on Business Excellence, ICBE 2021, Bucharest, Romania, March 18–19, 2021 (p. 11). Springer Nature.</t>
  </si>
  <si>
    <t>Zerhouni, M. N., &amp; Özarı, Ç. (2022). Assessment of International Digital Economy and Society Index Using Entropy based TOPSIS Methods. Int. J. Recent Res. Commerce Econ. Manag., 9(2), 70-77.</t>
  </si>
  <si>
    <t>Lungu, A. E., Georgescu, M. R., &amp; Işan, V. (2022, June). AN ENTREPRENEURIAL APPRAISAL OF THE COVID-19 PANDEMIC: MEASURING DIGITALIZATION EFFICIENCY. In Proceedings of FEB Zagreb International Odyssey Conference on Economics and Business (Vol. 4, No. 1, pp. 720-731). University of Zagreb, Faculty of Economics and Business.</t>
  </si>
  <si>
    <t>Mohamad, A., Rizal, A. M., &amp; Fei, T. H. C. (2022). EMBRACING DIGITAL INTERACTIVE PLATFORMS FOR RAPID INTERNATIONALIZATION. Journal of Southwest Jiaotong University, 57(3).</t>
  </si>
  <si>
    <t>Nungsari, M., Wong, D. N. S., Wei, C. J., Kirjane, N., Yee, C. S., Flanders, S., &amp; Shian, P. Y. (2022). Perceptions of Entrepreneurship and Online Learning During the Coronavirus-2019 (COVID-19) Pandemic. Entrepreneurship Education and Pedagogy, 25151274221104706.</t>
  </si>
  <si>
    <t>da Silva, L. C. M., da Silva OLIVEIRA, N. Q., &amp; Paiva, M. D. O. S. (2022). Mulheres empreendedoras: Os impactos da pandemia nos aspectos emocionais e cognitivos de seus negócios. Revista de Empreendedorismo e Gestão de Micro e Pequenas Empresas, 7(01), 137-152.</t>
  </si>
  <si>
    <t>Nurda, A. J., Fasa, M. I., &amp; Soeharto, S. (2022). Pandemi Covid-19: Peran Generasi Milenial Dalam Menghadapi Dampak Tantangan Bisnis Di Indonesia. Jurnal Bina Bangsa Ekonomika, 15(1), 174-181.</t>
  </si>
  <si>
    <t>Yeshi, T. (2022). “Home Away From Home”: Displaced Migrant Entrepreneurship in Times of Covid-19. In Disadvantaged Minorities in Business (pp. 205-224). Cham: Springer International Publishing.</t>
  </si>
  <si>
    <t>Lau, Y. Y., Ranjith, P. V., Hin, C. E. M., Kanrak, M., &amp; Varma, A. J. (2022). A new shape of the supply chain during the COVID-19 pandemic. foresight, (ahead-of-print).</t>
  </si>
  <si>
    <t>Mourali, Y. (2022). Evaluation automatique des contenus éducatifs en ligne basée sur l’analyse de l’apprentissage (Doctoral dissertation, Université Polytechnique Hauts-de-France; University of Sfax; Institut national des sciences appliquées Hauts-de-France).</t>
  </si>
  <si>
    <t>Vedavathi, N., &amp; Bharadwaj, R. S. (2022). Deep Flamingo Search and Reinforcement Learning Based Recommendation System for E-Learning Platform using Social Media. Procedia Computer Science, 215, 192-201.</t>
  </si>
  <si>
    <t>Ibrahim, Q. R., &amp; Kurnaz, S. (2022, August). A Systematic Literature Survey of Emotion Detection of Students in E-learning. In 2022 8th International Conference on Contemporary Information Technology and Mathematics (ICCITM) (pp. 335-340). IEEE.</t>
  </si>
  <si>
    <r>
      <t>Regalado-Pezua, O., &amp; Galeano, M. L. T. (2022). From Face-to-face education to online education: Challenges at a business school in Peru. In </t>
    </r>
    <r>
      <rPr>
        <i/>
        <sz val="10"/>
        <rFont val="Arial"/>
        <family val="2"/>
      </rPr>
      <t>Global trends, dynamics, and imperatives for strategic development in business education in an age of disruption</t>
    </r>
    <r>
      <rPr>
        <sz val="10"/>
        <rFont val="Arial"/>
        <family val="2"/>
      </rPr>
      <t> (pp. 149-170). IGI Global.</t>
    </r>
  </si>
  <si>
    <t>Mohamad, F., Ramlan, Z. S., Anuarsham, A. H., Kadir, Z. A., &amp; Darmi, R. (2022). Students’ Perceptions towards The Challenging Factors in Online Distance Learning. International Journal of Academic Research in Business and Social Sciences, 12(4), 61-72.</t>
  </si>
  <si>
    <t>Самойлова, Л. К. (2022). АСИММЕТРИЧНОСТЬ УСТОЙЧИВОГО РАЗВИТИЯ РЕГИОНАЛЬНЫХ СИСТЕМ КАК УГРОЗА ЭКОНОМИЧЕСКОЙ БЕЗОПАСНОСТИ ГОСУДАРСТВА. Национальная безопасность/nota bene, (5), 57-79.</t>
  </si>
  <si>
    <r>
      <t>Кадочникова, Е. И., &amp; Суючева, Д. Т. (2022). Коинтеграционный анализ поведения индивидов на рынке труда в условиях цифровизации экономики. </t>
    </r>
    <r>
      <rPr>
        <i/>
        <sz val="10"/>
        <color rgb="FF222222"/>
        <rFont val="Arial"/>
        <family val="2"/>
      </rPr>
      <t>Современная экономика: проблемы и решения</t>
    </r>
    <r>
      <rPr>
        <sz val="10"/>
        <color rgb="FF222222"/>
        <rFont val="Arial"/>
        <family val="2"/>
      </rPr>
      <t>, </t>
    </r>
    <r>
      <rPr>
        <i/>
        <sz val="10"/>
        <color rgb="FF222222"/>
        <rFont val="Arial"/>
        <family val="2"/>
      </rPr>
      <t>9</t>
    </r>
    <r>
      <rPr>
        <sz val="10"/>
        <color rgb="FF222222"/>
        <rFont val="Arial"/>
        <family val="2"/>
      </rPr>
      <t>, 8-26.</t>
    </r>
  </si>
  <si>
    <t>Lazăr, M. Defining The Quality Education–An Extensive Bibliometric Analysis.</t>
  </si>
  <si>
    <t>CRISTIAN, M. G., LAZĂR, M., SITEA, D. M., &amp; ȚÎMBALARI, C. (2022). Mapping the COVID-19 Economy: An Exploratory Bibliometric Analysis. European Journal of Interdisciplinary Studies.</t>
  </si>
  <si>
    <t>https://dergipark.org.tr/en/pub/nevsosbilen/issue/73196/1122529</t>
  </si>
  <si>
    <t>https://books.google.ro/books?hl=en&amp;lr=&amp;id=oyKDEAAAQBAJ&amp;oi=fnd&amp;pg=PA11&amp;ots=3Og-7Zbg-s&amp;sig=RdR9elT6hih4IIY0aAJ0IFLYTeo&amp;redir_esc=y#v=onepage&amp;q&amp;f=false</t>
  </si>
  <si>
    <t>https://www.paperpublications.org/upload/book/Assessment%20of%20International-25052022-5.pdf</t>
  </si>
  <si>
    <t>https://www.proquest.com/openview/4c6cac4d14767e4f61ecc200fcf0469f/1?pq-origsite=gscholar&amp;cbl=4910610</t>
  </si>
  <si>
    <t>http://jsju.org/index.php/journal/article/view/1234</t>
  </si>
  <si>
    <t>https://journals.sagepub.com/doi/abs/10.1177/25151274221104706</t>
  </si>
  <si>
    <t>https://revistas.editoraenterprising.net/index.php/regmpe/article/view/445</t>
  </si>
  <si>
    <t>https://www.jbbe.lppmbinabangsa.id/index.php/jbbe/article/view/136</t>
  </si>
  <si>
    <t>https://link.springer.com/chapter/10.1007/978-3-030-97079-6_10</t>
  </si>
  <si>
    <t>https://www.emerald.com/insight/content/doi/10.1108/FS-04-2022-0035/full/html</t>
  </si>
  <si>
    <t>https://theses.hal.science/tel-04011200/</t>
  </si>
  <si>
    <t>https://www.sciencedirect.com/science/article/pii/S1877050922020932</t>
  </si>
  <si>
    <t>https://ieeexplore.ieee.org/abstract/document/10032019/</t>
  </si>
  <si>
    <t>https://www.igi-global.com/chapter/from-face-to-face-education-to-online-education/288605</t>
  </si>
  <si>
    <t>https://hrmars.com/index.php/IJARBSS/article/view/13009/Students-Perceptions-towards-The-Challenging-Factors-in-Online-Distance-Learning</t>
  </si>
  <si>
    <t>https://cyberleninka.ru/article/n/asimmetrichnost-ustoychivogo-razvitiya-regionalnyh-sistem-kak-ugroza-ekonomicheskoy-bezopasnosti-gosudarstva</t>
  </si>
  <si>
    <t>https://journals.vsu.ru/meps/article/view/10780</t>
  </si>
  <si>
    <t>https://researchandeducation.ro/wp-content/uploads/2022/12/Maria_Lazar_Staicu_Defining_The_Quality_Education%E2%80%93an_Extensive_Bibliometric_Analysis_REd_nr6.pdf</t>
  </si>
  <si>
    <t>https://ejist.ro/files/pdf/487.pdf</t>
  </si>
  <si>
    <t xml:space="preserve">TR Dizin, SOBIAD, Türk Eğitim İndeksi, Index Copernicus, OAJ, JournalFactor, InfoBaseIndex, i2or 9, Index EuroPub, Türk Tarih, Edebiyat, Kültür ve Sanat Makaleleri Veri Tabanı (İSAM), Akademik Dergiler Endeksi (ajindex.com), ResearchBib, German Union Catalogue of Serials (ZDB), CiteFactor, ScienceGate, Acarindex	</t>
  </si>
  <si>
    <t>Research Papers in Economics (RePEc), zbMATH</t>
  </si>
  <si>
    <t>Google Scholar, ROAD, UMS INSTITUTIONAL REPOSITORY, SSRN, White Rose Research Online</t>
  </si>
  <si>
    <t>EBSCO, EconLit and ProQuest</t>
  </si>
  <si>
    <t>ROAD, EdNA Online Database, ERIC - Education Resources Information Center, Education, Research Index, Google Scholar, Higher Education Teaching and Learning Journals, Higher Education, Research Data Collection, Index Copernicus, Journal Seek, MathDi, PsycINFO, TOC, Premier Database, Ulrich's Periodicals Directory, ZDB - Zeitschriftendatenbank</t>
  </si>
  <si>
    <t>CABELLS Journalytics</t>
  </si>
  <si>
    <t>SciELO Portugal, SciELO Citation Index da Clarivate Analytics</t>
  </si>
  <si>
    <t>GARUDA, Crossref, Dimensions, Google Scholar</t>
  </si>
  <si>
    <t>Norwegian Register for Scientific Journals and Series, SCImago, zbMATH</t>
  </si>
  <si>
    <t>ABI/INFORM, Academic Research Library, EconLit (American Economic Association), Future Survey (World Futures Society), INSPEC, Political Science Abstracts (IFI), ProQuest, Research Library, Scopus, ESCI (Clarivate Analytics), AIDEA (Italy), Chartered Association of Business Schools (CABS, UK) Academic Journal Guide</t>
  </si>
  <si>
    <t>Google Scholar</t>
  </si>
  <si>
    <t>Engineering Village - GEOBASE, Conference Proceedings Citation Index, INSPEC</t>
  </si>
  <si>
    <t>ProQuest
IET (The Institution of Engineering and Technology), NLM (US National Library of Medicine), CrossRef</t>
  </si>
  <si>
    <t>RePEc (Research Papers in Economics), UlrichWeb (Global Serial Directory), Index Copernicus,
Excellence for Research in Australia (ERA), International Accreditation and Research Council, Brown University Library, Z. SMITH REYNOLDS LIBRARY (Wake Forest University), E-Resources Subject Access (ERSA), Google Scholar, Southwest-German Union Catalogue (SWB), Karlsruhe Virtual Catalogue (KVK), Electronic Journals Library</t>
  </si>
  <si>
    <t>Russian Science Citation Index  (RSCI)</t>
  </si>
  <si>
    <t>CEEOL, REPEC, Google Scholar, CrossRef, DOAJ, ERIH PLUS</t>
  </si>
  <si>
    <t>DOAJ, Copernicus, EBSCO, RePEc, ErichPlus, Crossref, ProQuest</t>
  </si>
  <si>
    <t>http://economice.ulbsibiu.ro/revista.economica/editorialboard.php</t>
  </si>
  <si>
    <t>3-4 numere/an</t>
  </si>
  <si>
    <t>Sustainability (ISSN 2071-1050)</t>
  </si>
  <si>
    <t>Scopus, SCIE and SSCI (Web of Science), GEOBASE, GeoRef, Inspec, AGRIS, RePEc, CAPlus / SciFinder</t>
  </si>
  <si>
    <t>Knowledge (ISSN 2673-9585)</t>
  </si>
  <si>
    <t>CNKI, Digital Science, DOAJ, OpenAIRE, PATENTSCOPE, ProQuest</t>
  </si>
  <si>
    <t>Administrative Sciences (ISSN 2076-3387)</t>
  </si>
  <si>
    <t xml:space="preserve"> Scopus, ESCI (Web of Science), RePEc, EconBiz</t>
  </si>
  <si>
    <t>Electronics (ISSN 2079-9292)</t>
  </si>
  <si>
    <t>Scopus, SCIE (Web of Science), CAPlus / SciFinder, Inspec</t>
  </si>
  <si>
    <t>29th International Economic Conference – IECS 2022</t>
  </si>
  <si>
    <t>Internațională</t>
  </si>
  <si>
    <t>Membru în comitetul de organizare</t>
  </si>
  <si>
    <t>România</t>
  </si>
  <si>
    <t>Peste 100 de participanți</t>
  </si>
  <si>
    <t>Membru</t>
  </si>
  <si>
    <t>28 Octombrie 2022</t>
  </si>
  <si>
    <t>Participant</t>
  </si>
  <si>
    <t>Globalization and Higher Education in Economics and Business Administration
(GEBA 2022)</t>
  </si>
  <si>
    <t>https://www.feaa.uaic.ro/geba/2022/</t>
  </si>
  <si>
    <t>20 - 22 Octombrie 2022</t>
  </si>
  <si>
    <t>International Scientific Conference
EMPLOYMENT, EDUCATION AND ENTREPRENEURSHIP (EEE 2023)</t>
  </si>
  <si>
    <t>Străinătate</t>
  </si>
  <si>
    <t>https://www.eee-conference.com/index.html</t>
  </si>
  <si>
    <t>6 - 8 Octombrie 2022</t>
  </si>
  <si>
    <t>iSCSi’22 – International Conference on
Industry Science and Computer Sciences Innovation</t>
  </si>
  <si>
    <t>https://iscsi-conference.org/</t>
  </si>
  <si>
    <t>11 Martie 2022</t>
  </si>
  <si>
    <t>Noaptea Cercetătorilor</t>
  </si>
  <si>
    <t>Națională</t>
  </si>
  <si>
    <t>30 Septembrie 2022</t>
  </si>
  <si>
    <t>Asistent al titularului</t>
  </si>
  <si>
    <t>279 / 3</t>
  </si>
  <si>
    <t>Restanțe</t>
  </si>
  <si>
    <t>279 * 25% / 3</t>
  </si>
  <si>
    <t>Reexaminări</t>
  </si>
  <si>
    <t>279 * 10% / 3</t>
  </si>
  <si>
    <t>Evaluare periodică</t>
  </si>
  <si>
    <t xml:space="preserve">Examene de finalizare a studiilor </t>
  </si>
  <si>
    <t>Secretar</t>
  </si>
  <si>
    <t>19 / 3</t>
  </si>
  <si>
    <t xml:space="preserve">Examene de semestru Baze de date pentru marketing III </t>
  </si>
  <si>
    <r>
      <t xml:space="preserve">Nume student: Barcan Alexandra; Titlul lucrării: </t>
    </r>
    <r>
      <rPr>
        <i/>
        <sz val="10"/>
        <color theme="1"/>
        <rFont val="Arial Narrow"/>
        <family val="2"/>
      </rPr>
      <t>PROIECTAREA SI DEZVOLTAREA UNEI APLICAȚII WEB PENTRU GESTIONAREA ACTIVITĂȚII UNEI ENTITĂȚI ECONOMICE DIN DOMENIUL TRANSPORTURILOR</t>
    </r>
    <r>
      <rPr>
        <sz val="10"/>
        <color theme="1"/>
        <rFont val="Arial Narrow"/>
        <family val="2"/>
      </rPr>
      <t>; Nivelul de studii finalizat: Studii de licență.</t>
    </r>
  </si>
  <si>
    <r>
      <t xml:space="preserve">Nume student: Câmpean Sebastian; Titlul lucrării: </t>
    </r>
    <r>
      <rPr>
        <i/>
        <sz val="10"/>
        <color theme="1"/>
        <rFont val="Arial Narrow"/>
        <family val="2"/>
      </rPr>
      <t>MODELAREA UNUI SISTEM INFORMATIC PENTRU GESTIONAREA RESURSELOR UMANE LA NIVELUL ENTITĂŢII ECONOMICE</t>
    </r>
    <r>
      <rPr>
        <sz val="10"/>
        <color theme="1"/>
        <rFont val="Arial Narrow"/>
        <family val="2"/>
      </rPr>
      <t>; Nivelul de studii finalizat: Studii de licență.</t>
    </r>
  </si>
  <si>
    <r>
      <t>Nume student: Czompi Luisa; Titlul lucrării: I</t>
    </r>
    <r>
      <rPr>
        <i/>
        <sz val="10"/>
        <color theme="1"/>
        <rFont val="Arial Narrow"/>
        <family val="2"/>
      </rPr>
      <t>MPLEMENTAREA SISTEMULUI ERP ÎN MANAGEMENTUL UNEI ENTITĂȚI ECONOMICE – STUDIU DE CAZ PRIVIND PROCESAREA FACTURILOR DE LA FURNIZORI PRIN INTERMEDIUL SAP OPENTEXT VENDOR INVOICE MANAGEMENT</t>
    </r>
    <r>
      <rPr>
        <sz val="10"/>
        <color theme="1"/>
        <rFont val="Arial Narrow"/>
        <family val="2"/>
      </rPr>
      <t>; Nivelul de studii finalizat: Studii de licență.</t>
    </r>
  </si>
  <si>
    <r>
      <t xml:space="preserve">Nume student: Erez Georgios-Vasilios; Titlul lucrării: </t>
    </r>
    <r>
      <rPr>
        <i/>
        <sz val="10"/>
        <color theme="1"/>
        <rFont val="Arial Narrow"/>
        <family val="2"/>
      </rPr>
      <t>POTENȚIALE BENEFICII ALE TEHNOLOGIEI BLOCKCHAIN ASUPRA ENTITĂȚILOR ECONOMICE, DIN PERSPECTIVA MARKETINGULUI</t>
    </r>
    <r>
      <rPr>
        <sz val="10"/>
        <color theme="1"/>
        <rFont val="Arial Narrow"/>
        <family val="2"/>
      </rPr>
      <t>; Nivelul de studii finalizat: Studii de licență.</t>
    </r>
  </si>
  <si>
    <r>
      <t xml:space="preserve">Nume student: Trandafir Sebastian; Titlul lucrării: </t>
    </r>
    <r>
      <rPr>
        <i/>
        <sz val="10"/>
        <color theme="1"/>
        <rFont val="Arial Narrow"/>
        <family val="2"/>
      </rPr>
      <t>PROIECTAREA UNUI SISTEM INFORMATIC DE FACTURARE CU FUNCȚIONALITATE ONLINE</t>
    </r>
    <r>
      <rPr>
        <sz val="10"/>
        <color theme="1"/>
        <rFont val="Arial Narrow"/>
        <family val="2"/>
      </rPr>
      <t>; Nivelul de studii finalizat: Studii de licență.</t>
    </r>
  </si>
  <si>
    <r>
      <t xml:space="preserve">Nume student: Vasilie Ioana; Titlul lucrării: </t>
    </r>
    <r>
      <rPr>
        <i/>
        <sz val="10"/>
        <color theme="1"/>
        <rFont val="Arial Narrow"/>
        <family val="2"/>
      </rPr>
      <t>PLATFORMĂ WEB COLABORATIVĂ DESTINATĂ  PROMOVĂRII  EVENIMENTELOR ÎN  RÂNDUL COMUNITĂȚII STUDENȚEȘTI SIBIENE</t>
    </r>
    <r>
      <rPr>
        <sz val="10"/>
        <color theme="1"/>
        <rFont val="Arial Narrow"/>
        <family val="2"/>
      </rPr>
      <t>; Nivelul de studii finalizat: Studii de licență.</t>
    </r>
  </si>
  <si>
    <t>Participarea la realizarea orarului: Septembrie 2021, Ianuarie 2022</t>
  </si>
  <si>
    <t>Participarea la admitere (secretar de admitere)</t>
  </si>
  <si>
    <t>8 p./zi</t>
  </si>
  <si>
    <t>Participare la programul de formare cu denumirea "Development of Digital Skills and Modern Teaching Methods for Economics Teachers", din cadrul Proiectului ReThink Finance, în perioada 27 iunie – 4 iulie 2022</t>
  </si>
  <si>
    <t>Bratu Renate</t>
  </si>
  <si>
    <t>FSEC3</t>
  </si>
  <si>
    <t>Evaluation of Banking Digitization Policy of Romanian Commercial Banks</t>
  </si>
  <si>
    <t>Bratu Renate (Univ. Lucian Blaga din Sibiu), Nicolae Petria (Univ. Lucian Blaga din Sibiu - pensionat)</t>
  </si>
  <si>
    <t>Innovative Business Development—A Global Perspective (25th International Economic Conference of Sibiu (IECS 2018)</t>
  </si>
  <si>
    <t>21987246</t>
  </si>
  <si>
    <t>https://www.scopus.com/record/display.uri?eid=2-s2.0-85121986656&amp;origin=resultslist&amp;sort=plf-f&amp;src=s&amp;sid=0227ac43f403d1c4191b4d9a816d1a17&amp;sot=b&amp;sdt=b&amp;s=TITLE-ABS-KEY%28evaluation+AND+of+AND+banking+AND+digitization+AND+policy+AND+of+AND+romanian+AND+commercial+AND+banks%29&amp;sl=37&amp;sessionSearchId=0227ac43f403d1c4191b4d9a816d1a17</t>
  </si>
  <si>
    <t>https://link.springer.com/book/10.1007/978-3-030-01878-8</t>
  </si>
  <si>
    <t>https://doi.org/10.1007/978-3-030-01878-8_3</t>
  </si>
  <si>
    <t>Code 273659</t>
  </si>
  <si>
    <t>21-39</t>
  </si>
  <si>
    <t>IECS2018</t>
  </si>
  <si>
    <t xml:space="preserve">Sibiu </t>
  </si>
  <si>
    <t>978-303001877-1</t>
  </si>
  <si>
    <t>Bratu (Tanase) Renate (Univ. Lucian Blaga din Sibiu), Răzvan Șerbu (Univ. Lucian Blaga din Sibiu)</t>
  </si>
  <si>
    <t>Operational Risk and E-Banking</t>
  </si>
  <si>
    <t>Saputra, Moch Panji Agung (Univ Padjadjaran, Indonesia), Sukono, Diah (Univ Padjadjaran, Indonesia), Chaerani, Diah (Univ Padjadjaran, Indonesia) / Risks</t>
  </si>
  <si>
    <t>https://www.mdpi.com/2227-9091/10/1/10</t>
  </si>
  <si>
    <t>Plopeanu Aurelian Petrus (Univ. Alexandru Ioan Cuza Iasi), Homocianu Daniela (Univ. Alexandru Ioan Cuza Iasi), Mihăilă Alin Adrian (Univ. Babeș Bolyai Cluj Napoca), Emil Crișan (Univ. Babeș Bolyai Cluj Napoca), Bodea Gabriela (Univ. Babeș Bolyai Cluj Napoca), Bratu Renate (Univ. Lucian Blaga Sibiu), Airinei Dinu (Univ. Alexandru Ioan Cuza Iasi)</t>
  </si>
  <si>
    <t>Exploring the Influence of Personal Motivations, Beliefs and Attitudes on Students' Post-Graduation Migration Intentions: Evidence from Three Major Romanian Universities</t>
  </si>
  <si>
    <t>Yuqu Wang (South China Normal University, China; Sun Yat-Sen University, China), Zhigang Zhu (South China Normal University, China), Zehong Wang (Sun Yat-Sen University, China), Qiying Xu (Kunming Urban Planning &amp; Design Institute Co., China), Chunshan Zhou (Sun Yat-Sen University, China) / Household Registration, Land Property Rights, and Differences in Migrants’ Settlement Intentions—A Regression Analysis in the Pearl River Delta / LAND</t>
  </si>
  <si>
    <t>https://www.mdpi.com/2073-445X/11/1/31</t>
  </si>
  <si>
    <t>Chaberek, Grazyna (Univ Gdansk, Poland), Ziolkowska, Julia (Univ Gdansk, Poland)/City Corporation Activities for Creating Sustainable Population Development in the Opinion of University Students in Gdansk (Poland)/Sustainability</t>
  </si>
  <si>
    <t>https://www.mdpi.com/2071-1050/14/18/11781</t>
  </si>
  <si>
    <t>Mârza Bogdan (Univ. Lucian Blaga Sibiu), Bratu Renate (Univ. Lucian Blaga Sibiu), Șerbu Răzvan (Univ. Lucian Blaga Sibiu), Stan Sebastian (AFT Sibiu), Oprean Camelia Stan (Univ. Lucian Blaga Sibiu)</t>
  </si>
  <si>
    <t>Applying AHP and fuzzy AHP management methods to assess the level of financial and digital inclusio</t>
  </si>
  <si>
    <t xml:space="preserve">Nataliia Semenchenko (National Technical University of Ukraine, Ukraine) / Economic Cybernetics: Development Paradigm and Global Modeling in the Modern World / Review of Economics and Finance </t>
  </si>
  <si>
    <t>https://refpress.org/ref-vol20-a120/</t>
  </si>
  <si>
    <t>An overview on environmental social and governance - ESG - topics from the financial markets perspective</t>
  </si>
  <si>
    <t>Vasiu Diana Elena (Univ. Lucian Blaga din Sibiu), Bratu Renate Doina (Univ. Lucian Blaga din Sibiu)</t>
  </si>
  <si>
    <t>Management of Sustainable Development Journal, Vol. 14, No 2, 2022</t>
  </si>
  <si>
    <t>2247 – 0220 / 2066 – 9380</t>
  </si>
  <si>
    <t>76-82</t>
  </si>
  <si>
    <t>https://doi.org/10.54989/msd-2022-0021</t>
  </si>
  <si>
    <t>Crossref, DOAJ, ERICH PLUS, Google Scholar, Index Copernicus, JournalTOCs, RePeC, Science Gate, Sherpa Romeo</t>
  </si>
  <si>
    <t>Capitol 10 "Capitalism, filantropie și responsabilitate financiară" în volumnul "Economie și societate"</t>
  </si>
  <si>
    <t>Emil Dinga (coordonator)</t>
  </si>
  <si>
    <t xml:space="preserve">Economică </t>
  </si>
  <si>
    <t>978-973-709-995-2</t>
  </si>
  <si>
    <t>decembrie</t>
  </si>
  <si>
    <t>La Madjid Samryn (Tanri Abeng University, Indonesia), Issham bin Ismail (Universiti Sains Malaysia, Malaysia)/Comparing the Cash Flows’ Influence on Capital Adequacy Ratio of Indonesian and Malaysian Commercial Banks/European Journal of Business and Management Research (EJBMR)</t>
  </si>
  <si>
    <t>https://www.ejbmr.org/index.php/ejbmr/article/view/1522</t>
  </si>
  <si>
    <t> CrossRef, Google Scholar, ROAD, SCILIT, WorldCat, ScienceOpen.</t>
  </si>
  <si>
    <t xml:space="preserve">Nurfadhlina Abdul Halim (Universiti Sains Islam Malaysia), Moch Panji Agung Saputra (Universitas Padjadjaran, Indonesia) / Estimation of Reserve Funds for E-Banking Transactions using Operational
Value-at-Risks / International Journal of Global Operations
Research / </t>
  </si>
  <si>
    <t>http://iorajournal.org/index.php/ijgor/article/view/124</t>
  </si>
  <si>
    <t> CrossRef, Google Scholar, WorldCat.</t>
  </si>
  <si>
    <t>Bratu Renate (Univ. Lucian Blaga Sibiu)</t>
  </si>
  <si>
    <t>Stoica Eduard (Univ. Lucian Blaga din Sibiu), Bogoslov Andreea (Univ. Lucian Blaga Sibiu), Șerbu Răzvan (Univ. Lucian Blaga Sibiu) / Fintech and Education, in the contemporaty times of a rapidly changing environment - a bibliometric study / Conference volume Employment Education and Entrepreneurship</t>
  </si>
  <si>
    <t>chrome-extension://efaidnbmnnnibpcajpcglclefindmkaj/http://www.eee-conference.com/_img/arhiva/2022/thematic_proceedings_eee2022.pdf</t>
  </si>
  <si>
    <t>IECS 2022</t>
  </si>
  <si>
    <t>peste 100</t>
  </si>
  <si>
    <t>iecs.ro</t>
  </si>
  <si>
    <t>membru</t>
  </si>
  <si>
    <t>28 octombrie 2022</t>
  </si>
  <si>
    <t>50*1.5*1.5</t>
  </si>
  <si>
    <t xml:space="preserve">Noaptea Cercetătorilor </t>
  </si>
  <si>
    <t>Natională</t>
  </si>
  <si>
    <t>prezentare activitate</t>
  </si>
  <si>
    <t>https://noapteacercetatorilor.ulbsibiu.ro/ro/</t>
  </si>
  <si>
    <t>memmbru</t>
  </si>
  <si>
    <t>30 septembrie 2022</t>
  </si>
  <si>
    <t>IECS 2022 - Evaluation of Individual Contemporary Behavior in the World of Money</t>
  </si>
  <si>
    <t>30*1.5</t>
  </si>
  <si>
    <t>master</t>
  </si>
  <si>
    <t>Expertiză Contabilă și Audit</t>
  </si>
  <si>
    <t xml:space="preserve">Bratu Renate </t>
  </si>
  <si>
    <t>2*28</t>
  </si>
  <si>
    <t>Examen - Finanțe (II Marketing - licență)</t>
  </si>
  <si>
    <t>titular - curs</t>
  </si>
  <si>
    <t>38 studenti/3</t>
  </si>
  <si>
    <t>Examen - Finanțe (I Contabilitate și Informatică de Gestiune - licență)</t>
  </si>
  <si>
    <t>82 studenti/3</t>
  </si>
  <si>
    <t>Examen - Monedă și credit (II Finanțe și Bănci - licență)</t>
  </si>
  <si>
    <t>59 studenti/3</t>
  </si>
  <si>
    <t>Examen - Monedă și credit (II Economia Comerțului Turismului și Serviciilor - licență)</t>
  </si>
  <si>
    <t>titular - seminar</t>
  </si>
  <si>
    <t>65 studenti/3</t>
  </si>
  <si>
    <t>Examen - Money and Banking (II Business Administration - licență)</t>
  </si>
  <si>
    <t>Examen - Finanțe Comportamentale (II Finanțe - master)</t>
  </si>
  <si>
    <t>29 studenti/3</t>
  </si>
  <si>
    <t>Restanță - Finanțe (II Marketing - licență)</t>
  </si>
  <si>
    <t>10 studenti/3</t>
  </si>
  <si>
    <t>Restanță - Finanțe (I Contabilitate și Informatică de Gestiune - licență)</t>
  </si>
  <si>
    <t>21 studenti/3</t>
  </si>
  <si>
    <t>Restanță - Monedă și credit (II Finanțe și Bănci - licență)</t>
  </si>
  <si>
    <t>15 studenti/3</t>
  </si>
  <si>
    <t>Restanță - Monedă și credit (II Economia Comerțului Turismului și Serviciilor - licență)</t>
  </si>
  <si>
    <t>16 studenti/3</t>
  </si>
  <si>
    <t>Restanță - Money and Banking (II Business Administration - licență)</t>
  </si>
  <si>
    <t>Restanță - Finanțe Comportamentale (II Finanțe - master)</t>
  </si>
  <si>
    <t>7 studenti/3</t>
  </si>
  <si>
    <t>Reexaminare - Finanțe (II Marketing - licență)</t>
  </si>
  <si>
    <t>3 studenti/3</t>
  </si>
  <si>
    <t>Reexaminare - Finanțe (I Contabilitate și Informatică de Gestiune - licență)</t>
  </si>
  <si>
    <t>9 studenti/3</t>
  </si>
  <si>
    <t>Reexaminare - Monedă și credit (II Finanțe și Bănci - licență)</t>
  </si>
  <si>
    <t>6 studenti/3</t>
  </si>
  <si>
    <t>Reexaminare- Monedă și credit (II Economia Comerțului Turismului și Serviciilor - licență)</t>
  </si>
  <si>
    <t>Reexaminare - Money and Banking (II Business Administration - licență)</t>
  </si>
  <si>
    <t>Reexaminare - Finanțe Comportamentale (II Finanțe - master)</t>
  </si>
  <si>
    <t>Examen - comisie licență susținere lucrări Finanțe și Bănci - sesiunea iulie 2022</t>
  </si>
  <si>
    <t>membru comisie</t>
  </si>
  <si>
    <t>23 studenți/3*2</t>
  </si>
  <si>
    <t>Examen - comisie disertație susținere lucrări Finanțe  - sesiunea iulie 2022</t>
  </si>
  <si>
    <t>24 studenti/3*3</t>
  </si>
  <si>
    <t>Examen - comisie licență susținere lucrări Finanțe și Bănci - sesiunea februarie 2022</t>
  </si>
  <si>
    <t>11 studenți/3*2</t>
  </si>
  <si>
    <t>Examen - comisie disertație susținere lucrări Finanțe  - sesiunea februarie 2022</t>
  </si>
  <si>
    <t>2 studenti/3*3</t>
  </si>
  <si>
    <t>Lotrean Tamira - Digital Banking vs finance services - Transilvania Bank and Revolut LTD - licentă BA, februarie 2022</t>
  </si>
  <si>
    <t>Joarză Ciprian Adrian - Factori comportamentali care influentează deciziile investitorilor la bursa - licentă ECTS, iulie 2022</t>
  </si>
  <si>
    <t>Moraru Elena Georgeta - Analiza echilibrului financiar in cadrul companiei Dedeman SRL - licenta ECTS, iulie 2022</t>
  </si>
  <si>
    <t>Grigoriev Gabriela - Criptomonedele - monedă sau activ financiar - licență FB, iulie 2022</t>
  </si>
  <si>
    <t>Draghicescu Paul - Rentabilitatea companiilor din industria HORECA - licenta MK, iulie 2022</t>
  </si>
  <si>
    <t>Cocă Ștefan Daniel - Purchasing Power of Money - licenta BA, iulie 2022</t>
  </si>
  <si>
    <t>Lungu Razvan Andrei - The curency of the future. The Cryptocurrency - licenta BA, iulie 2022</t>
  </si>
  <si>
    <t>Deaconu Jeanina Ileana- Factori psihologici care influențează comportamentul investitorilor/clienților, persoanefizice și /sau juridice - disertatie B06, iulie 2022</t>
  </si>
  <si>
    <t>Consiliul Departamentului</t>
  </si>
  <si>
    <t>Comisie Concurs - Postul de asistent universitar pe perioadă determinată, poziția 36</t>
  </si>
  <si>
    <t>Comisie evaluare pe facultate gradații de merit 12 iunie 2022</t>
  </si>
  <si>
    <t>Comisie Erasmus + - selectie cadre didactice</t>
  </si>
  <si>
    <t>consultatii</t>
  </si>
  <si>
    <t>tutorat - licenta FB III</t>
  </si>
  <si>
    <t>practica B8</t>
  </si>
  <si>
    <t xml:space="preserve">ONEF - faza locală 2022, 15-16 mai 2022 (comunicari stiintifice - 9 participanti) și  23-24 noiembrie 2021 (competitie planuri de afaceri - 9 participanti in 4 echipe) </t>
  </si>
  <si>
    <t>Vizită de documentare - agenția BNR Sibiu - Ziua Porților Deschise Banca Națională a României - 18-19 aprilie 2022</t>
  </si>
  <si>
    <t>Vizită de documentare - Compania Azets Insight Sibiu - 30 septembrie 2021</t>
  </si>
  <si>
    <t>Organizare întâlnire studenți și mediul de afaceri - Profesiile Viitorului” – Simona Budică (HR compania Marquardt Sibiu) - 29 septembrie 2021</t>
  </si>
  <si>
    <t>Organizare întâlnire studenți și mediul de afaceri - “Angajat versus Antreprenor” Cristian Vereș (compania Bpartners Broker Financiar Sibiu) - 29 septembrie 2021</t>
  </si>
  <si>
    <t>Organizare întâlnire studenți și mediul de afaceri - “Impactul Leadershipului asupra dezvoltării mele” – Diana Florea (HR compania E-On Dialog)</t>
  </si>
  <si>
    <t>Organizare întâlnire studenți și mediul de afaceri - “Orientare în carieră”  – Andrei Luca (HR compania Continental Automotive System) - 30 septembrie 2021</t>
  </si>
  <si>
    <t>Organizare întâlnire studenți și mediul de afaceri - “Educație Financiară”  – Ovidiu Lupșa (Branch Manager BCRSibiu) - 30 septembrie 2021</t>
  </si>
  <si>
    <t>Organizare întâlnire studenți și mediul de afaceri - “Atelierul de Investiții”  – Ovidiu Lupșa (Branch Manager BCRSibiu) + echipa Erste Asset Management + BCR Directia Piete Financiare - 16 februarie 2022</t>
  </si>
  <si>
    <t>Organizare întâlnire studenți și mediul de afaceri - “Îmbunătățire continuă a proceselor”  Workshop – Alina Pirta (HR compania Marquardt) - 15 februarie 2022</t>
  </si>
  <si>
    <t>Organizare întâlnire cu 105 elevi de la CN O Goga din Sibiu în cadrul evenimentului Global Money Week cu workshopul  - “Educație Financiară”  – coord Renate BRATU (+ membru echipă Sitea Daria  -  24 martie 2022</t>
  </si>
  <si>
    <t>Organizare întâlnire studenți și mediul de afaceri - “Politici și mitologii ale concurenței”  – delegație Consiliul Concurenței la ULBS - Facultatea de Științe Economice - 23 martie 2022</t>
  </si>
  <si>
    <t>Intensive Summer Programme - FinTech: Digital Finance and Blockchain 15-22 iunie 2022</t>
  </si>
  <si>
    <t>Coordonare program ID-IFR master - B08 IFR (Expertiză Contabilă și Audit)</t>
  </si>
  <si>
    <t>Coordonare program ID-IFR master - B04 IFR (Strategii și Politici de Management și Marketing ale Firmei)</t>
  </si>
  <si>
    <t>Promovarea ofertei educa'ionale a ULBS</t>
  </si>
  <si>
    <t>Vasile Brătian</t>
  </si>
  <si>
    <t>Brătian Vasile</t>
  </si>
  <si>
    <t>Geometric Brownian Motion (GBM) of Stock Indexes and Financial Market Uncertainty in the Context of Non-Crisis and Financial Crisis Scenarios</t>
  </si>
  <si>
    <t>Vasile Brătian (ULBS), Ana Acu (ULBS), Diana Mihaiu (ULBS), Radu Șerban (ULBS)</t>
  </si>
  <si>
    <t>Mathematics</t>
  </si>
  <si>
    <t>Volume: 10</t>
  </si>
  <si>
    <t>Nr: 3</t>
  </si>
  <si>
    <t>eISSN: 2227-7390</t>
  </si>
  <si>
    <t>https://www.webofscience.com/wos/woscc/full-record/WOS:000755071900001</t>
  </si>
  <si>
    <t>https://www.mdpi.com/2227-7390/10/3/309</t>
  </si>
  <si>
    <t>DOI:10.3390/math10030309</t>
  </si>
  <si>
    <t>Accession NumberWOS:000755071900001</t>
  </si>
  <si>
    <t>1-23</t>
  </si>
  <si>
    <t>Q1</t>
  </si>
  <si>
    <t>Emil Dinga (Academia Română), Camelia Oprean-Stan (ULBS), Cristina Tănăsescu (ULBS), Vasile Brătian (ULBS), Gabriela Ionescu (Academia Română)</t>
  </si>
  <si>
    <t>Financial Market Analysis and Behaviour - The Adaptive Preference Hypothesis   (https://www.routledge.com/Financial-Market-Analysis-and-Behaviour-The-Adaptive-Preference-Hypothesis/Dinga-Oprean-Stan-Tanasescu-Bratian-Ionescu/p/book/9781032255163)</t>
  </si>
  <si>
    <t xml:space="preserve">Routledge, Taylor &amp; Francis Group </t>
  </si>
  <si>
    <t>ISBN 9781032255163</t>
  </si>
  <si>
    <t>298</t>
  </si>
  <si>
    <t xml:space="preserve">Brătian Vasile </t>
  </si>
  <si>
    <t xml:space="preserve">Vasile Brătian (ULBS), Ana Acu (ULBS), Diana Mihaiu (ULBS), Radu Șerban (ULBS) </t>
  </si>
  <si>
    <t xml:space="preserve"> Hersugondo, H. Widyarti, ET.; Maruddani, DI.; Trimono, T., ASEAN-5 Stock Price Index Valuation after COVID-19 Outbreak through GBM-MCS and VaR-SDPP Methods, INTERNATIONAL JOURNAL OF FINANCIAL STUDIES</t>
  </si>
  <si>
    <t>https://www.mdpi.com/2227-7072/10/4/112</t>
  </si>
  <si>
    <t>Scopus (ESCI)</t>
  </si>
  <si>
    <t xml:space="preserve"> Vinod, D.; Cherstvy, AG.; Metzler, R.; Sokolov, IM., Time-averaging and nonergodicity of reset geometric Brownian motion with drift, PHYSICAL REVIEW E</t>
  </si>
  <si>
    <t>https://journals.aps.org/pre/abstract/10.1103/PhysRevE.106.034137</t>
  </si>
  <si>
    <t>WOS</t>
  </si>
  <si>
    <t xml:space="preserve"> Curto, JD.; Serrasqueiro, P., Averaging financial ratios?, FINANCE RESEARCH LETTERS</t>
  </si>
  <si>
    <t>https://www.sciencedirect.com/science/article/abs/pii/S1544612322002458</t>
  </si>
  <si>
    <t xml:space="preserve">Vasile Brătian (ULBS), Ana Acu (ULBS), Camelia Oprean-Stan (ULBS), Emil Dinga (Academia Română), Gabriela Ionescu (Academia Română) </t>
  </si>
  <si>
    <t>Efficient or Fractal Market Hypothesis? A Stock Indexes Modelling Using Geometric Brownian Motion and Geometric Fractional Brownian Motion</t>
  </si>
  <si>
    <t xml:space="preserve"> Hu, HW.; Zhao, CN.; Li, J.; Huang, YQ., Stock Prediction Model Based on Mixed Fractional Brownian Motion and Improved Fractional-Order Particle Swarm Optimization Algorithm, FRACTAL AND FRACTIONAL</t>
  </si>
  <si>
    <t>https://www.mdpi.com/2504-3110/6/10/560</t>
  </si>
  <si>
    <t xml:space="preserve"> Xu, C.; Ke, JC.; Peng, ZK.; Fang, W.; Duan, Y., Asymmetric Fractal Characteristics and Market Efficiency Analysis of Style Stock Indices, ENTROPY</t>
  </si>
  <si>
    <t>https://www.mdpi.com/1099-4300/24/7/969/htm</t>
  </si>
  <si>
    <t xml:space="preserve"> Karaomer, Y., Investigation of Fractal Market Hypothesis in Emerging Markets: Evidence from the MINT Stock Markets, ORGANIZATIONS AND MARKETS IN EMERGING ECONOMIES</t>
  </si>
  <si>
    <t>https://www.journals.vu.lt/omee/article/view/26752</t>
  </si>
  <si>
    <t>Entropy-Based Behavioural Efficiency of the Financial Market</t>
  </si>
  <si>
    <t xml:space="preserve"> Cho, P.; Kim, K., Global Collective Dynamics of Financial Market Efficiency Using Attention Entropy with Hierarchical Clustering, FRACTAL AND FRACTIONAL</t>
  </si>
  <si>
    <t>https://www.mdpi.com/2504-3110/6/10/562</t>
  </si>
  <si>
    <t xml:space="preserve"> Xu, C.; Ke, JC.; Peng, ZK.; Fang, W.; Duan, Y., Asymmetric Fractal Characteristics and Market Efficiency Analysis of Style Stock Indices,ENTROPY</t>
  </si>
  <si>
    <t>Diana Mihaiu (ULBS), Radu Șerban (ULBS), Alin Opreana (ULBS), Mihai Țichindelean (ULBS), Vasile Brătian (ULBS), Liliana Barbu (ULBS)</t>
  </si>
  <si>
    <t xml:space="preserve">The Impact of Mergers and Acquisitions and Sustainability on Company Performance in the Pharmaceutical Sector </t>
  </si>
  <si>
    <t xml:space="preserve"> Andriuskevicius, K. ; Streimikiene, D., Energy M&amp;A Market in the Baltic States Analyzed through the Lens of Sustainable Development, ENERGIES</t>
  </si>
  <si>
    <t>https://www.mdpi.com/1996-1073/15/21/7907</t>
  </si>
  <si>
    <t>Camelia Oprean-Stan (ULBS), Vasile Brătian (ULBS); Sebastian Stan (AFT)</t>
  </si>
  <si>
    <t>Corporate Sustainability and Intangible Resources Binomial: New Proposal on Intangible Resources Recognition and Evaluation</t>
  </si>
  <si>
    <t xml:space="preserve"> Yilmaz, MK.; Aksoy, M.; Khan, A., Moderating role of corporate governance and ownership structure on the relationship of corporate sustainability performance and dividend policy, JOURNAL OF SUSTAINABLE FINANCE &amp; INVESTMENT</t>
  </si>
  <si>
    <t>https://www.tandfonline.com/doi/abs/10.1080/20430795.2022.2100311</t>
  </si>
  <si>
    <t>16.66</t>
  </si>
  <si>
    <t>Ibtihal A. Abed; Nazimah Hussin; Hossam Haddad; Tareq Hammad Almubaydeen; Mostafa A. Al, Creative Accounting Determination and Financial Reporting Quality: The Integration of Transparency and Disclosure, Journal of Open Innovation: Technology, Market, and Complexity</t>
  </si>
  <si>
    <t>https://www.sciencedirect.com/science/article/pii/S2199853122010472</t>
  </si>
  <si>
    <t xml:space="preserve"> Li, XW.; Dai, JC.; Li, JR.; He, JR.; Liu, X.; Huang, Y.; Shen, Q., Research on the Impact of Enterprise Green Development Behavior: A Meta-Analytic Approach, BEHAVIORAL SCIENCES</t>
  </si>
  <si>
    <t>https://www.mdpi.com/2076-328X/12/2/35</t>
  </si>
  <si>
    <t xml:space="preserve"> Ul Hameed, W.; Nawaz, M.; Nisar, QA.; Basheer, MF.; Imtiaz, S.; Zafar, MB., Open innovation solution: new model in the hospitality industry,JOURNAL OF HOSPITALITY AND TOURISM TECHNOLOGY</t>
  </si>
  <si>
    <t>https://www.emerald.com/insight/content/doi/10.1108/JHTT-11-2021-0325/full/html</t>
  </si>
  <si>
    <t>Vasile Brătian (ULBS)</t>
  </si>
  <si>
    <t>Portfolio Optimization. Application of the Markowitz Model Using Lagrange and Profitability Forecast</t>
  </si>
  <si>
    <t>FCSE2</t>
  </si>
  <si>
    <t xml:space="preserve"> Fajri, F.; Dedi, R., Portfolio optimization based on self-organizing maps clustering and genetics algorithm, International Journal of Advances in Intelligent Informatics</t>
  </si>
  <si>
    <t>https://ijain.org/index.php/IJAIN/article/view/587</t>
  </si>
  <si>
    <t xml:space="preserve">SCOPUS </t>
  </si>
  <si>
    <t xml:space="preserve"> Andriuskevicius, K.; Streimikiene, D.; Alebaite, I., Convergence between Indicators for Measuring Sustainable Development and M&amp;A Performance in the Energy Sector, SUSTAINABILITY</t>
  </si>
  <si>
    <t>https://www.mdpi.com/2071-1050/14/16/10360</t>
  </si>
  <si>
    <t>Piața financiară. Studii de teorie și metodologie generală -Fenomenologia pieței autopoietice (Volumul 2)  (http://www.edecon.ro/carte/1599/piata-financiara-studii-de-teorie-si-metodologie-generala-volumul-2-fenomenologia-pietei-autopoietice_emil-dinga_camelia-oprean-stan_cristina-roxana-tanasescu_vasile-bratian_gabriela-mariana-ionescu/)</t>
  </si>
  <si>
    <t>Emil Dinga (Academia Română), Camelia Oprean-Stan (ULBS), Cristina Tănăsescu (ULBS) , Vasile Brătian (ULBS), Gabriela Ionescu (Academia Română)</t>
  </si>
  <si>
    <t>Economică, București</t>
  </si>
  <si>
    <t>ISBN: 978-973-709-967-9</t>
  </si>
  <si>
    <t>mai</t>
  </si>
  <si>
    <t>Irwan R. Osman; Krismantoro; Shobari Khoiruzadi, Optimal Portfolio Creation Using Markowitz Model on Food and Beverage Companies in Indonesian Stock Exchange, East African Scholars Journal of Economics, Business and Management</t>
  </si>
  <si>
    <t>https://www.easpublisher.com/media/features_articles/EASJEBM_52_40-47_8KECOHA.pdf</t>
  </si>
  <si>
    <t>Index Copernicus; ESJI, DRJI, World Cat, Semantic Scholar</t>
  </si>
  <si>
    <t>Entropy</t>
  </si>
  <si>
    <t>https://www.mdpi.com/journal/entropy</t>
  </si>
  <si>
    <t>Expert Journal of Economics</t>
  </si>
  <si>
    <t>RePEc
DOAJ
EconLit
Electronic Journals Library
EconBiz
Bielefeld Academic Search Engine
SprintKnowledge
EconPapers
Open Academic Journals Index</t>
  </si>
  <si>
    <t>http://economics.expertjournals.com/editorial-board/</t>
  </si>
  <si>
    <t>1nr/an</t>
  </si>
  <si>
    <t>Expert Journal of Finance</t>
  </si>
  <si>
    <t>RePEc
DOAJ
Electronic Journals Library
EconBiz
Bielefeld Academic Search Engine
SprintKnowledge
EconPapers
Open Academic Journals Index</t>
  </si>
  <si>
    <t>http://finance.expertjournals.com/editorial-board/</t>
  </si>
  <si>
    <t>MANAGEMENT OF SUSTAINABLE DEVELOPMENT JOURNAL</t>
  </si>
  <si>
    <t>Crossref
DOAJ
ERIH PLUS
Google Scholar
Index Copernicus
JournalTOCs
Research Papers in Economics (RePEc)
Scholars Portal Journals
ScienceGate
Sherpa Romeo</t>
  </si>
  <si>
    <t>https://msdjournal.org/editorial-board/</t>
  </si>
  <si>
    <t>2nr/an</t>
  </si>
  <si>
    <t>RePEc; EBSCO; ULRICHSWEB; Crossref</t>
  </si>
  <si>
    <t>4nr/an</t>
  </si>
  <si>
    <t>Vasile Bratian</t>
  </si>
  <si>
    <t>Internaționala</t>
  </si>
  <si>
    <t>Organizator (Recenzor)</t>
  </si>
  <si>
    <t>https://iecs.ro/conference2022/#</t>
  </si>
  <si>
    <t xml:space="preserve">Bratian Vasile </t>
  </si>
  <si>
    <t>Predare norma de bază</t>
  </si>
  <si>
    <t>Pregătire activități norma de bază</t>
  </si>
  <si>
    <t>Examen CIG II</t>
  </si>
  <si>
    <t>Titular</t>
  </si>
  <si>
    <t>Restantă CIG II</t>
  </si>
  <si>
    <t>Reexaminare CIG II</t>
  </si>
  <si>
    <t>FSCE2</t>
  </si>
  <si>
    <t>Examen MN II</t>
  </si>
  <si>
    <t>Restanță MN II</t>
  </si>
  <si>
    <t>Reexaminare MN II</t>
  </si>
  <si>
    <t>Examen FB II</t>
  </si>
  <si>
    <t>Restanță FB II</t>
  </si>
  <si>
    <t>Reexaminare FB II</t>
  </si>
  <si>
    <t>Examen B8 II</t>
  </si>
  <si>
    <t>Restanță B8 II</t>
  </si>
  <si>
    <t>Reexaminare B8 II</t>
  </si>
  <si>
    <t>Examen B6 II</t>
  </si>
  <si>
    <t>Restanță B6 II</t>
  </si>
  <si>
    <t>Reexaminare B6 II</t>
  </si>
  <si>
    <t>Examen Licență (FB)</t>
  </si>
  <si>
    <t>Examen disertație (B6)</t>
  </si>
  <si>
    <t>Membru în consiliul Departamentului</t>
  </si>
  <si>
    <t>Membru comisie de corectare licență</t>
  </si>
  <si>
    <t>Comisie verificare SIEPAS departament</t>
  </si>
  <si>
    <t>Comsiie verificare gradatie de merit</t>
  </si>
  <si>
    <t>Comisie corectura licenta, iulie 2022</t>
  </si>
  <si>
    <t>Comaniciu Carmen</t>
  </si>
  <si>
    <t>Coordinates of the Relationship Between Taxation and Competitiveness in the European Union</t>
  </si>
  <si>
    <t>Comaniciu Carmen (ULBS)</t>
  </si>
  <si>
    <t>Springer Proceedings in Business and Economics</t>
  </si>
  <si>
    <t>https://151096khh-y-https-www-scopus-com.z.e-nformation.ro/record/display.uri?eid=2-s2.0-85126251449&amp;origin=resultslist&amp;sort=plf-f</t>
  </si>
  <si>
    <t>https://1510g6khk-y-https-link-springer-com.z.e-nformation.ro/chapter/10.1007/978-3-030-01878-8_5</t>
  </si>
  <si>
    <t>10.1007/978-3-030-01878-8_5</t>
  </si>
  <si>
    <t>53 - 63</t>
  </si>
  <si>
    <t>IECS</t>
  </si>
  <si>
    <t>Sibiu</t>
  </si>
  <si>
    <t>Bunescu Liliana (ULBS)          Comaniciu Carmen (ULBS)</t>
  </si>
  <si>
    <t>Skenderi, Diamanta, and Besnik Skenderi. "Understanding Tax Evasion and Professionalism of Tax Administration in Kosovo." IFAC-PapersOnLine 55.39 (2022): 70-75.</t>
  </si>
  <si>
    <t>https://1510q6gnp-y-https-www-webofscience-com.z.e-nformation.ro/wos/woscc/full-record/WOS:000904482300013</t>
  </si>
  <si>
    <t>The Possible Causes of Tax Evasion in Romania</t>
  </si>
  <si>
    <t>Grosu, Maria, Nicoleta Ionașcu, and Camelia Cătălina Mihalciuc. "Study Concerning the Taxpayers’ Perception on the Phenomenon of Tax Evasion from Romania." Digital Economy, Business Analytics, and Big Data Analytics Applications. Cham: Springer International Publishing, 2022. 689-704.</t>
  </si>
  <si>
    <t>https://link.springer.com/chapter/10.1007/978-3-031-05258-3_53</t>
  </si>
  <si>
    <t>Springer</t>
  </si>
  <si>
    <t xml:space="preserve"> Comaniciu Carmen</t>
  </si>
  <si>
    <r>
      <t xml:space="preserve">Culture in Globalization: Identities and Nations Connected                          </t>
    </r>
    <r>
      <rPr>
        <b/>
        <i/>
        <sz val="10"/>
        <color theme="1"/>
        <rFont val="Arial Narrow"/>
        <family val="2"/>
        <charset val="238"/>
      </rPr>
      <t xml:space="preserve">                                Capitolul: SOME POSSIBILITIES TO STREAMLINE TAX REVENUE COLLECTION IN ROMANIA;</t>
    </r>
    <r>
      <rPr>
        <b/>
        <u/>
        <sz val="10"/>
        <color theme="8" tint="-0.499984740745262"/>
        <rFont val="Arial Narrow"/>
        <family val="2"/>
        <charset val="238"/>
      </rPr>
      <t xml:space="preserve"> </t>
    </r>
    <r>
      <rPr>
        <b/>
        <u/>
        <sz val="10"/>
        <color theme="4" tint="-0.249977111117893"/>
        <rFont val="Arial Narrow"/>
        <family val="2"/>
        <charset val="238"/>
      </rPr>
      <t>http://asociatia-alpha.ro/gidni/09-2022/GIDNI-09-Socs-b.pdf</t>
    </r>
  </si>
  <si>
    <t>”Arhipelag XXI” Press, Târgu Mureș, România</t>
  </si>
  <si>
    <t>978-606-93691-3-5</t>
  </si>
  <si>
    <t>9 pag.                              (pp. 74-82)</t>
  </si>
  <si>
    <t>9 pag * 2 p</t>
  </si>
  <si>
    <t>Some coordinates concerning the fiscal transparency from Romania</t>
  </si>
  <si>
    <t>Gabriel, Omozuwa Osamwonyi, Lakinbofa S. Goodluck, and S. U. Ogbu. "Media Surveillance and the Emerging Logic of Transparency in Nigeria’s Budget Processes." Journal of African Films and Diaspora Studies 5.1 (2022): 101.</t>
  </si>
  <si>
    <t>https://journals.co.za/doi/abs/10.31920/2516-2713/2022/5n1a5</t>
  </si>
  <si>
    <t>BDI: IBSS, EBSCO, ProQuest, COPERNICUS, Sabinet.                 ERIH PLUS</t>
  </si>
  <si>
    <t>Bunescu Liliana (ULBS) Comaniciu Carmen (ULBS)</t>
  </si>
  <si>
    <t>Graphical analysis of Laffer's theory for European Union member states</t>
  </si>
  <si>
    <t>Mehmood, K., Ahmad, S., Mehmood, T., Mohsin, M., &amp; Ishfaq, M. (2022). Does Laffer Curve Exist in Tax Structure of Pakistan? A Threshold Regression Analysis. Journal of Economic Impact, 4(1), 145-149.</t>
  </si>
  <si>
    <t>file:///C:/Users/POSDRU-137280/Downloads/257-JEI-1884-2-10-20220506.pdf</t>
  </si>
  <si>
    <t>BDI: HJRS; Google Scholar; EconPapers; IDEAS; RePEc; EconBiz; J-Gate; DRJI;  WorldCat; BASE; OAJI; CiteFactor; Scilit</t>
  </si>
  <si>
    <t>MADZIVANYIKA, CUTHBERT. IMPACT OF TAX POLICIES ON TAX COMPLIANCE: A CASE OF SMEs IN CHINHOYI. Department of Accounting Sciences. 2022. PhD Thesis. MIDLANDS STATE UNIVERSITY.</t>
  </si>
  <si>
    <t>https://d1wqtxts1xzle7.cloudfront.net/86242996/CUTHBERT_MADZIVANYIKA_FINAL_DRAFT_DISSERTATION-libre.pdf?1653131311=&amp;response-content-disposition=inline%3B+filename%3DIMPACT_OF_TAX_POLICIES_ON_TAX_COMPLIANCE.pdf&amp;Expires=1687464118&amp;Signature=NjrflhGeSPYw0Y5iUTCgQu44sqjP1IE8JrGC~RCvh36DwEcF7SDOqogtAbPBYBNLrL5jZ0wf8nMnsAYVuI4c5~RWAvxn2nnY6bGbV92LuB6OrcLVtKP6Nmn63cp51r2FoETmBeBdsWISR6b81LnFKaPUXO4ZJcMXOCbt9f9XRE55lsiN0Qkei8RdAkVDCQn7yYAyvBXRqA-~4xyZfn-2ho3tXxeSc5AdDqStK8tg8HM6Wd-Wgho~jHbGR73PbxZSm2LwK7AsiJu5ELft8pVOp-v4v5vOAa~HTfOIkKSrMFBWWMEC3XpzZVUuM3iNQav6fyIOzuSUytaahuI7PK8LOA__&amp;Key-Pair-Id=APKAJLOHF5GGSLRBV4ZA</t>
  </si>
  <si>
    <t>Teză doctorat indexată în Google Scholar</t>
  </si>
  <si>
    <t>Fiscalitate: valenţe multidimensionale</t>
  </si>
  <si>
    <t>Scarlat, Corina-Florentina. "The Tax System And Public Debt Management At European Level." Annals-Economy Series 3 (2022): 82-90.</t>
  </si>
  <si>
    <t>https://www.utgjiu.ro/revista/ec/pdf/2022-03/10_Scarlat.pdf</t>
  </si>
  <si>
    <t>BDI: Genamics JournalSeek Database; IndexCopernicus Journals Master ;  EBSCOhost ; Scipio;  Social Science Research Network; ProQuest; HeinOnline; DOAJ;  CEEOL.                                              Erih Plus</t>
  </si>
  <si>
    <t>Stavro, Elsa. Identitatea aromânilor din Albania, de la elenizare și dictatura atee, la interculturalism. Diss. Universitatea „Dunărea de Jos” din Galați, 2022.</t>
  </si>
  <si>
    <t>http://arthra.ugal.ro:8080/bitstream/handle/123456789/9020/Rezumat_Teza_doctorat_Stavro%20Elsa_2022_RO.pdf?sequence=1&amp;isAllowed=y</t>
  </si>
  <si>
    <t xml:space="preserve">Bogdan Ioan (decedat)        Smedescu Ion (decedat) Munteanu Victor (UDC)       Floricel Constantin (pensionar)     Sebea Mihai (URA)                    Pîrvu Florin (pensionar) Tudorache Dumitru (pensionar)    Comaniciu Carmen (ULBS)          Jucan Cornel (pensionar) Balaban Sorin                              Bogdan Radu </t>
  </si>
  <si>
    <t>Tratat de management financiar-bancar</t>
  </si>
  <si>
    <t>Ambroci, Victor. "Rolul autoritătilor publice locale în atragerea și gestionarea investitiilor publice." Contribuția tinerilor cercetători la dezvoltarea administrației publice. 2022.</t>
  </si>
  <si>
    <t>https://ibn.idsi.md/sites/default/files/imag_file/200-206_4.pdf</t>
  </si>
  <si>
    <t>Volum apărut la editură din Republica Moldova</t>
  </si>
  <si>
    <t>Bunescu Liliana (ULBS)        Mihaiu Diana (ULBS)           Comaniciu Carmen (ULBS)</t>
  </si>
  <si>
    <t>Is there a correlation between government expenditures, population, money supply and government revenues?</t>
  </si>
  <si>
    <t>Juniarta, I. Komang, and Made Suyana Utama. "PENGARUH PAD DAN DANA ALOKASI UMUM TERHADAP KINERJA EKONOMI DAN KESEJAHTERAAN MASYARAKAT DI KABUPATEN KLUNGKUNG.", E-Jurnal EP Unud, 10 [9] : 3675 - 3702 ISSN: 2303-017</t>
  </si>
  <si>
    <t>file:///C:/Users/POSDRU-137280/Downloads/52684-157-237158-1-10-20210928-1.pdf5</t>
  </si>
  <si>
    <t>BDI: GARUDA - Garba Rujukan Digital                                       (nedeclarat 2021)</t>
  </si>
  <si>
    <t>Orientări în labirintul fiscal</t>
  </si>
  <si>
    <t>STAVRO, Elsa. Identitatea aromânilor din Albania, de la elenizare și dictatura atee, la interculturalism. 2022. PhD Thesis. Universitatea „Dunărea de Jos” din Galați.</t>
  </si>
  <si>
    <t>Theoretical and pragmatic approaches of undeclared work in Romania</t>
  </si>
  <si>
    <t>Tabassum, Sumaira, and Waqar Dilshad. "Do moonlighters perform effectively? Assessing the moderating role of personality traits and job involvement." Journal of Excellence in Management Sciences 1.1 (2022): 18-37.</t>
  </si>
  <si>
    <t>https://journals.smarcons.com/index.php/jems/article/view/29</t>
  </si>
  <si>
    <t>Volum apărut la editură din UK (Journal of Excellence in Management Sciences, ISSN(E): 2755-3787, SMARC)</t>
  </si>
  <si>
    <t>Comaniciu Carmen (ULBS)    Mârza Bogdan (ULBS)</t>
  </si>
  <si>
    <t>Sisteme informatice</t>
  </si>
  <si>
    <t>Considerations regarding the Romanian fiscal and budgetary reform in accordance with the EU requirements</t>
  </si>
  <si>
    <t>Orientări în labirintul fiscal. Ediţia a 2-a revizuită</t>
  </si>
  <si>
    <t>Grosu, Maria. "Do Romanian taxpayers tolerate the phenomenon of tax evasion?." International scientific conference on accounting, ISCA 2022. Vol. 11. 2022.</t>
  </si>
  <si>
    <t>https://ibn.idsi.md/sites/default/files/imag_file/54-65_9.pdf</t>
  </si>
  <si>
    <t>Tax elasticity analysis in Romania: 2001–2012</t>
  </si>
  <si>
    <t>GÜNEŞ, Murat, Hünkar GÜLER, and Şehit Muksit KAYA. "TÜRKİYE’DE DOLAYLI VE DOLAYSIZ VERGİ ESNEKLİKLERİ VE COVID-19 SÜRECİNDEKİ GENEL GÖRÜNÜM."</t>
  </si>
  <si>
    <t>https://vergiraporu.com.tr/ReadArticle.aspx?Id=5833f90d-6453-4f6d-9a08-addccf42f8ec#</t>
  </si>
  <si>
    <t>Volum apărut la editură din Turcia (Vergi Raporu, ISSN:1303-6920)</t>
  </si>
  <si>
    <t>Issues On Fiscal Policy Objectives In Romania After 2000</t>
  </si>
  <si>
    <t>Finanțe publice</t>
  </si>
  <si>
    <t>Balteş Nicolae (ULBS)     Comaniciu Carmen (ULBS)        Herciu Mihaela (ULBS)   Ciuhureanu Alina Teodora (ATU)                                        Sava Raluca (ULBS)                 Brătian Vasile (ULBS)             Tăran Moroșan Adrian (ULBS</t>
  </si>
  <si>
    <t>Analiza economico-financiară a întreprinderii. Ediţia a II-a, revizuită şi adăugită, Editura ULBS, 2013</t>
  </si>
  <si>
    <r>
      <t xml:space="preserve">Studia Universitatis Economics Series "Vasile Goldiș" Western University of Arad                                                      </t>
    </r>
    <r>
      <rPr>
        <i/>
        <sz val="10"/>
        <color rgb="FF000000"/>
        <rFont val="Arial Narrow"/>
        <family val="2"/>
        <charset val="238"/>
      </rPr>
      <t>membru Scientific Board</t>
    </r>
  </si>
  <si>
    <t>Web of Science Clarivate; SCOPUS; Index CopernicusȘ Erih Plus; DOAJ; J-Gate; ProQuest</t>
  </si>
  <si>
    <t>https://publicatii.uvvg.ro/index.php/studiaeconomia/about</t>
  </si>
  <si>
    <t>50 * 2 * 2</t>
  </si>
  <si>
    <t>4 numere/an</t>
  </si>
  <si>
    <r>
      <t xml:space="preserve">Editura Academia Forțelor Terestre "Nicolae Bălcescu" din Sibiu                                           </t>
    </r>
    <r>
      <rPr>
        <i/>
        <sz val="10"/>
        <rFont val="Arial Narrow"/>
        <family val="2"/>
        <charset val="238"/>
      </rPr>
      <t>membru Consiliul Editorial Internațional</t>
    </r>
  </si>
  <si>
    <t>https://www.armyacademy.ro/editura_consiliu.php</t>
  </si>
  <si>
    <t>50 * 3</t>
  </si>
  <si>
    <t>peste 6 volume/an</t>
  </si>
  <si>
    <r>
      <t xml:space="preserve">Revista Academiei Forțelor Terestre                                  </t>
    </r>
    <r>
      <rPr>
        <i/>
        <sz val="10"/>
        <color theme="1"/>
        <rFont val="Arial Narrow"/>
        <family val="2"/>
        <charset val="238"/>
      </rPr>
      <t>membru Comitet Științific Internațional</t>
    </r>
  </si>
  <si>
    <t xml:space="preserve">EBSCO; ProQuest;Baidu Scholar; CNKI Scholar; EBSCO Discovery Service; Google Scholar; J-Gate; KESLI-NDSL; Naviga; Primo Central (ExLibris); ReadCube; Summon; TDNet; Ulrich's Periodicals Directory/ulrichsweb; WanFang Data; WorldCat; DOAJ; Dimensions; JournalTOCs; Publons; QOAM  </t>
  </si>
  <si>
    <t>https://www.armyacademy.ro/revista.php</t>
  </si>
  <si>
    <t>50 * 2</t>
  </si>
  <si>
    <r>
      <t xml:space="preserve">Buletin Științific Academia Forțelor Terestre "Nicolae Bălcescu"                                                   </t>
    </r>
    <r>
      <rPr>
        <i/>
        <sz val="10"/>
        <color rgb="FF000000"/>
        <rFont val="Arial Narrow"/>
        <family val="2"/>
        <charset val="238"/>
      </rPr>
      <t>membru Comitet Stiințific Internațional</t>
    </r>
  </si>
  <si>
    <t xml:space="preserve">EBSCO; ProQuest; Baidu Scholar; Celdes; CNKI Scholar; CNPIEC; Google Scholar; J-Gate; Journal TOCs; Naviga; Primo Central; ReadCube; Summon; TDOne; WorldCat; DOAJ; Dimensions; Japan Science and technology Agency; KESLI-NSDL; Publons; QOAM; Ulrich`s Periodicals Directory/ulrichsweb; WanFang </t>
  </si>
  <si>
    <t>https://www.armyacademy.ro/engleza/buletin_comitee.php</t>
  </si>
  <si>
    <t>50 * 1,5</t>
  </si>
  <si>
    <t>2 numere/an</t>
  </si>
  <si>
    <r>
      <t xml:space="preserve">Revista Economică                              </t>
    </r>
    <r>
      <rPr>
        <i/>
        <sz val="10"/>
        <color rgb="FF000000"/>
        <rFont val="Arial Narrow"/>
        <family val="2"/>
        <charset val="238"/>
      </rPr>
      <t>membru Advisory Board</t>
    </r>
  </si>
  <si>
    <t>RePEc; EBSCO HOST; ULRICHS WEB; Crossref</t>
  </si>
  <si>
    <r>
      <t xml:space="preserve">Management of Sustainable Development Journal (MSD)                                                  </t>
    </r>
    <r>
      <rPr>
        <i/>
        <sz val="10"/>
        <color rgb="FF000000"/>
        <rFont val="Arial Narrow"/>
        <family val="2"/>
        <charset val="238"/>
      </rPr>
      <t>membru Reviewer Board</t>
    </r>
  </si>
  <si>
    <t>Crossref; DOAJ; ERIH PLUS; Google Scholar; Index Copernicus; JournalTOCs; Research Papers in Economics (RePeC); Scholars Portal Journals; ScienceGate; Sherpa Romeo</t>
  </si>
  <si>
    <t xml:space="preserve">Comaniciu Carmen </t>
  </si>
  <si>
    <t>GLOBALIZATION, INTERCULTURAL DIALOGUE AND NATIONAL IDENTITY - GIDNI 9</t>
  </si>
  <si>
    <t>internațională</t>
  </si>
  <si>
    <t xml:space="preserve">România </t>
  </si>
  <si>
    <t>peste 200 de participanți (220 participanți)</t>
  </si>
  <si>
    <t>http://asociatia-alpha.ro/gidni/09-2022/Brosura-program%20GIDNI%2009.pdf</t>
  </si>
  <si>
    <t xml:space="preserve">prezentare lucrare </t>
  </si>
  <si>
    <t>21-22.05.2022</t>
  </si>
  <si>
    <t>BEST PRACTICES FROM THE USA ON R&amp;D PROTECTION, TO BE APPLIED BY THE BUSINESS COMMUNITY, HEALTH CARE AND ACADEMIA</t>
  </si>
  <si>
    <t>peste 100 de participanți</t>
  </si>
  <si>
    <t>https://ccir.ro/event/best-practices-usa-rd-protection-applied-business-community-health-care-academia/</t>
  </si>
  <si>
    <t>30 * 1,5*1,5</t>
  </si>
  <si>
    <t>8,5 ore conv * 28 sapt</t>
  </si>
  <si>
    <t>8,5 ore conv * 2 * 28 sapt</t>
  </si>
  <si>
    <t xml:space="preserve">Examen de semestru - Fiscalitate III FB </t>
  </si>
  <si>
    <t>titular</t>
  </si>
  <si>
    <t>59 stud / 3</t>
  </si>
  <si>
    <t xml:space="preserve">Evaluări de parcurs - Fiscalitate III FB </t>
  </si>
  <si>
    <t xml:space="preserve">Restanțe - Fiscalitate III FB </t>
  </si>
  <si>
    <t>(59 stud * 25%) / 3</t>
  </si>
  <si>
    <t xml:space="preserve">Reexaminări - Fiscalitate III FB </t>
  </si>
  <si>
    <t>(59 stud * 10%) / 3</t>
  </si>
  <si>
    <t xml:space="preserve">Examen de semestru - Fiscalitate II CIG </t>
  </si>
  <si>
    <t>75 stud / 3</t>
  </si>
  <si>
    <t>Evaluări de parcurs - Fiscalitate II CIG</t>
  </si>
  <si>
    <t xml:space="preserve">Restanțe - Fiscalitate II CIG </t>
  </si>
  <si>
    <t>(75 stud * 25%) / 3</t>
  </si>
  <si>
    <t xml:space="preserve">Reexaminări - Fiscalitate II CIG </t>
  </si>
  <si>
    <t>(75 stud * 10%) / 3</t>
  </si>
  <si>
    <t xml:space="preserve">Examen de semestru - Contabilitate aprofundată III CIG </t>
  </si>
  <si>
    <t>Evaluări de parcurs - Contabilitate aprofundată III CIG</t>
  </si>
  <si>
    <t xml:space="preserve">Restanțe - Contabilitate aprofundată III CIG </t>
  </si>
  <si>
    <t xml:space="preserve">(75 stud * 25%) / 3 </t>
  </si>
  <si>
    <t xml:space="preserve">Reexaminări - Contabilitate aprofundată III CIG </t>
  </si>
  <si>
    <t xml:space="preserve">Examen de semestru - Management fiscal II B8 </t>
  </si>
  <si>
    <t>47 stud / 3</t>
  </si>
  <si>
    <t xml:space="preserve">Evaluări de parcurs - Management fiscal II B8 </t>
  </si>
  <si>
    <t xml:space="preserve">Restanțe - Management fiscal II B8 </t>
  </si>
  <si>
    <t>(47 stud * 25%) / 3</t>
  </si>
  <si>
    <t xml:space="preserve">Reexaminări - Management fiscal II B8 </t>
  </si>
  <si>
    <t>(47 stud * 10%) / 3</t>
  </si>
  <si>
    <t>Examen licență iulie 2022</t>
  </si>
  <si>
    <t>președinte</t>
  </si>
  <si>
    <t>(18 stud / 3) * 2</t>
  </si>
  <si>
    <t>Examen disertație iulie 2022</t>
  </si>
  <si>
    <t>(20 stud / 3) * 3</t>
  </si>
  <si>
    <t xml:space="preserve">Examen licență februarie 2022 </t>
  </si>
  <si>
    <t>(9 stud / 3) * 2</t>
  </si>
  <si>
    <t>Examen disertație februarie 2022</t>
  </si>
  <si>
    <t>(2 stud / 3) * 3</t>
  </si>
  <si>
    <t>Ghișe (Frăsie) V.  Ioana Codruța, Analiza TVA din perspectiva politicii fiscale a UE, master B8</t>
  </si>
  <si>
    <t>Marcu Ioana Alexandra, Aspecte teoretice și pragmatice privind impozitarea veniturilor personale, licența CIG</t>
  </si>
  <si>
    <t>Szabo Cătalin, Bugetul de stat – componentă esențială a bugetului public național, licență FB</t>
  </si>
  <si>
    <t xml:space="preserve">Anghel Sergiu Ionuț, Impozitarea veniturilor personale, licență FB </t>
  </si>
  <si>
    <t>Consiliul Facultății</t>
  </si>
  <si>
    <t>Comisie corectură - licență iulie 2022</t>
  </si>
  <si>
    <t>consultații</t>
  </si>
  <si>
    <t xml:space="preserve">Prelegere  Gyorgyi Nykos de la University of Public Finance, Hungary, “Green Budgeting in the EU”, 26.05.2022 </t>
  </si>
  <si>
    <t>Staff mobility for training (STT), Universita Degli Studi di Torino, Torino, Italia, 12.05.2022 -19.05.2022</t>
  </si>
  <si>
    <t xml:space="preserve">Cristescu Marian Pompiliu </t>
  </si>
  <si>
    <t> ISSN: 2227-7390</t>
  </si>
  <si>
    <t>https://www.webofscience.com/wos/woscc/full-record/WOS:000887505400001</t>
  </si>
  <si>
    <t>https://www.mdpi.com/2227-7390/10/22/4255</t>
  </si>
  <si>
    <t>https://doi.org/10.3390/math10224255</t>
  </si>
  <si>
    <t>WOS:000887505400001</t>
  </si>
  <si>
    <t>4255</t>
  </si>
  <si>
    <t>ISSN : 21987246      ISBN:978-303109420-0</t>
  </si>
  <si>
    <t>https://www.scopus.com/record/display.uri?eid=2-s2.0-85141659946&amp;origin=resultslist</t>
  </si>
  <si>
    <t>10.1007/978-3-031-09421-7_7</t>
  </si>
  <si>
    <t>101-119.</t>
  </si>
  <si>
    <t>Document type:Conference Paper        Source type:Conference Proceedings</t>
  </si>
  <si>
    <t xml:space="preserve">12th Griffiths School of Management and IT Annual Conference on Business, Entrepreneurship and Ethics, GSMAC 2022, </t>
  </si>
  <si>
    <t>Oradea, 21 January 2022 through 21 January 2022</t>
  </si>
  <si>
    <t>ISBN:978-303109420-0</t>
  </si>
  <si>
    <t>ISSN:21903018 ISBN: 978-981168865-2</t>
  </si>
  <si>
    <t>https://www.scopus.com/record/display.uri?eid=2-s2.0-85128942448&amp;origin=resultslist</t>
  </si>
  <si>
    <t>10.1007/978-981-16-8866-9_13</t>
  </si>
  <si>
    <t>149 - 161</t>
  </si>
  <si>
    <t>20 th International Conference on Informatics in Economy, IE 2021</t>
  </si>
  <si>
    <t>București, 14 May 2021</t>
  </si>
  <si>
    <t>ISBN: 978-981168865-2</t>
  </si>
  <si>
    <t>ISSN:21987246  ISBN:978-303001877-1</t>
  </si>
  <si>
    <t>https://www.scopus.com/record/display.uri?eid=2-s2.0-85078666334&amp;origin=resultslist&amp;sort=plf-f&amp;src=s&amp;sid=55558a4e6d35fcc4fa838ef22c409e40&amp;sot=b&amp;sdt=b&amp;s=TITLE%28IT+SOLUTIONS+FOR+BUSINESS+PROCESS+MANAGEMENT%29&amp;sl=59&amp;sessionSearchId=55558a4e6d35fcc4fa838ef22c409e40</t>
  </si>
  <si>
    <t>10.1007/978-3-030-01878-8_6</t>
  </si>
  <si>
    <t>65 - 75</t>
  </si>
  <si>
    <t>25th International Economic Conference of Sibiu, IECS 2018</t>
  </si>
  <si>
    <t>Sibiu, 11 May 2018, through 12 May 2018</t>
  </si>
  <si>
    <t>ISBN:978-303001877-1</t>
  </si>
  <si>
    <t>ISSN:21987246  ISBN:978-303050675-9</t>
  </si>
  <si>
    <t>https://www.scopus.com/record/display.uri?eid=2-s2.0-85119687971&amp;origin=resultslist&amp;sort=plf-f&amp;src=s&amp;sid=55558a4e6d35fcc4fa838ef22c409e40&amp;sot=b&amp;sdt=b&amp;s=TITLE%28Specialized+Applications+Used+in+the+Mobile+Application+Security+Implementation+Process%29&amp;sl=59&amp;sessionSearchId=55558a4e6d35fcc4fa838ef22c409e40</t>
  </si>
  <si>
    <t>10.1007/978-3-030-50676-6_4</t>
  </si>
  <si>
    <t>39 - 49</t>
  </si>
  <si>
    <t>26th International Economic Conference of Sibiu, IECS 2019</t>
  </si>
  <si>
    <t>Sibiu, 24 May 2019, through 25 May 2019</t>
  </si>
  <si>
    <t>ISBN:978-303050675-9</t>
  </si>
  <si>
    <t>Using Market News Sentiment Analysis for Stock Market Prediction</t>
  </si>
  <si>
    <t>Cristescu Marian Pompiliu - ULB Sibiu,Nerisanu Raluca Andreea - ULB Sibiu,Mara Dumitru Alexandru - ULB Sibiu,Oprea Simona-Vasilica - ASE București</t>
  </si>
  <si>
    <t>MATHEMATICS</t>
  </si>
  <si>
    <t>The Good Part of COVID-19 Pandemic: Increasing the Living Standards of Physically Challenged People by Accepting Telework as a New Normality, in Association with Assistive Technologies</t>
  </si>
  <si>
    <t>Nerișanu Raluca-Andreea-ULB Sibiu, Cristescu Marian-Pompiliu-ULB Sibiu, Stoica Florin-ULB Sibiu, Stoica Florentina Laura-ULB Sibiu, Mara Dumitru Alexandru-ULB Sibiu</t>
  </si>
  <si>
    <t>Applying a Sustainable Vector Model to Generate Innovation</t>
  </si>
  <si>
    <t xml:space="preserve">Cristescu Marian-Pompiliu-ULB Sibiu, Flori Maria-ULB Sibiu, Nerișanu Raluca-Andreea-ULB Sibiu, </t>
  </si>
  <si>
    <t>Smart Innovation, Systems and Technologies</t>
  </si>
  <si>
    <t>IT Solutions for Business Process Management</t>
  </si>
  <si>
    <t>Cristescu Marian-Pompiliu-ULB Sibiu</t>
  </si>
  <si>
    <t>Springer Proceedings in Business and Economics, 25th International Economic Conference of Sibiu, IECS 2018, Sibiu, 11 May 2018, through 12 May 2018, Code 273659</t>
  </si>
  <si>
    <t>Specialized Applications Used in the Mobile Application Security Implementation Process</t>
  </si>
  <si>
    <t>Cristescu Marian-Pompiliu-ULB Sibiu, Vasilev, J.A.*</t>
  </si>
  <si>
    <t>Springer Proceedings in Business and Economics, 26th International Economic Conference of Sibiu, IECS 2019, Sibiu, 24 May 2019, through 25 May 2019, Code 272529</t>
  </si>
  <si>
    <r>
      <t xml:space="preserve">Mihaiu Diana Marieta(ULB Sibiu), Opreana Alin(ULB Sibiu, </t>
    </r>
    <r>
      <rPr>
        <b/>
        <sz val="10"/>
        <color indexed="8"/>
        <rFont val="Arial Narrow"/>
        <family val="2"/>
      </rPr>
      <t>Cristescu Marian Pompiliu</t>
    </r>
    <r>
      <rPr>
        <sz val="10"/>
        <color indexed="8"/>
        <rFont val="Arial Narrow"/>
        <family val="2"/>
      </rPr>
      <t>(ULB Sibiu)</t>
    </r>
  </si>
  <si>
    <t>EFFICIENCY, EFFECTIVENESS AND PERFORMANCE OF THE PUBLIC SECTOR</t>
  </si>
  <si>
    <r>
      <t xml:space="preserve">Islam, MZ; Said, TF; (...); Ishak, NA, </t>
    </r>
    <r>
      <rPr>
        <b/>
        <i/>
        <sz val="10"/>
        <color indexed="8"/>
        <rFont val="Arial Narrow"/>
        <family val="2"/>
      </rPr>
      <t>An Empirical Investigation of Organisational Factors and Organisational Effectiveness: The Mediating Role of Knowledge Sharing</t>
    </r>
    <r>
      <rPr>
        <sz val="10"/>
        <color indexed="8"/>
        <rFont val="Arial Narrow"/>
        <family val="2"/>
      </rPr>
      <t>, INTERNATIONAL JOURNAL OF PUBLIC ADMINISTRATION</t>
    </r>
  </si>
  <si>
    <t>https://www.tandfonline.com/doi/abs/10.1080/01900692.2022.2154788?journalCode=lpad20</t>
  </si>
  <si>
    <r>
      <t xml:space="preserve">Katelo, I; Kokina, I and Rascevskis, V, </t>
    </r>
    <r>
      <rPr>
        <b/>
        <i/>
        <sz val="10"/>
        <color indexed="8"/>
        <rFont val="Arial Narrow"/>
        <family val="2"/>
      </rPr>
      <t>QUALITY ASSESSMENT OF PUBLIC SERVICES IN LATVIA</t>
    </r>
    <r>
      <rPr>
        <sz val="10"/>
        <color indexed="8"/>
        <rFont val="Arial Narrow"/>
        <family val="2"/>
      </rPr>
      <t>, ENTREPRENEURSHIP AND SUSTAINABILITY ISSUES</t>
    </r>
  </si>
  <si>
    <t>chrome-extension://efaidnbmnnnibpcajpcglclefindmkaj/https://jssidoi.org/jesi/uploads/articles/36/Katelo_Quality_assessment_of_public_services_in_Latvia.pdf</t>
  </si>
  <si>
    <t>WoS, SCOPUS</t>
  </si>
  <si>
    <r>
      <t xml:space="preserve">Coronado, E; Kiyokawa, T; (...); Yamanobe, N., </t>
    </r>
    <r>
      <rPr>
        <b/>
        <i/>
        <sz val="10"/>
        <color indexed="8"/>
        <rFont val="Arial Narrow"/>
        <family val="2"/>
      </rPr>
      <t>Evaluating quality in human-robot interaction: A systematic search and classification of performance and human-centered factors, measures and metrics towards an industry 5.0</t>
    </r>
    <r>
      <rPr>
        <sz val="10"/>
        <color indexed="8"/>
        <rFont val="Arial Narrow"/>
        <family val="2"/>
      </rPr>
      <t>, JOURNAL OF MANUFACTURING SYSTEMS</t>
    </r>
  </si>
  <si>
    <t>chrome-extension://efaidnbmnnnibpcajpcglclefindmkaj/https://pdf.sciencedirectassets.com/277340/1-s2.0-S0278612522X00022/1-s2.0-S0278612522000577/main.pdf?X-Amz-Security-Token=IQoJb3JpZ2luX2VjEIH%2F%2F%2F%2F%2F%2F%2F%2F%2F%2FwEaCXVzLWVhc3QtMSJHMEUCIGdjSaoicNXAUH2W4TXCGPk7pyjiqjlTUp4AEPgw3zVOAiEAx7%2F0s33psyf8X7nl6tz1nWycJTJwGCYROw%2FHIJsmVdYquwUI2v%2F%2F%2F%2F%2F%2F%2F%2F%2F%2FARAFGgwwNTkwMDM1NDY4NjUiDP21Y9uWx3xzaMmvYyqPBdXQB9CBamEloiqzCY9CFIzDdEWfuG8XjLDRHOZvuUuSrImampZzdN9U8ll0PBoPtG87yf%2B2dFXbIGE88aSJEHcPMdmEjugAm9xVVHYUm5%2FOvgeKrIlNEFK6Uyo4Zn%2FpQZuTkIV83AGFCyq%2Fx505Utk2zYn%2BhTOhjFC2Pldf1O1KSOT%2FCicdL%2FdPFhRZdn4Eju%2B9Vg%2FqeJ%2FN2WhaK56XhBa9upP1MnulrC6MMtFAr0%2FIHBiAotL92iIFGf049dPZpDwASgHEYhdnPlf6nuTH8DL36CZhKBmvB0KkniQJOfawqqsB8oKJ77ILmC01zT8LcdW0cI0LPtb%2FMCL0PFzLnvT19tywZDOWk1Ye7Y%2FChfpIy4TZClU7qBhxOo2dijIP5XZJNXI1F6xhQWqBJuxo8nkC93zGNGsTntjUlOz7nHofdFOj3Kbizru9OBw3JjJWznDjgryz%2Bw2Z4TdClaWBrTwz%2Bp5%2FezHxL6gHFxR0yEjEMXmxOXl9ueXl%2BrxFf2qEKh%2Fra%2FTA5D%2BR5rDUOljFViVwurynXlb8aa%2Bt2DrjflsuVnvR%2FdZn2QFPtby3X7dCXmRm1EhVugBRUSalUdj9v4jbt6k73yRB0nhh2uoUQvaQB8ag2jsqxZFCXZ2pILscMdSxv%2BObqraGKu68DfVv7wz6B9Ep%2BS5ctR8pdq01gZLpxxVX9DNf8WdginOG6u%2FMrX7TjzjdeOL1mU4GZt6v7sqsZCPzPMwupNKfO7SMvONRvdx%2FHuSauOfyDGRGhvrG3XCkGgt3kScxdrzOw9Sb18TS4Ef%2FjVh%2BnrZ4Z4foDBe5uFLJVOnvWitUzl%2FJjN0l5wFbAmc5AjPt7kr1Mb%2FpN0AHvMPer3rDbnMafS5VlvkwiPDRpAY6sQG0OYJzH%2FpGAa3BTs%2B8tManPHRzGq4vZTqihLV3VkIJuvDhvvk006B%2B4X9uH%2FeC1kvXxI6dpKflBXXQM8x36br2YCkIAtprjPquxjOAfZpvNzW2qqEdj4FUT%2FuuGMvtVfKv9InyBdrzjqHVHXV%2FgqKLp7G1H7SX8Ui8kLIGS%2Be7%2BYMXRiw72eIA9%2FJxFouXjGzxJXwHqMmfGJbJIZ9GRqlEDx4etfYs%2BgkC3hS06EIKVNA%3D&amp;X-Amz-Algorithm=AWS4-HMAC-SHA256&amp;X-Amz-Date=20230622T175612Z&amp;X-Amz-SignedHeaders=host&amp;X-Amz-Expires=300&amp;X-Amz-Credential=ASIAQ3PHCVTY27TZKDGC%2F20230622%2Fus-east-1%2Fs3%2Faws4_request&amp;X-Amz-Signature=9c64879d872e113801976faf673fc65c758f1e00ffbfb60080ae56554aa40d18&amp;hash=006e7109236b6a0e398efd5340ac64d733cda01c8f55ea8db7ce9596795781a8&amp;host=68042c943591013ac2b2430a89b270f6af2c76d8dfd086a07176afe7c76c2c61&amp;pii=S0278612522000577&amp;tid=spdf-e22e63f3-cf84-4804-86c6-e00c541402f0&amp;sid=18542eb4283d504e2d2824f-4151edb0f555gxrqb&amp;type=client&amp;tsoh=d3d3LnNjaWVuY2VkaXJlY3QuY29t&amp;ua=1709520b065454010555&amp;rr=7db65dd7cd760bc2&amp;cc=ro</t>
  </si>
  <si>
    <r>
      <t xml:space="preserve">Bottani, E; Bigliardi, B and Franchi, B, </t>
    </r>
    <r>
      <rPr>
        <b/>
        <i/>
        <sz val="10"/>
        <color indexed="8"/>
        <rFont val="Arial Narrow"/>
        <family val="2"/>
      </rPr>
      <t>Process optimization in the hospital environment: a systematic review of the literature and results' analysis</t>
    </r>
    <r>
      <rPr>
        <sz val="10"/>
        <color indexed="8"/>
        <rFont val="Arial Narrow"/>
        <family val="2"/>
      </rPr>
      <t>, 3RD INTERNATIONAL CONFERENCE ON INDUSTRY 4.0 AND SMART MANUFACTURING</t>
    </r>
  </si>
  <si>
    <t>https://www.sciencedirect.com/science/article/pii/S1877050922003775?via%3Dihub</t>
  </si>
  <si>
    <r>
      <t xml:space="preserve">Shahram Ali Kazho, Tarik Atan, </t>
    </r>
    <r>
      <rPr>
        <b/>
        <i/>
        <sz val="10"/>
        <color indexed="8"/>
        <rFont val="Arial Narrow"/>
        <family val="2"/>
      </rPr>
      <t>Public Sector Downsizing and Public Sector Performance: Findings from a Content Analysis</t>
    </r>
    <r>
      <rPr>
        <sz val="10"/>
        <color indexed="8"/>
        <rFont val="Arial Narrow"/>
        <family val="2"/>
      </rPr>
      <t>, Sustainability 2022, 14, 2989</t>
    </r>
  </si>
  <si>
    <t>https://www.mdpi.com/2071-1050/14/5/2989</t>
  </si>
  <si>
    <r>
      <t xml:space="preserve">Aluko, T.O. and Kibuuka, P., </t>
    </r>
    <r>
      <rPr>
        <b/>
        <i/>
        <sz val="10"/>
        <color indexed="8"/>
        <rFont val="Arial Narrow"/>
        <family val="2"/>
      </rPr>
      <t>Effectiveness in the small enterprise state grant-funded programme performance - a balanced scorecard application</t>
    </r>
    <r>
      <rPr>
        <sz val="10"/>
        <color indexed="8"/>
        <rFont val="Arial Narrow"/>
        <family val="2"/>
      </rPr>
      <t>, DEVELOPMENT SOUTHERN AFRICA</t>
    </r>
  </si>
  <si>
    <t>https://www.tandfonline.com/doi/abs/10.1080/0376835X.2022.2036595?journalCode=cdsa20</t>
  </si>
  <si>
    <r>
      <t xml:space="preserve">Jorge Antunes, Rangan Gupta, Zinnia Mukherjee &amp; Peter Wanke, </t>
    </r>
    <r>
      <rPr>
        <b/>
        <i/>
        <sz val="10"/>
        <color indexed="8"/>
        <rFont val="Arial Narrow"/>
        <family val="2"/>
      </rPr>
      <t>Information entropy, continuous improvement, and US energy performance: a novel stochastic-entropic analysis for ideal solutions (SEA-IS)</t>
    </r>
    <r>
      <rPr>
        <sz val="10"/>
        <color indexed="8"/>
        <rFont val="Arial Narrow"/>
        <family val="2"/>
      </rPr>
      <t>, ANNALS OF OPERATIONS RESEARCH</t>
    </r>
  </si>
  <si>
    <t>https://link.springer.com/article/10.1007/s10479-021-04428-y</t>
  </si>
  <si>
    <r>
      <t xml:space="preserve">Battilani, C; Galli, G; (...); Damiani, L., </t>
    </r>
    <r>
      <rPr>
        <b/>
        <i/>
        <sz val="10"/>
        <color indexed="8"/>
        <rFont val="Arial Narrow"/>
        <family val="2"/>
      </rPr>
      <t>Business Process Re-engineering in Public Administration: The case study of Western Ligurian Sea Port Authority</t>
    </r>
    <r>
      <rPr>
        <sz val="10"/>
        <color indexed="8"/>
        <rFont val="Arial Narrow"/>
        <family val="2"/>
      </rPr>
      <t>, Sustainable Futures, Volume 4, 2022, 100065</t>
    </r>
  </si>
  <si>
    <t>https://www.sciencedirect.com/science/article/pii/S266618882200003X?via%3Dihub</t>
  </si>
  <si>
    <r>
      <t xml:space="preserve">Halaskova, R; Merickova, BM and Halaskova, M., </t>
    </r>
    <r>
      <rPr>
        <b/>
        <i/>
        <sz val="10"/>
        <color indexed="8"/>
        <rFont val="Arial Narrow"/>
        <family val="2"/>
      </rPr>
      <t>EFFICIENCY OF PUBLIC AND PRIVATE SERVICE DELIVERY: THE CASE OF SECONDARY EDUCATION</t>
    </r>
    <r>
      <rPr>
        <sz val="10"/>
        <color indexed="8"/>
        <rFont val="Arial Narrow"/>
        <family val="2"/>
      </rPr>
      <t>, JOURNAL ON EFFICIENCY AND RESPONSIBILITY IN EDUCATION AND SCIENCE</t>
    </r>
  </si>
  <si>
    <t>https://www.eriesjournal.com/index.php/eries/article/view/548</t>
  </si>
  <si>
    <r>
      <t xml:space="preserve">Minzhe Du,Jorge Antunes,Peter Wanke, &amp;Zhongfei Chen, </t>
    </r>
    <r>
      <rPr>
        <b/>
        <i/>
        <sz val="10"/>
        <color indexed="8"/>
        <rFont val="Arial Narrow"/>
        <family val="2"/>
      </rPr>
      <t>Ecological efficiency assessment under the construction of low-carbon city: a perspective of green technology innovation</t>
    </r>
    <r>
      <rPr>
        <sz val="10"/>
        <color indexed="8"/>
        <rFont val="Arial Narrow"/>
        <family val="2"/>
      </rPr>
      <t>, Journal of Environmental Planning and Management 
Volume 65, 2022 - Issue 9</t>
    </r>
  </si>
  <si>
    <t>https://www.tandfonline.com/doi/full/10.1080/09640568.2021.1945552?scroll=top&amp;needAccess=true&amp;role=tab</t>
  </si>
  <si>
    <r>
      <t xml:space="preserve">OGUNDAJO, G. O; OGUNODE, O.A; AWONIYI, O.A; IWALA, A. T, </t>
    </r>
    <r>
      <rPr>
        <b/>
        <i/>
        <sz val="10"/>
        <color indexed="8"/>
        <rFont val="Arial Narrow"/>
        <family val="2"/>
      </rPr>
      <t>USAGE OF ACCOUNTING SOFTWARE ON COST CONTROL OF LISTED DEPOSIT MONEY BANKS IN NIGERIA</t>
    </r>
    <r>
      <rPr>
        <sz val="10"/>
        <color indexed="8"/>
        <rFont val="Arial Narrow"/>
        <family val="2"/>
      </rPr>
      <t>, International Journal of Management Studies and Social Science Research, IJMSSSR 2022 VOLUME 4 ISSUE 6 NOVEMBER – DECEMBER</t>
    </r>
  </si>
  <si>
    <t>https://www.ijmsssr.org/2022%20volume%204%20issue%206%20%20November%20%E2%80%93%20December.html</t>
  </si>
  <si>
    <r>
      <t xml:space="preserve">Magdalena Maria Michalak Aleksandra Nowakowska Elżbieta Antczak, </t>
    </r>
    <r>
      <rPr>
        <b/>
        <i/>
        <sz val="10"/>
        <color indexed="8"/>
        <rFont val="Arial Narrow"/>
        <family val="2"/>
      </rPr>
      <t>The Quality of Local  Institutions: The Case of Poland</t>
    </r>
    <r>
      <rPr>
        <sz val="10"/>
        <color indexed="8"/>
        <rFont val="Arial Narrow"/>
        <family val="2"/>
      </rPr>
      <t>, East European Politics and  Societies and Cultures Volume 36 Number 4 November 2022</t>
    </r>
  </si>
  <si>
    <t>https://journals.sagepub.com/doi/full/10.1177/08883254211029700</t>
  </si>
  <si>
    <r>
      <t xml:space="preserve">Timothy Olaniyi Aluko, </t>
    </r>
    <r>
      <rPr>
        <b/>
        <i/>
        <sz val="10"/>
        <color indexed="8"/>
        <rFont val="Arial Narrow"/>
        <family val="2"/>
      </rPr>
      <t>Efficiency and competitiveness of a South Africa grant support programme for small, medium, and micro-sized enterprises</t>
    </r>
    <r>
      <rPr>
        <sz val="10"/>
        <color indexed="8"/>
        <rFont val="Arial Narrow"/>
        <family val="2"/>
      </rPr>
      <t>, Enterprise Development and Microfinance, 33:2, 92–104</t>
    </r>
  </si>
  <si>
    <t>https://www.scopus.com/record/display.uri?eid=2-s2.0-85144297458&amp;origin=resultslist&amp;sort=plf-f&amp;src=s&amp;st1=Efficiency+and+competitiveness+of+a+South+Africa+grant+support+programme+for+small%2c+medium%2c+and+micro-sized+enterprises&amp;sid=58145b56d8ff9e13f83a93a50e1c02c7&amp;sot=b&amp;sdt=b&amp;sl=134&amp;s=TITLE-ABS-KEY%28Efficiency+and+competitiveness+of+a+South+Africa+grant+support+programme+for+small%2c+medium%2c+and+micro-sized+enterprises%29&amp;relpos=0&amp;citeCnt=0&amp;searchTerm=</t>
  </si>
  <si>
    <r>
      <t xml:space="preserve">Timothy Olaniyi Aluko, Nicolaas Booyse, </t>
    </r>
    <r>
      <rPr>
        <b/>
        <i/>
        <sz val="10"/>
        <color indexed="8"/>
        <rFont val="Arial Narrow"/>
        <family val="2"/>
      </rPr>
      <t>EFFECTS OF A STATE SUBSIDY
PROGRAMME IN THE SMALL BUSINESS
SECTOR: THE CASE OF THE EMERGING
MARKET</t>
    </r>
    <r>
      <rPr>
        <sz val="10"/>
        <color indexed="8"/>
        <rFont val="Arial Narrow"/>
        <family val="2"/>
      </rPr>
      <t>, Journal of Governance and Regulation / Volume 11, Issue 1, Special Issue, 2022</t>
    </r>
  </si>
  <si>
    <t>https://www.scopus.com/record/display.uri?eid=2-s2.0-85130578302&amp;origin=resultslist&amp;sort=plf-f&amp;src=s&amp;st1=EFFECTS+OF+A+STATE+SUBSIDY+PROGRAMME+IN+THE+SMALL+BUSINESS+SECTOR%3a+THE+CASE+OF+THE+EMERGING+MARKET&amp;sid=b66b095880f28e39781abe4571a0e394&amp;sot=b&amp;sdt=b&amp;sl=113&amp;s=TITLE-ABS-KEY%28EFFECTS+OF+A+STATE+SUBSIDY+PROGRAMME+IN+THE+SMALL+BUSINESS+SECTOR%3a+THE+CASE+OF+THE+EMERGING+MARKET%29&amp;relpos=0&amp;citeCnt=0&amp;searchTerm=</t>
  </si>
  <si>
    <r>
      <t xml:space="preserve">Diego Muniz Benedetti &amp; Diana Vaz de Lima, </t>
    </r>
    <r>
      <rPr>
        <b/>
        <i/>
        <sz val="10"/>
        <color indexed="8"/>
        <rFont val="Arial Narrow"/>
        <family val="2"/>
      </rPr>
      <t>Micro-Level Public Entities’ Efficiency Reporting Using Combined Adaptation of Activity-Based Costing (ABC) and Free Disposable Hull (FDH) Analysis</t>
    </r>
    <r>
      <rPr>
        <sz val="10"/>
        <color indexed="8"/>
        <rFont val="Arial Narrow"/>
        <family val="2"/>
      </rPr>
      <t>, Public Organization Review volume 22, pages1121–1138 (2022)</t>
    </r>
  </si>
  <si>
    <t>https://www.scopus.com/record/display.uri?eid=2-s2.0-85118865927&amp;origin=resultslist&amp;sort=plf-f&amp;src=s&amp;st1=Micro-Level+Public+Entities%e2%80%99+Efficiency+Reporting+Using+Combined+Adaptation+of+Activity-Based+Costing&amp;sid=6ac072996a0a6ebcedfdf97572cd9ed1&amp;sot=b&amp;sdt=b&amp;sl=116&amp;s=TITLE-ABS-KEY%28Micro-Level+Public+Entities%e2%80%99+Efficiency+Reporting+Using+Combined+Adaptation+of+Activity-Based+Costing%29&amp;relpos=0&amp;citeCnt=0&amp;searchTerm=</t>
  </si>
  <si>
    <r>
      <t xml:space="preserve">A Pugara, B Pradana and D A Puspasari, </t>
    </r>
    <r>
      <rPr>
        <b/>
        <i/>
        <sz val="10"/>
        <color indexed="8"/>
        <rFont val="Arial Narrow"/>
        <family val="2"/>
      </rPr>
      <t>The efficiency of semarang – pekalongan toll road in goods transportation</t>
    </r>
    <r>
      <rPr>
        <sz val="10"/>
        <color indexed="8"/>
        <rFont val="Arial Narrow"/>
        <family val="2"/>
      </rPr>
      <t>, IOP Conference Series: Earth and Environmental Science, Volume 1089, 4th IGEOS: International Geography Seminar 2020 29/09/2020 - 30/09/2020 Online</t>
    </r>
  </si>
  <si>
    <t>https://www.scopus.com/record/display.uri?eid=2-s2.0-85142526374&amp;origin=resultslist&amp;sort=plf-f&amp;src=s&amp;st1=The+efficiency+of+semarang+%e2%80%93+pekalongan+toll+road+in+goods+transportation&amp;sid=213b0bddffb50ac0936e30283d76a0fd&amp;sot=b&amp;sdt=b&amp;sl=88&amp;s=TITLE-ABS-KEY%28The+efficiency+of+semarang+%e2%80%93+pekalongan+toll+road+in+goods+transportation%29&amp;relpos=0&amp;citeCnt=0&amp;searchTerm=</t>
  </si>
  <si>
    <r>
      <t xml:space="preserve">Oleksandr Nepomnyashchyy, Yurii Prav, Oksana Medvedchuk, Iryna Lahunova, Iryna Kharaim, </t>
    </r>
    <r>
      <rPr>
        <b/>
        <i/>
        <sz val="10"/>
        <color indexed="8"/>
        <rFont val="Arial Narrow"/>
        <family val="2"/>
      </rPr>
      <t>Engineering Implementation Mechanisms in the System of Public Administration</t>
    </r>
    <r>
      <rPr>
        <sz val="10"/>
        <color indexed="8"/>
        <rFont val="Arial Narrow"/>
        <family val="2"/>
      </rPr>
      <t>, Economic Affairs (New Delhi), Volume 67, Issue 5, Pages 915 - 922, December 2022</t>
    </r>
  </si>
  <si>
    <t>https://www.scopus.com/record/display.uri?eid=2-s2.0-85148054476&amp;origin=resultslist&amp;sort=plf-f&amp;src=s&amp;sid=557b9820df702a21f6ad84c4f67aa076&amp;sot=b&amp;sdt=b&amp;s=TITLE-ABS-KEY%28Engineering+Implementation+Mechanisms+in+the+System+of+Public+Administration%29&amp;sl=112&amp;sessionSearchId=557b9820df702a21f6ad84c4f67aa076</t>
  </si>
  <si>
    <r>
      <t xml:space="preserve">Zioło Magdalena, Filipiak Beata Zofia, Bąk Iwona, Cheba, Katarzyna, </t>
    </r>
    <r>
      <rPr>
        <b/>
        <i/>
        <sz val="10"/>
        <color indexed="8"/>
        <rFont val="Arial Narrow"/>
        <family val="2"/>
      </rPr>
      <t>How Do Environmental, Social, and Governance (ESG) Factors Impact on Public Finance Performance? Risk, Efficiency, and Public Financial System Perspectives</t>
    </r>
    <r>
      <rPr>
        <sz val="10"/>
        <color indexed="8"/>
        <rFont val="Arial Narrow"/>
        <family val="2"/>
      </rPr>
      <t>, Springer Proceedings in Business and Economics, Pages 261 - 275, 2022, International Conference on Finance and Sustainability, ICFS 2019</t>
    </r>
  </si>
  <si>
    <t>https://www.scopus.com/record/display.uri?eid=2-s2.0-85125324389&amp;origin=resultslist&amp;sort=plf-f&amp;src=s&amp;sid=557b9820df702a21f6ad84c4f67aa076&amp;sot=b&amp;sdt=b&amp;s=TITLE-ABS-KEY%28how+AND+do+AND+environmental%2C+AND+social%2C+AND+governance+esg+factors+AND+impact+AND+on+AND+public+AND+finance+AND+performance%29&amp;sl=112&amp;sessionSearchId=557b9820df702a21f6ad84c4f67aa076</t>
  </si>
  <si>
    <r>
      <t xml:space="preserve">Martin F.M., Ciovica L., </t>
    </r>
    <r>
      <rPr>
        <b/>
        <sz val="10"/>
        <color indexed="8"/>
        <rFont val="Arial Narrow"/>
        <family val="2"/>
      </rPr>
      <t>Cristescu Marian Pompiliu</t>
    </r>
    <r>
      <rPr>
        <sz val="10"/>
        <color indexed="8"/>
        <rFont val="Arial Narrow"/>
        <family val="2"/>
      </rPr>
      <t>(ULB Sibiu)</t>
    </r>
  </si>
  <si>
    <t>Implication of Human Capital in the Development of SMEs through the ICT Adoption</t>
  </si>
  <si>
    <r>
      <t xml:space="preserve">Aminullah, E; Fizzanty, T; (...); Budiatri, AP, </t>
    </r>
    <r>
      <rPr>
        <b/>
        <i/>
        <sz val="10"/>
        <color indexed="8"/>
        <rFont val="Arial Narrow"/>
        <family val="2"/>
      </rPr>
      <t>Interactive Components of Digital MSMEs Ecosystem for Inclusive Digital Economy in Indonesia</t>
    </r>
    <r>
      <rPr>
        <sz val="10"/>
        <color indexed="8"/>
        <rFont val="Arial Narrow"/>
        <family val="2"/>
      </rPr>
      <t>, JOURNAL OF THE KNOWLEDGE ECONOMY</t>
    </r>
  </si>
  <si>
    <t>https://link.springer.com/article/10.1007/s13132-022-01086-8</t>
  </si>
  <si>
    <r>
      <t xml:space="preserve">Shehaj A., </t>
    </r>
    <r>
      <rPr>
        <b/>
        <i/>
        <sz val="10"/>
        <color indexed="8"/>
        <rFont val="Arial Narrow"/>
        <family val="2"/>
      </rPr>
      <t>Revolutionized learning: Education policy and digital reform in the eurozone</t>
    </r>
    <r>
      <rPr>
        <sz val="10"/>
        <color indexed="8"/>
        <rFont val="Arial Narrow"/>
        <family val="2"/>
      </rPr>
      <t>, EUROPEAN POLICY ANALYSIS</t>
    </r>
  </si>
  <si>
    <t>https://onlinelibrary.wiley.com/doi/epdf/10.1002/epa2.1158</t>
  </si>
  <si>
    <r>
      <t>Xu, Q; Zhong, MR and Cao, M.Y.,</t>
    </r>
    <r>
      <rPr>
        <b/>
        <i/>
        <sz val="10"/>
        <color indexed="8"/>
        <rFont val="Arial Narrow"/>
        <family val="2"/>
      </rPr>
      <t>Does digital investment affect carbon efficiency? Spatial effect and mechanism discussion</t>
    </r>
    <r>
      <rPr>
        <sz val="10"/>
        <color indexed="8"/>
        <rFont val="Arial Narrow"/>
        <family val="2"/>
      </rPr>
      <t>, SCIENCE OF THE TOTAL ENVIRONMENT</t>
    </r>
  </si>
  <si>
    <t>https://www.sciencedirect.com/science/article/pii/S0048969722014140?via%3Dihub</t>
  </si>
  <si>
    <r>
      <t xml:space="preserve">Du, Q; Wu, N; (...); Saeed, A, </t>
    </r>
    <r>
      <rPr>
        <b/>
        <i/>
        <sz val="10"/>
        <color indexed="8"/>
        <rFont val="Arial Narrow"/>
        <family val="2"/>
      </rPr>
      <t>Impact of financial inclusion and human capital on environmental quality: evidence from emerging economies</t>
    </r>
    <r>
      <rPr>
        <sz val="10"/>
        <color indexed="8"/>
        <rFont val="Arial Narrow"/>
        <family val="2"/>
      </rPr>
      <t>, ENVIRONMENTAL SCIENCE AND POLLUTION RESEARCH</t>
    </r>
  </si>
  <si>
    <t>https://link.springer.com/article/10.1007/s11356-021-17945-x</t>
  </si>
  <si>
    <r>
      <t xml:space="preserve">Jezic, Z; Zaninovic, PA and Skulic, R., </t>
    </r>
    <r>
      <rPr>
        <b/>
        <i/>
        <sz val="10"/>
        <color indexed="8"/>
        <rFont val="Arial Narrow"/>
        <family val="2"/>
      </rPr>
      <t>How does the ICT affect human development? Evidence from developing vs. developed countries</t>
    </r>
    <r>
      <rPr>
        <sz val="10"/>
        <color indexed="8"/>
        <rFont val="Arial Narrow"/>
        <family val="2"/>
      </rPr>
      <t>, ZBORNIK RADOVA EKONOMSKOG FAKULTETA U RIJECI-PROCEEDINGS OF RIJEKA FACULTY OF ECONOMICS</t>
    </r>
  </si>
  <si>
    <t>https://www.webofscience.com/wos/woscc/full-record/WOS:000822357400003</t>
  </si>
  <si>
    <r>
      <t xml:space="preserve">Ceptureanu, S.I., Ceptureanu, E.G., </t>
    </r>
    <r>
      <rPr>
        <b/>
        <sz val="10"/>
        <color indexed="8"/>
        <rFont val="Arial Narrow"/>
        <family val="2"/>
      </rPr>
      <t>Cristescu M.P-</t>
    </r>
    <r>
      <rPr>
        <sz val="10"/>
        <color indexed="8"/>
        <rFont val="Arial Narrow"/>
        <family val="2"/>
      </rPr>
      <t xml:space="preserve">ULB Sibiu. and </t>
    </r>
    <r>
      <rPr>
        <b/>
        <sz val="10"/>
        <color indexed="10"/>
        <rFont val="Arial Narrow"/>
        <family val="2"/>
      </rPr>
      <t>Dhesi, G*</t>
    </r>
  </si>
  <si>
    <t>Analysis of social media impact on opportunity recognition. A social networks and entrepreneurial alertness mixed approach</t>
  </si>
  <si>
    <r>
      <t xml:space="preserve">Wu Junjie , Zhang Yawei , Qiao Ding Qiao,  </t>
    </r>
    <r>
      <rPr>
        <b/>
        <i/>
        <sz val="10"/>
        <color indexed="8"/>
        <rFont val="Arial Narrow"/>
        <family val="2"/>
      </rPr>
      <t>Path and boundary of the influence of social entrepreneurial opportunity identification on the growth of commercial startups</t>
    </r>
    <r>
      <rPr>
        <sz val="10"/>
        <color indexed="8"/>
        <rFont val="Arial Narrow"/>
        <family val="2"/>
      </rPr>
      <t>, FRONTIERS IN ENVIRONMENTAL SCIENCE</t>
    </r>
  </si>
  <si>
    <t>https://www.frontiersin.org/articles/10.3389/fenvs.2022.1027093/full</t>
  </si>
  <si>
    <r>
      <t xml:space="preserve">Jin JH, Zhang T.T., Yan XB,  </t>
    </r>
    <r>
      <rPr>
        <b/>
        <i/>
        <sz val="10"/>
        <color indexed="8"/>
        <rFont val="Arial Narrow"/>
        <family val="2"/>
      </rPr>
      <t>Why do users continually seek knowledge in online Q&amp;A communities? An empirical investigation</t>
    </r>
    <r>
      <rPr>
        <sz val="10"/>
        <color indexed="8"/>
        <rFont val="Arial Narrow"/>
        <family val="2"/>
      </rPr>
      <t>, INFORMATION DISCOVERY AND DELIVERY</t>
    </r>
  </si>
  <si>
    <t>https://www.emerald.com/insight/content/doi/10.1108/IDD-04-2021-0042/full/html</t>
  </si>
  <si>
    <r>
      <t xml:space="preserve">Huang, CR; Sun, LQ; (...); Li, CY,  </t>
    </r>
    <r>
      <rPr>
        <b/>
        <i/>
        <sz val="10"/>
        <color indexed="8"/>
        <rFont val="Arial Narrow"/>
        <family val="2"/>
      </rPr>
      <t>The Impact of Team Knowledge Heterogeneity on Entrepreneurial Opportunity Identification: A Moderated Mediation Model</t>
    </r>
    <r>
      <rPr>
        <sz val="10"/>
        <color indexed="8"/>
        <rFont val="Arial Narrow"/>
        <family val="2"/>
      </rPr>
      <t>, PSYCHOLOGY RESEARCH AND BEHAVIOR MANAGEMENT</t>
    </r>
  </si>
  <si>
    <t>https://www.dovepress.com/the-impact-of-team-knowledge-heterogeneity-on-entrepreneurial-opportun-peer-reviewed-fulltext-article-PRBM</t>
  </si>
  <si>
    <r>
      <rPr>
        <b/>
        <sz val="10"/>
        <color indexed="8"/>
        <rFont val="Arial Narrow"/>
        <family val="2"/>
      </rPr>
      <t xml:space="preserve">Cristescu Marian Pompiliu </t>
    </r>
    <r>
      <rPr>
        <sz val="10"/>
        <color indexed="8"/>
        <rFont val="Arial Narrow"/>
        <family val="2"/>
      </rPr>
      <t>(ULB Sibiu), EA Stoica, LV Ciovică</t>
    </r>
  </si>
  <si>
    <t>The comparison of software reliability assessment models</t>
  </si>
  <si>
    <r>
      <t xml:space="preserve">R Bibyan, S Anand, </t>
    </r>
    <r>
      <rPr>
        <b/>
        <i/>
        <sz val="10"/>
        <color indexed="8"/>
        <rFont val="Arial Narrow"/>
        <family val="2"/>
      </rPr>
      <t>Ranking of Multi-release Software Reliability Growth Model Using Weighted Distance-Based Approach</t>
    </r>
    <r>
      <rPr>
        <sz val="10"/>
        <color indexed="8"/>
        <rFont val="Arial Narrow"/>
        <family val="2"/>
      </rPr>
      <t>, Springer Series in Reliability EngineeringPages 355 - 373, 2022</t>
    </r>
  </si>
  <si>
    <t>https://www.scopus.com/record/display.uri?eid=2-s2.0-85117616209&amp;origin=resultslist&amp;sort=plf-f&amp;src=s&amp;sid=557b9820df702a21f6ad84c4f67aa076&amp;sot=b&amp;sdt=b&amp;s=TITLE-ABS-KEY%28Ranking+of+Multi-release+Software+Reliability+Growth+Model+Using+Weighted+Distance-Based+Approach%29&amp;sl=112&amp;sessionSearchId=557b9820df702a21f6ad84c4f67aa076</t>
  </si>
  <si>
    <r>
      <rPr>
        <b/>
        <sz val="10"/>
        <color indexed="10"/>
        <rFont val="Arial Narrow"/>
        <family val="2"/>
      </rPr>
      <t>Miglena Stoyanova*, Julian Vasilev*</t>
    </r>
    <r>
      <rPr>
        <sz val="10"/>
        <color indexed="8"/>
        <rFont val="Arial Narrow"/>
        <family val="2"/>
      </rPr>
      <t xml:space="preserve">, </t>
    </r>
    <r>
      <rPr>
        <b/>
        <sz val="10"/>
        <color indexed="8"/>
        <rFont val="Arial Narrow"/>
        <family val="2"/>
      </rPr>
      <t>Cristescu Marian Pompiliu</t>
    </r>
    <r>
      <rPr>
        <sz val="10"/>
        <color indexed="8"/>
        <rFont val="Arial Narrow"/>
        <family val="2"/>
      </rPr>
      <t xml:space="preserve"> (ULB Sibiu)</t>
    </r>
  </si>
  <si>
    <t>Big data in property management</t>
  </si>
  <si>
    <r>
      <t xml:space="preserve">Radka NACHEVA, Sulova Snezhana, Penchev Bonimir, </t>
    </r>
    <r>
      <rPr>
        <b/>
        <i/>
        <sz val="10"/>
        <color indexed="8"/>
        <rFont val="Arial Narrow"/>
        <family val="2"/>
      </rPr>
      <t>Where Security Meets Accessibility: Mobile Research Ecosystem</t>
    </r>
    <r>
      <rPr>
        <sz val="10"/>
        <color indexed="8"/>
        <rFont val="Arial Narrow"/>
        <family val="2"/>
      </rPr>
      <t>, Communications in Computer and Information ScienceVolume 1529 CCIS, Pages 216 - 2312022 8th International Conference on Electronic Governance and Open Society: Challenges in Eurasia, EGOSE 2021</t>
    </r>
  </si>
  <si>
    <t>https://www.scopus.com/record/display.uri?eid=2-s2.0-85128979658&amp;origin=resultslist&amp;sort=plf-f&amp;src=s&amp;sid=557b9820df702a21f6ad84c4f67aa076&amp;sot=b&amp;sdt=b&amp;s=TITLE-ABS-KEY%28Where+Security+Meets+Accessibility%3A+Mobile+Research+Ecosystem%29&amp;sl=112&amp;sessionSearchId=557b9820df702a21f6ad84c4f67aa076</t>
  </si>
  <si>
    <r>
      <t xml:space="preserve">Radka NACHEVA, Anita JANSONE, </t>
    </r>
    <r>
      <rPr>
        <b/>
        <i/>
        <sz val="10"/>
        <color indexed="8"/>
        <rFont val="Arial Narrow"/>
        <family val="2"/>
      </rPr>
      <t>Current Perspectives in Social Media Supported E-Learning</t>
    </r>
    <r>
      <rPr>
        <sz val="10"/>
        <color indexed="8"/>
        <rFont val="Arial Narrow"/>
        <family val="2"/>
      </rPr>
      <t>, Baltic J. Modern Computing, Vol. 10 (2022), No. 1, 71-86</t>
    </r>
  </si>
  <si>
    <t>https://www.scopus.com/record/display.uri?eid=2-s2.0-85129245234&amp;origin=resultslist&amp;sort=plf-f&amp;src=s&amp;sid=557b9820df702a21f6ad84c4f67aa076&amp;sot=b&amp;sdt=b&amp;s=TITLE-ABS-KEY%28Current+Perspectives+in+Social+Media+Supported+E-Learning%29&amp;sl=112&amp;sessionSearchId=557b9820df702a21f6ad84c4f67aa076</t>
  </si>
  <si>
    <r>
      <t xml:space="preserve">Mishra Sambit Kumar, Polkowski Zdzislaw, </t>
    </r>
    <r>
      <rPr>
        <b/>
        <i/>
        <sz val="10"/>
        <color indexed="8"/>
        <rFont val="Arial Narrow"/>
        <family val="2"/>
      </rPr>
      <t>Provision and Allocation of Large Scaled Data in Virtual Environment: A Case Study with Simulation Approach</t>
    </r>
    <r>
      <rPr>
        <sz val="10"/>
        <color indexed="8"/>
        <rFont val="Arial Narrow"/>
        <family val="2"/>
      </rPr>
      <t>, Lecture Notes on Data Engineering and Communications TechnologiesVolume 91, Pages 585 - 5932022</t>
    </r>
  </si>
  <si>
    <t>https://www.scopus.com/record/display.uri?eid=2-s2.0-85119701223&amp;origin=resultslist&amp;sort=plf-f&amp;src=s&amp;sid=557b9820df702a21f6ad84c4f67aa076&amp;sot=b&amp;sdt=b&amp;s=TITLE-ABS-KEY%28Provision+and+Allocation+of+Large+Scaled+Data+in+Virtual+Environment%29&amp;sl=112&amp;sessionSearchId=557b9820df702a21f6ad84c4f67aa076</t>
  </si>
  <si>
    <r>
      <t xml:space="preserve">Zdzislaw Polkowski; Jyoti Prakash Mishra; Sambit Kumar Mishra, </t>
    </r>
    <r>
      <rPr>
        <b/>
        <i/>
        <sz val="10"/>
        <color indexed="8"/>
        <rFont val="Arial Narrow"/>
        <family val="2"/>
      </rPr>
      <t>A novel approach on transformation and analysis of data linked to distributed databases: A case study</t>
    </r>
    <r>
      <rPr>
        <sz val="10"/>
        <color indexed="8"/>
        <rFont val="Arial Narrow"/>
        <family val="2"/>
      </rPr>
      <t>, 2022 14th International Conference on Electronics, Computers and Artificial Intelligence, ECAI 2022, Ploiesti, 30 June 2022, through 1 July 2022, Code 181991</t>
    </r>
  </si>
  <si>
    <t>https://www.scopus.com/record/display.uri?eid=2-s2.0-85136932910&amp;origin=resultslist&amp;sort=plf-f&amp;src=s&amp;sid=557b9820df702a21f6ad84c4f67aa076&amp;sot=b&amp;sdt=b&amp;s=TITLE-ABS-KEY%28A+novel+approach+on+transformation+and+analysis+of+data+linked+to+distributed+databases%29&amp;sl=112&amp;sessionSearchId=557b9820df702a21f6ad84c4f67aa076</t>
  </si>
  <si>
    <r>
      <rPr>
        <b/>
        <sz val="10"/>
        <color indexed="8"/>
        <rFont val="Arial Narrow"/>
        <family val="2"/>
      </rPr>
      <t>Cristescu Marian Pompiliu</t>
    </r>
    <r>
      <rPr>
        <sz val="10"/>
        <color indexed="8"/>
        <rFont val="Arial Narrow"/>
        <family val="2"/>
      </rPr>
      <t xml:space="preserve"> (ULB Sibiu)</t>
    </r>
  </si>
  <si>
    <t>Specific aspects of the optimization of the reengineering processes of the distributed information applications</t>
  </si>
  <si>
    <r>
      <t xml:space="preserve">Svetlozar Stefanov, Daniela Georgieva, Julian A. Vasilev, </t>
    </r>
    <r>
      <rPr>
        <b/>
        <i/>
        <sz val="10"/>
        <color indexed="8"/>
        <rFont val="Arial Narrow"/>
        <family val="2"/>
      </rPr>
      <t>Issues in the Disclosure of Financial Information by Multinational Enterprises</t>
    </r>
    <r>
      <rPr>
        <sz val="10"/>
        <color indexed="8"/>
        <rFont val="Arial Narrow"/>
        <family val="2"/>
      </rPr>
      <t>, TEM Journal, Year: 2022
Volume: 11
Number: 1</t>
    </r>
  </si>
  <si>
    <t>https://www.scopus.com/record/display.uri?eid=2-s2.0-85125702019&amp;origin=resultslist&amp;sort=plf-f&amp;src=s&amp;sid=557b9820df702a21f6ad84c4f67aa076&amp;sot=b&amp;sdt=b&amp;s=TITLE-ABS-KEY%28Issues+in+the+Disclosure+of+Financial+Information+by+Multinational+Enterprises%29&amp;sl=112&amp;sessionSearchId=557b9820df702a21f6ad84c4f67aa076</t>
  </si>
  <si>
    <r>
      <t xml:space="preserve">Dogaru V., Brandas C., </t>
    </r>
    <r>
      <rPr>
        <b/>
        <sz val="10"/>
        <color indexed="8"/>
        <rFont val="Arial Narrow"/>
        <family val="2"/>
      </rPr>
      <t>Cristescu Marian Pompiliu</t>
    </r>
    <r>
      <rPr>
        <sz val="10"/>
        <color indexed="8"/>
        <rFont val="Arial Narrow"/>
        <family val="2"/>
      </rPr>
      <t xml:space="preserve"> (ULB Sibiu)</t>
    </r>
  </si>
  <si>
    <t>An urban system optimization model based on CO2 sequestration index: A big data analytics approach</t>
  </si>
  <si>
    <r>
      <t xml:space="preserve">Ramona, S. A. M., </t>
    </r>
    <r>
      <rPr>
        <b/>
        <sz val="10"/>
        <color indexed="8"/>
        <rFont val="Arial Narrow"/>
        <family val="2"/>
      </rPr>
      <t>Cristescu Marian Pompiliu</t>
    </r>
    <r>
      <rPr>
        <sz val="10"/>
        <color indexed="8"/>
        <rFont val="Arial Narrow"/>
        <family val="2"/>
      </rPr>
      <t xml:space="preserve"> (ULB Sibiu), </t>
    </r>
    <r>
      <rPr>
        <b/>
        <sz val="10"/>
        <color indexed="10"/>
        <rFont val="Arial Narrow"/>
        <family val="2"/>
      </rPr>
      <t>Stoyanova M.*</t>
    </r>
  </si>
  <si>
    <t>Data Mining Algorithms for Knowledge Extraction</t>
  </si>
  <si>
    <r>
      <t xml:space="preserve">Julian Vasilev, Tanka Milkova, </t>
    </r>
    <r>
      <rPr>
        <b/>
        <i/>
        <sz val="10"/>
        <color indexed="8"/>
        <rFont val="Arial Narrow"/>
        <family val="2"/>
      </rPr>
      <t>Optimisation Models for Inventory Management with Limited Number of Stock Items</t>
    </r>
    <r>
      <rPr>
        <sz val="10"/>
        <color indexed="8"/>
        <rFont val="Arial Narrow"/>
        <family val="2"/>
      </rPr>
      <t>, Logistics 2022, 6(3), 54</t>
    </r>
  </si>
  <si>
    <t>https://www.mdpi.com/2305-6290/6/3/54</t>
  </si>
  <si>
    <r>
      <rPr>
        <b/>
        <sz val="10"/>
        <color indexed="8"/>
        <rFont val="Arial Narrow"/>
        <family val="2"/>
      </rPr>
      <t>Cristescu Marian Pompiliu</t>
    </r>
    <r>
      <rPr>
        <sz val="10"/>
        <color indexed="8"/>
        <rFont val="Arial Narrow"/>
        <family val="2"/>
      </rPr>
      <t xml:space="preserve"> (ULB Sibiu), Flori, M.; Nerisanu, R.A.</t>
    </r>
  </si>
  <si>
    <r>
      <t xml:space="preserve">Nacheva Radka, </t>
    </r>
    <r>
      <rPr>
        <b/>
        <i/>
        <sz val="10"/>
        <color indexed="8"/>
        <rFont val="Arial Narrow"/>
        <family val="2"/>
      </rPr>
      <t>Digital Inclusion Through Sustainable Web Accessibility</t>
    </r>
    <r>
      <rPr>
        <sz val="10"/>
        <color indexed="8"/>
        <rFont val="Arial Narrow"/>
        <family val="2"/>
      </rPr>
      <t>, Communications in Computer and Information Science, Volume 1503, CCIS, Pages 83 - 96, 2022, 6th International Conference on Digital Transformation and Global Society, DTGS 2021</t>
    </r>
  </si>
  <si>
    <t>https://www.scopus.com/record/display.uri?eid=2-s2.0-85124675102&amp;origin=resultslist&amp;sort=plf-f&amp;src=s&amp;sid=557b9820df702a21f6ad84c4f67aa076&amp;sot=b&amp;sdt=b&amp;s=TITLE-ABS-KEY%28Digital+Inclusion+Through+Sustainable+Web+Accessibility%29&amp;sl=112&amp;sessionSearchId=557b9820df702a21f6ad84c4f67aa076</t>
  </si>
  <si>
    <r>
      <t xml:space="preserve">Liviu Constantin Stoica, </t>
    </r>
    <r>
      <rPr>
        <b/>
        <sz val="10"/>
        <color indexed="8"/>
        <rFont val="Arial Narrow"/>
        <family val="2"/>
      </rPr>
      <t>Cristescu Marian Pompiliu (ULB Sibiu)</t>
    </r>
    <r>
      <rPr>
        <sz val="10"/>
        <color indexed="8"/>
        <rFont val="Arial Narrow"/>
        <family val="2"/>
      </rPr>
      <t>, Ana-Maria Ramona Stancu</t>
    </r>
  </si>
  <si>
    <t>Relationship between consumer behavior and marketing strategies</t>
  </si>
  <si>
    <r>
      <t xml:space="preserve">Adeogun, Margaret, </t>
    </r>
    <r>
      <rPr>
        <b/>
        <i/>
        <sz val="10"/>
        <color indexed="8"/>
        <rFont val="Arial Narrow"/>
        <family val="2"/>
      </rPr>
      <t>Increasing Patron’s Outreach and Engagement through Relationship Marketing: A Case Study</t>
    </r>
    <r>
      <rPr>
        <sz val="10"/>
        <color indexed="8"/>
        <rFont val="Arial Narrow"/>
        <family val="2"/>
      </rPr>
      <t>, Journal of Library Administration, Open Access, Volume 62, Issue 3, Pages 359 - 375, 2022</t>
    </r>
  </si>
  <si>
    <t>https://www.scopus.com/record/display.uri?eid=2-s2.0-85127228158&amp;origin=resultslist&amp;sort=plf-f&amp;src=s&amp;sid=557b9820df702a21f6ad84c4f67aa076&amp;sot=b&amp;sdt=b&amp;s=TITLE-ABS-KEY%28Increasing+Patron%E2%80%99s+Outreach+and+Engagement+through+Relationship+Marketing%29&amp;sl=112&amp;sessionSearchId=557b9820df702a21f6ad84c4f67aa076</t>
  </si>
  <si>
    <r>
      <rPr>
        <b/>
        <sz val="10"/>
        <color indexed="8"/>
        <rFont val="Arial Narrow"/>
        <family val="2"/>
      </rPr>
      <t>Cristescu Marian Pompiliu</t>
    </r>
    <r>
      <rPr>
        <sz val="10"/>
        <color indexed="8"/>
        <rFont val="Arial Narrow"/>
        <family val="2"/>
      </rPr>
      <t xml:space="preserve"> (ULB Sibiu), Nerișanu, R.A.</t>
    </r>
  </si>
  <si>
    <t>Sustainable Development with Schumpeter Extended Endogenous Type of Innovation and Statistics in European Countries</t>
  </si>
  <si>
    <r>
      <t xml:space="preserve">Andreea Nistor, Eduard Zadobrischi, </t>
    </r>
    <r>
      <rPr>
        <b/>
        <i/>
        <sz val="10"/>
        <color indexed="8"/>
        <rFont val="Arial Narrow"/>
        <family val="2"/>
      </rPr>
      <t>Analysis and Estimation of Economic Influence of IoT and Telecommunication in Regional Media Based on Evolution and Electronic Markets in Romania</t>
    </r>
    <r>
      <rPr>
        <sz val="10"/>
        <color indexed="8"/>
        <rFont val="Arial Narrow"/>
        <family val="2"/>
      </rPr>
      <t>, Telecom, Volume 3, Issue 1, Pages 195 - 217, March 2022</t>
    </r>
  </si>
  <si>
    <t>https://www.scopus.com/record/display.uri?eid=2-s2.0-85131670471&amp;origin=resultslist&amp;sort=plf-f&amp;src=s&amp;sid=557b9820df702a21f6ad84c4f67aa076&amp;sot=b&amp;sdt=b&amp;s=TITLE-ABS-KEY%28Analysis+and+Estimation+of+Economic+Influence+of+IoT+and+Telecommunication+in+Regional+Media+Based+on+Evolution+and+Electronic+Markets+in+Romania%29&amp;sl=112&amp;sessionSearchId=557b9820df702a21f6ad84c4f67aa076</t>
  </si>
  <si>
    <r>
      <t xml:space="preserve">Vasilev Julian, Kehayova-Stoycheva Maria, Serbezova Boryana, </t>
    </r>
    <r>
      <rPr>
        <b/>
        <i/>
        <sz val="10"/>
        <color indexed="8"/>
        <rFont val="Arial Narrow"/>
        <family val="2"/>
      </rPr>
      <t>A GIS-Based Approach in Support of Monitoring Sustainable Urban Consumption Variables</t>
    </r>
    <r>
      <rPr>
        <sz val="10"/>
        <color indexed="8"/>
        <rFont val="Arial Narrow"/>
        <family val="2"/>
      </rPr>
      <t>, Smart Innovation, Systems and Technologies, Volume 276, Pages 237 - 247, 2022, 20th International Conference on Informatics in Economy, IE 2021</t>
    </r>
  </si>
  <si>
    <t>https://www.scopus.com/record/display.uri?eid=2-s2.0-85128957274&amp;origin=resultslist&amp;sort=plf-f&amp;src=s&amp;sid=557b9820df702a21f6ad84c4f67aa076&amp;sot=b&amp;sdt=b&amp;s=TITLE-ABS-KEY%28A+GIS-Based+Approach+in+Support+of+Monitoring+Sustainable+Urban+Consumption+Variables%29&amp;sl=112&amp;sessionSearchId=557b9820df702a21f6ad84c4f67aa076</t>
  </si>
  <si>
    <r>
      <rPr>
        <b/>
        <sz val="10"/>
        <color indexed="8"/>
        <rFont val="Arial Narrow"/>
        <family val="2"/>
      </rPr>
      <t>Cristescu Marian Pompiliu</t>
    </r>
    <r>
      <rPr>
        <sz val="10"/>
        <color indexed="8"/>
        <rFont val="Arial Narrow"/>
        <family val="2"/>
      </rPr>
      <t xml:space="preserve"> (ULB Sibiu), </t>
    </r>
    <r>
      <rPr>
        <b/>
        <sz val="10"/>
        <color indexed="10"/>
        <rFont val="Arial Narrow"/>
        <family val="2"/>
      </rPr>
      <t>Vasilev, J.A.*</t>
    </r>
  </si>
  <si>
    <r>
      <t xml:space="preserve">Mishra Jyoti Prakash, Polkowski Zdzislaw, Mishra Sambit Kumar, Borah Samarjeet, </t>
    </r>
    <r>
      <rPr>
        <b/>
        <i/>
        <sz val="10"/>
        <color indexed="8"/>
        <rFont val="Arial Narrow"/>
        <family val="2"/>
      </rPr>
      <t>Symmetrical Performance Assessment of Large-Scaled Data Using Meta-heuristic Approach</t>
    </r>
    <r>
      <rPr>
        <sz val="10"/>
        <color indexed="8"/>
        <rFont val="Arial Narrow"/>
        <family val="2"/>
      </rPr>
      <t>, Lecture Notes on Data Engineering and Communications Technologies, Volume 86, Pages 41 - 49, 2022</t>
    </r>
  </si>
  <si>
    <t>https://www.scopus.com/record/display.uri?eid=2-s2.0-85125715200&amp;origin=resultslist&amp;sort=plf-f&amp;src=s&amp;sid=557b9820df702a21f6ad84c4f67aa076&amp;sot=b&amp;sdt=b&amp;s=TITLE-ABS-KEY%28Symmetrical+Performance+Assessment+of+Large-Scaled+Data+Using+Meta-heuristic+Approach%29&amp;sl=112&amp;sessionSearchId=557b9820df702a21f6ad84c4f67aa076</t>
  </si>
  <si>
    <r>
      <t xml:space="preserve">Polkowski Zdzislaw, Mishra Sambit Kumar, </t>
    </r>
    <r>
      <rPr>
        <b/>
        <i/>
        <sz val="10"/>
        <color indexed="8"/>
        <rFont val="Arial Narrow"/>
        <family val="2"/>
      </rPr>
      <t>Paradigm of Handling Data Linked to Cloud Database Impacting Cloud Computing: A Case Study Based on Simulation</t>
    </r>
    <r>
      <rPr>
        <sz val="10"/>
        <color indexed="8"/>
        <rFont val="Arial Narrow"/>
        <family val="2"/>
      </rPr>
      <t>, Lecture Notes on Data Engineering and Communications Technologies, Volume 91, Pages 573 - 583, 2022</t>
    </r>
  </si>
  <si>
    <t>https://www.scopus.com/record/display.uri?eid=2-s2.0-85119703071&amp;origin=resultslist&amp;sort=plf-f&amp;src=s&amp;sid=557b9820df702a21f6ad84c4f67aa076&amp;sot=b&amp;sdt=b&amp;s=TITLE-ABS-KEY%28Paradigm+of+Handling+Data+Linked+to+Cloud+Database+Impacting+Cloud+Computing%3A+A+Case+Study+Based+on+Simulation%29&amp;sl=112&amp;sessionSearchId=557b9820df702a21f6ad84c4f67aa076</t>
  </si>
  <si>
    <r>
      <rPr>
        <b/>
        <sz val="10"/>
        <color indexed="8"/>
        <rFont val="Arial Narrow"/>
        <family val="2"/>
      </rPr>
      <t>Cristescu Marian Pompiliu</t>
    </r>
    <r>
      <rPr>
        <sz val="10"/>
        <color indexed="8"/>
        <rFont val="Arial Narrow"/>
        <family val="2"/>
      </rPr>
      <t xml:space="preserve"> (ULB Sibiu), </t>
    </r>
    <r>
      <rPr>
        <b/>
        <sz val="10"/>
        <color indexed="10"/>
        <rFont val="Arial Narrow"/>
        <family val="2"/>
      </rPr>
      <t>Vasilev, J.A.*</t>
    </r>
    <r>
      <rPr>
        <sz val="10"/>
        <color indexed="10"/>
        <rFont val="Arial Narrow"/>
        <family val="2"/>
      </rPr>
      <t xml:space="preserve"> </t>
    </r>
    <r>
      <rPr>
        <b/>
        <sz val="10"/>
        <color indexed="10"/>
        <rFont val="Arial Narrow"/>
        <family val="2"/>
      </rPr>
      <t>Stoyanova, M.*</t>
    </r>
    <r>
      <rPr>
        <sz val="10"/>
        <color indexed="10"/>
        <rFont val="Arial Narrow"/>
        <family val="2"/>
      </rPr>
      <t xml:space="preserve">, </t>
    </r>
    <r>
      <rPr>
        <sz val="10"/>
        <rFont val="Arial Narrow"/>
        <family val="2"/>
      </rPr>
      <t>Stancu, A.-M.</t>
    </r>
  </si>
  <si>
    <t>Capability and maturity. Characteristics used in software reliability engineering modeling</t>
  </si>
  <si>
    <r>
      <t xml:space="preserve">Ruijie Chang, Wenzhuo Li, Na Zhao, Shanglai Li, Ang Li, Xin Ji, </t>
    </r>
    <r>
      <rPr>
        <b/>
        <i/>
        <sz val="10"/>
        <color indexed="8"/>
        <rFont val="Arial Narrow"/>
        <family val="2"/>
      </rPr>
      <t>Reliability evaluation method of power grid dispatching automation software based on Dual-process model under malicious data attack</t>
    </r>
    <r>
      <rPr>
        <sz val="10"/>
        <color indexed="8"/>
        <rFont val="Arial Narrow"/>
        <family val="2"/>
      </rPr>
      <t>, Lecture Notes on Data Engineering and Communications Technologies, Volume 91, Pages 573 - 583, 2022</t>
    </r>
  </si>
  <si>
    <t>https://ieeexplore.ieee.org/document/9727639</t>
  </si>
  <si>
    <r>
      <t xml:space="preserve">Radka Nacheva, Vladimir Sulov, Maciej Czaplewski, </t>
    </r>
    <r>
      <rPr>
        <b/>
        <i/>
        <sz val="10"/>
        <color indexed="8"/>
        <rFont val="Arial Narrow"/>
        <family val="2"/>
      </rPr>
      <t>The Impact of M-Learning on Sustainable Information Society</t>
    </r>
    <r>
      <rPr>
        <sz val="10"/>
        <color indexed="8"/>
        <rFont val="Arial Narrow"/>
        <family val="2"/>
      </rPr>
      <t>, Communications in Computer and Information Science, Volume 1529 CCIS, Pages 244 - 262, 2022 8th International Conference on Electronic Governance and Open Society: Challenges in Eurasia, EGOSE 2021</t>
    </r>
  </si>
  <si>
    <t>https://www.scopus.com/record/display.uri?eid=2-s2.0-85128967991&amp;origin=resultslist&amp;sort=plf-f&amp;src=s&amp;sid=557b9820df702a21f6ad84c4f67aa076&amp;sot=b&amp;sdt=b&amp;s=TITLE-ABS-KEY%28The+Impact+of+M-Learning+on+Sustainable+Information+Society%29&amp;sl=112&amp;sessionSearchId=557b9820df702a21f6ad84c4f67aa076</t>
  </si>
  <si>
    <t xml:space="preserve"> Cristescu Marian Pompiliu</t>
  </si>
  <si>
    <t>ECONOMIC ACTIVITY AND POLLUTION. A STUDY ON EUROPEAN COUNTRIES BEFORE AND AFTER COVID-19 OUTBREAK</t>
  </si>
  <si>
    <r>
      <t xml:space="preserve">Raluca Andreea Nerișanu-ULB Sibiu, </t>
    </r>
    <r>
      <rPr>
        <b/>
        <sz val="10"/>
        <color indexed="8"/>
        <rFont val="Arial Narrow"/>
        <family val="2"/>
      </rPr>
      <t>Marian Pompiliu Cristescu</t>
    </r>
    <r>
      <rPr>
        <sz val="10"/>
        <color indexed="8"/>
        <rFont val="Arial Narrow"/>
        <family val="2"/>
      </rPr>
      <t xml:space="preserve">-ULB Sibiu, </t>
    </r>
    <r>
      <rPr>
        <b/>
        <sz val="10"/>
        <color indexed="10"/>
        <rFont val="Arial Narrow"/>
        <family val="2"/>
      </rPr>
      <t>Miglena Stoyanova*</t>
    </r>
    <r>
      <rPr>
        <sz val="10"/>
        <color indexed="8"/>
        <rFont val="Arial Narrow"/>
        <family val="2"/>
      </rPr>
      <t>-</t>
    </r>
    <r>
      <rPr>
        <b/>
        <sz val="10"/>
        <color indexed="10"/>
        <rFont val="Arial Narrow"/>
        <family val="2"/>
      </rPr>
      <t>University of Economics, Varna, Bulgaria</t>
    </r>
  </si>
  <si>
    <t>Bulletin of Taras Shevchenko National University of Kyiv. Economics</t>
  </si>
  <si>
    <t>ISSN : 1728-3817</t>
  </si>
  <si>
    <t>44-51</t>
  </si>
  <si>
    <t>https://doi.org/10.17721/1728-2667.2021/216-3/5</t>
  </si>
  <si>
    <t>ERIH plus       http://bulletin-econom.univ.kiev.ua/archives/9629</t>
  </si>
  <si>
    <t>USING DATA MINING IN THE SENTIMENT ANALYSIS PROCESS ON THE FINANCIAL MARKET</t>
  </si>
  <si>
    <r>
      <rPr>
        <b/>
        <sz val="10"/>
        <color indexed="8"/>
        <rFont val="Arial Narrow"/>
        <family val="2"/>
      </rPr>
      <t>Marian Pompiliu Cristescu</t>
    </r>
    <r>
      <rPr>
        <sz val="10"/>
        <color indexed="8"/>
        <rFont val="Arial Narrow"/>
        <family val="2"/>
      </rPr>
      <t>-ULB Sibiu, Raluca Andreea Nerișanu-ULB Sibiu, Dumitru Alexandru Mara-ULB Sibiu</t>
    </r>
  </si>
  <si>
    <t>Journal of Social and Economic Statistics</t>
  </si>
  <si>
    <t>eISSN : 2285-388X</t>
  </si>
  <si>
    <t>36-58</t>
  </si>
  <si>
    <t>DOI: 10.2478/jses-2022-0003</t>
  </si>
  <si>
    <t>ERIH plus       https://sciendo.com/article/10.2478/jses-2022-0003</t>
  </si>
  <si>
    <t>HOW HR ANALYTICS BENEFITS COMPANIES</t>
  </si>
  <si>
    <r>
      <rPr>
        <b/>
        <sz val="10"/>
        <color indexed="8"/>
        <rFont val="Arial Narrow"/>
        <family val="2"/>
      </rPr>
      <t>Marian Pompiliu Cristescu</t>
    </r>
    <r>
      <rPr>
        <sz val="10"/>
        <color indexed="8"/>
        <rFont val="Arial Narrow"/>
        <family val="2"/>
      </rPr>
      <t>-ULB Sibiu, Raluca Andreea Nerișanu-ULB Sibiu, Dumitru Alexandru Mara-ULB Sibiu,Renate-Martina Polder-George Emil Palade University of Medicine, Pharmacy, Science and Technology of Târgu
Mureș</t>
    </r>
  </si>
  <si>
    <t>HUMAN RESOURCE MANAGEMENT International Scientific-Practical Conference - Organized by the University of Economics – Varna, 30 September 2022</t>
  </si>
  <si>
    <t>ISBN 978-954-21-1138-2</t>
  </si>
  <si>
    <t>83-93</t>
  </si>
  <si>
    <r>
      <t xml:space="preserve">Kelvin Yauri, Nur Fitriana, Sophia Moshavi, </t>
    </r>
    <r>
      <rPr>
        <b/>
        <i/>
        <sz val="10"/>
        <color indexed="8"/>
        <rFont val="Arial Narrow"/>
        <family val="2"/>
      </rPr>
      <t>EFEKTIVITAS PENYALURAN BANTUAN LANGSUNG TUNAI BAGI MASYARAKAT TERDAMPAK COVID-19</t>
    </r>
    <r>
      <rPr>
        <sz val="10"/>
        <color indexed="8"/>
        <rFont val="Arial Narrow"/>
        <family val="2"/>
      </rPr>
      <t>, Media Akuntansi dan Perpajakan Indonesia (MAPI), Volume 3, Nomor 2, Maret 2022</t>
    </r>
  </si>
  <si>
    <t>https://journal.uc.ac.id/index.php/mapi/article/view/2492</t>
  </si>
  <si>
    <t>Crossref, - Garba Rujukan Digital, Garuda, Road</t>
  </si>
  <si>
    <r>
      <t xml:space="preserve">TAMÁS ALEXANDRA – KOLTAI TAMÁS, </t>
    </r>
    <r>
      <rPr>
        <b/>
        <i/>
        <sz val="10"/>
        <color indexed="8"/>
        <rFont val="Arial Narrow"/>
        <family val="2"/>
      </rPr>
      <t>EMPIRICAL SENSITIVITY ANALYSIS OF RELATIVE EFFICIENCY
SCORES IN PUBLIC ADMINISTRATION</t>
    </r>
    <r>
      <rPr>
        <sz val="10"/>
        <color indexed="8"/>
        <rFont val="Arial Narrow"/>
        <family val="2"/>
      </rPr>
      <t>, BUDAPEST MANAGEMENT REVIEW,  Vol. 53 No. 8-9 (2022)</t>
    </r>
  </si>
  <si>
    <t>https://journals.lib.uni-corvinus.hu/index.php/vezetestudomany/article/view/782</t>
  </si>
  <si>
    <t>EBSCO, ProQuest, Academic Journal Guide</t>
  </si>
  <si>
    <r>
      <t xml:space="preserve">EFRIANDI, RAHMAT KURNIA, ROMY YUNIKA PUTRA, ALFI SYUKRIA, </t>
    </r>
    <r>
      <rPr>
        <b/>
        <i/>
        <sz val="10"/>
        <color indexed="8"/>
        <rFont val="Arial Narrow"/>
        <family val="2"/>
      </rPr>
      <t>ANALISIS EFISIENSI PENGGUNAAN ANGGARAN PADA FAKULTAS EKONOMI DAN BISNIS ISLAM UIN IMAM BONJOL PADANG</t>
    </r>
    <r>
      <rPr>
        <sz val="10"/>
        <color indexed="8"/>
        <rFont val="Arial Narrow"/>
        <family val="2"/>
      </rPr>
      <t>, Maqdis: Jurnal Kajian Ekonomi Islam - Volume 7, No 2, Juli – Desember 2022</t>
    </r>
  </si>
  <si>
    <t>https://ejournal.uinib.ac.id/febi/index.php/maqdis/article/view/281/278</t>
  </si>
  <si>
    <t>Crossref, Digital Garuda, Moraref</t>
  </si>
  <si>
    <r>
      <t xml:space="preserve">Hendra Setiawan, Liliek Nur Sulistyowati, Siska Diana Sari, </t>
    </r>
    <r>
      <rPr>
        <b/>
        <i/>
        <sz val="10"/>
        <color indexed="8"/>
        <rFont val="Arial Narrow"/>
        <family val="2"/>
      </rPr>
      <t>ORGANIZATIONAL CITIZENSHIP BEHAVIOR TOWARD ORGANIZATION EFFECTIVENESS
An Employee Perspective</t>
    </r>
    <r>
      <rPr>
        <sz val="10"/>
        <color indexed="8"/>
        <rFont val="Arial Narrow"/>
        <family val="2"/>
      </rPr>
      <t xml:space="preserve">,Vol 16 No 2 (2022): Jurnal Ilmiah Bisnis dan Ekonomi Asia </t>
    </r>
  </si>
  <si>
    <t>https://jurnal.stie.asia.ac.id/index.php/jibeka/article/view/1076</t>
  </si>
  <si>
    <t>Crossref, Digital Garuda, SINTA, DOAJ</t>
  </si>
  <si>
    <r>
      <t xml:space="preserve">Karina Kiwert,
Anna Walecka, </t>
    </r>
    <r>
      <rPr>
        <b/>
        <i/>
        <sz val="10"/>
        <color indexed="8"/>
        <rFont val="Arial Narrow"/>
        <family val="2"/>
      </rPr>
      <t>Challenges and problems of hybrid work: employees’ perspective</t>
    </r>
    <r>
      <rPr>
        <sz val="10"/>
        <color indexed="8"/>
        <rFont val="Arial Narrow"/>
        <family val="2"/>
      </rPr>
      <t xml:space="preserve">, No. 45 (2022): Journal of Management and Financial Sciences </t>
    </r>
  </si>
  <si>
    <t>https://econjournals.sgh.waw.pl/JMFS/article/view/2972/2651</t>
  </si>
  <si>
    <t>ICM, Crossref, COR SGH, BASE, DOAJ</t>
  </si>
  <si>
    <r>
      <t xml:space="preserve">Havva KARABACAK, </t>
    </r>
    <r>
      <rPr>
        <b/>
        <i/>
        <sz val="10"/>
        <color indexed="8"/>
        <rFont val="Arial Narrow"/>
        <family val="2"/>
      </rPr>
      <t>İŞLETMELERDE TEMEL PERFORMANS
GÖSTERGELERİYLE KRİTİK BAŞARI FAKTÖRLERİ
ARASINDAKİ İLİŞKİ: BİR TURİZM İŞLETMESİ
UYGULAMASI</t>
    </r>
    <r>
      <rPr>
        <sz val="10"/>
        <color indexed="8"/>
        <rFont val="Arial Narrow"/>
        <family val="2"/>
      </rPr>
      <t xml:space="preserve">, NECMETTİN ERBAKAN ÜNİVERSİTESİ
SOSYAL BİLİMLER ENSTİTÜSÜ
İŞLETME ANABİLİM DALI
İŞLETME BİLİM DALI </t>
    </r>
  </si>
  <si>
    <t>https://acikerisim.erbakan.edu.tr/xmlui/handle/20.500.12452/8506?locale-attribute=en</t>
  </si>
  <si>
    <t>Open AIRE, Open DOAR, BASE, Google Akademik, Harman, Handle System, ROAR, ROARMAP, Google Analytics, Core ANKOS</t>
  </si>
  <si>
    <r>
      <t xml:space="preserve">Asep Nurjaman, </t>
    </r>
    <r>
      <rPr>
        <b/>
        <i/>
        <sz val="10"/>
        <color indexed="8"/>
        <rFont val="Arial Narrow"/>
        <family val="2"/>
      </rPr>
      <t>Artificial intelligence as an instrument to improve the quality
of public service</t>
    </r>
    <r>
      <rPr>
        <sz val="10"/>
        <color indexed="8"/>
        <rFont val="Arial Narrow"/>
        <family val="2"/>
      </rPr>
      <t>, Social and Political Issues on Sustainable Development in the
Post Covid-19 Crisis – Sukmana et al. (Eds)
© 2022 copyright the Author(s), ISBN 978-1-032-20444-4
Open Access: www.taylorfrancis.com, CC BY-NC-ND 4.0 license</t>
    </r>
  </si>
  <si>
    <t>https://www.researchgate.net/publication/360329734_Artificial_intelligence_as_an_instrument_to_improve_the_quality_of_public_service</t>
  </si>
  <si>
    <t>ResearchGate, Routledge-Taylor&amp;Francis Group</t>
  </si>
  <si>
    <r>
      <t xml:space="preserve">Mansur M. Bello, Chubado Umaru, </t>
    </r>
    <r>
      <rPr>
        <b/>
        <i/>
        <sz val="10"/>
        <color indexed="8"/>
        <rFont val="Arial Narrow"/>
        <family val="2"/>
      </rPr>
      <t>Framework for Measuring Performance of Nigerian Police Force Organization</t>
    </r>
    <r>
      <rPr>
        <sz val="10"/>
        <color indexed="8"/>
        <rFont val="Arial Narrow"/>
        <family val="2"/>
      </rPr>
      <t xml:space="preserve">, RUDN Journal of Public Administration, 2022 Том 9 No 3 332–343 </t>
    </r>
  </si>
  <si>
    <t>https://journals.rudn.ru/public-administration/search/search?simpleQuery=A+Framework+for+Measuring+Performance+of+Nigerian+Police+Force+Organization&amp;searchField=query</t>
  </si>
  <si>
    <t>Ulrich's Periodicals Directory, WorldCat, DOAJ, Dimensions, East View, EBSCOhost, ResearchBib</t>
  </si>
  <si>
    <r>
      <t xml:space="preserve">Тimovski Riste, </t>
    </r>
    <r>
      <rPr>
        <b/>
        <i/>
        <sz val="10"/>
        <color indexed="8"/>
        <rFont val="Arial Narrow"/>
        <family val="2"/>
      </rPr>
      <t>APPLICATION OF A COMBINED METHOD OF MATHEMATICAL OPTIMIZATION TECHNIQUES TOWARDS STUDY PROGRAMS’ EVALUATION PROCESS IN HIGHER EDUCATION</t>
    </r>
    <r>
      <rPr>
        <sz val="10"/>
        <color indexed="8"/>
        <rFont val="Arial Narrow"/>
        <family val="2"/>
      </rPr>
      <t>, Doctoral thesis, Goce Delcev University in Stip</t>
    </r>
  </si>
  <si>
    <t>https://eprints.ugd.edu.mk/29533/</t>
  </si>
  <si>
    <t>Goce Delcev University in Stip, Faculty of Computer Science</t>
  </si>
  <si>
    <r>
      <t xml:space="preserve">AMIRUL HAFFIZ BIN ARIFF, </t>
    </r>
    <r>
      <rPr>
        <b/>
        <i/>
        <sz val="10"/>
        <color indexed="8"/>
        <rFont val="Arial Narrow"/>
        <family val="2"/>
      </rPr>
      <t>PEREKAYASAAN PERMOHONAN PEMBANGUNAN TANAH SECARA SERAH BALIK KURNIA SEMULA DI NEGERI JOHOR</t>
    </r>
    <r>
      <rPr>
        <sz val="10"/>
        <color indexed="8"/>
        <rFont val="Arial Narrow"/>
        <family val="2"/>
      </rPr>
      <t>, Tesis ini dikemukakan sebagai memenuhi
syarat penganugerahan ijazah
Doktor Falsafah</t>
    </r>
  </si>
  <si>
    <t>chrome-extension://efaidnbmnnnibpcajpcglclefindmkaj/http://eprints.utm.my/id/eprint/100230/1/AmirulHaffizAriffPFABU2022.pdf</t>
  </si>
  <si>
    <t>Fakulti Alam Bina dan Ukur, Universiti Teknologi Malaysia</t>
  </si>
  <si>
    <r>
      <t xml:space="preserve"> NINA ISMAYA , LA ODE MUSTAFA, JOPANG, </t>
    </r>
    <r>
      <rPr>
        <b/>
        <i/>
        <sz val="10"/>
        <color indexed="8"/>
        <rFont val="Arial Narrow"/>
        <family val="2"/>
      </rPr>
      <t>Kualitas Pelayanan Publik</t>
    </r>
    <r>
      <rPr>
        <sz val="10"/>
        <color indexed="8"/>
        <rFont val="Arial Narrow"/>
        <family val="2"/>
      </rPr>
      <t>, PENERBIT QIARA MEDIA, ISBN: 978-623-436-017-2</t>
    </r>
  </si>
  <si>
    <t>https://books.google.ro/books?hl=ro&amp;lr=&amp;id=LPFZEAAAQBAJ&amp;oi=fnd&amp;pg=PA27&amp;ots=VrtctGcJAZ&amp;sig=MRC-0xh-jBo8Y_lhF2qXEcSPOdw&amp;redir_esc=y#v=onepage&amp;q&amp;f=false</t>
  </si>
  <si>
    <t>PENERBIT QIARA MEDIA</t>
  </si>
  <si>
    <r>
      <t xml:space="preserve">Ahmad Tajudin, I. K. Norziaton, Aida Hazlin Ismail, </t>
    </r>
    <r>
      <rPr>
        <b/>
        <i/>
        <sz val="10"/>
        <color indexed="8"/>
        <rFont val="Arial Narrow"/>
        <family val="2"/>
      </rPr>
      <t>An Overview of Asset Management in Malaysian Government Agencies</t>
    </r>
    <r>
      <rPr>
        <sz val="10"/>
        <color indexed="8"/>
        <rFont val="Arial Narrow"/>
        <family val="2"/>
      </rPr>
      <t>, International Journal of Academic Research in Business and Social Sciences, Vol. 12, No. 12, 2022, Pg. 1105 – 1123</t>
    </r>
  </si>
  <si>
    <t>chrome-extension://efaidnbmnnnibpcajpcglclefindmkaj/https://hrmars.com/papers_submitted/15693/an-overview-of-asset-management-in-malaysian-government-agencies.pdf</t>
  </si>
  <si>
    <t>RePEc, UlrichWeb, Index Copernicus, Journal Seek, Academic Resources, Open J-Gate, Library UNISA, getCITED, Research Gate, Electronic Journals Library, German National Serials Database,  WorldCat, ResearchBib</t>
  </si>
  <si>
    <r>
      <t xml:space="preserve">Balázs Tóth, </t>
    </r>
    <r>
      <rPr>
        <b/>
        <i/>
        <sz val="10"/>
        <color indexed="8"/>
        <rFont val="Arial Narrow"/>
        <family val="2"/>
      </rPr>
      <t>WHY AND HOW CAN MANAGERIAL ACCOUNTING BE RELEVANT IN THE PUBLIC SECTOR?</t>
    </r>
    <r>
      <rPr>
        <sz val="10"/>
        <color indexed="8"/>
        <rFont val="Arial Narrow"/>
        <family val="2"/>
      </rPr>
      <t>, PUBLIC GOODS &amp; GOVERNANCE 2022. Vol. 7. No. 1</t>
    </r>
  </si>
  <si>
    <t>https://publicgoodsjournal.eu/search/node?keys=WHY+AND+HOW+CAN+MANAGERIAL+ACCOUNTING+BE+RELEVANT+IN+THE+PUBLIC+SECTOR%3F</t>
  </si>
  <si>
    <t>Research Gate, Academia.edu</t>
  </si>
  <si>
    <r>
      <t xml:space="preserve">SHIELA MAY B. LABAJO, </t>
    </r>
    <r>
      <rPr>
        <b/>
        <i/>
        <sz val="10"/>
        <color indexed="8"/>
        <rFont val="Arial Narrow"/>
        <family val="2"/>
      </rPr>
      <t>Team Effectiveness and Performance Among Employees in A State College in Iloilo, Philippines</t>
    </r>
    <r>
      <rPr>
        <sz val="10"/>
        <color indexed="8"/>
        <rFont val="Arial Narrow"/>
        <family val="2"/>
      </rPr>
      <t>, INTERNATIONAL JOURNAL OF ADVANCED MULTIDISCIPLINARY STUDIES Volume II, Issue 5 May 2022</t>
    </r>
  </si>
  <si>
    <t>https://www.ijams-bbp.net/archive/vol-2-issue-5-may/team-effectiveness-and-performance-among-employees-in-a-state-college-in-iloilo-philippines/</t>
  </si>
  <si>
    <t>Index Copernicus, Research Gate</t>
  </si>
  <si>
    <r>
      <t xml:space="preserve">Muh Said, Basri Rakhman, Andi Jalante, </t>
    </r>
    <r>
      <rPr>
        <b/>
        <i/>
        <sz val="10"/>
        <color indexed="8"/>
        <rFont val="Arial Narrow"/>
        <family val="2"/>
      </rPr>
      <t>The Effect of Human Resource Development, Facilities and Work Environment on Employee Performance at the Makassar City DPRD Secretariat</t>
    </r>
    <r>
      <rPr>
        <sz val="10"/>
        <color indexed="8"/>
        <rFont val="Arial Narrow"/>
        <family val="2"/>
      </rPr>
      <t xml:space="preserve">, Pinisi Discretion Review   Volume 6 , Issue 1 , September 2022 Page. 65-74 </t>
    </r>
  </si>
  <si>
    <t>https://ojs.unm.ac.id/UDR/article/view/37419</t>
  </si>
  <si>
    <t>ResearchGate, SINTA, GARUDA, Crossref, WorldCat, JournalTOCs, Dimensions, Neliti</t>
  </si>
  <si>
    <r>
      <t xml:space="preserve">Alexandru WOINAROSCHY, </t>
    </r>
    <r>
      <rPr>
        <b/>
        <i/>
        <sz val="10"/>
        <color indexed="8"/>
        <rFont val="Arial Narrow"/>
        <family val="2"/>
      </rPr>
      <t>EFFICIENCY AND EFFECTIVENESS IN PLANNING AND
CONTROL OF ANY ACTIVITY</t>
    </r>
    <r>
      <rPr>
        <sz val="10"/>
        <color indexed="8"/>
        <rFont val="Arial Narrow"/>
        <family val="2"/>
      </rPr>
      <t xml:space="preserve">, Bulletin of Romanian Chemical Engineering Society, Vol 9, No 1, 2022 </t>
    </r>
  </si>
  <si>
    <t>https://www.proquest.com/docview/2777075999/fulltextPDF/30EF7CA1A4640AEPQ/1?accountid=8083</t>
  </si>
  <si>
    <t>ProQuest, ResearchGate</t>
  </si>
  <si>
    <r>
      <t xml:space="preserve">EARL MALAU, </t>
    </r>
    <r>
      <rPr>
        <b/>
        <i/>
        <sz val="10"/>
        <color indexed="8"/>
        <rFont val="Arial Narrow"/>
        <family val="2"/>
      </rPr>
      <t>THE ROLE OF INFORMATION AND COMMUNICATION TECHNOLOGY
(ICT) IN IMPROVING GOVERNMENT-WIDE MONITORING AND
EVALUATION SYSTEM (GWM&amp;ES) IN SOUTH AFRICA</t>
    </r>
    <r>
      <rPr>
        <sz val="10"/>
        <color indexed="8"/>
        <rFont val="Arial Narrow"/>
        <family val="2"/>
      </rPr>
      <t xml:space="preserve">, School of Public Management, Governance and Public Policy,
at the University of Johannesburg, 27 October 2022 </t>
    </r>
  </si>
  <si>
    <t>https://www.researchgate.net/publication/369858541_THE_ROLE_OF_INFORMATION_AND_COMMUNICATION_TECHNOLOGY_ICT_IN_IMPROVING_GOVERNMENT-WIDE_MONITORING_AND_EVALUATION_SYSTEM_GWMES_IN_SOUTH_AFRICA</t>
  </si>
  <si>
    <t>School of Public Management, Governance and Public Policy</t>
  </si>
  <si>
    <r>
      <t xml:space="preserve">Khalid Yehia Youssef, </t>
    </r>
    <r>
      <rPr>
        <b/>
        <i/>
        <sz val="10"/>
        <color indexed="8"/>
        <rFont val="Arial Narrow"/>
        <family val="2"/>
      </rPr>
      <t>Evaluating the Performance of Non-profit Organizations Using Trend Analysis: The Future Impacts of the Present Performance</t>
    </r>
    <r>
      <rPr>
        <sz val="10"/>
        <color indexed="8"/>
        <rFont val="Arial Narrow"/>
        <family val="2"/>
      </rPr>
      <t>, Arab Journal of Administration, Vol. 2 No. 45, June 2022</t>
    </r>
  </si>
  <si>
    <t>https://www.researchgate.net/publication/360688245_Evaluating_the_Performance_of_Non-profit_Organizations_Using_Trend_Analysis_The_Future_Impacts_of_the_Present_Performance</t>
  </si>
  <si>
    <t>ResearchGate, Egypts Presidential Specialized Council for Education and Scientific Research</t>
  </si>
  <si>
    <r>
      <t xml:space="preserve">Esther Ochuka, Ugochukwu J. Nwoye, Emma I. Okoye, </t>
    </r>
    <r>
      <rPr>
        <b/>
        <i/>
        <sz val="10"/>
        <color indexed="8"/>
        <rFont val="Arial Narrow"/>
        <family val="2"/>
      </rPr>
      <t>Forensic Accounting Practice as Effective Repel to Economic
Inefficiency and Resource Mismanagement in Nigeria</t>
    </r>
    <r>
      <rPr>
        <sz val="10"/>
        <color indexed="8"/>
        <rFont val="Arial Narrow"/>
        <family val="2"/>
      </rPr>
      <t>, Himalayan Economics and
Business Management</t>
    </r>
    <r>
      <rPr>
        <sz val="10"/>
        <color indexed="8"/>
        <rFont val="Arial Narrow"/>
        <family val="2"/>
      </rPr>
      <t>, Vol-3, Iss- 1 (Jan-Feb, 2022): 146-159</t>
    </r>
  </si>
  <si>
    <t>https://www.researchgate.net/publication/369978166_Himalayan_Journal_of_Economics_and_Business_Management_The_new_challenges_Facing_the_Educational_System_the_Reality_Problem_and_Future_Ambition_with_an_Analytical_Indication_of_Iraq</t>
  </si>
  <si>
    <t>ResearchGate, IPIndexing</t>
  </si>
  <si>
    <r>
      <t xml:space="preserve">Karem Aboelazm, </t>
    </r>
    <r>
      <rPr>
        <b/>
        <i/>
        <sz val="10"/>
        <color indexed="8"/>
        <rFont val="Arial Narrow"/>
        <family val="2"/>
      </rPr>
      <t>The Role of Digital Transformation
in Improving the Judicial System in Egyptian Council of State: An Applied Study from Comparative Perspective</t>
    </r>
    <r>
      <rPr>
        <sz val="10"/>
        <color indexed="8"/>
        <rFont val="Arial Narrow"/>
        <family val="2"/>
      </rPr>
      <t>, Journal of Law and Emerging
Technologies, Volume 2, Issue 1, April 2022, p. 11-50</t>
    </r>
  </si>
  <si>
    <t>https://jolets.org/ojs/index.php/jolets/article/view/41</t>
  </si>
  <si>
    <t>ResearchGate, Google scholar</t>
  </si>
  <si>
    <r>
      <t xml:space="preserve">Ali Cheshmehzangi, </t>
    </r>
    <r>
      <rPr>
        <b/>
        <i/>
        <sz val="10"/>
        <color indexed="8"/>
        <rFont val="Arial Narrow"/>
        <family val="2"/>
      </rPr>
      <t>ICT for High Levels of Human Capital in Cities: A Shift Towards E-Government and Knowledge-Driven Economies</t>
    </r>
    <r>
      <rPr>
        <sz val="10"/>
        <color indexed="8"/>
        <rFont val="Arial Narrow"/>
        <family val="2"/>
      </rPr>
      <t>, ICT, Cities, and Reaching Positive Peace pp 139–157</t>
    </r>
  </si>
  <si>
    <t>https://link.springer.com/chapter/10.1007/978-981-19-3167-3_1</t>
  </si>
  <si>
    <t>at the University of Johannesburg</t>
  </si>
  <si>
    <r>
      <t xml:space="preserve">Yunita Sari, SettingsYetty Oktarina, Munajat, Mardiah Kenamon, </t>
    </r>
    <r>
      <rPr>
        <b/>
        <i/>
        <sz val="10"/>
        <color indexed="8"/>
        <rFont val="Arial Narrow"/>
        <family val="2"/>
      </rPr>
      <t>The  Role  of  Innovation  Capability   in  MSME   Sustainability During the Covid-19 Pandemic</t>
    </r>
    <r>
      <rPr>
        <sz val="10"/>
        <color indexed="8"/>
        <rFont val="Arial Narrow"/>
        <family val="2"/>
      </rPr>
      <t>, International Journal of Social Science and Business Volume 6, Number 4, 2022, pp. 502-511</t>
    </r>
  </si>
  <si>
    <t>https://ejournal.undiksha.ac.id/index.php/IJSSB/article/view/46158/24913</t>
  </si>
  <si>
    <t>Crossref, Indonesian Scientific Journal Database, Indonesian Publication Index, Portal garuda, Science and Technology Index (SINTA), Indonesia One Search, Mendeley</t>
  </si>
  <si>
    <r>
      <rPr>
        <b/>
        <sz val="10"/>
        <color indexed="8"/>
        <rFont val="Arial Narrow"/>
        <family val="2"/>
      </rPr>
      <t>Cristescu Marian Pompiliu</t>
    </r>
    <r>
      <rPr>
        <sz val="10"/>
        <color indexed="8"/>
        <rFont val="Arial Narrow"/>
        <family val="2"/>
      </rPr>
      <t>(ULB Sibiu)</t>
    </r>
  </si>
  <si>
    <t>Traditional Enterprise Business Intelligence Software Compared to Software as a Service Business Intelligence</t>
  </si>
  <si>
    <r>
      <t xml:space="preserve">Ronel Simon, Merlin Teodosia Suarez, </t>
    </r>
    <r>
      <rPr>
        <b/>
        <i/>
        <sz val="10"/>
        <color indexed="8"/>
        <rFont val="Arial Narrow"/>
        <family val="2"/>
      </rPr>
      <t>Examining the Behavioral Intention of Philippine MSMEs Toward BusinessIntelligence Adoption</t>
    </r>
    <r>
      <rPr>
        <sz val="10"/>
        <color indexed="8"/>
        <rFont val="Arial Narrow"/>
        <family val="2"/>
      </rPr>
      <t>, Journal of Business and Management, 28(1), March 2022, 67-99</t>
    </r>
  </si>
  <si>
    <t>https://jbm.johogo.com/issue/2801.php</t>
  </si>
  <si>
    <t>Australia Business Dean Council, Cabell's Whitelist, EBSCO, Scope</t>
  </si>
  <si>
    <r>
      <t xml:space="preserve">Elena Zorina, </t>
    </r>
    <r>
      <rPr>
        <b/>
        <i/>
        <sz val="10"/>
        <color indexed="8"/>
        <rFont val="Arial Narrow"/>
        <family val="2"/>
      </rPr>
      <t>ACTIVITIES OF SERVICE DELIVERY MANAGERS IN SOFTWARE-AS-A-SER-VICE OPERATING MODEL</t>
    </r>
    <r>
      <rPr>
        <sz val="10"/>
        <color indexed="8"/>
        <rFont val="Arial Narrow"/>
        <family val="2"/>
      </rPr>
      <t>, Tampere University, Master of Science Thesis
Faculty of Management and Business, May 2022</t>
    </r>
  </si>
  <si>
    <t>chrome-extension://efaidnbmnnnibpcajpcglclefindmkaj/https://trepo.tuni.fi/bitstream/handle/10024/140230/ZorinaElena.pdf?sequence=2</t>
  </si>
  <si>
    <t>Tampere University, Master of Science Thesis, Faculty of Management and Business</t>
  </si>
  <si>
    <r>
      <t xml:space="preserve">Gouthaman Panneerselvam, </t>
    </r>
    <r>
      <rPr>
        <b/>
        <i/>
        <sz val="10"/>
        <color indexed="8"/>
        <rFont val="Arial Narrow"/>
        <family val="2"/>
      </rPr>
      <t>Software Based Risk Management in Internet of Things Using Machine Learning Techniques</t>
    </r>
    <r>
      <rPr>
        <sz val="10"/>
        <color indexed="8"/>
        <rFont val="Arial Narrow"/>
        <family val="2"/>
      </rPr>
      <t xml:space="preserve">, SRM Institute of Science and Technology, SRM University Digital Repository,
Ph.D - Thesis, Department of Computer Science &amp; Engineering </t>
    </r>
  </si>
  <si>
    <t>http://dspace.srmist.edu.in/jspui/handle/123456789/45235</t>
  </si>
  <si>
    <t>SRM Institute of Science and Technology, SRM University Digital Repository, Department of Computer Science &amp; Engineering</t>
  </si>
  <si>
    <r>
      <rPr>
        <b/>
        <sz val="10"/>
        <color indexed="10"/>
        <rFont val="Arial Narrow"/>
        <family val="2"/>
      </rPr>
      <t>Julian Vasilev*</t>
    </r>
    <r>
      <rPr>
        <sz val="10"/>
        <color indexed="8"/>
        <rFont val="Arial Narrow"/>
        <family val="2"/>
      </rPr>
      <t xml:space="preserve">, </t>
    </r>
    <r>
      <rPr>
        <b/>
        <sz val="10"/>
        <color indexed="8"/>
        <rFont val="Arial Narrow"/>
        <family val="2"/>
      </rPr>
      <t>Cristescu Marian Pompiliu</t>
    </r>
    <r>
      <rPr>
        <sz val="10"/>
        <color indexed="8"/>
        <rFont val="Arial Narrow"/>
        <family val="2"/>
      </rPr>
      <t xml:space="preserve"> (ULB Sibiu)</t>
    </r>
  </si>
  <si>
    <t>Approaches for Information Sharing from Manufacturing Logistics with Downstream Supply Chain Partners</t>
  </si>
  <si>
    <r>
      <t xml:space="preserve">Plamena MILUSHEVA, </t>
    </r>
    <r>
      <rPr>
        <b/>
        <i/>
        <sz val="10"/>
        <color indexed="8"/>
        <rFont val="Arial Narrow"/>
        <family val="2"/>
      </rPr>
      <t>Supply Problems of Construction Companies</t>
    </r>
    <r>
      <rPr>
        <sz val="10"/>
        <color indexed="8"/>
        <rFont val="Arial Narrow"/>
        <family val="2"/>
      </rPr>
      <t>, ELECTRONIC JOURNAL “ECONOMICS AND COMPUTER SCIENCE”, ISSUE 2, 2022, ISSN 2367-7791, VARNA, BULGARIA</t>
    </r>
  </si>
  <si>
    <t>https://ideas.repec.org/a/kab/journl/y2022i2p27-30.html</t>
  </si>
  <si>
    <t xml:space="preserve">RePEc, DOAJ. </t>
  </si>
  <si>
    <r>
      <t xml:space="preserve">OSCAR LITHANDER
JOHAN MÖLLER, </t>
    </r>
    <r>
      <rPr>
        <b/>
        <i/>
        <sz val="10"/>
        <color indexed="8"/>
        <rFont val="Arial Narrow"/>
        <family val="2"/>
      </rPr>
      <t>The Economic Incentives for Implementing 5G Inside of Properties. A study of indoor 5G and how it affects the management and value of retail properties</t>
    </r>
    <r>
      <rPr>
        <sz val="10"/>
        <color indexed="8"/>
        <rFont val="Arial Narrow"/>
        <family val="2"/>
      </rPr>
      <t xml:space="preserve">, Master of Science thesis in The Built Environment, Real Estate and Construction Management, </t>
    </r>
    <r>
      <rPr>
        <sz val="10"/>
        <color indexed="8"/>
        <rFont val="Arial Narrow"/>
        <family val="2"/>
      </rPr>
      <t>KTH ROYAL INSTITUTE, Stockholm, Sweden 2022</t>
    </r>
  </si>
  <si>
    <t>https://www.diva-portal.org/smash/record.jsf?dswid=8695&amp;pid=diva2%3A1672552</t>
  </si>
  <si>
    <t>Real Estate and Construction Management, KTH ROYAL INSTITUTE, Stockholm, Sweden</t>
  </si>
  <si>
    <r>
      <t xml:space="preserve">NooshinHormozi Nezhad, </t>
    </r>
    <r>
      <rPr>
        <b/>
        <i/>
        <sz val="10"/>
        <color indexed="8"/>
        <rFont val="Arial Narrow"/>
        <family val="2"/>
      </rPr>
      <t>Information economics and its application in data-centricity businesses: A review study</t>
    </r>
    <r>
      <rPr>
        <sz val="10"/>
        <color indexed="8"/>
        <rFont val="Arial Narrow"/>
        <family val="2"/>
      </rPr>
      <t>, JOURNAL OF CRITICAL REVIEWS, ISSN-2394-5125, VOL 09, ISSUE 04, 2022</t>
    </r>
  </si>
  <si>
    <t>https://www.jcreview.com/issue.php?volume=Volume%209%20&amp;issue=Issue-4&amp;year=2022</t>
  </si>
  <si>
    <t>ORCID, CrossRef, CreativeCommons</t>
  </si>
  <si>
    <r>
      <t xml:space="preserve">Pavel Petrov, Julian Vasilev, Ivan Kuyumdzhiev, Svetoslav Ivanov, </t>
    </r>
    <r>
      <rPr>
        <b/>
        <sz val="10"/>
        <color indexed="8"/>
        <rFont val="Arial Narrow"/>
        <family val="2"/>
      </rPr>
      <t>DIGITALIZATION OF MANAGEMENT PROCESSES AND EDUCATIONAL SERVICES IN A UNIVERSITY ENVIRONMENT, CHAPTER THREE</t>
    </r>
    <r>
      <rPr>
        <sz val="10"/>
        <color indexed="8"/>
        <rFont val="Arial Narrow"/>
        <family val="2"/>
      </rPr>
      <t xml:space="preserve"> - </t>
    </r>
    <r>
      <rPr>
        <b/>
        <i/>
        <sz val="10"/>
        <color indexed="8"/>
        <rFont val="Arial Narrow"/>
        <family val="2"/>
      </rPr>
      <t>USABILITY OF DIGITAL RESOURCES IN THE E-LEARNING PLATFORM</t>
    </r>
    <r>
      <rPr>
        <sz val="10"/>
        <color indexed="8"/>
        <rFont val="Arial Narrow"/>
        <family val="2"/>
      </rPr>
      <t>, 2022 "Science and Economics" Publishing House, University of Economics - Varna, "Science and Economics" Publishing House. University of Economics - Varna, 2022. ISBN 978-954-21-1132-0</t>
    </r>
  </si>
  <si>
    <t>chrome-extension://efaidnbmnnnibpcajpcglclefindmkaj/https://informatics.ue-varna.bg/monogr/2022_Digitalizacia_Monograph.pdf</t>
  </si>
  <si>
    <t>"Science and Economics" Publishing House. University of Economics - Varna, 2022. ISBN 978-954-21-1132-0</t>
  </si>
  <si>
    <r>
      <t xml:space="preserve">Ileanu, B. V., </t>
    </r>
    <r>
      <rPr>
        <b/>
        <sz val="10"/>
        <color indexed="10"/>
        <rFont val="Arial Narrow"/>
        <family val="2"/>
      </rPr>
      <t>Ausloos, M.*</t>
    </r>
    <r>
      <rPr>
        <sz val="10"/>
        <color indexed="8"/>
        <rFont val="Arial Narrow"/>
        <family val="2"/>
      </rPr>
      <t xml:space="preserve">, Herteliu, C., </t>
    </r>
    <r>
      <rPr>
        <b/>
        <sz val="10"/>
        <color indexed="8"/>
        <rFont val="Arial Narrow"/>
        <family val="2"/>
      </rPr>
      <t>Cristescu Marian Pompiliu</t>
    </r>
    <r>
      <rPr>
        <sz val="10"/>
        <color indexed="8"/>
        <rFont val="Arial Narrow"/>
        <family val="2"/>
      </rPr>
      <t xml:space="preserve"> (ULB Sibiu)</t>
    </r>
  </si>
  <si>
    <t>Intriguing behavior when testing the impact of quotation marks usage in Google search results</t>
  </si>
  <si>
    <r>
      <t xml:space="preserve">Ali Ahmed Rashed Alkaabii, Nuradli Ridzwan Shah Mohd Daliii, </t>
    </r>
    <r>
      <rPr>
        <b/>
        <i/>
        <sz val="10"/>
        <color indexed="8"/>
        <rFont val="Arial Narrow"/>
        <family val="2"/>
      </rPr>
      <t>THE IMPACTS OF SOCIAL MARKETING ON THE BEHAVIOUR OF THE EMIRATI CITIZEN DURING THE CORONAVIRUS PANDEMIC</t>
    </r>
    <r>
      <rPr>
        <sz val="10"/>
        <color indexed="8"/>
        <rFont val="Arial Narrow"/>
        <family val="2"/>
      </rPr>
      <t>, E-Proceeding Extended Abstract SAIS 2022 Seminar Antarabangsa Islam dan Sains 2022, Universiti Sains Islam Malaysia (USIM), December 2022 e-ISBN: 978-967-0001-80-7</t>
    </r>
  </si>
  <si>
    <t>chrome-extension://efaidnbmnnnibpcajpcglclefindmkaj/https://oarep.usim.edu.my/jspui/bitstream/123456789/19541/1/The%20Impacts%20Of%20Social%20Marketing%20On%20The%20Behaviour%20Of%20The%20Emirati%20Citizen%20During%20The%20Coronavirus%20Pandemic.pdf</t>
  </si>
  <si>
    <t>Universiti Sains Islam Malaysia (USIM), December 2022 e-ISBN: 978-967-0001-80-7</t>
  </si>
  <si>
    <r>
      <t xml:space="preserve">Cecilia Anthony Das, </t>
    </r>
    <r>
      <rPr>
        <b/>
        <i/>
        <sz val="10"/>
        <color indexed="8"/>
        <rFont val="Arial Narrow"/>
        <family val="2"/>
      </rPr>
      <t>A Longitudinal Analysis of Malaysia’s Innovation System in Shaping Innovation Capability, 1965–2016</t>
    </r>
    <r>
      <rPr>
        <sz val="10"/>
        <color indexed="8"/>
        <rFont val="Arial Narrow"/>
        <family val="2"/>
      </rPr>
      <t xml:space="preserve">, Thesis for the Degree of Doctor of Philosophy of Curtin University, School of Management, February 2022 </t>
    </r>
  </si>
  <si>
    <t>chrome-extension://efaidnbmnnnibpcajpcglclefindmkaj/https://espace.curtin.edu.au/bitstream/handle/20.500.11937/88428/Anthony%20Das%20C%202022.pdf?sequence=1&amp;isAllowed=y</t>
  </si>
  <si>
    <t>Curtin University, School of Management</t>
  </si>
  <si>
    <r>
      <t xml:space="preserve">R.V. Kulagin, </t>
    </r>
    <r>
      <rPr>
        <b/>
        <i/>
        <sz val="10"/>
        <color indexed="8"/>
        <rFont val="Arial Narrow"/>
        <family val="2"/>
      </rPr>
      <t>INFLUENCE OF HUMAN CAPITAL ON THE GLOBAL INNOVATION INDEX</t>
    </r>
    <r>
      <rPr>
        <sz val="10"/>
        <color indexed="8"/>
        <rFont val="Arial Narrow"/>
        <family val="2"/>
      </rPr>
      <t xml:space="preserve">, CITISE, № 4(34), 2022,
Economic sciences </t>
    </r>
  </si>
  <si>
    <t>https://ma123.ru/en/2022/12/id-0380-en/</t>
  </si>
  <si>
    <t>Scientific electronic library, Index Copernicus, International Institute of Organized Research, ResearchBib</t>
  </si>
  <si>
    <r>
      <t xml:space="preserve">Kateryna Czerniachowska, </t>
    </r>
    <r>
      <rPr>
        <b/>
        <i/>
        <sz val="10"/>
        <color indexed="8"/>
        <rFont val="Arial Narrow"/>
        <family val="2"/>
      </rPr>
      <t>Shelf space allocation methods  for nested product categories and virtual segments  in retail management</t>
    </r>
    <r>
      <rPr>
        <sz val="10"/>
        <color indexed="8"/>
        <rFont val="Arial Narrow"/>
        <family val="2"/>
      </rPr>
      <t xml:space="preserve">, Doctoral Thesis, Wroclaw University, Faculty of Business and Management, Department of Process Management, Wroclaw, 2022 </t>
    </r>
  </si>
  <si>
    <t>chrome-extension://efaidnbmnnnibpcajpcglclefindmkaj/http://bip.ue.wroc.pl/download/attachment/1062/praca-doktorska.pdf</t>
  </si>
  <si>
    <t>Wroclaw University, Faculty of Business and Management, Department of Process Management</t>
  </si>
  <si>
    <r>
      <t xml:space="preserve">Mayuri H. Molawade, Dr. Shashank.D. Joshi, Dr. Rohini Jadhav, </t>
    </r>
    <r>
      <rPr>
        <b/>
        <i/>
        <sz val="10"/>
        <color indexed="8"/>
        <rFont val="Arial Narrow"/>
        <family val="2"/>
      </rPr>
      <t>Comparison between software reliability models with novel reliability model using Cauchy distribution</t>
    </r>
    <r>
      <rPr>
        <sz val="10"/>
        <color indexed="8"/>
        <rFont val="Arial Narrow"/>
        <family val="2"/>
      </rPr>
      <t>, International Journal of Mechanical Engineering, Vol. 7 No. 5 May, 2022</t>
    </r>
  </si>
  <si>
    <t>chrome-extension://efaidnbmnnnibpcajpcglclefindmkaj/https://kalaharijournals.com/resources/MAY_170.pdf</t>
  </si>
  <si>
    <t>UGC-CARE List Group II, Crossref</t>
  </si>
  <si>
    <t>Cristescu Marian Pompiliu</t>
  </si>
  <si>
    <t>Revista Informatica Economica</t>
  </si>
  <si>
    <t>DOAJ, Cabell’s Directories of Publishing Oportunuities, EBSCO, ICAAP, Index Copernicus, Index of Information Systems Journals, Inspec, Open J-Gate, ProQuest Central, RePEc, Ulrich’s Periodicals Directory</t>
  </si>
  <si>
    <t>https://revistaie.ase.ro/editorial_board.html</t>
  </si>
  <si>
    <t>50*2=100</t>
  </si>
  <si>
    <t>Journal of Applied Computer Science &amp; Mathematics</t>
  </si>
  <si>
    <t xml:space="preserve">DOAJ, ICAAP, Zentralblatt Math, EBSCO, Ulrich’s Periodical Directory™, Index Copernicus </t>
  </si>
  <si>
    <t>https://jacsm.ro/committee/</t>
  </si>
  <si>
    <t>50*1,5=75</t>
  </si>
  <si>
    <t>Marian Pompiliu Cristescu</t>
  </si>
  <si>
    <t>SCIREA Journal of Computer — Open Access Journal</t>
  </si>
  <si>
    <t xml:space="preserve">WorldCat, Open J-Gate, Computer Science Directory, iSEEK, Research Networks, Index Copernicus  </t>
  </si>
  <si>
    <t>https://www.scirea.org/journal/EditorialBoard?JournalID=52000</t>
  </si>
  <si>
    <t>50*2,5=125</t>
  </si>
  <si>
    <t>China-USA Business Review</t>
  </si>
  <si>
    <t>Index Copernicus, H-index list, WebQualis/Capes index, JIFACTOR, ANVUR, China National Knowledge Infrastructure, Google-based Impact Factor, Chinese Electronic Periodical Services, Free Libs, WorldCat, WanFang Data, CQVIP, CrossRef, American Federal Computer Library Center, Finnish Publication Forum, Norwegian Social Science Data Services, Database for Statistics on Higher Education</t>
  </si>
  <si>
    <t>https://www.davidpublisher.com/index.php/Home/Journal/detail?journalid=13&amp;jx=CUBR&amp;cont=editorial</t>
  </si>
  <si>
    <t>Referent al Editurii ASE pentru domeniul științific INFORMATICĂ ECONOMICĂ și membru al colegiului științific al colecției INFORMATICĂ ECONOMICĂ</t>
  </si>
  <si>
    <t>https://editura.ase.ro/</t>
  </si>
  <si>
    <t>începând cu 15.11.2018</t>
  </si>
  <si>
    <r>
      <t>recenzie AEROSPACE (</t>
    </r>
    <r>
      <rPr>
        <b/>
        <sz val="10"/>
        <color indexed="8"/>
        <rFont val="Arial Narrow"/>
        <family val="2"/>
      </rPr>
      <t>Organization Preference Knowledge Acquisition of 2
Multi-platform Aircraft Mission System 3
Utilizing Frequent Closed Itemset Mining</t>
    </r>
    <r>
      <rPr>
        <sz val="10"/>
        <color indexed="8"/>
        <rFont val="Arial Narrow"/>
        <family val="2"/>
      </rPr>
      <t>)</t>
    </r>
  </si>
  <si>
    <t>10*5=50</t>
  </si>
  <si>
    <r>
      <t>recenzie      Applied Sciences (</t>
    </r>
    <r>
      <rPr>
        <b/>
        <sz val="10"/>
        <color indexed="8"/>
        <rFont val="Arial Narrow"/>
        <family val="2"/>
      </rPr>
      <t>NegoSim: An Automated Negotiation Simulation Platform</t>
    </r>
    <r>
      <rPr>
        <sz val="10"/>
        <color indexed="8"/>
        <rFont val="Arial Narrow"/>
        <family val="2"/>
      </rPr>
      <t>)</t>
    </r>
  </si>
  <si>
    <r>
      <t>recenzie      Axioms (</t>
    </r>
    <r>
      <rPr>
        <b/>
        <sz val="10"/>
        <color indexed="8"/>
        <rFont val="Arial Narrow"/>
        <family val="2"/>
      </rPr>
      <t>Fractional Clique Collocation Technique for Numerical Simulations of Fractional-Order Brusselator Chemical Model</t>
    </r>
    <r>
      <rPr>
        <sz val="10"/>
        <color indexed="8"/>
        <rFont val="Arial Narrow"/>
        <family val="2"/>
      </rPr>
      <t>)</t>
    </r>
  </si>
  <si>
    <r>
      <t>recenzie      Electronics (</t>
    </r>
    <r>
      <rPr>
        <b/>
        <sz val="10"/>
        <color indexed="8"/>
        <rFont val="Arial Narrow"/>
        <family val="2"/>
      </rPr>
      <t>Hiding and Extracting Important Information in Encrypted Images by Using the Transformation of All Possible Permutations and VQ Codebook</t>
    </r>
    <r>
      <rPr>
        <sz val="10"/>
        <color indexed="8"/>
        <rFont val="Arial Narrow"/>
        <family val="2"/>
      </rPr>
      <t>)</t>
    </r>
  </si>
  <si>
    <r>
      <t>recenzie      International Journal of Environmental Research and Public Health (</t>
    </r>
    <r>
      <rPr>
        <b/>
        <sz val="10"/>
        <color indexed="8"/>
        <rFont val="Arial Narrow"/>
        <family val="2"/>
      </rPr>
      <t>Using Unified Modelling Language to analyse business processes in the delivery of child health services</t>
    </r>
    <r>
      <rPr>
        <sz val="10"/>
        <color indexed="8"/>
        <rFont val="Arial Narrow"/>
        <family val="2"/>
      </rPr>
      <t>)</t>
    </r>
  </si>
  <si>
    <r>
      <t>recenzie      Electronics (</t>
    </r>
    <r>
      <rPr>
        <b/>
        <sz val="10"/>
        <color indexed="8"/>
        <rFont val="Arial Narrow"/>
        <family val="2"/>
      </rPr>
      <t>Signal Tables - An Extensible Exchange Format for Simulation Data</t>
    </r>
    <r>
      <rPr>
        <sz val="10"/>
        <color indexed="8"/>
        <rFont val="Arial Narrow"/>
        <family val="2"/>
      </rPr>
      <t>)</t>
    </r>
  </si>
  <si>
    <r>
      <t>recenzie           Big Data and Cognitive Computing (</t>
    </r>
    <r>
      <rPr>
        <b/>
        <sz val="10"/>
        <color indexed="8"/>
        <rFont val="Arial Narrow"/>
        <family val="2"/>
      </rPr>
      <t>WHAT IS (NOT) BIG DATA AND ITS 7VS CHALLENGES: A 2 SURVEY</t>
    </r>
    <r>
      <rPr>
        <sz val="10"/>
        <color indexed="8"/>
        <rFont val="Arial Narrow"/>
        <family val="2"/>
      </rPr>
      <t>)</t>
    </r>
  </si>
  <si>
    <r>
      <t>recenzie      Electronics (</t>
    </r>
    <r>
      <rPr>
        <b/>
        <sz val="10"/>
        <color indexed="8"/>
        <rFont val="Arial Narrow"/>
        <family val="2"/>
      </rPr>
      <t>Cost-sensitive Multigranulation Approximation in Decision
Making Applications</t>
    </r>
    <r>
      <rPr>
        <sz val="10"/>
        <color indexed="8"/>
        <rFont val="Arial Narrow"/>
        <family val="2"/>
      </rPr>
      <t>)</t>
    </r>
  </si>
  <si>
    <r>
      <t>recenzie      Symmetry (</t>
    </r>
    <r>
      <rPr>
        <b/>
        <sz val="10"/>
        <color indexed="8"/>
        <rFont val="Arial Narrow"/>
        <family val="2"/>
      </rPr>
      <t>Reversible Data Hiding Scheme Based on Coefficient Pair Mapping for Videos H.264/AVC without Distortion Drift</t>
    </r>
    <r>
      <rPr>
        <sz val="10"/>
        <color indexed="8"/>
        <rFont val="Arial Narrow"/>
        <family val="2"/>
      </rPr>
      <t>)</t>
    </r>
  </si>
  <si>
    <r>
      <t>recenzie      Axioms (</t>
    </r>
    <r>
      <rPr>
        <b/>
        <sz val="10"/>
        <color indexed="8"/>
        <rFont val="Arial Narrow"/>
        <family val="2"/>
      </rPr>
      <t>Existence Results for an m-Point Mixed Fractional-Order Problem at Resonance on the Half-Line</t>
    </r>
    <r>
      <rPr>
        <sz val="10"/>
        <color indexed="8"/>
        <rFont val="Arial Narrow"/>
        <family val="2"/>
      </rPr>
      <t>)</t>
    </r>
  </si>
  <si>
    <r>
      <t>recenzie      Applied Sciences (</t>
    </r>
    <r>
      <rPr>
        <b/>
        <sz val="10"/>
        <color indexed="8"/>
        <rFont val="Arial Narrow"/>
        <family val="2"/>
      </rPr>
      <t>Optimal Placement of Vibration Sensors for Industrial Robots Based on Bayesian Theory</t>
    </r>
    <r>
      <rPr>
        <sz val="10"/>
        <color indexed="8"/>
        <rFont val="Arial Narrow"/>
        <family val="2"/>
      </rPr>
      <t>)</t>
    </r>
  </si>
  <si>
    <r>
      <t>recenzie      Mathematics (</t>
    </r>
    <r>
      <rPr>
        <b/>
        <sz val="10"/>
        <color indexed="8"/>
        <rFont val="Arial Narrow"/>
        <family val="2"/>
      </rPr>
      <t>Knowledge Trajectories on Public Crisis Management Research from Massive Literature Text Using Topic-Clustered Evolution Extraction</t>
    </r>
    <r>
      <rPr>
        <sz val="10"/>
        <color indexed="8"/>
        <rFont val="Arial Narrow"/>
        <family val="2"/>
      </rPr>
      <t>)</t>
    </r>
  </si>
  <si>
    <r>
      <t>recenzie      Mathematics (</t>
    </r>
    <r>
      <rPr>
        <b/>
        <sz val="10"/>
        <color indexed="8"/>
        <rFont val="Arial Narrow"/>
        <family val="2"/>
      </rPr>
      <t>A Generalized Family of Exponentiated Composite Distributions</t>
    </r>
    <r>
      <rPr>
        <sz val="10"/>
        <color indexed="8"/>
        <rFont val="Arial Narrow"/>
        <family val="2"/>
      </rPr>
      <t>)</t>
    </r>
  </si>
  <si>
    <r>
      <t>recenzie      Mathematics (</t>
    </r>
    <r>
      <rPr>
        <b/>
        <sz val="10"/>
        <color indexed="8"/>
        <rFont val="Arial Narrow"/>
        <family val="2"/>
      </rPr>
      <t>Order-of-Addition Orthogonal Arrays with High Strength</t>
    </r>
    <r>
      <rPr>
        <sz val="10"/>
        <color indexed="8"/>
        <rFont val="Arial Narrow"/>
        <family val="2"/>
      </rPr>
      <t>)</t>
    </r>
  </si>
  <si>
    <r>
      <t>recenzie      Axioms (</t>
    </r>
    <r>
      <rPr>
        <b/>
        <sz val="10"/>
        <color indexed="8"/>
        <rFont val="Arial Narrow"/>
        <family val="2"/>
      </rPr>
      <t>Generalization of Fuzzy Connectives</t>
    </r>
    <r>
      <rPr>
        <sz val="10"/>
        <color indexed="8"/>
        <rFont val="Arial Narrow"/>
        <family val="2"/>
      </rPr>
      <t>)</t>
    </r>
  </si>
  <si>
    <r>
      <t>recenzie      Informatics (</t>
    </r>
    <r>
      <rPr>
        <b/>
        <sz val="10"/>
        <color indexed="8"/>
        <rFont val="Arial Narrow"/>
        <family val="2"/>
      </rPr>
      <t>Bots and Cyborgs Identification in the #FeesMustFall Campaign</t>
    </r>
    <r>
      <rPr>
        <sz val="10"/>
        <color indexed="8"/>
        <rFont val="Arial Narrow"/>
        <family val="2"/>
      </rPr>
      <t>)</t>
    </r>
  </si>
  <si>
    <r>
      <t>recenzie      Mathematics (</t>
    </r>
    <r>
      <rPr>
        <b/>
        <sz val="10"/>
        <color indexed="8"/>
        <rFont val="Arial Narrow"/>
        <family val="2"/>
      </rPr>
      <t>JMA: Nature-Inspired Java Macaque Algorithm for Optimization Problem</t>
    </r>
    <r>
      <rPr>
        <sz val="10"/>
        <color indexed="8"/>
        <rFont val="Arial Narrow"/>
        <family val="2"/>
      </rPr>
      <t>)</t>
    </r>
  </si>
  <si>
    <r>
      <t>recenzie      Sustainability (</t>
    </r>
    <r>
      <rPr>
        <b/>
        <sz val="10"/>
        <color indexed="8"/>
        <rFont val="Arial Narrow"/>
        <family val="2"/>
      </rPr>
      <t>Information retrieval technologies and Big Data analytics to an-2 alyze product innovation in the music industry</t>
    </r>
    <r>
      <rPr>
        <sz val="10"/>
        <color indexed="8"/>
        <rFont val="Arial Narrow"/>
        <family val="2"/>
      </rPr>
      <t>)</t>
    </r>
  </si>
  <si>
    <r>
      <t>recenzie      SGEM GEOCONFERENCE 2022 (</t>
    </r>
    <r>
      <rPr>
        <b/>
        <sz val="10"/>
        <color indexed="8"/>
        <rFont val="Arial Narrow"/>
        <family val="2"/>
      </rPr>
      <t>MEASURING AND EVALUATION OF THE ECHOGENICITY GRADE OF SUBSTANTIA NIGRA IN MRI VS B-MODE ULTRASOUND IMAGING USING THE SAME ALGORITHM: A PILOT COMPARISON STUDY</t>
    </r>
    <r>
      <rPr>
        <sz val="10"/>
        <color indexed="8"/>
        <rFont val="Arial Narrow"/>
        <family val="2"/>
      </rPr>
      <t>)</t>
    </r>
  </si>
  <si>
    <t>SGEM GEOCONFERENCE 2022, 4-10 July 2022, Albena, Bulgaria   https://www.sgem.org/</t>
  </si>
  <si>
    <t>https://www.sgem.org/index.php/committee-and-partners/reviewers-committee</t>
  </si>
  <si>
    <r>
      <t>recenzie      SGEM GEOCONFERENCE 2022 (</t>
    </r>
    <r>
      <rPr>
        <b/>
        <sz val="10"/>
        <color indexed="8"/>
        <rFont val="Arial Narrow"/>
        <family val="2"/>
      </rPr>
      <t>USE OF ARTIFICIAL INTELLIGENCE ELEMENTS IN PREDICTIVE PROCESS MANAGEMENT</t>
    </r>
    <r>
      <rPr>
        <sz val="10"/>
        <color indexed="8"/>
        <rFont val="Arial Narrow"/>
        <family val="2"/>
      </rPr>
      <t>)</t>
    </r>
  </si>
  <si>
    <r>
      <t>recenzie      SGEM GEOCONFERENCE 2022 (</t>
    </r>
    <r>
      <rPr>
        <b/>
        <sz val="10"/>
        <color indexed="8"/>
        <rFont val="Arial Narrow"/>
        <family val="2"/>
      </rPr>
      <t>IT SOLUTION FOR EX LABELLING ASSISTANCE</t>
    </r>
    <r>
      <rPr>
        <sz val="10"/>
        <color indexed="8"/>
        <rFont val="Arial Narrow"/>
        <family val="2"/>
      </rPr>
      <t>)</t>
    </r>
  </si>
  <si>
    <r>
      <t>recenzie      SGEM GEOCONFERENCE 2022 (</t>
    </r>
    <r>
      <rPr>
        <b/>
        <sz val="10"/>
        <color indexed="8"/>
        <rFont val="Arial Narrow"/>
        <family val="2"/>
      </rPr>
      <t>SECURING INFORMATION SYSTEMS USING FRACTAL GEOMETRY</t>
    </r>
    <r>
      <rPr>
        <sz val="10"/>
        <color indexed="8"/>
        <rFont val="Arial Narrow"/>
        <family val="2"/>
      </rPr>
      <t>)</t>
    </r>
  </si>
  <si>
    <t>Marian Pompiliu Cristescu, Raluca Andreea Nerisanu, Dumitru Alexandru Mara, Renate-Martina Polder (Univ. Târgu Mureș), Albert-Attila Keresztesi (Univ. Târgu Mureș)</t>
  </si>
  <si>
    <t>IE2022</t>
  </si>
  <si>
    <t>https://www.conferenceie.ase.ro/index.php/previous-conferences/ie-2022-the-21st-international-conference-on-informatics-in-economy/</t>
  </si>
  <si>
    <t xml:space="preserve">May, 26-27, 2022 </t>
  </si>
  <si>
    <t>(30*1,5)=45</t>
  </si>
  <si>
    <t>Proiecte ERASMUS+ linia KA2</t>
  </si>
  <si>
    <t>partener</t>
  </si>
  <si>
    <t>24.580 EURO</t>
  </si>
  <si>
    <t>doctorat</t>
  </si>
  <si>
    <t>responsabil din partea ULBS</t>
  </si>
  <si>
    <t>Cibernetică și Statistică Economică</t>
  </si>
  <si>
    <t>8*28=224</t>
  </si>
  <si>
    <t>8*2*28=448</t>
  </si>
  <si>
    <t>admitere la doctorat</t>
  </si>
  <si>
    <t>(10/3)*3=10</t>
  </si>
  <si>
    <t>examen de semestru BAZE DE DATE - CIG anul I</t>
  </si>
  <si>
    <t>82/3=27,33</t>
  </si>
  <si>
    <t>evaluare de parcurs la curs BAZE DE DATE - CIG anul I</t>
  </si>
  <si>
    <t>restanță BAZE DE DATE - CIG anul I</t>
  </si>
  <si>
    <t>(82 * (25/100))/3=6,83</t>
  </si>
  <si>
    <t>reexaminare BAZE DE DATE - CIG anul I</t>
  </si>
  <si>
    <t>(82 * (10/100))/3=2,73</t>
  </si>
  <si>
    <t>examen de semestru INFORMATICĂ - CIG anul I</t>
  </si>
  <si>
    <t>evaluare de parcurs la curs INFORMATICĂ - CIG anul I</t>
  </si>
  <si>
    <t>restanță INFORMATICĂ - CIG anul I</t>
  </si>
  <si>
    <t>reexaminare INFORMATICĂ - CIG anul I</t>
  </si>
  <si>
    <t>examen de semestru TEHNOLOGII WEB - CIG anul II</t>
  </si>
  <si>
    <t>75/3=25,00</t>
  </si>
  <si>
    <t>evaluare de parcurs la curs TEHNOLOGII WEB - CIG anul II</t>
  </si>
  <si>
    <t>restanță TEHNOLOGII WEB - CIG anul II</t>
  </si>
  <si>
    <t>(75 * (25/100))/3=6,25</t>
  </si>
  <si>
    <t>reexaminare TEHNOLOGII WEB - CIG anul II</t>
  </si>
  <si>
    <t>(75 * (10/100))/3=2,50</t>
  </si>
  <si>
    <t>examen de semestru INFORMATICĂ MANAGERIALĂ - MNG anul III</t>
  </si>
  <si>
    <t>66/3=22,00</t>
  </si>
  <si>
    <t>evaluare de parcurs la curs INFORMATICĂ MANAGERIALĂ - MNG anul III</t>
  </si>
  <si>
    <t>restanță INFORMATICĂ MANAGERIALĂ - MNG anul III</t>
  </si>
  <si>
    <t>(66 * (25/100))/3=5,50</t>
  </si>
  <si>
    <t>reexaminare INFORMATICĂ MANAGERIALĂ - MNG anul III</t>
  </si>
  <si>
    <t>(66 * (10/100))/3=2,20</t>
  </si>
  <si>
    <t>examen de licență - CIG anul III - IF(zi)</t>
  </si>
  <si>
    <t>(18/3)*2=12</t>
  </si>
  <si>
    <t>examen de disertație - master B8 anul III - IF(zi)</t>
  </si>
  <si>
    <t>(20/3)*3=20</t>
  </si>
  <si>
    <r>
      <t xml:space="preserve">CIOANGHER GH. STEFANIA CRISTINA, </t>
    </r>
    <r>
      <rPr>
        <b/>
        <i/>
        <sz val="10"/>
        <color indexed="8"/>
        <rFont val="Arial Narrow"/>
        <family val="2"/>
      </rPr>
      <t>Aplicație web pentru calculul salariilor și managementul resurselor umane</t>
    </r>
    <r>
      <rPr>
        <sz val="10"/>
        <color indexed="8"/>
        <rFont val="Arial Narrow"/>
        <family val="2"/>
      </rPr>
      <t>, MASTER</t>
    </r>
  </si>
  <si>
    <r>
      <t xml:space="preserve">CIOLACU I.MARIA ALEXANDRA, </t>
    </r>
    <r>
      <rPr>
        <b/>
        <i/>
        <sz val="10"/>
        <color indexed="8"/>
        <rFont val="Arial Narrow"/>
        <family val="2"/>
      </rPr>
      <t>Aplicație informatică destinată activității de audit financiar</t>
    </r>
    <r>
      <rPr>
        <sz val="10"/>
        <color indexed="8"/>
        <rFont val="Arial Narrow"/>
        <family val="2"/>
      </rPr>
      <t>, MASTER</t>
    </r>
  </si>
  <si>
    <r>
      <t xml:space="preserve">DUMITRASCU V. TEODORA ANDREEA, </t>
    </r>
    <r>
      <rPr>
        <b/>
        <i/>
        <sz val="10"/>
        <color indexed="8"/>
        <rFont val="Arial Narrow"/>
        <family val="2"/>
      </rPr>
      <t>Aplicație informatică pentru analiza profitabilitații unei organizații</t>
    </r>
    <r>
      <rPr>
        <sz val="10"/>
        <color indexed="8"/>
        <rFont val="Arial Narrow"/>
        <family val="2"/>
      </rPr>
      <t>, MASTER</t>
    </r>
  </si>
  <si>
    <r>
      <t xml:space="preserve">POPA D. IOANA, </t>
    </r>
    <r>
      <rPr>
        <b/>
        <i/>
        <sz val="10"/>
        <color indexed="8"/>
        <rFont val="Arial Narrow"/>
        <family val="2"/>
      </rPr>
      <t>Optimizarea activităților unei agenții de turism printr-o aplicație web</t>
    </r>
    <r>
      <rPr>
        <sz val="10"/>
        <color indexed="8"/>
        <rFont val="Arial Narrow"/>
        <family val="2"/>
      </rPr>
      <t>, MASTER</t>
    </r>
  </si>
  <si>
    <r>
      <t xml:space="preserve">BÂSCĂ A.N.ELENA, </t>
    </r>
    <r>
      <rPr>
        <b/>
        <i/>
        <sz val="10"/>
        <color indexed="8"/>
        <rFont val="Arial Narrow"/>
        <family val="2"/>
      </rPr>
      <t>Eficientizarea procesului de vânzare printr-o aplicație WEB</t>
    </r>
    <r>
      <rPr>
        <sz val="10"/>
        <color indexed="8"/>
        <rFont val="Arial Narrow"/>
        <family val="2"/>
      </rPr>
      <t>, LICENȚĂ</t>
    </r>
  </si>
  <si>
    <r>
      <t xml:space="preserve">BROTE I.STANCA-DARIA, </t>
    </r>
    <r>
      <rPr>
        <b/>
        <i/>
        <sz val="10"/>
        <color indexed="8"/>
        <rFont val="Arial Narrow"/>
        <family val="2"/>
      </rPr>
      <t>Utilizarea tehnologiilor WEB pentru gestionarea activității unui magazin de produse personalizate</t>
    </r>
    <r>
      <rPr>
        <sz val="10"/>
        <color indexed="8"/>
        <rFont val="Arial Narrow"/>
        <family val="2"/>
      </rPr>
      <t>, LICENȚĂ</t>
    </r>
  </si>
  <si>
    <r>
      <t xml:space="preserve">CIOBANU M.C.MARIA-ANDREEA, </t>
    </r>
    <r>
      <rPr>
        <b/>
        <i/>
        <sz val="10"/>
        <color indexed="8"/>
        <rFont val="Arial Narrow"/>
        <family val="2"/>
      </rPr>
      <t>Sistem informatic pentru proiectarea și urmărirea bugetelor de venituri și cheltuieli</t>
    </r>
    <r>
      <rPr>
        <sz val="10"/>
        <color indexed="8"/>
        <rFont val="Arial Narrow"/>
        <family val="2"/>
      </rPr>
      <t>, LICENȚĂ</t>
    </r>
  </si>
  <si>
    <r>
      <t xml:space="preserve">CORLACIU I.IOANA-MARIA, </t>
    </r>
    <r>
      <rPr>
        <b/>
        <i/>
        <sz val="10"/>
        <color indexed="8"/>
        <rFont val="Arial Narrow"/>
        <family val="2"/>
      </rPr>
      <t>Optimizarea activității și gestionării unui magazin online de telefoane SECOND-HAND</t>
    </r>
    <r>
      <rPr>
        <sz val="10"/>
        <color indexed="8"/>
        <rFont val="Arial Narrow"/>
        <family val="2"/>
      </rPr>
      <t>, LICENȚĂ</t>
    </r>
  </si>
  <si>
    <r>
      <t xml:space="preserve">LEȚ I.SEBASTIAN-MARIAN, </t>
    </r>
    <r>
      <rPr>
        <b/>
        <i/>
        <sz val="10"/>
        <color indexed="8"/>
        <rFont val="Arial Narrow"/>
        <family val="2"/>
      </rPr>
      <t>Aplicația WEB, suport al activității decizionale într-o unitate HORECA</t>
    </r>
    <r>
      <rPr>
        <sz val="10"/>
        <color indexed="8"/>
        <rFont val="Arial Narrow"/>
        <family val="2"/>
      </rPr>
      <t>, LICENȚĂ</t>
    </r>
  </si>
  <si>
    <t>membru în CSD-Școala Doctorală de Științe Sociale-Domenii de doctorat: Cibernetică și statistică, Drept, Economie, Finanțe, Management</t>
  </si>
  <si>
    <t>membru în comisia de corectare lucrări de licență - iulie 2022</t>
  </si>
  <si>
    <r>
      <rPr>
        <b/>
        <sz val="10"/>
        <color indexed="8"/>
        <rFont val="Arial Narrow"/>
        <family val="2"/>
      </rPr>
      <t>Cristescu Marian Pompiliu</t>
    </r>
    <r>
      <rPr>
        <sz val="10"/>
        <color indexed="8"/>
        <rFont val="Arial Narrow"/>
        <family val="2"/>
      </rPr>
      <t>, Nerișanu Raluca Andreea, Mara Dumitru Alexandru</t>
    </r>
  </si>
  <si>
    <t>IECS2022</t>
  </si>
  <si>
    <t>October 28, 2022</t>
  </si>
  <si>
    <t>Sep 30th, 2022</t>
  </si>
  <si>
    <t>Balteș Nicolae</t>
  </si>
  <si>
    <t>Studiu privind analiza performanței financiare a companiei prin indicatori de creare de valoare</t>
  </si>
  <si>
    <t>INTERNATIONAL SCIENTIFIC CONFERENCE ON ACCOUNTING, ISCA 2022</t>
  </si>
  <si>
    <t>ISBN 978-9975-155-92-2 (PDF)</t>
  </si>
  <si>
    <t>17-22</t>
  </si>
  <si>
    <t>DOI: 10.5281/zenodo.7059302</t>
  </si>
  <si>
    <t>EMPIRICAL STUDY ON THE FINANCING OF THE DEFENSE IN STATES OF THE EUROPEAN UNION, NATO MEMBERS.</t>
  </si>
  <si>
    <t>HUSERAȘ, Alin Teodor; BALTEȘ, Nicolae</t>
  </si>
  <si>
    <t>Revista Economica . 2022, Vol. 74 Issue 4, p24-34. 11</t>
  </si>
  <si>
    <t>ISSN: 1582-6260 (print), 2344-5424 (online)</t>
  </si>
  <si>
    <t>24-34</t>
  </si>
  <si>
    <t>B+, cod 478</t>
  </si>
  <si>
    <t>Analiza și diagnosticul echilibrului financiar -Studiu empiric indrustria HoReCa</t>
  </si>
  <si>
    <t>Nicolae Balteș, Ruxandra Maria Pavel (Constantin)</t>
  </si>
  <si>
    <t>Pro Universitaria București</t>
  </si>
  <si>
    <t>978-606-26-1392-1</t>
  </si>
  <si>
    <t>Martie</t>
  </si>
  <si>
    <t>Balteș, N. &amp; Pavel, R.M.-ULBS</t>
  </si>
  <si>
    <t xml:space="preserve"> Assessment of the Insolvency Risk in Companies Listed on the Bucharest Stock Exchange. Studia Universitatis Vasile Goldiș Arad, Seria Științe Economice, 29(4), 58-71.</t>
  </si>
  <si>
    <t>Haroon Hussain, Rohani Md-Rus,Hamdan Amer Al-Jaifi, Rana Yassir Hussain *DETERMINANTS OF CORPORATE PAY-OUT POLICY AND THE
MODERATING EFFECTS OF FIRM'S GROWTH: EVIDENCE
FROM PAKISTAN, Studia Universitas Economics Series, ”Vasile Goldis” Western University of Arad, iuly 2022</t>
  </si>
  <si>
    <t>https://sciendo.com/pdf/10.2478/sues-2022-0013</t>
  </si>
  <si>
    <t>B+, cod 792</t>
  </si>
  <si>
    <t>Baltes, , N.; Pavel, R.-M. -ULBS</t>
  </si>
  <si>
    <t>Study on the correlation between working capital and economic value added for the companies relating to the hotel and restaurant industry listed on the bucharest stock exchange. Ovidius Univ. Ann. Econ. Sci. Ser. 2020, 20, 838–844.</t>
  </si>
  <si>
    <t>FSE2</t>
  </si>
  <si>
    <t>Filipa Campos , Luís Lima Santos * , Conceição Gomes and Lucília Cardoso, Management Accounting Practices in the Hospitality Industry:
A Systematic Review and Critical Approach, Tourism and Hospitality, FEBRUARIE 2022</t>
  </si>
  <si>
    <t xml:space="preserve">file:///C:/Users/Nicolae%20Baltes/Downloads/tourismhosp-03-00017%20(2).pdf, </t>
  </si>
  <si>
    <t>CNKI
Digital Science
DOAJ
EBSCO
EconBiz
OpenAIRE
ProQuest
RePEc</t>
  </si>
  <si>
    <t>Baltes, N.; Pavel, R.-M.-ULBS</t>
  </si>
  <si>
    <t>Study on the correlation between working capital and economic value added for the companies relating to the hotel and restaurant industry listed on the Bucharest stock exchange. Ovidius Univ. Ann. Econ. Sci. Ser. 2020, 20, 838–844.</t>
  </si>
  <si>
    <t xml:space="preserve">Anca Antoaneta Vărzaru 1,* , Claudiu George Bocean 2,* , Mădălina Giorgiana Mangra 3 and Gabriel Ioan Mangra 4, Assessing the Effects of Innovative Management Accounting
Tools on Performance and Sustainability, Sustainability, ISSN: 2071-1050, </t>
  </si>
  <si>
    <t>file:///C:/Users/Nicolae%20Baltes/Downloads/sustainability-14-05585.pdf</t>
  </si>
  <si>
    <t>NICOLAE, B. &amp; J.Ş. AMALIA,-ULBS</t>
  </si>
  <si>
    <t>Study Regarding The Effects Of Demographic Transition On Labor Market And Public Pension System In Central And Eastern Europe, Studies In Business &amp; Economics, Vol.15, Nᵒ1, 2020.</t>
  </si>
  <si>
    <t xml:space="preserve">Wahyuningrat,  Denok Kurniasih  Purwokerto, Paulus Israwan Setyoko  Purwokerto Anggara Setya Saputra, The Effect of Emotional Intelligence, Organizational Commitment and Perceived Organizational Support (POS) on Organizational Citizenship Behavior(OCB) of Government staff, res militaris </t>
  </si>
  <si>
    <t>file:///C:/Users/Nicolae%20Baltes/Downloads/RESM10+ag+Wahyuningrat-militaeris(a)%20(1).pdf</t>
  </si>
  <si>
    <t>Scopus,  https://www.scopus.com/sourceid/21100908447</t>
  </si>
  <si>
    <t xml:space="preserve">Nicolae, B. y Amalia, J. (2020). </t>
  </si>
  <si>
    <t>Study regarding the effects of demographic transition on labor market and public pension system in central and eastern Europe. Studies in Bussiness and Economics, 15(1), 158-170. https://doi.org/10.2478/ sbe-2020-0013</t>
  </si>
  <si>
    <t>Alejandro Esteban Astudillo Jiménez*
Dabor Olate López**, Mercado laboral y sistema de
pensiones: evidencia para Chile, Revista Opera, 
ISSN-e: 1657-8651</t>
  </si>
  <si>
    <t>https://dialnet.unirioja.es/servlet/articulo?codigo=8688375</t>
  </si>
  <si>
    <t>LATINDEX -Sistema Regional de Información en Línea para Revistas Científicas de América Latina, el Caribe, España y Portugal, el directorio DOAJ -Directory of Open Access Journals-, y las bases de datos de REDALYC -Red de Revistas Científicas de América Latina y el Caribe, España y Portugal-, ESCI -Emerging Sources Citation Index-, Cengage Learning, CLASE -Citas Latinoamericanas en Ciencias Sociales y Humanidades-, Fuente Académica EBSCO, Dialnet, SSRN -Social Science Research Network-, OJS –Open Journal System  y REDIB -Red Iberoamericana de Innovación y Conocimiento Científico-.</t>
  </si>
  <si>
    <t>. Nicolae, B., &amp; Maria-Daciana, R. C. (2014). Study regarding the financial stability of
commercial banks listed on Bucharest Stock Exchange of CAMELS rating outlook. Journal
of International Studies, 7(3).</t>
  </si>
  <si>
    <t xml:space="preserve">Balteș, N. and Pavel, R. M. </t>
  </si>
  <si>
    <t>Assessment of the Insolvency Risk in Companies Listed on the Bucharest Stock Exchange. Studia Universitatis „Vasile Goldis” Arad – Economics Series, 29(4), 58–71. https://doi.org/10.2478/sues-2019-0018</t>
  </si>
  <si>
    <t>Arni Surwanti, Ramdan Fauzi, Rosnia Masruki-PREDICTING CORPORATE BANKRUPTCY IN INDONESIA’S TRANSPORTATION INDUSTRY, Journal of Applied Management (JAM)</t>
  </si>
  <si>
    <t>https://jurnaljam.ub.ac.id/index.php/jam/article/view/2620</t>
  </si>
  <si>
    <t>DOAJ, ASEAN CITATION INDEX, GOOGLE SCHOLAR, CROSSREF</t>
  </si>
  <si>
    <t>. Nicolae, B., &amp; Maria-Daciana, R. C.-ULBS</t>
  </si>
  <si>
    <t>Study regarding the financial stability of
commercial banks listed on Bucharest Stock Exchange of CAMELS rating outlook. Journal
of International Studies, 7(3).</t>
  </si>
  <si>
    <t xml:space="preserve">Ali Jabbar Abed (1), Dheyaa Zamel Khudair (2)-The Effect Of Accounting Conservatism On Financial Performance
An applied study of a sample of banks listed in the Iraq Stock Exchange, Al-Qadisiyah Journal for Administrative and Economic Sciences ISSNOnline : 2312-9883
QJAE, Volume 24, Issue 2 (2022) </t>
  </si>
  <si>
    <t>https://www.iasj.net/iasj/download/83e69866819a2ee7</t>
  </si>
  <si>
    <t xml:space="preserve">JIMON, S. A.; DUMITER, F. C.; BALTES, N. </t>
  </si>
  <si>
    <t>Financial sustainability of pension systems. Cham: Springer International Publishing, 2021. v. 52.</t>
  </si>
  <si>
    <t>Bianca WiederkehrLuís Eduardo Afonso, Maternidade e aposentadoria no RGPS: como as mulheres com filhos são afetadas pela reforma previdenciária da Emenda Constitucional 103/2019?, Rev. bras. estud. popul. 39 • 2022 • https://doi.org/10.20947/S0102-3098a0207</t>
  </si>
  <si>
    <t>https://www.scielo.br/j/rbepop/a/zCykVKNkdfrLnP5zDJFCZbg/?lang=pt&amp;fbclid=IwAR0sn0RbImIjhB2ToeCpendS0aoifdWSgavdlA4gWphLkiMAJS59BGEKmLQ</t>
  </si>
  <si>
    <t>Scielo</t>
  </si>
  <si>
    <t>Economic Research-Ekonomska Istraživanja </t>
  </si>
  <si>
    <t>Scopus, GEOBASE, CABI, RePec, EBSCO (Business Source Complete, Business Source Elite, Business Source Premier, Business Source Ultimate, TOC Premier), CNIK, OCLC, and Naver</t>
  </si>
  <si>
    <t>Evaluare pe parcurs- Contabilitate financiară 2 sem. I 2021-2022, CIG anul 2</t>
  </si>
  <si>
    <t>75 studenți :3 =25</t>
  </si>
  <si>
    <t>Evaluare pe parcurs- Contabilitate financiară 1 sem. II 2021-2022, CIG anul 1</t>
  </si>
  <si>
    <t>82 studenți :3 =23,66</t>
  </si>
  <si>
    <t>Evaluare pe parcurs-Analiza economico-financiară sem. I 2021-2022, CIG, an III</t>
  </si>
  <si>
    <t>75 studenți :3= 25</t>
  </si>
  <si>
    <t xml:space="preserve">Evaluare pe parcurs-Expertiză și diagnostic financiar sem.i 2021-2022, master B8 </t>
  </si>
  <si>
    <t>47 studenți:3 =15,66</t>
  </si>
  <si>
    <t>Examen- Contabilitate financiară 1 sem. II 2021-2022, CIG anul 1</t>
  </si>
  <si>
    <t>Examen-Analiza economico-financiară sem. I 2021-2022, CIG an III</t>
  </si>
  <si>
    <t>Examen- Contabilitate financiară 2 sem. I 2021-2022, CIG anul 2</t>
  </si>
  <si>
    <t>Examen Expertiză și diagnostic financiar sem.i 2021-2022 , master II B8</t>
  </si>
  <si>
    <t>Restanțe- Contabilitate financiară 1 sem. II 2021-2022, CIG anul 1</t>
  </si>
  <si>
    <t>82 studenți x 25% : 3= 6,83</t>
  </si>
  <si>
    <t>Restanțe-Analiza economico-financiară sem. I 2021-2022, CIG, an III</t>
  </si>
  <si>
    <t>75studenți x 25%:3=5,5</t>
  </si>
  <si>
    <t>Restanțe- Contabilitate financiară 2 sem. I 2021-2022, CIG anul 2</t>
  </si>
  <si>
    <t>Restanțe Expertiză și diagnostic financiar sem.i 2021-2022 , master II, B8</t>
  </si>
  <si>
    <t>47 studenți x 10%= 4,7:3=1,58</t>
  </si>
  <si>
    <t>Reexaminări- Contabilitate financiară 1 sem. II 2021-2022, CIG anul 1</t>
  </si>
  <si>
    <t>82 studenți x 10%:3=2,37</t>
  </si>
  <si>
    <t>Reexaminări-Analiza economico-financiară sem. I 2021-2022, CIG an III</t>
  </si>
  <si>
    <t>75studenți x 10%:3=2.5</t>
  </si>
  <si>
    <t>Reexaminări- Contabilitate financiară 2 sem. I 2021-2022, CIG anul 2</t>
  </si>
  <si>
    <t>75studenți x 10%:3=2.6</t>
  </si>
  <si>
    <t>Reexaminări- Expertiză și diagnostic financiar sem.i 2021-2022 , master II B8</t>
  </si>
  <si>
    <t>47 studenți x 10%=4,7:3=1,58</t>
  </si>
  <si>
    <t xml:space="preserve">Examen disertație master B8-iulie 2022 - comisia 2 </t>
  </si>
  <si>
    <t>19 studenți :3 =6,33 x3=19</t>
  </si>
  <si>
    <t>Simion Cristina Maria -Contabilitatea cheltuielilor , veniturilor și a rezultatului execițiului financiar. Studiu de caz Societatea COMPA SA SIBIU.-licență CIG</t>
  </si>
  <si>
    <t xml:space="preserve">IOSIF I. GIORGIANA MĂDĂLINA-Analiza performanței financiare și a riscului de insolvență la entități economice din domeniul construcțiilor, listate la BVB , master B8 </t>
  </si>
  <si>
    <t>CÎMPEAN V. NATALIA TEODORA- Diagnosticarea poziției, a performanței financiare și a riscului de insolvență la entități economice din domeniul industriei farmaceutice listate la BVB, master B8</t>
  </si>
  <si>
    <t>MATIEȘ I. IULIA- Analiza poziției, performanței financiare și a riscului de insolvență la societăți economice  din domeniul construcțiilor listate la BVB, master B8</t>
  </si>
  <si>
    <t>MATIEȘ I. IOANA- Analiza poziției, performanței financiare și a riscului de insolvență la societăți economice  din domeniul HORECA listate la BVB, master B8</t>
  </si>
  <si>
    <t xml:space="preserve">CHISBAC V. MARIA ANDREEA-Analiza pozișiei, performanței financiare și a riscului de insolvență: Industria metalurgică, master B8 </t>
  </si>
  <si>
    <t>BĂDĂRÎNZĂ S. PAUL DORIN- Analiza pozitiei, performanței și a riscului de insolvență la entități economice din doemniul ind prelucrătoare listate la BVB Bucuresti 2017-2021, master B6</t>
  </si>
  <si>
    <t>BĂDILĂ V. (PALALOGA)  MIHAELA ANDREEA- Studiu privind analiza pozitiei, performanței financiare și a riscului de insolvență la entități economice din domeniul ind transportului rutier de mărfuri, master B8</t>
  </si>
  <si>
    <t>BADIU I. MIHAELA- Studiu privind analiza pozitiei, performanței financiare și a riscului de insolvență la entități economice din domeniul ind prelucrătoare listate la BVB, master B8</t>
  </si>
  <si>
    <t>Groza Camelia- Studiu privind analiza pozitiei, performanței financiare și a riscului de insolvență. Industria metalurgică, master B8</t>
  </si>
  <si>
    <t>BĂLOI (STOICA) I. ADRIANA CRISTINA- Analiza poziției financiare și a riscului de insolvență la entități economice din domeniul industriei Horeca, master B8</t>
  </si>
  <si>
    <t>BĂTĂCUI C. BIANCA DENISA-Analiza poziției, performanței financiare și a riscului de insolvență la societăți economice  din industria extracției gazelor naturale listate la BVB, master B8</t>
  </si>
  <si>
    <t>BALTEȘ NICOLAE</t>
  </si>
  <si>
    <t>ELABORARE SUBIECTE LICENȚĂ DISCIPLINA CONTABILITATE FINANCIARĂ CIG, FEBRUARIE 2022</t>
  </si>
  <si>
    <t>ELABORARE SUBIECTE LICENȚĂ DISCIPLINA CONTABILITATE FINANCIARĂ CIG, IULIE, 2022</t>
  </si>
  <si>
    <t>Petrașcu Daniela</t>
  </si>
  <si>
    <t>Petrașcu Daniela, Tieanu Alexandra (fără apartenență la univ.)</t>
  </si>
  <si>
    <t>The role of Internal Audit in Fraud Prevention and Detection</t>
  </si>
  <si>
    <t>Fraud Prevention Determinants: A Balinese Cultural Overview, Komang Adi Kurniawan Saputra, 
M. Mu'ah, J. Jurana, Claudia Wanda Melati Korompis, 
Daniel T. H. Manurung, - Australasian Accounting Business and Finance 2022</t>
  </si>
  <si>
    <t>https://ro.uow.edu.au/cgi/viewcontent.cgi?article=2140&amp;context=aabfj</t>
  </si>
  <si>
    <t>The Australasian Accounting Business and Finance Journal appears in the Web of Science database under the Business Finance category. AABFJ articles appear in the Scopus database for 2014 onwards. Our articles appear on both the ProQuest and EBSCO databases and our journal is listed with Cabell's and Ulrich's Directories. AABFJ is an open access journal which appears on DOAJ (Directory of Open Access Journals). AABFJ is also listed in the Emerging Source Citation Index of Thomson Reuters. AABFJ is currently rated as a Q2 under SJR (Scimago Journal &amp; Country Rank). AABFJ is now ranked in the CABS's (the Chartered Association of Business Schools) Academic Journal Guide. AABFJ was a B ranked journal on the 2010 ERA (Excellence in Research for Australia) List of the Australian Research Council.</t>
  </si>
  <si>
    <t>Organizational culture as moderating the influence of internal control and community participation on fraud prevention in village fund management during the COVID …IMYD Putra, NK Rasmini, G Gayatri… - Linguistics and Culture …, 2022</t>
  </si>
  <si>
    <t>lingcure.org/index.php/journal/article/view/2050</t>
  </si>
  <si>
    <t>Crossref; SCOPUS; EUROPE PMC</t>
  </si>
  <si>
    <t>The effect of independence, professionalism, and experience of internal auditors on fraud prevention with organizational culture as moderating variable, NPAW Putri, INWA Putra, MG Wirakusuma… - Linguistics and Culture …, 2022</t>
  </si>
  <si>
    <t>https://www.lingcure.org/index.php/journal/article/view/2108</t>
  </si>
  <si>
    <t>Fraud Risk in Peer Lending Fintech Transactions: The Role of Consumer Protection Regulation in Indonesia
R Pratiwi, MS Prabowo, M Nugroho… -International Journal of Social Science and Business
Volume 6, Number 4, 2022, pp. 469-477
P-ISSN: 2614-6533 E-ISSN: 2549-6409
Open Access: https://dx.doi.org/10.23887/ijssb.v6i4.46511,2022</t>
  </si>
  <si>
    <t>ejournal.undiksha.ac.id/index.php/IJSSB/article/view/46511</t>
  </si>
  <si>
    <t xml:space="preserve">PETRAȘCU Daniela , Ioan Cosmin PIȚU (fără apartenență la univ.), Bianca Cristina CIOCANEA, (fără apartenență la univ.) </t>
  </si>
  <si>
    <t>Tax Evasion-Corrosive Factor for the National Economy.</t>
  </si>
  <si>
    <t>Valoración del perjuicio ocasionado al estado ecuatoriano por las empresas inexistentes o fantasmas
JLR Buste, RRN Cedeño, FJC Banderas… - rus.ucf.edu.cu/index.php/rusUniversidad y …, 2022 - rus.ucf.edu.cu</t>
  </si>
  <si>
    <t>rus.ucf.edu.cu/index.php/rus</t>
  </si>
  <si>
    <t>SCOPUS, DOAJ, CLASE,</t>
  </si>
  <si>
    <t>THE INFLUENCE OF INTERNAL AUDIT, RISK MANAGEMENT, WHISTLEBLOWING SYSTEM AND BIG DATA ANALYTICS ON THE FINANCIAL CRIME BEHAVIOR PREVENTION</t>
  </si>
  <si>
    <t>https://www.webofscience.com/wos/woscc/full-record/WOS:000892767800001</t>
  </si>
  <si>
    <t>Wos</t>
  </si>
  <si>
    <t>An analysis of external and internal auditors' use of ISA 240 red flags: The impact of auditors' estimation of fraud pervasiveness</t>
  </si>
  <si>
    <t>Fraud Prevention Determinants: A Balinese Cultural Overview</t>
  </si>
  <si>
    <t>https://www.webofscience.com/wos/woscc/full-record/WOS:000841921300001</t>
  </si>
  <si>
    <t>Daniela Petraşcu, Mihai Adrian Bucur (fara apartenenta la universitate), Elena Dobre</t>
  </si>
  <si>
    <t>Analysing the Management of Human Resource in Economic-Financial Fraud Investigation</t>
  </si>
  <si>
    <t>Prevention Village Fund Fraud in Indonesia: Moral Sensitivity as a Moderating VariableS Wahyudi, T Achmad, ID Pamungkas - Economies, 2022 - mdpi.com</t>
  </si>
  <si>
    <t>www.mdpi.com/2227-7099/10/1/26</t>
  </si>
  <si>
    <t>neindexat</t>
  </si>
  <si>
    <t>National risk assessment - the Croatian features</t>
  </si>
  <si>
    <t>https://www.webofscience.com/wos/woscc/full-record/WOS:000671951000001</t>
  </si>
  <si>
    <t>FSEC4</t>
  </si>
  <si>
    <t>FSEC5</t>
  </si>
  <si>
    <t>Audit Internal dan Pencegahan Kecurangan- Bukti Empiris Pada Perusahaan Umum Badan Urusan Logistik (BULOG)Debbie Christine
Apriwandi Apriwandi; Owner: Riset dan Jurnal Akuntansi, 2022</t>
  </si>
  <si>
    <t>http://polgan.ac.id/owner/index.php/owner/article/view/1046/516</t>
  </si>
  <si>
    <t>GARUDA, Google scholar, PKP,Dimensions, Crossref; member of IJI Relevan Jurnal Indonesia</t>
  </si>
  <si>
    <t>Fraud pada Program Jaminan Kesehatan Nasional Perpekstif: Kompetensi Auditor Internal dengan Pendekatan Fenomenologi
Z Yusuf, A Nurwanah, R Sari - Owner: Riset dan Jurnal Akuntansi, 2022</t>
  </si>
  <si>
    <t>http://polgan.ac.id/owner/index.php/owner/article/view/1115</t>
  </si>
  <si>
    <t>Fraud Risk and Audit Quality: The Case of us Public Firms
HF Chaari, A Belanès, A Lajmi - Copernican Journal of Finance &amp; Accounting, e-ISSN 2300-3065
2022, volume 11, issue 1 p-ISSN 2300-1240, 2022</t>
  </si>
  <si>
    <t>apcz.umk.pl/CJFA/article/view/38789; apcz.umk.pl/CJFA/article/view/38789/32532</t>
  </si>
  <si>
    <t>2019 Australian Business Deans Council (ABDC) Journal Quality List
ARIANTA
BazEkon
CIRC (La Clasificación Integrada de Revistas Científicas)
EBSCO
ERIH PLUS
Google Scholar
Index Copernicus  (ICV 2021: 100.00)
ProQuest
RePEc (Research Papers in Economics)
SHERPA / RoMEO
Journal Digital Platform of Nicolaus Copernicus University (Open Journal System)
DOAJ</t>
  </si>
  <si>
    <t>PERAN AUDIT INTERNAL DALAM UPAYA MENCEGAH DAN MENDETEKSI KECURANGAN (FRAUD) DI PERGURUAN TINGGI (STUDI LITERATUR)
N Putri - Jurnal Ilmiah MEA (Manajemen, Ekonomi, &amp; …, 2022 - journal.stiemb.ac.id</t>
  </si>
  <si>
    <t>journal.stiemb.ac.id/index.php/mea/article/view/2340/1181</t>
  </si>
  <si>
    <t>SINTA, Google scholar, GARUDA, Crossref, etc.</t>
  </si>
  <si>
    <t>Performance of Auditors During the Years of the Pandemic and Contributing Factors
B Budiandru - Jurnal Akuntansi dan Pajak, 2022 - jurnal.stie-aas.ac.idJurnal Akuntansi dan Pajak, ISSN 1412-629X l E-ISSN 2579-3055</t>
  </si>
  <si>
    <t>jurnal.stie-aas.ac.id/index.php/jap/article/view/5865</t>
  </si>
  <si>
    <t>SINTA, Google scholar, GARUDA, Crossref, PKP INDEX, BASEetc.</t>
  </si>
  <si>
    <t>The effect of the performance of the audit committee, internal audit,and manager religion on the implementation of good corporate governance and their implications on fraud ,Rita Friyani; Haryadi*; Afrizal; Enggar Diah Puspa Arum, 105Jurnal Perspektif Pembiayaan dan Pembangunan Daerah Vol. 10. No. 2,  May –June 2022   ISSN: 2338-4603 (print); 2355-8520 (online)</t>
  </si>
  <si>
    <t>online-journal.unja.ac.id/JES/article/view/11842/13813</t>
  </si>
  <si>
    <t>SINTA, Google scholar, GARUDA, Crossref, DOAJ seal, MIAR, Dimension, etc.</t>
  </si>
  <si>
    <t>The Pengaruh Internal Audit Dan Whistleblowing System Terhadap Pencegahan Fraud Dengan Moralitas Individu Sebagai Variabel Moderator (Studi Empiris Pada …
DSP Harahap, N Nasrizal, N Indrawati… - Jurnal Akuntansi &amp; Ekonomika, Vol. 12No. 1, Juni 2022 - ejurnal.umri.ac.id</t>
  </si>
  <si>
    <t>ejurnal.umri.ac.id/index.php/jae/article/view/3065/1853</t>
  </si>
  <si>
    <t>SINTA, Google scholar, GARUDA, Crossref, DIMENSION, ISJD, etc.</t>
  </si>
  <si>
    <t>Mekanisme dan Implementasi Fraud Control Plan: Studi Kasus pada Rumah Sakit Umum Daerah
A Tagora, VT Putriana - Indonesian Treasury Review: Vol 7 No 2 (2022)</t>
  </si>
  <si>
    <t>itrev.kemenkeu.go.id/index.php/ITRev/article/view/424</t>
  </si>
  <si>
    <t>SINTA, Google scholar, GARUDA, Crossref, BASE, etc.</t>
  </si>
  <si>
    <t>EFEKTIVITAS PENDIDIKAN ETIKA DAN KODE ETIK BAGI APARATUR SIPIL NEGARA UNTUK MENCEGAH KECURANGAN
U Hamdani - Wawasan: Jurnal Kediklatan Balai DiklatDiklat Keagamaan Jakarta, 2022 - wawasan.bdkjakarta.id</t>
  </si>
  <si>
    <t>wawasan.bdkjakarta.id/index.php/wawasan/article/view/159/82</t>
  </si>
  <si>
    <t>Google scholar, GARUDA, Crossref, BASE, Dimension,etc.</t>
  </si>
  <si>
    <t>Internal Audit Efficiency and Fraud Prevention: Empirical Study of Listed
Manufacturing Companies in Nigeria
OLAOYE. A. Samuel1
, ADEKOYA. A. Augustine2, International Journal of Management and Economics
Invention
ISSN: 2395-7220</t>
  </si>
  <si>
    <t xml:space="preserve"> INNO SPACE, Google scholar, Index Copernicus, Crossref, etc</t>
  </si>
  <si>
    <t>Persepsi Efektivitas Metode Pencegahan Dan Pendeteksian Korupsi Di Sektor Publik
RF Saptyana, T Astuti - Tax Accounting Applied International …, 2022 - ejournal2.undip.ac.id</t>
  </si>
  <si>
    <t>ejournal2.undip.ac.id/index.php/taaij/article/view/16378</t>
  </si>
  <si>
    <t>Google scholar</t>
  </si>
  <si>
    <t>The impact of organizational culture on occupational crime in pharmaceutical manufacturing companies in Nairobi County
WW Githaiga - 2022 - repository.anu.ac.ke</t>
  </si>
  <si>
    <t>repository.anu.ac.ke/bitstream/handle/123456789/858/Willy%20Githaiga_GPS_2022.pdf?sequence=1&amp;isAllowed=y</t>
  </si>
  <si>
    <t>teza doctorat</t>
  </si>
  <si>
    <t>Bribery Detection Strategy: A Conceptual Model
BE Syahputra, AE Irawati - International Journal of Business …, 2022 - journal.uty.ac.id</t>
  </si>
  <si>
    <t>/journal.uty.ac.id/index.php/IJBHES/article/view/211</t>
  </si>
  <si>
    <t>SINTA, Google scholar, GARUDA, Crossref,</t>
  </si>
  <si>
    <t>Cyber Crime Dan Fraud Kartu Kredit Dan Kartu Debit: Perspektif Akuntansi
A Apriwandi, H Herycson - JUEB: Jurnal Ekonomi dan Bisnis, 2022 - jurnal.jomparnd.com</t>
  </si>
  <si>
    <t>jurnal.jomparnd.com/index.php/jk/article/view/277/333</t>
  </si>
  <si>
    <t xml:space="preserve"> Google scholar, GARUDA, Crossref,Dimension, etc</t>
  </si>
  <si>
    <t>Peran Auditor Internal dalam Pencegahan dan Pendeteksian Fraud Kasus Bansos COVID-19
GA Idana, RKA Lestari… - … National Seminar on …, 2022 - conference.um.ac.id</t>
  </si>
  <si>
    <t>conference.um.ac.id/index.php/nsafe/article/view/3053</t>
  </si>
  <si>
    <t>google scholar</t>
  </si>
  <si>
    <t>Organizational Commitment And The Role Of Internal Auditors As Consultants And Catalysts In Fraud Prevention Efforts
S Rahayu, N Herawaty - Proceeding of International Conference On …, 2022 - icebas.org</t>
  </si>
  <si>
    <t>icebas.org/index.php/icebas/article/view/92</t>
  </si>
  <si>
    <t xml:space="preserve"> Google scholar, Index Copernicuds, BAEE , Dimension, etc</t>
  </si>
  <si>
    <t>Internal audit system and financial corruption in public institutions: case study of Yemeni public telecommunication corporationSA Hazaea, J Zhu - International Journal of Business …, 2022</t>
  </si>
  <si>
    <t>https://www.researchgate.net/profile/Saddam-Hazaea-2/publication/362359259_Internal_audit_system_and_financial_corruption_in_public_institutions_case_study_of_Yemeni_public_telecommunication_corporation/links/6329b17f873eca0c00a06de8/Internal-audit-system-and-financial-corruption-in-public-institutions-case-study-of-Yemeni-public-telecommunication-corporation.pdf</t>
  </si>
  <si>
    <t>Int. J. Business Excellence, Vol. 27, No. 3, 2022</t>
  </si>
  <si>
    <t>The role of fraud prevention of internal controls and Internal audit unit
A Khojasteh, K VadiZadeh - Journal of Professional Auditing …, 2022 - article.iacpa.ir</t>
  </si>
  <si>
    <t>article.iacpa.ir/article_251309_4eb05ab9b35326515910eae80a784232.pdf?lang=en</t>
  </si>
  <si>
    <t>Internal Audıt: Defınıng, Objectıves, Functıons And Stages. Studies in Business &amp; Economics, 5(3), 238-246.</t>
  </si>
  <si>
    <t>Okul Yöneticilerinin Ders Denetimine İlişkin Öğretmen Görüşleri
ŞIK Emre, H DEMİRTAŞ - İnönü Üniversitesi Eğitim Bilimleri Enstitüsü … - dergipark.org.tr</t>
  </si>
  <si>
    <t>dergipark.org.tr/en/download/article-file/2451515</t>
  </si>
  <si>
    <t>Внутрішній аудит у Румунії та в Україні: порівняльний аспект
І Лукуш-Капраш, МВ Ахім… - Міжнародний …, 2022 - visnyk-international.uzhnu.edu.ua</t>
  </si>
  <si>
    <t>visnyk-international.uzhnu.edu.ua/article/view/260124</t>
  </si>
  <si>
    <t>Audit intern [Internal Audit], Lucian Blaga University Press, Sibiu, 2013</t>
  </si>
  <si>
    <t>Internal audit system and financial corruption in public institutions: case study of Yemeni public telecommunication corporationSA Hazaea, J Zhu - International Journal of Business …, 2022 - inderscienceonline.com</t>
  </si>
  <si>
    <t>www.inderscienceonline.com/doi/abs/10.1504/IJBEX.2022.124541</t>
  </si>
  <si>
    <t>internationala</t>
  </si>
  <si>
    <t>IECS 2023</t>
  </si>
  <si>
    <t>peste 101</t>
  </si>
  <si>
    <t>29 octombrie 2022</t>
  </si>
  <si>
    <t>9,75*28</t>
  </si>
  <si>
    <t>9,75*28*2</t>
  </si>
  <si>
    <t>Evaluare CIG an III Audit intern 75 studenti</t>
  </si>
  <si>
    <t>75 studenti / 3</t>
  </si>
  <si>
    <t>Evaluare CIG an III Control financiar 75 studenti</t>
  </si>
  <si>
    <t>Evaluare B8 an I Doctrina si deontologie 34 masteranzi</t>
  </si>
  <si>
    <t>34 masternzi / 3</t>
  </si>
  <si>
    <t>Evaluare B8 an II Metodologia auditului financiar 47 masteranzi</t>
  </si>
  <si>
    <t xml:space="preserve">47 masternzi /3 </t>
  </si>
  <si>
    <t>Restanta CIG an III Audit intern 75 studenti</t>
  </si>
  <si>
    <t>75 studenti / 3*25%</t>
  </si>
  <si>
    <t>Restanta CIG an III Control financiar 75 studenti</t>
  </si>
  <si>
    <t>Restanta B8 an I Doctrina si deontologie 34 masteranzi</t>
  </si>
  <si>
    <t>34 masternzi / 3*25%</t>
  </si>
  <si>
    <t>Restanta B8 an II Metodologia auditului financiar 47 masteranzi</t>
  </si>
  <si>
    <t>47 masternzi /3 * 25%</t>
  </si>
  <si>
    <t>Reexaminari CIG an III Audit intern 75 studenti</t>
  </si>
  <si>
    <t>75 studenti / 3*10%</t>
  </si>
  <si>
    <t>Reexaminari CIG an III Control financiar 75 studenti</t>
  </si>
  <si>
    <t>Reexaminari B8 an I Doctrina si deontologie 34 masteranzi</t>
  </si>
  <si>
    <t>34 masternzi / 3*10%</t>
  </si>
  <si>
    <t>Reexaminari B8 an II Metodologia auditului financiar 47 masteranzi</t>
  </si>
  <si>
    <t>47 masternzi /3 * 10%</t>
  </si>
  <si>
    <t>Comisie licenta</t>
  </si>
  <si>
    <t>18*2/3=12</t>
  </si>
  <si>
    <t>Comisie disertatie</t>
  </si>
  <si>
    <t>20*3/3= 20</t>
  </si>
  <si>
    <t>ACHIM D. VLAD STEFAN,Deontologia profesională în profesia contailă. Cazuri concrete de nerespectare, Master B8 - Expertiză contabilă și audit.</t>
  </si>
  <si>
    <t>BUZDUGAN E. MARIUS ALEXANDRU, Auditarea situațiilor financiare anuale la Transelectrica, ,Master B8 - Expertiză contabilă și audit.</t>
  </si>
  <si>
    <t>CLADIAN (DRĂGUȘIN) A. D. BEATRICE SILVANA, Proceduri  utilizate în misiunile de audit. GERONIMO -RO SRL,Master B8 - Expertiză contabilă și audit.</t>
  </si>
  <si>
    <t>HORSIA (GHENESCU) H. I.  ADINA , Auditarea situațiilor financiare anuale la Farmaceutica Remedia,  Master B8 - Expertiză contabilă și audit</t>
  </si>
  <si>
    <t>IURIAN A. M. ALEXANDRA, Proceduri utilizate în angajamentele de audit financiar: BITTNET SYSTEMS BUCUREȘTI, Master B8 - Expertiză contabilă și audit</t>
  </si>
  <si>
    <t>JURCOVAN N. AMALIA MARIA, Auditarea situatiilor financiare la UNIVERSAL TRANSPORT SCHMTZ SR, Master B8 - Expertiză contabilă și audit</t>
  </si>
  <si>
    <t>MIHAI C. CLAUDIA LARISA, Metodologia derulării situațiilor financiare în cadrul unei societăți pe acțiuni: SC ALIVE CAPITAL SA, Master B8 - Expertiză contabilă și audit</t>
  </si>
  <si>
    <t>TÎRNĂ I. S. STEFANIA BIANCA, Auditarea situațiilor financiare la ECAQVA SA, Master B8 - Expertiză contabilă și audit</t>
  </si>
  <si>
    <t>VLĂDUȚ N. ESMERALDA VIVIANA, Auditarea situațiilor financiare la SC LICO SA, Master B8 - Expertiză contabilă și audit</t>
  </si>
  <si>
    <t>SBERA D.G.DIANA-MARIA, Etapele unei misiuni de audit public intern. Studiu de caz la entitatea publică Parchetul de pe lângă TRIBUNALUL X, Licență CIG - Contabilitate și informatică de gestiune.</t>
  </si>
  <si>
    <t xml:space="preserve"> Comisiile de licență/disertație iulie 2022- membru comisie supraveghere</t>
  </si>
  <si>
    <t xml:space="preserve"> Comisiile de licență/disertație iulie 2022- membru comisie corectare</t>
  </si>
  <si>
    <t>tutorat</t>
  </si>
  <si>
    <t>Sava Raluca</t>
  </si>
  <si>
    <t>Inovative Teaching Strategies in Accounting</t>
  </si>
  <si>
    <t xml:space="preserve">Sava Raluca </t>
  </si>
  <si>
    <t>2198-7246</t>
  </si>
  <si>
    <t>https://www.scopus.com/record/display.uri?eid=2-s2.0-85104199227&amp;origin=resultslist&amp;sort=plf-f&amp;src=s&amp;st1=innovative+teaching+strategies+in+accounting&amp;nlo=&amp;nlr=&amp;nls=&amp;sid=c8055281ab37174e61df79da8caa7adb&amp;sot=b&amp;sdt=b&amp;sl=59&amp;s=TITLE-ABS-KEY%28innovative+teaching+strategies+in+accounting%29&amp;relpos=21&amp;citeCnt=1&amp;searchTerm=</t>
  </si>
  <si>
    <t>10.1007/978-3-030-01878-8_27</t>
  </si>
  <si>
    <t>323-329</t>
  </si>
  <si>
    <t>SIBIU</t>
  </si>
  <si>
    <t>Orăștean Ramona, Mărginean Silvia, Sava Raluca</t>
  </si>
  <si>
    <t>Bitcoin in the scientific literature - a bibliometric study, Studies in Business and Economics, 14(3), 2019, pp. 160-174</t>
  </si>
  <si>
    <r>
      <t xml:space="preserve">Garcia-Corral F.J., </t>
    </r>
    <r>
      <rPr>
        <sz val="10"/>
        <rFont val="Arial Narrow"/>
        <family val="2"/>
      </rPr>
      <t>Cordero-Garcia J.A</t>
    </r>
    <r>
      <rPr>
        <sz val="10"/>
        <color theme="1"/>
        <rFont val="Arial Narrow"/>
        <family val="2"/>
      </rPr>
      <t xml:space="preserve">., </t>
    </r>
    <r>
      <rPr>
        <sz val="10"/>
        <rFont val="Arial Narrow"/>
        <family val="2"/>
      </rPr>
      <t>D</t>
    </r>
    <r>
      <rPr>
        <sz val="10"/>
        <color theme="1"/>
        <rFont val="Arial Narrow"/>
        <family val="2"/>
      </rPr>
      <t xml:space="preserve">e Pablo-Valenciano J., </t>
    </r>
    <r>
      <rPr>
        <sz val="10"/>
        <rFont val="Arial Narrow"/>
        <family val="2"/>
      </rPr>
      <t>Uribe-Toril J</t>
    </r>
    <r>
      <rPr>
        <sz val="10"/>
        <color theme="1"/>
        <rFont val="Arial Narrow"/>
        <family val="2"/>
      </rPr>
      <t xml:space="preserve">., A bibliometric review of cryptocurrencies: how have they grown?, </t>
    </r>
    <r>
      <rPr>
        <i/>
        <sz val="10"/>
        <color theme="1"/>
        <rFont val="Arial Narrow"/>
        <family val="2"/>
      </rPr>
      <t>Financial Innovation</t>
    </r>
    <r>
      <rPr>
        <sz val="10"/>
        <color theme="1"/>
        <rFont val="Arial Narrow"/>
        <family val="2"/>
      </rPr>
      <t xml:space="preserve">, 8(1), 2022, eISSN </t>
    </r>
    <r>
      <rPr>
        <sz val="10"/>
        <color rgb="FF000000"/>
        <rFont val="Arial Narrow"/>
        <family val="2"/>
      </rPr>
      <t>2199-4730</t>
    </r>
  </si>
  <si>
    <t>https://jfin-swufe.springeropen.com/articles/10.1186/s40854-021-00306-5#Bib1</t>
  </si>
  <si>
    <r>
      <t>Jeflea F.V</t>
    </r>
    <r>
      <rPr>
        <sz val="10"/>
        <color theme="1"/>
        <rFont val="Arial Narrow"/>
        <family val="2"/>
      </rPr>
      <t xml:space="preserve">., </t>
    </r>
    <r>
      <rPr>
        <sz val="10"/>
        <rFont val="Arial Narrow"/>
        <family val="2"/>
      </rPr>
      <t>Danciulescu D</t>
    </r>
    <r>
      <rPr>
        <sz val="10"/>
        <color theme="1"/>
        <rFont val="Arial Narrow"/>
        <family val="2"/>
      </rPr>
      <t xml:space="preserve">., </t>
    </r>
    <r>
      <rPr>
        <sz val="10"/>
        <rFont val="Arial Narrow"/>
        <family val="2"/>
      </rPr>
      <t>Sitnikov C.S</t>
    </r>
    <r>
      <rPr>
        <sz val="10"/>
        <color theme="1"/>
        <rFont val="Arial Narrow"/>
        <family val="2"/>
      </rPr>
      <t>., </t>
    </r>
    <r>
      <rPr>
        <sz val="10"/>
        <rFont val="Arial Narrow"/>
        <family val="2"/>
      </rPr>
      <t>Filipeanu D</t>
    </r>
    <r>
      <rPr>
        <sz val="10"/>
        <color theme="1"/>
        <rFont val="Arial Narrow"/>
        <family val="2"/>
      </rPr>
      <t xml:space="preserve">., </t>
    </r>
    <r>
      <rPr>
        <sz val="10"/>
        <rFont val="Arial Narrow"/>
        <family val="2"/>
      </rPr>
      <t>Park J.O</t>
    </r>
    <r>
      <rPr>
        <sz val="10"/>
        <color theme="1"/>
        <rFont val="Arial Narrow"/>
        <family val="2"/>
      </rPr>
      <t xml:space="preserve">., </t>
    </r>
    <r>
      <rPr>
        <sz val="10"/>
        <rFont val="Arial Narrow"/>
        <family val="2"/>
      </rPr>
      <t>Tugui A</t>
    </r>
    <r>
      <rPr>
        <sz val="10"/>
        <color theme="1"/>
        <rFont val="Arial Narrow"/>
        <family val="2"/>
      </rPr>
      <t xml:space="preserve">., Societal Technological Megatrends: A Bibliometric Analysis from 1982 to 2021, </t>
    </r>
    <r>
      <rPr>
        <i/>
        <sz val="10"/>
        <color theme="1"/>
        <rFont val="Arial Narrow"/>
        <family val="2"/>
      </rPr>
      <t>Sustainability,</t>
    </r>
    <r>
      <rPr>
        <sz val="10"/>
        <color theme="1"/>
        <rFont val="Arial Narrow"/>
        <family val="2"/>
      </rPr>
      <t xml:space="preserve"> 14(3), 2022, eISSN </t>
    </r>
    <r>
      <rPr>
        <sz val="10"/>
        <color rgb="FF000000"/>
        <rFont val="Arial Narrow"/>
        <family val="2"/>
      </rPr>
      <t>2071-1050</t>
    </r>
  </si>
  <si>
    <t>https://www.mdpi.com/2071-1050/14/3/1543</t>
  </si>
  <si>
    <r>
      <t xml:space="preserve">Caldarelli G. Overview of Blockchain Oracle Research, </t>
    </r>
    <r>
      <rPr>
        <i/>
        <sz val="10"/>
        <color theme="1"/>
        <rFont val="Arial Narrow"/>
        <family val="2"/>
      </rPr>
      <t>Future Internet</t>
    </r>
    <r>
      <rPr>
        <sz val="10"/>
        <color theme="1"/>
        <rFont val="Arial Narrow"/>
        <family val="2"/>
      </rPr>
      <t>, 14(6), 2022</t>
    </r>
  </si>
  <si>
    <t>https://www.mdpi.com/1999-5903/14/6/175</t>
  </si>
  <si>
    <t>WoS (ESCI)</t>
  </si>
  <si>
    <r>
      <t xml:space="preserve">Che Akmal Che Yahaya, Ahmad Firdaus, Ferda Ernawan, Wan Isni Sofiah Wan Din, The Relevance of Bibliometric Analysis to Discover the Area’s Research Efforts: Root Exploit Evolution, </t>
    </r>
    <r>
      <rPr>
        <i/>
        <sz val="10"/>
        <color theme="1"/>
        <rFont val="Arial Narrow"/>
        <family val="2"/>
      </rPr>
      <t xml:space="preserve">International Journal on Informatics Visualization, </t>
    </r>
    <r>
      <rPr>
        <sz val="10"/>
        <color theme="1"/>
        <rFont val="Arial Narrow"/>
        <family val="2"/>
      </rPr>
      <t>vol. 6 (2-2), 2022,  ISSN 2549-9610  (print) | 2549-9904 (online)</t>
    </r>
  </si>
  <si>
    <t xml:space="preserve">http://joiv.org/index.php/joiv/article/view/1095 </t>
  </si>
  <si>
    <r>
      <t xml:space="preserve">Héctor Rico-Pérez, Mar Arenas-Parra, Raquel Quiroga-Garcia, Scientific Development of Robo-Advisor: A Bibliometric Analysis,
</t>
    </r>
    <r>
      <rPr>
        <i/>
        <sz val="10"/>
        <color theme="1"/>
        <rFont val="Arial Narrow"/>
        <family val="2"/>
      </rPr>
      <t>Review of Economics and Finance</t>
    </r>
    <r>
      <rPr>
        <sz val="10"/>
        <color theme="1"/>
        <rFont val="Arial Narrow"/>
        <family val="2"/>
      </rPr>
      <t>, 2022, 20</t>
    </r>
  </si>
  <si>
    <t>https://refpress.org/wp-content/uploads/2023/01/Raquel-Quiroga-Garcia_REF.pdf</t>
  </si>
  <si>
    <r>
      <t xml:space="preserve">Cristian, M.G., Lazăr, M., Sitea, D.M., Țîmbalari, C., Mapping the COVID-19 Economy: An Exploratory Bibliometric Analysis, </t>
    </r>
    <r>
      <rPr>
        <i/>
        <sz val="10"/>
        <color rgb="FF323232"/>
        <rFont val="Arial Narrow"/>
        <family val="2"/>
      </rPr>
      <t>European Journal of Interdisciplinary Studies</t>
    </r>
    <r>
      <rPr>
        <sz val="10"/>
        <color rgb="FF323232"/>
        <rFont val="Arial Narrow"/>
        <family val="2"/>
      </rPr>
      <t>, Vol. 14 Issue 1 - 6/2022</t>
    </r>
  </si>
  <si>
    <t xml:space="preserve">Scopus </t>
  </si>
  <si>
    <t>Raluca Sava, Lucian Blaga University</t>
  </si>
  <si>
    <t>Using interactive methods in teaching accounting</t>
  </si>
  <si>
    <t>Wendy Terblache ey all, Acceptance of e-learning applications by accounting students in an online learning environment at residential universities, South African Journal of Accounting Research , Volume 37, 2023 - Issue 1</t>
  </si>
  <si>
    <t>https://doi.org/10.1080/10291954.2022.2101328</t>
  </si>
  <si>
    <t>Scopus, Taylor and Francis</t>
  </si>
  <si>
    <t>MEASURING HEALTHCARE DIGITALISATION IN THE EUROPEAN UNION: TRENDS AND CHALLENGES</t>
  </si>
  <si>
    <r>
      <rPr>
        <b/>
        <sz val="7"/>
        <color rgb="FF36322B"/>
        <rFont val="Arial"/>
        <family val="2"/>
      </rPr>
      <t xml:space="preserve">ORĂȘTEAN Ramona, </t>
    </r>
    <r>
      <rPr>
        <sz val="7"/>
        <color rgb="FF36322B"/>
        <rFont val="Arial"/>
        <family val="2"/>
      </rPr>
      <t>Lucian Blaga University of Sibiu</t>
    </r>
    <r>
      <rPr>
        <b/>
        <sz val="7"/>
        <color rgb="FF36322B"/>
        <rFont val="Arial"/>
        <family val="2"/>
      </rPr>
      <t xml:space="preserve">
SAVA Raluca, </t>
    </r>
    <r>
      <rPr>
        <sz val="7"/>
        <color rgb="FF36322B"/>
        <rFont val="Arial"/>
        <family val="2"/>
      </rPr>
      <t>Lucian Blaga University of Sibiu</t>
    </r>
    <r>
      <rPr>
        <b/>
        <sz val="7"/>
        <color rgb="FF36322B"/>
        <rFont val="Arial"/>
        <family val="2"/>
      </rPr>
      <t xml:space="preserve">
MĂRGINEAN Silvia,</t>
    </r>
    <r>
      <rPr>
        <sz val="7"/>
        <color rgb="FF36322B"/>
        <rFont val="Arial"/>
        <family val="2"/>
      </rPr>
      <t xml:space="preserve"> Lucian Blaga University of Sibiu</t>
    </r>
  </si>
  <si>
    <t>Revista economică, Journal of economic-financial theory and practice, 2022, Volume 74, Issue 4</t>
  </si>
  <si>
    <t>ISSN 1582-6260</t>
  </si>
  <si>
    <t>pp. 64-74</t>
  </si>
  <si>
    <t>10.56043/reveco-2022-0038</t>
  </si>
  <si>
    <t>REPEC, EBSCO HOST, ULRICHS WEB</t>
  </si>
  <si>
    <t>Raluca Sava, Lucian Blaga University, Bogdan Mârza, Lucian Blaga University, Eșanu Nicolae</t>
  </si>
  <si>
    <t>Financial reporting for SMEs–past and perspectives</t>
  </si>
  <si>
    <t>JA Acevedo-Alonso, Interpretando las prácticas de valoración de activos financieros en las PYMES bogotanas, Cuadernos de contabilidad, vol. 23, 2022, ISSN 2500-6045</t>
  </si>
  <si>
    <t>DOI: https://doi.org/10.11144/Javeriana.cc23.ipva</t>
  </si>
  <si>
    <t>https://revistas.javeriana.edu.co/index.php/cuacont/article/view/36661/28784</t>
  </si>
  <si>
    <t xml:space="preserve">Tahirah Abdullah et all, Capitals Investment Decision of Malaysian Family Business: From Traditional into Neoliberal Business Entity, The Implementation of Smart Technologies for Business Success and Sustainability, </t>
  </si>
  <si>
    <t>https://link.springer.com/chapter/10.1007/978-3-031-10212-7_16</t>
  </si>
  <si>
    <t>SpringerLink</t>
  </si>
  <si>
    <t xml:space="preserve">Stanishovskyi, A. (2022). THE USE OF INTERACTIVE METHODS IN THE TRAINING OF TACTICAL OFFICERS IN MILITARY EDUCATIONAL INSTITUTIONS. Economics &amp; Education, 7(2), 20-25. </t>
  </si>
  <si>
    <t>https://doi.org/10.30525/2500-946X/2022-2-3</t>
  </si>
  <si>
    <t>ResearchBib, Google Scholar, 
InfoBase Index, Index Copernicus, 
Open Academic Journals Index (OAJI), International Scientific Indexing (ISI), Directory of Research Journals Indexing (DRJI)</t>
  </si>
  <si>
    <t>Navid Reza Namazi, Tabandeh Salehi, Identification and Ranking Active Learning Methods in
Accounting Education Using the Fuzzy Analysis
Hierarchy Process, Alzahra University- Faculty of Social Sciences and Economics
Accounting and Social Interests, VOL. 12, NO. 3, Fall 2022, Pages 45-70</t>
  </si>
  <si>
    <t>esearchgate.net/profile/Navid-Namazi/publication/367532011_Identification_and_Ranking_Active_Learning_Methods_in_Accounting_Education_Using_the_Fuzzy_Analysis_Hierarchy_Process_1_Research_Paper/links/63d7af8862d2a24f92de963f/Identification-and-Ranking-Active-Learning-Methods-in-Accounting-Education-Using-the-Fuzzy-Analysis-Hierarchy-Process-1-Research-Paper.pdf</t>
  </si>
  <si>
    <t xml:space="preserve">Researchgate </t>
  </si>
  <si>
    <t>Innovative teaching strategies in accounting</t>
  </si>
  <si>
    <t xml:space="preserve">Thobeka Ncanywa et all, Perspectives in Adopting a Practical and
Technology-Integrated Approach in the Teaching and
Learning of Commercial Courses in the Post-COVID- 19
era in Higher Education, E-Journal of Humanities, Arts and
Social Sciences (EHASS)
ISSN – Online 2720-7722 Print 2821-8949
Volume 3 Issue 11 – October 2022 Special Issue pp 36-50
 </t>
  </si>
  <si>
    <t>DOI : https://doi.org/10.38159/ehass.2022sp3114</t>
  </si>
  <si>
    <t>DOAJ</t>
  </si>
  <si>
    <t>Esin Yelgen, Covıd-19 Sonrası Dönemde Muhasebe Eğitiminin Geleceği, The Journal of Open Learning and Distance Education (JOLDE), 2022, Volume: 1 Issue: 1, 35 - 56</t>
  </si>
  <si>
    <t>https://dergipark.org.tr/en/pub/jolde/issue/77286/1297167</t>
  </si>
  <si>
    <t>Edgar J. Young Dominguez, ,
Ekaterina P. Rusakova, Legal Status And Regulation Of Crypto-Assets, Proceedings of International Scientific Conference (AmurCon 2021), 17 December, 2021, Sholom-Aleichem Priamursky State University, Birobidzhan, Russian Federation, 3 June 2022</t>
  </si>
  <si>
    <t>https://www.europeanproceedings.com/article/10.15405/epsbs.2022.06.120</t>
  </si>
  <si>
    <t>European Publisher, ISBN 978-1-80296-125-6</t>
  </si>
  <si>
    <t>Caldarelli G., Beyond Oracles – A Critical Look at realworld Blockchains, 2022</t>
  </si>
  <si>
    <t>https://iris.univr.it/bitstream/11562/1072946/1/Ph.D%20Thesis%20Caldarelli%20Giulio.pdf</t>
  </si>
  <si>
    <t>University of Verona
Department of Business Administration, Doctoral Program in Economics and Management</t>
  </si>
  <si>
    <t>Heriyanti, N. Azizah, G. P. Cesna, N. Anggraini Santoso and Y. P. Ayu Sanjaya, Blockchain Technology Evolution Trends Bibliometrics Analysis on Scopus Database Using VOSviewer, 2022 IEEE Creative Communication and Innovative Technology (ICCIT) Proceedings, Tangerang, Indonesia, 2022</t>
  </si>
  <si>
    <t>https://ieeexplore.ieee.org/abstract/document/10118963/references#references</t>
  </si>
  <si>
    <t>Sava RALUCA</t>
  </si>
  <si>
    <t>SAVA RALUCA</t>
  </si>
  <si>
    <t>LICENȚĂ</t>
  </si>
  <si>
    <t>RESPONSABIL PROGRAM</t>
  </si>
  <si>
    <t>CONTABILITATE ȘI INFORMATICĂ DE GESTIUNE</t>
  </si>
  <si>
    <t xml:space="preserve">SAVA RALUCA </t>
  </si>
  <si>
    <t>8,06*28</t>
  </si>
  <si>
    <t>Examen licenta CIG</t>
  </si>
  <si>
    <t>presedinte</t>
  </si>
  <si>
    <t>18/3*2</t>
  </si>
  <si>
    <t>Examen disertație B8</t>
  </si>
  <si>
    <t>18/3*3</t>
  </si>
  <si>
    <t>Evaluare pe parcurs Bazele contabilității BA an 1</t>
  </si>
  <si>
    <t>38/3*1</t>
  </si>
  <si>
    <t>Examen semestru Bazele contabilității BA an 1</t>
  </si>
  <si>
    <t>Restanță Bazele contabilității BA an 1</t>
  </si>
  <si>
    <t>9,5/3*1</t>
  </si>
  <si>
    <t>Reexaminare Bazele contabilității BA an 1</t>
  </si>
  <si>
    <t>4/3*1</t>
  </si>
  <si>
    <t>Evaluare pe parcurs Contabilitate aplicată</t>
  </si>
  <si>
    <t>75/3*1</t>
  </si>
  <si>
    <t>Examen semestru Contabilitate aplicată CIG an 3</t>
  </si>
  <si>
    <t>Restanță Contabilitate aplicată CIG 3</t>
  </si>
  <si>
    <t>18/3*1</t>
  </si>
  <si>
    <t>Reexaminare Contabilitate aplicată CIG 3</t>
  </si>
  <si>
    <t>7/3*1</t>
  </si>
  <si>
    <t>Evaluare pe parcurs Contabilitatea instituțiilor de credit CIG an 3</t>
  </si>
  <si>
    <t>Examen semestru Contabilitatea instituțiilor de credit CIG an 3</t>
  </si>
  <si>
    <t>Restanță Contabilitatea instituțiilor de credit CIG 3</t>
  </si>
  <si>
    <t>Reexaminare Contabilitatea instituțiilor de credit CIG 3 aplicată CIG 3</t>
  </si>
  <si>
    <t>Evaluare pe parcurs IAS/IFRS MBM an 2</t>
  </si>
  <si>
    <t>31/3*1</t>
  </si>
  <si>
    <t>Examen semestru IAS/IFRS MBM an 2</t>
  </si>
  <si>
    <t>Restanță IAS/IFRS MBM 2</t>
  </si>
  <si>
    <t>Reexaminare IAS/IFRS MBM 2</t>
  </si>
  <si>
    <t>3/3*1</t>
  </si>
  <si>
    <t>ŞANDRU D. A. FLAVIUS-IOAN, Employee salary and accounting during the COVID-19 PANDEMIC PERIOD, licență BA, IULIE 2022</t>
  </si>
  <si>
    <t>HERCIU D. LUIZA DANIELA, Contabilitatea creanțelor și datoriilor firmei, licență FB, IULIE 2022</t>
  </si>
  <si>
    <t>DOSPINA G.ELENA-COSMINA, Contabilitatea și fiscalitatea rezultatului exercițiului în comerțul cu amănuntul. Studiu de caz la RO DICMAN SRL, licență CIG, IULIE 2022</t>
  </si>
  <si>
    <t>HAMBASAN  (BĂDILĂ) GH. CRISTINA, Imobilizările corporale ale companiei din perspectiva standardelor internaționale de raportare financiară și a reglementărilor contabile românești, master B8, IULIE 2022</t>
  </si>
  <si>
    <t>POPA MICANDRA, Politici și tratamente contabile privind evaluarea stocurilor, B8, FEBR 2022</t>
  </si>
  <si>
    <t>VANCEA MADALIANA PETRONELA, Politici și tratamente contabile privind evaluarea stocurilor unei companii, B8, FEBR 2022</t>
  </si>
  <si>
    <t>Consiliul FSE</t>
  </si>
  <si>
    <t>Comisie contestații evaluări studenți: BA, FB, CIG, B8</t>
  </si>
  <si>
    <t>Comisie corectura licență iulie 2022</t>
  </si>
  <si>
    <t>Universita degli studi di Torino 12.05.2022-19.05.2022</t>
  </si>
  <si>
    <t>Intocmire raport evaluare program postuniversitar Contabilitatea instituțiilor de credit, februarie 2022-iunie 2022</t>
  </si>
  <si>
    <t>Sbârcea Ioana</t>
  </si>
  <si>
    <t>THE IMPACT OF KNOWLEDGE ASSETS IN MOTIVATING EMPLOYEES AND ITS ROLE IN BUSINESS PERFORMANCE</t>
  </si>
  <si>
    <t>RUSU RADU Vasile Goldiș Western University, Arad, Romania SBÂRCEA IOANA "Lucian Blaga” University, Sibiu, Romania BĂTUȘARU CRISTINA MARIA Nicolae Bălcescu Land Forces Academy, Sibiu, Romania</t>
  </si>
  <si>
    <t>FSE-C2</t>
  </si>
  <si>
    <t>STUDIES IN BUSINESS AND ECONOMICS</t>
  </si>
  <si>
    <t>1842-4120</t>
  </si>
  <si>
    <t>https://1510q6evf-y-https-www-webofscience-com.z.e-nformation.ro/wos/woscc/full-record/WOS:000865162800014</t>
  </si>
  <si>
    <t>https://sciendo.com/article/10.2478/sbe-2022-0035</t>
  </si>
  <si>
    <t>10.2478/sbe-2022-0035</t>
  </si>
  <si>
    <t>WOS:000865162800014</t>
  </si>
  <si>
    <t>227-238</t>
  </si>
  <si>
    <t>Articol WOS indexat în SCOPUS</t>
  </si>
  <si>
    <t>Sbarcea Ioana Raluca</t>
  </si>
  <si>
    <t>BANKS DIGITALIZATION - A CHALLENGE FOR THE ROMANIAN BANKING SECTOR</t>
  </si>
  <si>
    <r>
      <t>Potapova, EA</t>
    </r>
    <r>
      <rPr>
        <sz val="8"/>
        <rFont val="Arial"/>
        <family val="2"/>
        <charset val="238"/>
      </rPr>
      <t>; </t>
    </r>
    <r>
      <rPr>
        <sz val="11"/>
        <rFont val="Arial Narrow"/>
        <family val="2"/>
        <charset val="238"/>
      </rPr>
      <t>Iskoskov, MO</t>
    </r>
    <r>
      <rPr>
        <sz val="8"/>
        <rFont val="Arial Narrow"/>
        <family val="2"/>
        <charset val="238"/>
      </rPr>
      <t> and </t>
    </r>
    <r>
      <rPr>
        <sz val="11"/>
        <rFont val="Arial Narrow"/>
        <family val="2"/>
        <charset val="238"/>
      </rPr>
      <t>Mukhanova, NV, The Impact of Digitalization on Performance Indicators of Russian Commercial Banks in 2021, Journal of Risk and Financial Management, oct 2022</t>
    </r>
  </si>
  <si>
    <t>https://1510q6eyw-y-https-www-webofscience-com.z.e-nformation.ro/wos/woscc/full-record/WOS:000875264700001</t>
  </si>
  <si>
    <t>DIFFICULTIES IN ABSORBING THE EUROPEAN FUNDS INTENDED FOR AGRICULTURAL DEVELOPMENT - BARRIERS IN OVERCOMING THE CURRENT CRISIS IN ROMANIA</t>
  </si>
  <si>
    <t>Gimbasanu, Gabriela Florentina;Micu, Ruxandra Ana;Fintineru, Alexandru;Postamentel, Mariana; Tudor, Valentina Constanta, RESEARCH REGARDING THE METHODS OF VALORIZATION OF VEGETABLE PRODUCTION AT THE LEVEL OF AGRICULTURAL HOLDINGS IN ROMANIA, SCIENTIFIC PAPERS-SERIES MANAGEMENT ECONOMIC ENGINEERING IN AGRICULTURE AND RURAL DEVELOPMENT, 2022</t>
  </si>
  <si>
    <t>https://1510q6evf-y-https-www-webofscience-com.z.e-nformation.ro/wos/woscc/full-record/WOS:000823117400041</t>
  </si>
  <si>
    <t>THE IMPORTANCE OF THE SUSTAINABILITY OF THE ROMANIAN CONVERGENCE PROCESS TO THE EURO ZONE</t>
  </si>
  <si>
    <t>Turturean, Ciprian Ionel; Chirila, Ciprian; Chirila, Viorica, The Convergence in the Sustainability of the Economies of the European Union Countries between 2006 and 2016, SUSTAINABILITY, 2022</t>
  </si>
  <si>
    <t>https://1510q6evf-y-https-www-webofscience-com.z.e-nformation.ro/wos/woscc/full-record/WOS:000845297100001</t>
  </si>
  <si>
    <t>BOOK - P Konhäusner, Marketing-Strategien in der Finanzindustrie: Chancen und Risiken für Banken durch Plattform-getriebene Geschäftsmodelle, Nomos 2022</t>
  </si>
  <si>
    <t>https://books.google.ro/books?hl=en&amp;lr=&amp;id=yW9xEAAAQBAJ&amp;oi=fnd&amp;pg=PP1&amp;ots=CiAov2nT1F&amp;sig=_XF5WLE0iIj4GnMMvC2rOMtuiSE&amp;redir_esc=y#v=onepage&amp;q&amp;f=false</t>
  </si>
  <si>
    <t>Editura NOMOS, https://www.nomos.de/en/</t>
  </si>
  <si>
    <t>Practical approach to the vision over credit risk at the level of a Commercial Bank in Romania. Identification of credit risk in a credit portfolio granted for agriculture</t>
  </si>
  <si>
    <t>Roohallah Aboojafari, Mahdi Dehghani, BOOK Chapter Fintech approach to assessing innovative SMEs' credit risk, in BOOK 
Innovative Finance for Technological Progress, Routledge, 2022</t>
  </si>
  <si>
    <t>https://www.taylorfrancis.com/chapters/edit/10.4324/9781003220220-18/fintech-approach-assessing-innovative-smes-credit-risk-roohallah-aboojafari-mahdi-dehghani      https://www.researchgate.net/profile/Hayot-Berk-Saydaliev/publication/362545518_Financial_Inclusion_Financial_Innovation_and_Macroeconomic_Stability/links/635d21898d4484154a45636b/Financial-Inclusion-Financial-Innovation-and-Macroeconomic-Stability.pdf</t>
  </si>
  <si>
    <t xml:space="preserve">Editura Routledge, Taylor &amp; Francis Group </t>
  </si>
  <si>
    <t>THE FUTURE IN CENTRAL BANKS ACTIVITY  - CENTRAL BANK DIGITAL CURRENCY -</t>
  </si>
  <si>
    <t xml:space="preserve">Istrate Alexandra Claudia, Lucian Blaga Univeersity of Sibiu, Ioana Raluca Sbârcea, Lucian Blaga University of Sibiu </t>
  </si>
  <si>
    <t>ISSN 2066 – 9380</t>
  </si>
  <si>
    <t>pg 58-63</t>
  </si>
  <si>
    <t>10.54989/msd-2022-0018</t>
  </si>
  <si>
    <t>ERIH PLUS, DOAJ, Index Copernicus, Crossref</t>
  </si>
  <si>
    <t>Sbârcea Ioana Raluca</t>
  </si>
  <si>
    <t>“International Concerns for Evaluating and Preventing the Bank Risks – Basel I Versus Basel II Versus Basel III</t>
  </si>
  <si>
    <t>Nunes, João Francisco Santos, A importância da gestão de riscos no setor bancário, Repositório do Iscte – Instituto Universitário de Lisboa Teses &amp; Dissertações T&amp;D-DM - Dissertações de mestrado, 2022</t>
  </si>
  <si>
    <t>chrome-extension://efaidnbmnnnibpcajpcglclefindmkaj/https://repositorio.iscte-iul.pt/bitstream/10071/27307/1/master_joao_santos_nunes.pdf</t>
  </si>
  <si>
    <t>teză listată în Google Scholar, repositorio.iscte-iul.pt</t>
  </si>
  <si>
    <t>Ge Yan, Research on the Policy Environment on the Risk of Multinational Banks - Based on the Analysis of Regional Regulatory Policies and Multinational Banks, Proceedings of the 2022 International Conference on Economics, Smart Finance and Contemporary Trade (ESFCT 2022), Advances in Economics, Business and Management Research, 2022</t>
  </si>
  <si>
    <t>https://www.atlantis-press.com/proceedings/esfct-22/125980626</t>
  </si>
  <si>
    <t>CPCI, CNKI and Google Scholar</t>
  </si>
  <si>
    <t>Karmen Prtenjača Mažer, MEĐUODNOS BANKARSKIH RIZIKA I MAKROEKONOMSKIH KRETANJA U HRVATSKOJ : DOKTORSKA DISERTACIJA, 2022</t>
  </si>
  <si>
    <t>https://repozitorij.unios.hr/en/islandora/object/efos%3A4864</t>
  </si>
  <si>
    <t>teză listată în Google Scholar, repozitorij.unios.hr</t>
  </si>
  <si>
    <t>Monteiro, Rosilene Conceição, O papel regulador do banco central no financiamento das pme em Cabo Verde, Biblioteca Digital do IPB, 2022</t>
  </si>
  <si>
    <t>https://bibliotecadigital.ipb.pt/handle/10198/26579?locale=en</t>
  </si>
  <si>
    <t>teză listată în Google Scholar, bibliotecadigital.ipb.pt</t>
  </si>
  <si>
    <t> Banks Digitalization - A Challenge for the Romanian Banking Sector</t>
  </si>
  <si>
    <t>Dana Matoušková, Digitalization and Its Impact on Business, Theory, Methodology, Practice - Review of Business and Management, 2022</t>
  </si>
  <si>
    <t>https://ojs.uni-miskolc.hu/index.php/tmp/article/view/2084</t>
  </si>
  <si>
    <t> DOAJ, Proquest, EBSCO, RePEc, ERIH PLUS, the Elektronische Zeitschriftenbibliothek EZB (Electronic Journals Library), EconBiz, Google Scholar, ROAD and MTMT (Hungarian Science Bibliography) .</t>
  </si>
  <si>
    <t>Smita Tripathi, DETERMINANTS OF ADOPTION OF FINTECH A Study in Selected Rural Areas of Uttarakhand, Uttar Pradesh, and Punjab, NICE Journal of Business Promoting and Preserving Business Research, 2022</t>
  </si>
  <si>
    <t>chrome-extension://efaidnbmnnnibpcajpcglclefindmkaj/https://www.shobhituniversity.ac.in/njb/pdf/NICE-Journal-2022.pdf</t>
  </si>
  <si>
    <t>Cabell's, EBSCO, Ulrich's</t>
  </si>
  <si>
    <t>ЮВ Чаговець, Управління економічною безпекою комерційного банку, Електронний архів Харківського національного університету радіоелектроніки, 2022</t>
  </si>
  <si>
    <t>https://openarchive.nure.ua/items/11d856de-f8a0-4ce7-b53a-bac82e6c01c4</t>
  </si>
  <si>
    <t>Dspace</t>
  </si>
  <si>
    <t>Implementation of Basel III in the European Banking Sector</t>
  </si>
  <si>
    <t>Asif M. Huq, Fredrik Hartwig &amp; Niklas Rudholm,  Do audited firms have a lower cost of debt?, International Journal of Disclosure and Governance (2022)</t>
  </si>
  <si>
    <t>https://link.springer.com/article/10.1057/s41310-021-00133-1</t>
  </si>
  <si>
    <t>ABS Academic Journal Quality Guide; Australian Business Deans Council (ABDC) Journal Quality List; CNKI; Dimensions; EBSCO EBSCO Business Source; Emerging Sources Citation Index; Gale; Google Scholar; Institute of Scientific and Technical Information of China; Naver; OCLC WorldCat Discovery Service; ProQuest ABI/INFORM; ProQuest Business Premium Collection; ProQuest Central; ProQuest Research Library</t>
  </si>
  <si>
    <t>Risk of interest rates at the level of commercial banks in Romania</t>
  </si>
  <si>
    <t>LM Samryn, I bin Ismail, Comparing the Cash Flows' Influence on Capital Adequacy Ratio of Indonesian and Malaysian Commercial Banks, European Journal of Business and Management, 2022</t>
  </si>
  <si>
    <t>https://www.ejbmr.org/index.php/ejbmr/article/view/1522/854</t>
  </si>
  <si>
    <t>Crossref, WorldCat, Sience Open, Road, Scilit</t>
  </si>
  <si>
    <t>Ioana Raluca Sbârcea</t>
  </si>
  <si>
    <t>RePEc, EBSCO Host, UlrichsWeb, CrossRef</t>
  </si>
  <si>
    <t>Organizator</t>
  </si>
  <si>
    <t>peste 200 de participanți</t>
  </si>
  <si>
    <t>Evaluare pe parcurs IFB</t>
  </si>
  <si>
    <t>62:3 = 20,66</t>
  </si>
  <si>
    <t>Evaluare pe parcurs ICIG</t>
  </si>
  <si>
    <t>82:3 = 27,33</t>
  </si>
  <si>
    <t>Evaluare pe parcurs IIIFB</t>
  </si>
  <si>
    <t>59:3 = 19,66</t>
  </si>
  <si>
    <t>Evaluare semestrială IICIG</t>
  </si>
  <si>
    <t>75:3 = 25</t>
  </si>
  <si>
    <t>Evaluare semestrială IFB</t>
  </si>
  <si>
    <t>Evaluare semestrială ICIG</t>
  </si>
  <si>
    <t>Evaluare semestrială IIIFB</t>
  </si>
  <si>
    <t>Restanță (IICIG+IFB+ICIG+IIIFB)</t>
  </si>
  <si>
    <t>((75+62+82+59)*25%):3 = 23,16</t>
  </si>
  <si>
    <t>Reexaminare (IICIG+IFB+ICIG+IIIFB)</t>
  </si>
  <si>
    <t>((75+62+82+59)*10%):3 = 9,26</t>
  </si>
  <si>
    <t>Susținere licență (CIG)</t>
  </si>
  <si>
    <t>(19*2):3 = 13</t>
  </si>
  <si>
    <t>Halmaghi Andrea Maria - Analiza statistică a evoluției și componenței principalilor indici bursieri din România în contextul ultimilor 15 ani - MASTER B6</t>
  </si>
  <si>
    <t xml:space="preserve">ISTRATE I.ALEXANDRA-CLAUDIA - MONEDA DIGITALĂ ETHEREUM - Studiu de caz CBDC (CENTRAL BANK DIGITAL CURRENCY) - LICENȚĂ CIG </t>
  </si>
  <si>
    <t>MAZILU P. PETRE-BOGDAN - Piața valutară internațională vs piața criptomonedelor. Alternative investiționale actuale. - LICENȚĂ FB</t>
  </si>
  <si>
    <t>PIETRIŞ L. MIHAELA-GEORGIANA - Analiza statistică a ocupării forței de muncă. - LICENȚĂ FB</t>
  </si>
  <si>
    <t>RUS D. PAULA - Analiza evoluției cursului leu/euro sub influența principalilor factori macroeconomici. - LICENȚĂ FB</t>
  </si>
  <si>
    <t>Comisia de supraveghere licență</t>
  </si>
  <si>
    <t>Comisia de corectură licență</t>
  </si>
  <si>
    <t>Comisia de supraveghere probă lingvistică master</t>
  </si>
  <si>
    <t>Întocmirea orarului  - septembrie 2021 și februarie 2022 - la sediul facultății</t>
  </si>
  <si>
    <t xml:space="preserve">Sbârcea Ioana Raluca </t>
  </si>
  <si>
    <t>Participarea la admitere - validări dosare - perioada 04-08.07 și 11-15.07 - total 10 zile</t>
  </si>
  <si>
    <t>8 *  10 = 80</t>
  </si>
  <si>
    <t>Stoica Eduard Alexandru</t>
  </si>
  <si>
    <t>Users’ Feedback about a Digital Well-being System</t>
  </si>
  <si>
    <t>Esra Kahya Özyirmidokuz (Ercyies University, Turkey), Eduard Alexandru Stoica (Universitatea Lucian Blaga din Sibiu), Kumru Uyar (Ercyies University, Turkey)</t>
  </si>
  <si>
    <t>European Journal of Interdisciplinary Studies</t>
  </si>
  <si>
    <t>ISSN: 2067-3795</t>
  </si>
  <si>
    <t>https://www.scopus.com/record/display.uri?eid=2-s2.0-85148631618&amp;origin=resultslist&amp;sort=plf-f&amp;src=s&amp;sid=509798b1c10d98ab25c238d59a3a6c8d&amp;sot=b&amp;sdt=b&amp;s=TITLE-ABS-KEY%28Users%E2%80%99+Feedback+about+a+Digital+Well-being+System%29&amp;sl=64&amp;sessionSearchId=509798b1c10d98ab25c238d59a3a6c8d</t>
  </si>
  <si>
    <t>https://ejist.ro/files/pdf/492.pdf</t>
  </si>
  <si>
    <t>https://doi.org/10.24818/ejis.2022.15</t>
  </si>
  <si>
    <t>241 - 251</t>
  </si>
  <si>
    <t>Methodological Approach for Messages Classification on Twitter Within E-Government Area.</t>
  </si>
  <si>
    <t>Eduard Alexandru Stoica (Universitatea Lucian Blaga din Sibiu), Esra Kahya Özyirmidokuz (Ercyies University, Turkey), Kumru Uyar (Ercyies University, Turkey), Antoniu Gabriel Pitic (Universitatea Lucian Blaga din Sibiu)</t>
  </si>
  <si>
    <t xml:space="preserve"> Innovative Business Development—A Global Perspective. </t>
  </si>
  <si>
    <t>https://www.scopus.com/record/display.uri?eid=2-s2.0-85126260806&amp;origin=resultslist&amp;sort=plf-f&amp;src=s&amp;st1=Methodological+Approach+for+Messages+Classification+on+Twitter+Within+E-Government+Area&amp;sid=8966704951e994868a325a72a637f061&amp;sot=b&amp;sdt=b&amp;sl=102&amp;s=TITLE-ABS-KEY%28Methodological+Approach+for+Messages+Classification+on+Twitter+Within+E-Government+Area%29&amp;relpos=0&amp;citeCnt=0&amp;searchTerm=</t>
  </si>
  <si>
    <t>https://link.springer.com/chapter/10.1007/978-3-030-01878-8_30</t>
  </si>
  <si>
    <t>https://doi.org/10.1007/978-3-030-01878-8_30</t>
  </si>
  <si>
    <t>355–361</t>
  </si>
  <si>
    <t>IECS 2018</t>
  </si>
  <si>
    <t xml:space="preserve">
Print ISBN
978-3-030-01877-1 / Online ISBN
978-3-030-01878-8</t>
  </si>
  <si>
    <t>Measuring Female Entrepreneurs’ Happiness from Online Feedback</t>
  </si>
  <si>
    <t>Esra Kahya Özyirmidokuz (Ercyies University, Turkey), Kumru Uyar (Ercyies University, Turkey), Eduard Alexandru Stoica (Universitatea Lucian Blaga din Sibiu)</t>
  </si>
  <si>
    <t xml:space="preserve">Organizations and Performance in a Complex World
Emerging Issues in the Global Economy </t>
  </si>
  <si>
    <t>https://www.scopus.com/record/display.uri?eid=2-s2.0-85125253904&amp;origin=resultslist&amp;sort=plf-f&amp;src=s&amp;st1=Measuring+Female+Entrepreneurs’+Happiness+from+Online+Feedback&amp;sid=37d20aa70f2daa35b0618839b9d1992c&amp;sot=b&amp;sdt=b&amp;sl=77&amp;s=TITLE-ABS-KEY%28Measuring+Female+Entrepreneurs’+Happiness+from+Online+Feedback%29&amp;relpos=0&amp;citeCnt=0&amp;searchTerm=</t>
  </si>
  <si>
    <t>https://link.springer.com/chapter/10.1007/978-3-030-50676-6_8</t>
  </si>
  <si>
    <t>https://doi.org/10.1007/978-3-030-50676-6_8</t>
  </si>
  <si>
    <t>91–100</t>
  </si>
  <si>
    <t>IECS 2019</t>
  </si>
  <si>
    <t>Print ISBN
978-3-030-50675-9 / Online ISBN
978-3-030-50676-6</t>
  </si>
  <si>
    <t>Andriy Stavytskyy (Taras Shevchenko National University of Kyiv), Ganna Kharlamova (Taras Shevchenko National University of Kyiv), Eduard Alexandru Stoica (Universitatea Lucian Blaga din Sibiu)</t>
  </si>
  <si>
    <t>The Analysis of the Digital Economy and Society Index in the EU</t>
  </si>
  <si>
    <t>Kovács, T.Z.; Bittner, B.; Huzsvai, L.; Nábrádi, A. Convergence and the Matthew Effect in the European Union Based on the DESI Index. Mathematics</t>
  </si>
  <si>
    <t>Zoltan Banhidi, Tokmergenova Madina, Imre Dobos, International benchmarking and methodological framework for the development of the digital economy, INFORMACIOS TARSADALOM</t>
  </si>
  <si>
    <t>https://www.webofscience.com/wos/woscc/full-record/WOS:000803765100005</t>
  </si>
  <si>
    <t>Țăran, A.-M.; Mustea, L.; Vătavu, S.; Lobonț, O.-R.; Luca, M.-M. Challenges and Drawbacks of the EU Medical System Generated by the COVID-19 Pandemic in the Field of Health Systems’ Digitalization. Int. J. Environ. Res. Public Health</t>
  </si>
  <si>
    <t>https://www.mdpi.com/1660-4601/19/9/4950</t>
  </si>
  <si>
    <t>Soava, G.; Mehedintu, A.; Sterpu, M. Analysis and Forecast of the Use of E-Commerce in Enterprises of the European Union States. Sustainability</t>
  </si>
  <si>
    <t>https://www.mdpi.com/2071-1050/14/14/8943</t>
  </si>
  <si>
    <t>Han, D.; Liu, M. How Does the Digital Economy Contribute to Regional Green Development in China? Evidence-Based on the Intermediary Effect of Technological Innovation. Sustainability</t>
  </si>
  <si>
    <t>https://www.mdpi.com/2071-1050/14/18/11147</t>
  </si>
  <si>
    <t>Olczyk Magdalena, Kuc-Czarnecka Marta, Digital Transformation and Economic Growth - DESI Improvement and Implementation, Technological and Economic Development of Economy</t>
  </si>
  <si>
    <t>https://www.webofscience.com/wos/woscc/full-record/WOS:000814701900004</t>
  </si>
  <si>
    <t>Su Jinqi, Su Ke, Wang Shubin, Evaluation of Digital Economy Development Level Based on Multi-Attribute Decision Theory, PLOS ONE</t>
  </si>
  <si>
    <t>https://www.webofscience.com/wos/woscc/full-record/WOS:000925064400005</t>
  </si>
  <si>
    <t>Burmann, A.; Fischer, B.; Brinkkötter, N.; Meister, S. Managing Directors’ Perspectives on Digital Maturity in German Hospitals—A Multi-Point Online-Based Survey Study. Int. J. Environ. Res. Public Health</t>
  </si>
  <si>
    <t>https://www.mdpi.com/1660-4601/19/15/9709</t>
  </si>
  <si>
    <t>Traversa Susanna, Ciacci Andrea, Ivaldi Enrico, González-Relaño Reyes,MEASURING THE DIGITAL GAP IN ITALY: A NUTS-2 LEVEL INDEX, Globalization, Income Distribution and Sustainable Development: A Theoretical and Empirical Investigation</t>
  </si>
  <si>
    <t>https://www.scopus.com/record/display.uri?eid=2-s2.0-85153558355&amp;origin=resultslist&amp;sort=plf-f</t>
  </si>
  <si>
    <t>Huang Xiaocheng, Zhou Jianjun, Zhou Yake. Digital Economy's Spatial Implications on Urban Innovation and Its Threshold: Evidence from China, COMPLEXITY</t>
  </si>
  <si>
    <t>https://www.webofscience.com/wos/woscc/full-record/WOS:000868606400006</t>
  </si>
  <si>
    <t>Pan Hui, Yang Ji, Zhou Haiyang, Zheng Xianrong, Hu Feng, Global Value Chain Embeddedness, Digital Economy and Green Innovation-Evidence from Provincial-Level Regions in China, FRONTIERS IN ENVIRONMENTAL SCIENCE</t>
  </si>
  <si>
    <t>https://www.webofscience.com/wos/woscc/full-record/WOS:000886093100001</t>
  </si>
  <si>
    <t>Shan Shifu, Pan Jingru, The Effectiveness Evaluation Method of Regional Digital Economy Innovation Model Based on Intelligent Computing, MATHEMATICAL PROBLEMS IN ENGINEERING</t>
  </si>
  <si>
    <t>https://www.webofscience.com/wos/woscc/full-record/WOS:000835074000006</t>
  </si>
  <si>
    <t>Kovács T.Z., Bittner B., Nagy A.S., Nábrádi A., Digital Transformation of Human Capital in the EU According to the DESI Index, Issues in Information Systems</t>
  </si>
  <si>
    <t>https://www.scopus.com/record/display.uri?eid=2-s2.0-85159297630&amp;origin=resultslist&amp;sort=plf-f&amp;src=s&amp;st1=Digital+transformation+of+human+capital+in+the+EU+according+to+the+DESI+index&amp;sid=942a597357873de48e10b7bd52d27784&amp;sot=b&amp;sdt=b&amp;sl=92&amp;s=TITLE-ABS-KEY%28Digital+transformation+of+human+capital+in+the+EU+according+to+the+DESI+index%29&amp;relpos=1&amp;citeCnt=0&amp;searchTerm=</t>
  </si>
  <si>
    <t>Janka Tarjáni Ariella, Kalló Noémi, Dobos Imre, STATISTICAL ANALYSIS OF 2020 DATA FOR THE INTERNATIONAL DIGITAL ECONOMY AND SOCIETY INDEX, Statisztikai Szemle</t>
  </si>
  <si>
    <t>https://www.scopus.com/record/display.uri?eid=2-s2.0-85135533078&amp;origin=resultslist&amp;sort=plf-f</t>
  </si>
  <si>
    <t>Zhu Liangping, The Application of Wireless Network Technology in the Capacity Building of Anhui Industry Associations Based on the Characteristics of Big Data, WIRELESS COMMUNICATIONS &amp; MOBILE COMPUTING</t>
  </si>
  <si>
    <t>https://www.webofscience.com/wos/woscc/full-record/WOS:000821523000009</t>
  </si>
  <si>
    <t>Sarantis, D., Soares, D., Susar, D., Aquaro, V., Local e-Government Development: Results of an International Survey, ACM International Conference Proceeding Series</t>
  </si>
  <si>
    <t>https://www.scopus.com/record/display.uri?eid=2-s2.0-85142641480&amp;origin=resultslist&amp;sort=plf-f&amp;src=s&amp;st1=Local+e-Government+Development%3a+Results+of+an+international+survey&amp;sid=6debaac1ecc7f984938bcb5356aef3d6&amp;sot=b&amp;sdt=b&amp;sl=81&amp;s=TITLE-ABS-KEY%28Local+e-Government+Development%3a+Results+of+an+international+survey%29&amp;relpos=0&amp;citeCnt=0&amp;searchTerm=</t>
  </si>
  <si>
    <t>Iuliana Mihai, Isabel Novo-Corti, An Exploratory Analysis of the Interactions Between the Determinants of Migratory Flows, PAPERS IN REGIONAL SCIENCE</t>
  </si>
  <si>
    <t>https://www.webofscience.com/wos/woscc/full-record/WOS:000710099200001</t>
  </si>
  <si>
    <t>Han, D.; Liu, M. How Does the Digital Economy Empower Green Development? From the Perspective of the Division of Labor in New Classical Economics. Sustainability</t>
  </si>
  <si>
    <t>https://www.webofscience.com/wos/woscc/full-record/WOS:000897357800001</t>
  </si>
  <si>
    <t xml:space="preserve">Anca Maria Paraschiv, Narcisa Alexandra Panie, Tamara Maria Nae &amp; Laura Ciobanu, EU Countries’ Performance in Digitalization, Digital Economy and New Value Creation part of the Springer Proceedings in Business and Economics </t>
  </si>
  <si>
    <t>https://link.springer.com/chapter/10.1007/978-3-031-07265-9_2</t>
  </si>
  <si>
    <t>SPRINGER Volume</t>
  </si>
  <si>
    <t>Sheng, Fan, and Yangyang Chen. "The effect of COVID-19 on college students’ entrepreneurial intentions." Frontiers in Psychology</t>
  </si>
  <si>
    <t>Kang, Pengsheng, et al. "Evaluation of the early-stage entrepreneurship activity in the United States during the COVID-19 pandemic." Frontiers in public health</t>
  </si>
  <si>
    <t>Eduard Alexandru Stoica (Universitatea Lucian Blaga din Sibiu), Esra Kahya Özyirmidokuz (Ercyies University, Turkey)</t>
  </si>
  <si>
    <t>Mining Customer Feedback Documents</t>
  </si>
  <si>
    <t>Panda, Samdeep Kumar. "Car Buying Criteria Evaluation Using Machine Learning Approach." The New Advanced Society: Artificial Intelligence and Industrial Internet of Things Paradigm</t>
  </si>
  <si>
    <t>https://onlinelibrary.wiley.com/doi/abs/10.1002/9781119884392.ch10</t>
  </si>
  <si>
    <t>Wiley (Book chapter)</t>
  </si>
  <si>
    <t>Eduard Alexandru Stoica (Universitatea Lucian Blaga din Sibiu), Antoniu Gabriel Pitic (Universitatea Lucian Blaga din Sibiu), Liviu Mihaescu (Universitatea Lucian Blaga din Sibiu)</t>
  </si>
  <si>
    <t>A Novel Model for E-Business and E-Government Processes on Social Media</t>
  </si>
  <si>
    <t>Saura, Jose Ramon, Domingo Ribeiro-Soriano, and Daniel Palacios-Marqués. "Assessing behavioral data science privacy issues in government artificial intelligence deployment." Government Information Quarterly</t>
  </si>
  <si>
    <t>https://www.webofscience.com/wos/woscc/full-record/WOS:000888846500007</t>
  </si>
  <si>
    <t>Bai, Zijian, Shuangyi Ma, and Geng Li. "A WeChat official account reading quantity prediction model based on text and image feature extraction." IEEE Access</t>
  </si>
  <si>
    <t>https://www.webofscience.com/wos/woscc/full-record/WOS:000772383900001</t>
  </si>
  <si>
    <t>Marian Pompiliu Cristescu (Universitatea Lucian Blaga din Sibiu), Eduard Alexandru Stoica (Universitatea Lucian Blaga din Sibiu), Laurențiu Ciovică (Omeron Technologies)</t>
  </si>
  <si>
    <t>The Comparison of Software Reliability Assessment Models</t>
  </si>
  <si>
    <t>Bibyan, Ritu, and Sameer Anand. "Ranking of Multi-release Software Reliability Growth Model Using Weighted Distance-Based Approach." Optimization Models in Software Reliability</t>
  </si>
  <si>
    <t>https://www.scopus.com/record/display.uri?eid=2-s2.0-85117616209&amp;origin=resultslist&amp;sort=plf-f&amp;src=s&amp;sid=d94208f0dca17c211b363facf25f7288&amp;sot=b&amp;sdt=b&amp;s=TITLE-ABS-KEY%28Ranking+of+Multi-release+Software+Reliability+Growth+Model+Using+Weighted+Distance-Based+Approach%29&amp;sl=121&amp;sessionSearchId=d94208f0dca17c211b363facf25f7288</t>
  </si>
  <si>
    <t>SCOPUS (Book chapter)</t>
  </si>
  <si>
    <t>Eduard Alexandru Stoica (Universitatea Lucian Blaga din Sibiu), Antoniu Gabriel Pitic (Universitatea Lucian Blaga din Sibiu), Calin Bucur (Turnul Sfatului)</t>
  </si>
  <si>
    <t>New Media E-marketing Campaign. Case Study for a Romanian Press Trust</t>
  </si>
  <si>
    <t>Gu, Jiafeng, Lorenzo Ardito, and Angelo Natalicchio. "CEO cognitive trust, governmental support and marketing innovation: empirical evidence from Chinese small, medium and micro enterprises." Journal of Knowledge Management</t>
  </si>
  <si>
    <t>https://www.webofscience.com/wos/woscc/full-record/WOS:000730605100001</t>
  </si>
  <si>
    <t>Eduard Alexandru Stoica (Universitatea Lucian Blaga din Sibiu), Daria Sitea (Universitatea Lucian Blaga din Sibiu)</t>
  </si>
  <si>
    <t>Blockchain Disrupting Fintech and the Banking System</t>
  </si>
  <si>
    <t>Rastoceanu, Florin, and Razvan Rughinis. "Blockchain Solution for Securing Fog-Computing Communications in IoT Applications." 2022 14th International Conference on Communications (COMM). IEEE</t>
  </si>
  <si>
    <t>https://www.scopus.com/record/display.uri?eid=2-s2.0-85135176822&amp;origin=resultslist&amp;sort=plf-f&amp;src=s&amp;sid=d94208f0dca17c211b363facf25f7288&amp;sot=b&amp;sdt=b&amp;s=TITLE-ABS-KEY%28Blockchain+Solution+for+Securing+Fog-Computing+Communications+in+IoT+Applications%29&amp;sl=121&amp;sessionSearchId=d94208f0dca17c211b363facf25f7288</t>
  </si>
  <si>
    <t>Nowak, Ewa, and Agnieszka Kleszcz. "USE OF KOHONEN'S NETWORK TO PRESENT THE DIGITAL DIVERSITY OF EU COUNTRIES ACCORDING TO THE DIGITAL ECONOMY AND SOCIETY INDEX (DESI)." Acta Geobalcanica</t>
  </si>
  <si>
    <t>http://www.geobalcanica.org/wp-content/uploads/AGB/2022/AGB-2022-8-12.pdf</t>
  </si>
  <si>
    <t>EBSCO, DOI</t>
  </si>
  <si>
    <t>Zerhouni, Mohamed Noufal, and Çiğdem Özarı. "Assessment of International Digital Economy and Society Index Using Entropy based TOPSIS Methods."International Journal of Recent Research in Commerce Economics and Management (IJRRCEM)</t>
  </si>
  <si>
    <t>IndexCopernicus, DOI, Google Scholar</t>
  </si>
  <si>
    <t>Šofranková, Beáta, et al. "ANALYSIS OF RELATIONSHIPS BETWEEN INNOVATIVE AND DIGITAL PERFORMANCE OF EU-27 COUNTRIES." Journal of Management and Business: Research and Practice</t>
  </si>
  <si>
    <t>https://journalmb.eu/JMB/article/view/52</t>
  </si>
  <si>
    <t>RePeC</t>
  </si>
  <si>
    <t>Halim, H., Hubeis, M., &amp; Astuty, P,. Factors affecting poverty rates in West Java Province for the 2017-2020
period. International Journal of Social Sciences</t>
  </si>
  <si>
    <t>https://sloap.org/journal/index.php/ijss/article/view/1853</t>
  </si>
  <si>
    <t>Crossref, Turnitin, Index Copernicus International, Cambridge University Library, ROAD</t>
  </si>
  <si>
    <t>Martina Kuncová, Kateřina Berková, Dagmar Frendlovská, Robert Füreder,
Margarethe Überwimmer, Barbara Haas, DIGITAL COMPETITIVENESS IN THE CZECH REPUBLIC AND
AUSTRIA</t>
  </si>
  <si>
    <t>https://www.at-cz.eu/data/projects/f/89/673.pdf</t>
  </si>
  <si>
    <t xml:space="preserve">Ciobotea, M., Dobrotă, E.M., Stan, M. and Săracu, A,F., Digitalization in Romania Measured with DESI. International Conference on New Trends in Sustainable Business and Consumption. </t>
  </si>
  <si>
    <t>https://www.researchgate.net/profile/Alina-Saracu/publication/361411310_Digitalization_in_Romania_Measured_with_DESI/links/62af5717e1193368baaab23c/Digitalization-in-Romania-Measured-with-DESI.pdf</t>
  </si>
  <si>
    <t>Google Scholar, ResearchGate</t>
  </si>
  <si>
    <t>Raluca Ioana Antonie, România – veriga slabă a Uniunii Europene în domeniul economiei și societății digitale. Analiza rapoartelor DESI și I-DESI, Revista Transilvană de Ştiinţe Administrative</t>
  </si>
  <si>
    <t>https://rtsa.ro/rtsa/index.php/rtsa/article/viewFile/624/621</t>
  </si>
  <si>
    <t>ProQuest, DOAJ, EBSCO</t>
  </si>
  <si>
    <t>GoogleScholar</t>
  </si>
  <si>
    <t>ROAD, EdNA Online Database, ERIC - Education Resources Information Center, Education, Research Index, Google Scholar, Higher Education Teaching and Learning Journals, Higher Education, Research Data Collection, Index Copernicus, Journal Seek, MathDi, PsycINFO, SCOPUS (Elsevier), TOC, Premier Database, Ulrich's Periodicals Directory, ZDB - Zeitschriftendatenbank</t>
  </si>
  <si>
    <t>Ballandies, Mark C., et al. "Constructing Effective Customer Feedback Systems--A Design Science Study Leveraging Blockchain Technology." arXiv preprint arXiv</t>
  </si>
  <si>
    <t>https://arxiv.org/pdf/2203.15254.pdf</t>
  </si>
  <si>
    <t>Cornell University, GoogleScholar</t>
  </si>
  <si>
    <t>BOZYİĞİT, Fatma, Onur DOĞAN, and Deniz KILINÇ. "Categorization of customer complaints in food industry using machine learning approaches." Journal of Intelligent Systems: Theory and Applications</t>
  </si>
  <si>
    <t>https://dergipark.org.tr/en/download/article-file/1830608</t>
  </si>
  <si>
    <t>DOAJ, GoogleScolar</t>
  </si>
  <si>
    <t>Ayele, Workneh Yilma. "A toolbox for idea generation and evaluation: machine learning, data-driven, and contest-driven approaches to support idea generation." arXiv</t>
  </si>
  <si>
    <t>https://arxiv.org/ftp/arxiv/papers/2205/2205.09840.pdf</t>
  </si>
  <si>
    <t>Cornell University, Stockholm University GoogleScholar</t>
  </si>
  <si>
    <t>Ayele, W.Y., Juell-Skielse, G.,. A Systematic Literature Review about Idea Mining: The Use of Machine-Driven Analytics to Generate Ideas., Advances in Information and Communication. FICC 2021. Advances in Intelligent Systems and Computing, vol 1364. Springer, Cham.</t>
  </si>
  <si>
    <t>https://link.springer.com/chapter/10.1007/978-3-030-73103-8_53</t>
  </si>
  <si>
    <t>Springer Link</t>
  </si>
  <si>
    <t>Verma, Suhasini, Andrea Milagros Carrasco Suyo, and Jeevesh Sharma. "Chain of Transactions: How Blockchain Is Changing the Landscape of FinTech." Sustainable and Advanced Applications of Blockchain in Smart Computational Technologies. Chapman and Hall/CRC</t>
  </si>
  <si>
    <t>https://www.taylorfrancis.com/chapters/edit/10.1201/9781003193425-4/chain-transactions-blockchain-changing-landscape-fintech-suhasini-verma-andrea-milagros-carrasco-suyo-jeevesh-sharma</t>
  </si>
  <si>
    <t>Bulletin of Taras Shevchenko National University of Kyiv. Economics.</t>
  </si>
  <si>
    <t>DOAJ, Index Copernicus, RePEc, EBSCO, ULRICHSWEB, ERICH PLUS</t>
  </si>
  <si>
    <t>http://bulletin-econom.univ.kiev.ua/editorial-board</t>
  </si>
  <si>
    <t>ELECTRONIC JOURNAL “ECONOMICS AND COMPUTER SCIENCE”</t>
  </si>
  <si>
    <t>RePEc. DOAJ</t>
  </si>
  <si>
    <t>https://eknigibg.net/Editorial_board.pdf?fbclid=IwAR1SwZoyRNgSoA_47e8wajWU7AFYxAZ4gSwUs029En6gxd4DY-lZAcYiFv4</t>
  </si>
  <si>
    <t>International Journal of Data Analysis Techniques and Strategies</t>
  </si>
  <si>
    <t>SCOPUS, J-Gate,
ProQuest, Advanced Technologies Database with Aerospace,
RePEc</t>
  </si>
  <si>
    <t>https://www.inderscience.com/jhome.php?jcode=ijdats#edboard-content</t>
  </si>
  <si>
    <t>Sensors (eISSN 1424-8220)</t>
  </si>
  <si>
    <t xml:space="preserve"> Scopus, SCIE (Web of Science), PubMed, MEDLINE, PMC, Embase, Ei Compendex, Inspec, Astrophysics Data System</t>
  </si>
  <si>
    <t>Applied Sciences (eISSN 2076-3417)</t>
  </si>
  <si>
    <t>Scopus, SCIE (Web of Science), Inspec, CAPlus / SciFinder,</t>
  </si>
  <si>
    <t>Erciyes Akademi (1300-1582)</t>
  </si>
  <si>
    <t>EBSCO HOST, DOAJ, ICI Journals Master Lists - Index Copernicus</t>
  </si>
  <si>
    <t>https://dergipark.org.tr/en/pub/erciyesakademi/board</t>
  </si>
  <si>
    <t>Organizator principal</t>
  </si>
  <si>
    <t>Licență</t>
  </si>
  <si>
    <t>Da</t>
  </si>
  <si>
    <t>Mărginean Silvia</t>
  </si>
  <si>
    <t>Business Administration/ Double Degree cu University of Applied Sciences Wurzburg, Germania</t>
  </si>
  <si>
    <t>Master</t>
  </si>
  <si>
    <t>Business Management/ Double Degree cu University of Salerno, Italia</t>
  </si>
  <si>
    <t>SECOSAFT 2022 - THE 27th STUDENT’S INTERNATIONAL CONFERENCE</t>
  </si>
  <si>
    <t>07-09 Aprilie 2022</t>
  </si>
  <si>
    <t>https://www.armyacademy.ro/ev_2022_04_08_1.php</t>
  </si>
  <si>
    <t>AFER - Departamentul Dezvoltare curriculară şi asigurarea calităţii în procesul didactic şi de cercetare ştiinţifică</t>
  </si>
  <si>
    <t>Responsabil</t>
  </si>
  <si>
    <t>Examene de semestru</t>
  </si>
  <si>
    <t>259/3</t>
  </si>
  <si>
    <t>(259*0.25)/3</t>
  </si>
  <si>
    <t>(259*0.10)/3</t>
  </si>
  <si>
    <t>Evaluare periodică (susținere)</t>
  </si>
  <si>
    <t>Examen de licență (susținere)</t>
  </si>
  <si>
    <t>(19/3)*2</t>
  </si>
  <si>
    <t>Inovația instrumentelor de plată fără numerar (CHIŞ G. MARIA-ANDREEA) licență</t>
  </si>
  <si>
    <t>Digitalizarea proceselor bancare prin RPA (BAYRAKTAR V. DORIN) licență</t>
  </si>
  <si>
    <t>Procese informative în banking 5.0. Studiu de caz privind platformele software utilizate (RADU R. A. DELIA) licență</t>
  </si>
  <si>
    <t>Banca digitală și generația z. Un drum sigur către succes (GORNICIOIU MARIUS MIHAI) licență</t>
  </si>
  <si>
    <t>Comisie Concurs Daria Sitea</t>
  </si>
  <si>
    <t>Comisia de Internaționalizare la nivel ULBS</t>
  </si>
  <si>
    <t>Membru in comisia de selecție mobilități SMP la nivel de ULBS</t>
  </si>
  <si>
    <t>Comisia pentru selecție granturi Erasmus+ studenți semestrul II (11.01.2022)</t>
  </si>
  <si>
    <t>Comisia pentru selecție granturi Erasmus+ studenți semestrul II (18.04.2022)</t>
  </si>
  <si>
    <t>Subiecte +Corectura licență + licență (conform precizarilor GRADIS) iulie/februarie</t>
  </si>
  <si>
    <t>Examen admitere eng (licenta + master)  (iulie+septembrie) 2022 - corectura iulie/februarie</t>
  </si>
  <si>
    <t>Examen admitere master (iulie+septembrie) 2022 - corectura iulie/februarie</t>
  </si>
  <si>
    <t>Vizită de studiu la compania BearingPoint - 18 studenti</t>
  </si>
  <si>
    <t>IECS 2022 - Student Section - membru in comitetul de organizare</t>
  </si>
  <si>
    <t>STT, Ercyies University, Kayseri, Turkey, 21-27 aprilie 2022</t>
  </si>
  <si>
    <t>STT, Airlangga University, Surabaya, Indonesia, 20-28 iunie 2022</t>
  </si>
  <si>
    <t>Promovarea ofertei educaționale a ULBS</t>
  </si>
  <si>
    <t>Gestionarea paginilor de social media ale facultății</t>
  </si>
  <si>
    <t>Participare la realizare orarului</t>
  </si>
  <si>
    <t>Alte activități administrative în funcția de prodecan al Facultății de Științe Economice</t>
  </si>
  <si>
    <t>Tăvală Florina Maria</t>
  </si>
  <si>
    <t>Tăvală Florina-Maria (ULBS)</t>
  </si>
  <si>
    <t>Cadrul legal în care se înscrie auditul public intern - rezultat al programelor de reformă din România</t>
  </si>
  <si>
    <t xml:space="preserve">FSEC2 </t>
  </si>
  <si>
    <t>Moldovan Octavian, Macarie Felicia- The Transformation of Romanian Internal Public Audit between 20026 and 2020, Transylvanian Review of Administrative Sinces, 2022</t>
  </si>
  <si>
    <t>https://www.rtsa.ro/tras/index.php/tras/article/view/702/696</t>
  </si>
  <si>
    <t>Bobeș (Tăvală cas.) Florina-Maria (ULBS)</t>
  </si>
  <si>
    <t>Ensuring the Legality and Performance in using Public Funds</t>
  </si>
  <si>
    <t>Ivan Dionisijev, Zorica Bozhinovska Lazarevska, Marina Trpeska and
Atanasko Atanasovski - The supreme audit institution in
the Republic of North Macedonia – two decades of building public trust, Emerald Insight - Journal of  Public Budgeting, Accounting&amp;Financial Management, Aug 2022</t>
  </si>
  <si>
    <t>https://repository.ukim.mk/bitstream/20.500.12188/22965/1/EMERALD%20Dionisijev%20Ivan.pdf</t>
  </si>
  <si>
    <t>Tăvală Florina-Maria</t>
  </si>
  <si>
    <t>Administrarea cheltuielilor publice. Principii şi reguli bugetare</t>
  </si>
  <si>
    <t>Florina-Maria Tăvală</t>
  </si>
  <si>
    <t>Acta Universitatis Lucian Blaga. Iurisprudentia, Issue no 1, 2022</t>
  </si>
  <si>
    <t>1582-4608</t>
  </si>
  <si>
    <t>116-127</t>
  </si>
  <si>
    <t>CEEOL - Journal Detail</t>
  </si>
  <si>
    <t>EBSCO, CEEOL, HeinOnline</t>
  </si>
  <si>
    <t xml:space="preserve"> General Management Components Involved in the Management  of Financial Audit and Control</t>
  </si>
  <si>
    <t xml:space="preserve">Articol </t>
  </si>
  <si>
    <t xml:space="preserve">Jurnalul de Studii Juridice, Vo 17, Issue 3-4, 2022 </t>
  </si>
  <si>
    <t>1841-6195</t>
  </si>
  <si>
    <t>93-106</t>
  </si>
  <si>
    <t>https://doi.org/10.18662/jls/17.3-4/113</t>
  </si>
  <si>
    <t>EEOL, CrossRef, CrossCheck, ICI Master Journal List -Index Copernicus, Ideas RePeC, EconPapers, Socionet, HeinOnline, EBSCO</t>
  </si>
  <si>
    <t>Organizator Noapta Cercetatorilor</t>
  </si>
  <si>
    <t>Romania</t>
  </si>
  <si>
    <t>peste 200</t>
  </si>
  <si>
    <t>Membru comisie</t>
  </si>
  <si>
    <t>30.09.2022</t>
  </si>
  <si>
    <t>Noaptea Cercetatorilor 2022</t>
  </si>
  <si>
    <t>Examen de semestru disciplina Finanțe - II ECTS 65 Studenti</t>
  </si>
  <si>
    <t>Titular disciplină</t>
  </si>
  <si>
    <t>Evaluare pe parcurs curs disciplina Finanțe - II ECTS</t>
  </si>
  <si>
    <t>Examen de restanță disciplina Finanțe - II ECTS</t>
  </si>
  <si>
    <t>Examen de reexaminare disciplina Finanțe - II ECTS</t>
  </si>
  <si>
    <t>Examen de semestru Gestiunea financiară a  instituțiilor publice - II FB 59 studenti</t>
  </si>
  <si>
    <t>Evaluare pe parcurs curs disciplina Gestiunea financiara a institutiilor publice - II FB</t>
  </si>
  <si>
    <t>Evaluare pe parcurs seminar disciplina Gestiunea financiara a institutiilor publice - II FB</t>
  </si>
  <si>
    <t>Examen de restanță Gestiunea financiară a  instituțiilor publice - II FB</t>
  </si>
  <si>
    <t>Examen de reexaminare Gestiunea financiară a  instituțiilor publice - II FB</t>
  </si>
  <si>
    <t>Examen de semestru Management Finaniar internațional II B6 29 studenti</t>
  </si>
  <si>
    <t>Evaluare pe parcurs curs Management financiar international IIB6</t>
  </si>
  <si>
    <t>Evaluare pe parcurs seminar Management financiar international IIB6</t>
  </si>
  <si>
    <t>Examen de restanță Management Finaniar internațional II B6</t>
  </si>
  <si>
    <t>Examen de reexaminare Management Finaniar internațional II B6</t>
  </si>
  <si>
    <t>Examen de semestru Management financiar II B8 48 studenti</t>
  </si>
  <si>
    <t>asistent al titularului de disciplina</t>
  </si>
  <si>
    <t>Evaluare pe parcurs seminar Management Financiar IIB8</t>
  </si>
  <si>
    <t>Examen de restanță Management financiar II B8</t>
  </si>
  <si>
    <t>Examen de reexaminare Management financiar II B8</t>
  </si>
  <si>
    <t xml:space="preserve">Examen de licență CIG </t>
  </si>
  <si>
    <t>secretar</t>
  </si>
  <si>
    <t>CHIȘBAC I. DENISA IOANA, Diagnosticul global al intreprinderii, Master</t>
  </si>
  <si>
    <t>CIBU N. DENISA BIANCA, Diagnosticul rentabilității și riscului, Master</t>
  </si>
  <si>
    <t>CIOACĂ B. S. CORINA ANDREEA, Strategia financiară a companiei, Master</t>
  </si>
  <si>
    <t>DAMIAN N. NICOLAE, Analiza profiabilității companiei, Master</t>
  </si>
  <si>
    <t>SCHIAU I. CRISTINA, Analiza pozitiei financiare din bilanț a companiei, Master</t>
  </si>
  <si>
    <t>STOICA (DRAGOMIR) P. I. IULIANA MARIA, Ratele financiare - mijloc de analiză și de stabilire a diagnosticului financiar al firmei, Master</t>
  </si>
  <si>
    <t>MITEA C. MARIA-DENISA, Analiza veniturilor și cheltuielilor bugetului de stat din România pe perioada 2019-2021, Licență</t>
  </si>
  <si>
    <t>Comisia subiecte licență</t>
  </si>
  <si>
    <t>Supraveghere admitere, competență lingvistică</t>
  </si>
  <si>
    <t>Participare la admitere, proba scrisă master</t>
  </si>
  <si>
    <t>Olimpiadă, peste 100 de participanți, membru comisie, 26.10 -24-11.2021</t>
  </si>
  <si>
    <t>Alte activități suport - membru în echipa de elaborare a Regulamentului Concursului "Ștefan Mârza"</t>
  </si>
  <si>
    <t>Vasiu Diana</t>
  </si>
  <si>
    <t>Capital Structure and Profitability. The Case of Companies Listed in Romania</t>
  </si>
  <si>
    <t>Ilie, LIVIA, Vasiu, DIANA</t>
  </si>
  <si>
    <t>https://www.webofscience.com/wos/woscc/full-record/WOS:000923095600008</t>
  </si>
  <si>
    <t>https://sciendo.com/article/10.2478/sbe-2022-0049</t>
  </si>
  <si>
    <t>10.2478/sbe-2022-0049</t>
  </si>
  <si>
    <t>WOS:000923095600008</t>
  </si>
  <si>
    <t>100-112</t>
  </si>
  <si>
    <t>ESCI</t>
  </si>
  <si>
    <t>How Performant Are the Premium Companies Listed on BSE? A Financial Performance Analysis from a Value Creation Perspective</t>
  </si>
  <si>
    <t>Vasiu, D.E., Ilie, L.</t>
  </si>
  <si>
    <t>https://www.scopus.com/authid/detail.uri?authorId=57467163100</t>
  </si>
  <si>
    <t>10.1007/978-3-030-01878-8_33</t>
  </si>
  <si>
    <t>387-396</t>
  </si>
  <si>
    <t xml:space="preserve">SIBIU </t>
  </si>
  <si>
    <t>Sustainable Growth Rate: An Analysis Regarding the Most Traded Companies on the Bucharest Stock Exchange</t>
  </si>
  <si>
    <t>381–394</t>
  </si>
  <si>
    <t>Vasiu Diana  Elena,  Ilie Livia</t>
  </si>
  <si>
    <t>Sustainable growth rate: An analysis regarding the most traded companies on the bucharest stock exchange. </t>
  </si>
  <si>
    <r>
      <t>Ramli, Nur Ainna, et al. "The mediating effects of sustainable growth rate: evidence from the perspective of Shariah-compliant companies." </t>
    </r>
    <r>
      <rPr>
        <i/>
        <sz val="10"/>
        <color rgb="FF222222"/>
        <rFont val="Arial Narrow"/>
        <family val="2"/>
      </rPr>
      <t>Cogent Business &amp; Management</t>
    </r>
    <r>
      <rPr>
        <sz val="10"/>
        <color rgb="FF222222"/>
        <rFont val="Arial Narrow"/>
        <family val="2"/>
      </rPr>
      <t> 9.1 (2022): 2078131.</t>
    </r>
  </si>
  <si>
    <t>https://www.tandfonline.com/doi/full/10.1080/23311975.2022.2078131</t>
  </si>
  <si>
    <t>ESCI (Clarivate Analytics), Google Scholar,RePEc, Scopus, Web of Science (Clarivate Analytics)</t>
  </si>
  <si>
    <t>Vasiu Diana Elena, Gheorghe Iulian</t>
  </si>
  <si>
    <t>Case study regarding solvency analysis, during 2006-2012, of the companies having the business line in industry and construction, listed and traded on the Bucharest Stock Exchange</t>
  </si>
  <si>
    <r>
      <t>Шпаков, Андрій, et al. "PROCESS AND ECONOMIC-MATHEMATICAL FORMALIZATION OF CONSTRUCTION ENTERPRISES’ADMINISTRATION INDICATORS." </t>
    </r>
    <r>
      <rPr>
        <i/>
        <sz val="10"/>
        <color rgb="FF222222"/>
        <rFont val="Arial Narrow"/>
        <family val="2"/>
      </rPr>
      <t>Financial and credit activity problems of theory and practice</t>
    </r>
    <r>
      <rPr>
        <sz val="10"/>
        <color rgb="FF222222"/>
        <rFont val="Arial Narrow"/>
        <family val="2"/>
      </rPr>
      <t> 3.44 (2022): 280-290.</t>
    </r>
  </si>
  <si>
    <t>https://fkd.net.ua/index.php/fkd/article/view/3634</t>
  </si>
  <si>
    <t>Web of Science
 DOAJ
Index Copernicus
 Google Scholar
ResearchBib
World Cat
 NAVER
 MIAR
 EBSCO Business Source Elite
 EBSCO Business Source Premier
 OpenAIRE</t>
  </si>
  <si>
    <t>Vasiu Diana Elena</t>
  </si>
  <si>
    <t>The COVID-19 impact on Bucharest stock exchange. The first six months</t>
  </si>
  <si>
    <t>Qiao, Guanghui, Wenjia Jasmine Ruan, and Anja Pabel. "Understanding tourists’ protection motivations when faced with overseas travel after COVID-19: the case of South Koreans travelling to China." Current Issues in Tourism 25.10 (2022): 1588-1606.</t>
  </si>
  <si>
    <t>https://www.tandfonline.com/doi/abs/10.1080/13683500.2021.1928011</t>
  </si>
  <si>
    <t>Thapa, Akash, et al. "Covid-19 and its impact on Indian stock market." AIP Conference Proceedings. Vol. 2393. No. 1. AIP Publishing, 2022.</t>
  </si>
  <si>
    <t>https://pubs.aip.org/aip/acp/article-abstract/2393/1/020179/2821737/Covid-19-and-its-impact-on-Indian-stock-market</t>
  </si>
  <si>
    <t>AN OVERVIEW ON ENVIRONMENTAL SOCIAL AND GOVERNANCE – ESGTOPICS FROM THE FINANCIAL MARKETS' PERSPECTIVE</t>
  </si>
  <si>
    <t>ARTICOL</t>
  </si>
  <si>
    <t>VASIU Diana Elena BRATU Renate</t>
  </si>
  <si>
    <t>Management of Sustainable Development Journal</t>
  </si>
  <si>
    <t>2247 – 0220</t>
  </si>
  <si>
    <t>10.54989/msd-2022-0021</t>
  </si>
  <si>
    <t>ERIH PLUS</t>
  </si>
  <si>
    <t>APPROACH OF THE FINANCIAL EQUILIBRIUM IN THE CONTEXT OF CHALLENGES ON THE ROMANIAN ENERGY MARKET</t>
  </si>
  <si>
    <t xml:space="preserve">VASIU Diana Elena </t>
  </si>
  <si>
    <t>Scientific Bulletin</t>
  </si>
  <si>
    <t>2247-8396</t>
  </si>
  <si>
    <t>162-168</t>
  </si>
  <si>
    <t>https://sciendo.com/pdf/10.2478/bsaft-2022-0019</t>
  </si>
  <si>
    <t>EBSCO, DOAJ, Ulrich`s Periodicals Directory</t>
  </si>
  <si>
    <r>
      <t>Asaolu, Taiwo Olufemi, et al. "Audit Committee Characteristics and Sustainable Growth Among Selected Listed Non-Financial Firms in Nigeria." </t>
    </r>
    <r>
      <rPr>
        <i/>
        <sz val="10"/>
        <color rgb="FF222222"/>
        <rFont val="Arial Narrow"/>
        <family val="2"/>
      </rPr>
      <t>Iranian Journal of Accounting, Auditing and Finance</t>
    </r>
    <r>
      <rPr>
        <sz val="10"/>
        <color rgb="FF222222"/>
        <rFont val="Arial Narrow"/>
        <family val="2"/>
      </rPr>
      <t> 6.3 (2022): 1-13.</t>
    </r>
  </si>
  <si>
    <t>https://ijaaf.um.ac.ir/article_42276.html</t>
  </si>
  <si>
    <t>DOAJ, EBSCO, ULRICHS</t>
  </si>
  <si>
    <t>Vasiu Diana Elena, Balteș Nicolae</t>
  </si>
  <si>
    <t>Analiza performanței financiare a entității economice</t>
  </si>
  <si>
    <r>
      <t>Geamănu, Marinela. "The Analysis of the Financial Equilibrium Based on the Financial Balance Sheet." </t>
    </r>
    <r>
      <rPr>
        <i/>
        <sz val="10"/>
        <color rgb="FF222222"/>
        <rFont val="Arial Narrow"/>
        <family val="2"/>
      </rPr>
      <t>Annals of Spiru Haret University. Economic Series</t>
    </r>
    <r>
      <rPr>
        <sz val="10"/>
        <color rgb="FF222222"/>
        <rFont val="Arial Narrow"/>
        <family val="2"/>
      </rPr>
      <t> 22.1 (2022): 605-613.</t>
    </r>
  </si>
  <si>
    <t>https://www.ceeol.com/search/article-detail?id=1034283</t>
  </si>
  <si>
    <t>Google Scholar, ProQuest´s Serial Solutions, Summon, Primo Central, Alma, EBSCO´s EDS Discovery Service and Knowledge Base, TDNet and OCLC</t>
  </si>
  <si>
    <t>Case Study Regarding Financial Performance in Terms of Cash Flow Return on Investment (CFROI) for Companies Listed and Traded on the Bucharest Stock Exchange, During 2006-2013</t>
  </si>
  <si>
    <r>
      <t>МАХАНЬКО, ЛС. "Учредители: ООО" Издательский дом" Финансы и кредит." </t>
    </r>
    <r>
      <rPr>
        <i/>
        <sz val="10"/>
        <color rgb="FF222222"/>
        <rFont val="Arial Narrow"/>
        <family val="2"/>
      </rPr>
      <t>ЭКОНОМИЧЕСКИЙ АНАЛИЗ: ТЕОРИЯ И ПРАКТИКА</t>
    </r>
    <r>
      <rPr>
        <sz val="10"/>
        <color rgb="FF222222"/>
        <rFont val="Arial Narrow"/>
        <family val="2"/>
      </rPr>
      <t> 21.2 (2022): 353-373.</t>
    </r>
  </si>
  <si>
    <t>https://elibrary.ru/item.asp?id=48037311</t>
  </si>
  <si>
    <t>Case Study Regarding Financial Performance in Terms of Cash Flow Return on Investment (CFROI) for Companies Listed and Traded on the Bucharest Stock Exchange, During 2006-2014</t>
  </si>
  <si>
    <r>
      <t>YAMAN, Kemal, and Murat KURTLAR. "EFFECT OF EVA AND CFROI METHODS ON SHAREHOLDERS VALUE MAXIMIZATION AND FINANCIAL PERFORMANCE ESTIMATION: AN EMPIRICAL STUDY." </t>
    </r>
    <r>
      <rPr>
        <i/>
        <sz val="10"/>
        <color rgb="FF222222"/>
        <rFont val="Arial Narrow"/>
        <family val="2"/>
      </rPr>
      <t>Finans Ekonomi ve Sosyal Araştırmalar Dergisi</t>
    </r>
    <r>
      <rPr>
        <sz val="10"/>
        <color rgb="FF222222"/>
        <rFont val="Arial Narrow"/>
        <family val="2"/>
      </rPr>
      <t> 7.4: 861-871.</t>
    </r>
  </si>
  <si>
    <t>https://dergipark.org.tr/en/pub/fesa/issue/74902/1202471</t>
  </si>
  <si>
    <t xml:space="preserve"> 
Google Scholar, Research Gate, Directory of Research Journals Indexing </t>
  </si>
  <si>
    <r>
      <t>Nathanael, Albert, and Yunieta Anny Nainggolan. "The effect of interactive social media platforms on stock market participation during the covid-19 pandemic in Indonesia: Case study in the Java Island." </t>
    </r>
    <r>
      <rPr>
        <i/>
        <sz val="10"/>
        <color rgb="FF222222"/>
        <rFont val="Arial Narrow"/>
        <family val="2"/>
      </rPr>
      <t>International Journal of Business and Technology Management</t>
    </r>
    <r>
      <rPr>
        <sz val="10"/>
        <color rgb="FF222222"/>
        <rFont val="Arial Narrow"/>
        <family val="2"/>
      </rPr>
      <t> 4.3 (2022): 104-115.</t>
    </r>
  </si>
  <si>
    <t>https://myjms.mohe.gov.my/index.php/ijbtm/article/view/19331</t>
  </si>
  <si>
    <r>
      <t>Duma, Florin. "Assessment of the financial performance of companies included in the BET index of the Romanian stock market during the Covid-19 pandemic." </t>
    </r>
    <r>
      <rPr>
        <i/>
        <sz val="10"/>
        <color rgb="FF222222"/>
        <rFont val="Arial Narrow"/>
        <family val="2"/>
      </rPr>
      <t>Proceedings of FIKUSZ Symposium for Young Researchers</t>
    </r>
    <r>
      <rPr>
        <sz val="10"/>
        <color rgb="FF222222"/>
        <rFont val="Arial Narrow"/>
        <family val="2"/>
      </rPr>
      <t>. Óbuda University Keleti Károly Faculty of Economics, 2022.</t>
    </r>
  </si>
  <si>
    <t>https://www.proquest.com/docview/2769624681?pq-origsite=gscholar&amp;fromopenview=true</t>
  </si>
  <si>
    <t xml:space="preserve">ProQuest </t>
  </si>
  <si>
    <t xml:space="preserve"> Noaptea Cercetătorilor 2021</t>
  </si>
  <si>
    <t>nationala</t>
  </si>
  <si>
    <t>VASIU DIANA ELENA</t>
  </si>
  <si>
    <t>examene pe parcurs Curs Buget și trezorerie publică</t>
  </si>
  <si>
    <t>Finante an II licenta 59:3=19,66</t>
  </si>
  <si>
    <t>examene pe parcurs Curs Contabilitate consolidată</t>
  </si>
  <si>
    <t>Contabilitate și informatică de gestiune an II - licenta 75:3=25</t>
  </si>
  <si>
    <t>examene de semestru Buget și trezorerie publică</t>
  </si>
  <si>
    <t>examene de semestru Contabilitate consolidată</t>
  </si>
  <si>
    <t>examene de semestru Statistică</t>
  </si>
  <si>
    <t>asistent</t>
  </si>
  <si>
    <t>Finante si banci an I licenta   62:3= 20,66</t>
  </si>
  <si>
    <t>examene de semestru Statistică economică</t>
  </si>
  <si>
    <t>Contabilitate și informatică de gestiune an I - licenta 82:3=27,33</t>
  </si>
  <si>
    <t>evaluare de parcurs Statistică SEMINAR</t>
  </si>
  <si>
    <t>evaluare de parcurs Statistică economică SEMINAR</t>
  </si>
  <si>
    <t>restanțe Contabilitate consolidată</t>
  </si>
  <si>
    <t>Contabilitate și informatică de gestiune an II - licenta 75:3:4=6,25</t>
  </si>
  <si>
    <t>restanțe Buget și trezorerie publică</t>
  </si>
  <si>
    <t>Finante an II licenta 59:3:4=19,66</t>
  </si>
  <si>
    <t>restanțe Statistică</t>
  </si>
  <si>
    <t>Finante si banci an I licenta   62:3:4= 5</t>
  </si>
  <si>
    <t>restanțe Statistică economică</t>
  </si>
  <si>
    <t>Contabilitate și informatică de gestiune an I - licenta 82:3:4=6,83</t>
  </si>
  <si>
    <t>reexaminări Contabilitate consolidată</t>
  </si>
  <si>
    <t>Contabilitate și informatică de gestiune an II - licenta 75:3*10%=2,5</t>
  </si>
  <si>
    <t>reexaminări Buget și trezorerie publică</t>
  </si>
  <si>
    <t>Finante an II licenta 59:3*10%=1,96</t>
  </si>
  <si>
    <t>reexaminări Statistică</t>
  </si>
  <si>
    <t>Finante si banci an I licenta   62:3*10%= 2, 066</t>
  </si>
  <si>
    <t>reexaminări Statistică economică</t>
  </si>
  <si>
    <t>Contabilitate și informatică de gestiune an I - licenta 82:3*10%=2,73</t>
  </si>
  <si>
    <t xml:space="preserve"> examene de finalizare a studiilor -licență Secretar comisie licenta FB </t>
  </si>
  <si>
    <t>Secretar comisie licenta 23 studenti : 3*2=31,33</t>
  </si>
  <si>
    <t>AXINTE D.AMALIA-ELENA Contabilitatea și analiza activelor circulante/ licență</t>
  </si>
  <si>
    <t>CÂNDEA G.GEORGIANA-LIVIA/Contabilitatea creanțelor și datoriilor./licență</t>
  </si>
  <si>
    <t>CRUCERU I.FLORENTINA-MARIA/Analiza cifrei de afaceri/licență</t>
  </si>
  <si>
    <t>DRAGOȘ A.I.EDITH-JASMIN/Contabilitatea trezoreriei./licență</t>
  </si>
  <si>
    <t>GHERMAN I.PAULA-DARIANA/Contabilitatea produselor./licență</t>
  </si>
  <si>
    <t>ILCUȘIU A.N.EMANUELA-MARIA/Contabilitatea salariilor și asimilantele acestora./licență</t>
  </si>
  <si>
    <t>MÎNZAT I.O.IOAN-SERGIU/Contabilitatea stocurilor./licență</t>
  </si>
  <si>
    <t>NANAȘI Ș.ISTVAN/Analiza dinamică, structurală și factorială a cifrei de afaceri la SC MED LIFE SA./licență</t>
  </si>
  <si>
    <t>PĂRĂIAN R.I.ALEXANDRU/Contabilitatea și analiza economico-financiară a cheltuielilor./licență</t>
  </si>
  <si>
    <t>CORCĂU M. P. IONELA-VALENTINA/Analiza statistică a evoluțiilor companiilor care fac parte din compinența indicilor reprezentativi ai BVB./licență</t>
  </si>
  <si>
    <t>DUCA I. ROBERT/Bursele financiare și crizele economice. Studiu de caz - Bursa de valori București./licență</t>
  </si>
  <si>
    <t>GRIGORE C. MARIA/Piața de capital din România. Studiu privind bursa de valori București./licență</t>
  </si>
  <si>
    <t>STĂNESCU C.MARIUS ADRIAN Analiza cheltuielilor la S.C.METALICA S.A./licenta</t>
  </si>
  <si>
    <t>Membru comisie supraveghere examen admitere master</t>
  </si>
  <si>
    <t>Membru comisie supraveghere examen scris licenta</t>
  </si>
  <si>
    <t xml:space="preserve">Comisie electorala -Alegeri senat 22.11.2021 </t>
  </si>
  <si>
    <t>CONSULTATII</t>
  </si>
  <si>
    <t>Gemenel Ioana</t>
  </si>
  <si>
    <t>Herciu Mihaela</t>
  </si>
  <si>
    <t>Marina Alexandra</t>
  </si>
  <si>
    <t>Mârza Bogdan</t>
  </si>
  <si>
    <t>Mihaiu Diana</t>
  </si>
  <si>
    <t>Moroșan Adrian</t>
  </si>
  <si>
    <t>Oprean-Stan Camelia</t>
  </si>
  <si>
    <t>Orăștean Ramona</t>
  </si>
  <si>
    <t xml:space="preserve">Exploring Romania’s Digital Gap-What is Under the Water, If this is Only the Tip of the Iceberg?. </t>
  </si>
  <si>
    <t>Ogrean Claudia, Herciu Mihaela</t>
  </si>
  <si>
    <t>Studies in Business and Economics</t>
  </si>
  <si>
    <t>2344-5419</t>
  </si>
  <si>
    <t>https://www.webofscience.com/wos/woscc/full-record/WOS:000803246100020</t>
  </si>
  <si>
    <t>https://sciendo.com/article/10.2478/sbe-2022-0020</t>
  </si>
  <si>
    <t>10.2478/sbe-2022-0020</t>
  </si>
  <si>
    <t>WOS:000803246100020</t>
  </si>
  <si>
    <t>312-322</t>
  </si>
  <si>
    <t>ESCI/SCOPUS</t>
  </si>
  <si>
    <t>FOSTERING INNOVATION IN ROMANIA. INSIGHTS FROM THE SMART SPECIALIZATION STRATEGIES</t>
  </si>
  <si>
    <t>https://www.webofscience.com/wos/woscc/full-record/WOS:000865162800020</t>
  </si>
  <si>
    <t>https://sciendo.com/article/10.2478/sbe-2022-0041</t>
  </si>
  <si>
    <t>10.2478/sbe-2022-0041</t>
  </si>
  <si>
    <t>WOS:000865162800020</t>
  </si>
  <si>
    <t>319-337</t>
  </si>
  <si>
    <t>SUSTAINABILITY PERFORMANCE AND REPORTING - A STRATEGIC ISSUE FOR ELECTRIC CAR AUTOMAKERS</t>
  </si>
  <si>
    <t>https://www.webofscience.com/wos/woscc/full-record/WOS:000923095600020</t>
  </si>
  <si>
    <t>https://sciendo.com/article/10.2478/sbe-2022-0061</t>
  </si>
  <si>
    <t>10.2478/sbe-2022-0061</t>
  </si>
  <si>
    <t>WOS:000923095600020</t>
  </si>
  <si>
    <t>288-305</t>
  </si>
  <si>
    <t>The Investment on Capital Market: From Target Price Valuation Models to Investor Final Decision</t>
  </si>
  <si>
    <t>International Economics Conference on Emerging Issues in the Global Economy,Springer Science and Business Media B.V.</t>
  </si>
  <si>
    <t>978-331971875-0</t>
  </si>
  <si>
    <t>https://151096pud-y-https-www-scopus-com.z.e-nformation.ro/record/display.uri?eid=2-s2.0-85125287248&amp;origin=resultslist&amp;sort=plf-f&amp;src=s&amp;st1=HERCIU&amp;st2=Mihaela&amp;nlo=1&amp;nlr=20&amp;nls=count-f&amp;sid=bd84500a32539222d8d2b4d9882284eb&amp;sot=anl&amp;sdt=aut&amp;sl=36&amp;s=AU-ID%28%22Herciu%2c+Mihaela%22+24832699200%29&amp;relpos=12&amp;citeCnt=0&amp;searchTerm=</t>
  </si>
  <si>
    <t>10.1007/978-3-319-71876-7_16</t>
  </si>
  <si>
    <t>179-187</t>
  </si>
  <si>
    <t>The role of neuromarketing in identifying consumer preferences</t>
  </si>
  <si>
    <t>Mărcuță Liviu (USAMVB), Mârza Bogdan (ULBS), Mărcuță Alina (USAMVB)</t>
  </si>
  <si>
    <t>25th International Economic Conference of Sibiu (IECS 2018)/Innovative Business Development—A Global Perspective/Springer Proceedings in Business and Economics</t>
  </si>
  <si>
    <t>https://www.scopus.com/record/display.uri?eid=2-s2.0-85121946278&amp;origin=resultslist&amp;sort=plf-f</t>
  </si>
  <si>
    <t>https://link.springer.com/chapter/10.1007/978-3-030-01878-8_12</t>
  </si>
  <si>
    <t>10.1007/978-3-030-01878-8_12</t>
  </si>
  <si>
    <t>143-150</t>
  </si>
  <si>
    <t>Brătian, V., Acu, A-M., Mihaiu, Diana Marieta, Șerban, R-A.</t>
  </si>
  <si>
    <t>2227-7390</t>
  </si>
  <si>
    <t>DOI: 10.3390/math10030309</t>
  </si>
  <si>
    <t>WOS: 000755071900001</t>
  </si>
  <si>
    <t>Barbu Liliana, Mihaiu Diana Marieta, Serban Radu, Opreana Alin</t>
  </si>
  <si>
    <t>2071-1050</t>
  </si>
  <si>
    <t>https://doi.org/10.3390/su14021043</t>
  </si>
  <si>
    <t>WOS: 000757048600001</t>
  </si>
  <si>
    <t>Environment, Social, and Governance Score and Value Added Impacts on Market Capitalization: A Sectoral-Based Approach</t>
  </si>
  <si>
    <t>Șerban Radu, Mihaiu Diana Marieta, Țichindelean Mihai</t>
  </si>
  <si>
    <t>https://www.mdpi.com/2071-1050/14/4/2069</t>
  </si>
  <si>
    <t>https://doi.org/10.3390/su14042069</t>
  </si>
  <si>
    <t>WOS: 000771476200001</t>
  </si>
  <si>
    <t>1-25</t>
  </si>
  <si>
    <t>Health Spending Patterns and COVID-19 Crisis in European Union: A Cross-Country Analysis</t>
  </si>
  <si>
    <t>Mărginean Silvia, Orăștean Ramona</t>
  </si>
  <si>
    <t>Systems</t>
  </si>
  <si>
    <t>2079-8954</t>
  </si>
  <si>
    <t>https://www.webofscience.com/wos/woscc/full-record/WOS:000902944200001</t>
  </si>
  <si>
    <t>https://www.mdpi.com/2079-8954/10/6/238</t>
  </si>
  <si>
    <t>10.3390/systems10060238</t>
  </si>
  <si>
    <t>WOS:000902944200001</t>
  </si>
  <si>
    <t>1-20</t>
  </si>
  <si>
    <t>Business Models in the International Banking System—From Traditional to Innovative Banks</t>
  </si>
  <si>
    <t>https://www.scopus.com/record/display.uri?eid=2-s2.0-85126236952&amp;origin=resultslist&amp;sort=plf-f&amp;src=s&amp;st1=orastean+ramona&amp;sid=050ced56e12bd20c0ca629202af248cf&amp;sot=b&amp;sdt=b&amp;sl=20&amp;s=ALL%28orastean+ramona%29&amp;relpos=3&amp;citeCnt=1&amp;searchTerm=</t>
  </si>
  <si>
    <t xml:space="preserve">10.1007/978-3-030-01878-8_22 </t>
  </si>
  <si>
    <t>267-276</t>
  </si>
  <si>
    <t>Emil Dinga, Camelia Oprean-Stan, Cristina-Roxana Tănăsescu, Vasile Brătian, Gabriela-Mariana Ionescu</t>
  </si>
  <si>
    <t>Financial Market Analysis and Behaviour: The Adaptive Preference Hypothesis</t>
  </si>
  <si>
    <t>Taylor &amp; Francis https://www.routledge.com/Financial-Market-Analysis-and-Behaviour-The-Adaptive-Preference-Hypothesis/Dinga-Oprean-Stan-Tanasescu-Bratian-Ionescu/p/book/9781032255163</t>
  </si>
  <si>
    <t>Camelia Oprean Stan (Author)Sebastian-Ilie Dragoe (Author)</t>
  </si>
  <si>
    <t>Financial Systems and Economic Crises
The Main Determinants of Financial Instability</t>
  </si>
  <si>
    <t>Peter Lang https://www.peterlang.com/document/1255413</t>
  </si>
  <si>
    <t>256</t>
  </si>
  <si>
    <t>Pop Ioana</t>
  </si>
  <si>
    <t>„An overview of Central and Eastern European capital markets–similarities and contrasts between Poland, Romania, Croatia and Hungary”</t>
  </si>
  <si>
    <t>Aleksandra Matuszewska-Janica, Dorota Żebrowska-Suchodolska, „LONG-TERM RELATIONSHIPS BETWEEN MUTUAL FUNDS AND EQUITY MARKET”, South East European Journal of Economics and Business
Volume 17 (1) 2022, 141-153
DOI: 10.2478/jeb-2022-0010</t>
  </si>
  <si>
    <t>http://journal.efsa.unsa.ba/index.php/see/article/view/1798</t>
  </si>
  <si>
    <t>Baidu Scholar, Cabell's Directory, CEJSH (The Central European, Journal of Social Sciences and Humanities), Celdes, CNKI Scholar (China National Knowledge Infrastructure), CNPIEC, DOAJ, (Directory of Open Access Journals), EBSCO (relevant databases), EBSCO, Discovery Service, EconBiz, ECONIS, EconLit, Elsevier - SCOPUS, Genamics JournalSeek, Google Scholar, International, Abstracts in Operations Research, J-Gate, JournalTOCs, KESLI-NDSL (Korean National Discovery for Science Leaders), Microsoft Academic, Naviga (Softweco), Primo Central (ExLibris), ProQuest (relevant databases), ReadCube, Research Papers in Economics (RePEc), ResearchGate, SCImago (SJR), Sherpa/RoMEO, Summon (Serials Solutions/ProQuest), TDNet, Ulrich's Periodicals Directory/ulrichsweb, WanFang Data, Web of Science - Emerging Sources Citation Index, WorldCat (OCLC)</t>
  </si>
  <si>
    <t>Herciu, M. (ULBS), &amp; Ogrean, C. (ULBS)</t>
  </si>
  <si>
    <r>
      <t>(2014). An overview on European Union sustainable competitiveness. </t>
    </r>
    <r>
      <rPr>
        <i/>
        <sz val="10"/>
        <rFont val="Arial Narrow"/>
        <family val="2"/>
      </rPr>
      <t>Procedia Economics and Finance</t>
    </r>
    <r>
      <rPr>
        <sz val="10"/>
        <rFont val="Arial Narrow"/>
        <family val="2"/>
      </rPr>
      <t>, </t>
    </r>
    <r>
      <rPr>
        <i/>
        <sz val="10"/>
        <rFont val="Arial Narrow"/>
        <family val="2"/>
      </rPr>
      <t>16</t>
    </r>
    <r>
      <rPr>
        <sz val="10"/>
        <rFont val="Arial Narrow"/>
        <family val="2"/>
      </rPr>
      <t>, 651-656.</t>
    </r>
  </si>
  <si>
    <r>
      <t>Mishchuk, H., Štofková, J., Krol, V., Joshi, O., &amp; Vasa, L. (2022). Social Capital Factors Fostering the Sustainable Competitiveness of Enterprises. </t>
    </r>
    <r>
      <rPr>
        <i/>
        <sz val="10"/>
        <rFont val="Arial Narrow"/>
        <family val="2"/>
      </rPr>
      <t>Sustainability</t>
    </r>
    <r>
      <rPr>
        <sz val="10"/>
        <rFont val="Arial Narrow"/>
        <family val="2"/>
      </rPr>
      <t>, </t>
    </r>
    <r>
      <rPr>
        <i/>
        <sz val="10"/>
        <rFont val="Arial Narrow"/>
        <family val="2"/>
      </rPr>
      <t>14</t>
    </r>
    <r>
      <rPr>
        <sz val="10"/>
        <rFont val="Arial Narrow"/>
        <family val="2"/>
      </rPr>
      <t>(19), 11905.</t>
    </r>
  </si>
  <si>
    <t>https://www.webofscience.com/wos/woscc/full-record/WOS:000867123700001</t>
  </si>
  <si>
    <r>
      <t>Cudečka-Puriņa, N., Atstāja, D., Koval, V., Purviņš, M., Nesenenko, P., &amp; Tkach, O. (2022). Achievement of sustainable development goals through the implementation of circular economy and developing regional cooperation. </t>
    </r>
    <r>
      <rPr>
        <i/>
        <sz val="10"/>
        <rFont val="Arial Narrow"/>
        <family val="2"/>
      </rPr>
      <t>Energies</t>
    </r>
    <r>
      <rPr>
        <sz val="10"/>
        <rFont val="Arial Narrow"/>
        <family val="2"/>
      </rPr>
      <t>, </t>
    </r>
    <r>
      <rPr>
        <i/>
        <sz val="10"/>
        <rFont val="Arial Narrow"/>
        <family val="2"/>
      </rPr>
      <t>15</t>
    </r>
    <r>
      <rPr>
        <sz val="10"/>
        <rFont val="Arial Narrow"/>
        <family val="2"/>
      </rPr>
      <t>(11), 4072.</t>
    </r>
  </si>
  <si>
    <t>https://www.webofscience.com/wos/woscc/full-record/WOS:000808875300001</t>
  </si>
  <si>
    <r>
      <t>(2015). Wealth, competitiveness, and intellectual capital–sources for economic development. </t>
    </r>
    <r>
      <rPr>
        <i/>
        <sz val="10"/>
        <rFont val="Arial Narrow"/>
        <family val="2"/>
      </rPr>
      <t>Procedia Economics and Finance</t>
    </r>
    <r>
      <rPr>
        <sz val="10"/>
        <rFont val="Arial Narrow"/>
        <family val="2"/>
      </rPr>
      <t>, </t>
    </r>
    <r>
      <rPr>
        <i/>
        <sz val="10"/>
        <rFont val="Arial Narrow"/>
        <family val="2"/>
      </rPr>
      <t>27</t>
    </r>
    <r>
      <rPr>
        <sz val="10"/>
        <rFont val="Arial Narrow"/>
        <family val="2"/>
      </rPr>
      <t>, 556-566.</t>
    </r>
  </si>
  <si>
    <r>
      <t>Shen, J., Chou, R. J., Zhu, R., &amp; Chen, S. H. (2022). Experience of Community Resilience in Rural Areas around Heritage Sites in Quanzhou under Transition to a Knowledge Economy. </t>
    </r>
    <r>
      <rPr>
        <i/>
        <sz val="10"/>
        <rFont val="Arial Narrow"/>
        <family val="2"/>
      </rPr>
      <t>Land</t>
    </r>
    <r>
      <rPr>
        <sz val="10"/>
        <rFont val="Arial Narrow"/>
        <family val="2"/>
      </rPr>
      <t>, </t>
    </r>
    <r>
      <rPr>
        <i/>
        <sz val="10"/>
        <rFont val="Arial Narrow"/>
        <family val="2"/>
      </rPr>
      <t>11</t>
    </r>
    <r>
      <rPr>
        <sz val="10"/>
        <rFont val="Arial Narrow"/>
        <family val="2"/>
      </rPr>
      <t>(12), 2155.</t>
    </r>
  </si>
  <si>
    <t>https://www.webofscience.com/wos/woscc/full-record/WOS:000901078000001</t>
  </si>
  <si>
    <r>
      <t>Guido, R. M. D., &amp; Mangali, G. R. (2022, December). Research Productivity as Performance Dynamics of PISA among Southeast Asian Countries. In </t>
    </r>
    <r>
      <rPr>
        <i/>
        <sz val="10"/>
        <rFont val="Arial Narrow"/>
        <family val="2"/>
      </rPr>
      <t>2022 IEEE 14th International Conference on Humanoid, Nanotechnology, Information Technology, Communication and Control, Environment, and Management (HNICEM)</t>
    </r>
    <r>
      <rPr>
        <sz val="10"/>
        <rFont val="Arial Narrow"/>
        <family val="2"/>
      </rPr>
      <t> (pp. 1-5). IEEE.</t>
    </r>
  </si>
  <si>
    <t>https://www.scopus.com/record/display.uri?eid=2-s2.0-85159456904&amp;origin=resultslist&amp;sort=r-f&amp;src=s&amp;st1=Research+Productivity+as+Performance+Dynamics+of+PISA+among&amp;sid=4dea7c89fc7c6981bb9fc77e0359222f&amp;sot=b&amp;sdt=b&amp;sl=74&amp;s=TITLE-ABS-KEY%28Research+Productivity+as+Performance+Dynamics+of+PISA+among%29&amp;relpos=0&amp;citeCnt=0&amp;searchTerm=</t>
  </si>
  <si>
    <r>
      <t>Anielak-Sobczak, K. (2022). A bank’s intellectual capital and its importance in building competitiveness on the example of Polish listed banks. </t>
    </r>
    <r>
      <rPr>
        <i/>
        <sz val="10"/>
        <rFont val="Arial Narrow"/>
        <family val="2"/>
      </rPr>
      <t>Ekonomia i Prawo. Economics and Law</t>
    </r>
    <r>
      <rPr>
        <sz val="10"/>
        <rFont val="Arial Narrow"/>
        <family val="2"/>
      </rPr>
      <t>, </t>
    </r>
    <r>
      <rPr>
        <i/>
        <sz val="10"/>
        <rFont val="Arial Narrow"/>
        <family val="2"/>
      </rPr>
      <t>21</t>
    </r>
    <r>
      <rPr>
        <sz val="10"/>
        <rFont val="Arial Narrow"/>
        <family val="2"/>
      </rPr>
      <t>(1), 5-24.</t>
    </r>
  </si>
  <si>
    <t>https://www.webofscience.com/wos/woscc/full-record/WOS:000782281600001</t>
  </si>
  <si>
    <t>Herciu, M. (ULBS), Ogrean, C. (ULBS), &amp; Belascu, L. (ULBS)</t>
  </si>
  <si>
    <r>
      <t>(2011). A Du Pont analysis of the 20 most profitable companies in the world. </t>
    </r>
    <r>
      <rPr>
        <i/>
        <sz val="10"/>
        <rFont val="Arial Narrow"/>
        <family val="2"/>
      </rPr>
      <t>Group</t>
    </r>
    <r>
      <rPr>
        <sz val="10"/>
        <rFont val="Arial Narrow"/>
        <family val="2"/>
      </rPr>
      <t>, </t>
    </r>
    <r>
      <rPr>
        <i/>
        <sz val="10"/>
        <rFont val="Arial Narrow"/>
        <family val="2"/>
      </rPr>
      <t>13</t>
    </r>
    <r>
      <rPr>
        <sz val="10"/>
        <rFont val="Arial Narrow"/>
        <family val="2"/>
      </rPr>
      <t>(1.58), 18-93.</t>
    </r>
  </si>
  <si>
    <r>
      <t>De Cristofaro, T., Liberatore, L., Casolani, N., &amp; Nissi, E. (2022). Performance analysis and clustering of Italian SA8000-certified food and beverages companies. </t>
    </r>
    <r>
      <rPr>
        <i/>
        <sz val="10"/>
        <rFont val="Arial Narrow"/>
        <family val="2"/>
      </rPr>
      <t>British Food Journal</t>
    </r>
    <r>
      <rPr>
        <sz val="10"/>
        <rFont val="Arial Narrow"/>
        <family val="2"/>
      </rPr>
      <t>, </t>
    </r>
    <r>
      <rPr>
        <i/>
        <sz val="10"/>
        <rFont val="Arial Narrow"/>
        <family val="2"/>
      </rPr>
      <t>125</t>
    </r>
    <r>
      <rPr>
        <sz val="10"/>
        <rFont val="Arial Narrow"/>
        <family val="2"/>
      </rPr>
      <t>(4), 1404-1419.</t>
    </r>
  </si>
  <si>
    <t>https://www.webofscience.com/wos/woscc/full-record/WOS:000837284600001</t>
  </si>
  <si>
    <r>
      <t>Herman, E., Zsido, K. E., &amp; Fenyves, V. (2022). Cluster analysis with k-mean versus k-medoid in financial performance evaluation. </t>
    </r>
    <r>
      <rPr>
        <i/>
        <sz val="10"/>
        <rFont val="Arial Narrow"/>
        <family val="2"/>
      </rPr>
      <t>Applied Sciences</t>
    </r>
    <r>
      <rPr>
        <sz val="10"/>
        <rFont val="Arial Narrow"/>
        <family val="2"/>
      </rPr>
      <t>, </t>
    </r>
    <r>
      <rPr>
        <i/>
        <sz val="10"/>
        <rFont val="Arial Narrow"/>
        <family val="2"/>
      </rPr>
      <t>12</t>
    </r>
    <r>
      <rPr>
        <sz val="10"/>
        <rFont val="Arial Narrow"/>
        <family val="2"/>
      </rPr>
      <t>(16), 7985.</t>
    </r>
  </si>
  <si>
    <t>https://www.webofscience.com/wos/woscc/full-record/WOS:000846258700001</t>
  </si>
  <si>
    <r>
      <t>Modjo, M. I., Loekman, S., &amp; Limijaya, A. (2022, August). The ICT Paradox in Indonesia: ICT Investment and Firm Profitability. In </t>
    </r>
    <r>
      <rPr>
        <i/>
        <sz val="10"/>
        <rFont val="Arial Narrow"/>
        <family val="2"/>
      </rPr>
      <t>2022 International Conference on Information Management and Technology (ICIMTech)</t>
    </r>
    <r>
      <rPr>
        <sz val="10"/>
        <rFont val="Arial Narrow"/>
        <family val="2"/>
      </rPr>
      <t> (pp. 111-115). IEEE.</t>
    </r>
  </si>
  <si>
    <t>https://www.scopus.com/record/display.uri?eid=2-s2.0-85141378843&amp;origin=resultslist&amp;sort=r-f&amp;src=s&amp;st1=The+ICT+Paradox+in+Indonesia%3a+ICT+Investment+and+Firm+Profitability&amp;sid=de16d7c037b7296028efd09408505e66&amp;sot=b&amp;sdt=b&amp;sl=82&amp;s=TITLE-ABS-KEY%28The+ICT+Paradox+in+Indonesia%3a+ICT+Investment+and+Firm+Profitability%29&amp;relpos=0&amp;citeCnt=0&amp;searchTerm=</t>
  </si>
  <si>
    <r>
      <t>(2011). Culture and national competitiveness. </t>
    </r>
    <r>
      <rPr>
        <i/>
        <sz val="10"/>
        <rFont val="Arial Narrow"/>
        <family val="2"/>
      </rPr>
      <t>African Journal of Business Management</t>
    </r>
    <r>
      <rPr>
        <sz val="10"/>
        <rFont val="Arial Narrow"/>
        <family val="2"/>
      </rPr>
      <t>, </t>
    </r>
    <r>
      <rPr>
        <i/>
        <sz val="10"/>
        <rFont val="Arial Narrow"/>
        <family val="2"/>
      </rPr>
      <t>5</t>
    </r>
    <r>
      <rPr>
        <sz val="10"/>
        <rFont val="Arial Narrow"/>
        <family val="2"/>
      </rPr>
      <t>(8), 3056.</t>
    </r>
  </si>
  <si>
    <t>Astikė, K. (2022). Does cultural economics affect country’s competitiveness?. Business, Management and Economics Engineering. 20 (2): 224–236</t>
  </si>
  <si>
    <t>https://www.webofscience.com/wos/woscc/full-record/WOS:000841866500001</t>
  </si>
  <si>
    <t>Ogrean, C. (ULBS), &amp; Herciu, M. (ULBS)</t>
  </si>
  <si>
    <r>
      <t>(2018). Corporate Sustainability–From a Fuzzy Concept to a Coherent Reality. </t>
    </r>
    <r>
      <rPr>
        <i/>
        <sz val="10"/>
        <rFont val="Arial Narrow"/>
        <family val="2"/>
      </rPr>
      <t>Studies in Business and Economics</t>
    </r>
    <r>
      <rPr>
        <sz val="10"/>
        <rFont val="Arial Narrow"/>
        <family val="2"/>
      </rPr>
      <t>, </t>
    </r>
    <r>
      <rPr>
        <i/>
        <sz val="10"/>
        <rFont val="Arial Narrow"/>
        <family val="2"/>
      </rPr>
      <t>13</t>
    </r>
    <r>
      <rPr>
        <sz val="10"/>
        <rFont val="Arial Narrow"/>
        <family val="2"/>
      </rPr>
      <t>(1), 112-127.</t>
    </r>
  </si>
  <si>
    <r>
      <t>Masuku, C. (2022). Strategic communication, enhanced sustainability and embedded communities: assessing approaches by a platinum mine in Zimbabwe. </t>
    </r>
    <r>
      <rPr>
        <i/>
        <sz val="10"/>
        <rFont val="Arial Narrow"/>
        <family val="2"/>
      </rPr>
      <t>Communitas</t>
    </r>
    <r>
      <rPr>
        <sz val="10"/>
        <rFont val="Arial Narrow"/>
        <family val="2"/>
      </rPr>
      <t>, </t>
    </r>
    <r>
      <rPr>
        <i/>
        <sz val="10"/>
        <rFont val="Arial Narrow"/>
        <family val="2"/>
      </rPr>
      <t>27</t>
    </r>
    <r>
      <rPr>
        <sz val="10"/>
        <rFont val="Arial Narrow"/>
        <family val="2"/>
      </rPr>
      <t>, 21-33.</t>
    </r>
  </si>
  <si>
    <t>https://www.webofscience.com/wos/woscc/full-record/WOS:000909171500002</t>
  </si>
  <si>
    <r>
      <t>(2021). Romania’s SMEs on the Way to EU’s Twin Transition to Digitalization and Sustainability. </t>
    </r>
    <r>
      <rPr>
        <i/>
        <sz val="10"/>
        <rFont val="Arial Narrow"/>
        <family val="2"/>
      </rPr>
      <t>Studies in Business and Economics</t>
    </r>
    <r>
      <rPr>
        <sz val="10"/>
        <rFont val="Arial Narrow"/>
        <family val="2"/>
      </rPr>
      <t>, </t>
    </r>
    <r>
      <rPr>
        <i/>
        <sz val="10"/>
        <rFont val="Arial Narrow"/>
        <family val="2"/>
      </rPr>
      <t>16</t>
    </r>
    <r>
      <rPr>
        <sz val="10"/>
        <rFont val="Arial Narrow"/>
        <family val="2"/>
      </rPr>
      <t>(2), 282-295.</t>
    </r>
  </si>
  <si>
    <r>
      <t>Mehedintu, A., &amp; Soava, G. (2022). A Structural Framework for Assessing the Digital Resilience of Enterprises in the Context of the Technological Revolution 4.0. </t>
    </r>
    <r>
      <rPr>
        <i/>
        <sz val="10"/>
        <rFont val="Arial Narrow"/>
        <family val="2"/>
      </rPr>
      <t>Electronics</t>
    </r>
    <r>
      <rPr>
        <sz val="10"/>
        <rFont val="Arial Narrow"/>
        <family val="2"/>
      </rPr>
      <t>, </t>
    </r>
    <r>
      <rPr>
        <i/>
        <sz val="10"/>
        <rFont val="Arial Narrow"/>
        <family val="2"/>
      </rPr>
      <t>11</t>
    </r>
    <r>
      <rPr>
        <sz val="10"/>
        <rFont val="Arial Narrow"/>
        <family val="2"/>
      </rPr>
      <t>(15), 2439.</t>
    </r>
  </si>
  <si>
    <t>https://www.webofscience.com/wos/woscc/full-record/WOS:000840233500001</t>
  </si>
  <si>
    <r>
      <t>Mutlu, I., den Hartigh, E., &amp; Ucler, C. (2022, June). Digital Technology and the Stages of Digital Business Transformation. In </t>
    </r>
    <r>
      <rPr>
        <i/>
        <sz val="10"/>
        <rFont val="Arial Narrow"/>
        <family val="2"/>
      </rPr>
      <t>2022 IEEE 28th International Conference on Engineering, Technology and Innovation (ICE/ITMC) &amp; 31st International Association For Management of Technology (IAMOT) Joint Conference</t>
    </r>
    <r>
      <rPr>
        <sz val="10"/>
        <rFont val="Arial Narrow"/>
        <family val="2"/>
      </rPr>
      <t> (pp. 1-8). IEEE.</t>
    </r>
  </si>
  <si>
    <t>https://www.scopus.com/record/display.uri?eid=2-s2.0-85148700293&amp;origin=resultslist&amp;sort=plf-f&amp;src=s&amp;citedAuthorId=24833533600&amp;imp=t&amp;sid=bc284b448ddfe8aa50409d92dff2d57f&amp;sot=cite&amp;sdt=cite&amp;cluster=scopubyr%2c%222022%22%2ct&amp;sl=0&amp;relpos=8&amp;citeCnt=0&amp;searchTerm=</t>
  </si>
  <si>
    <r>
      <t>Martinho, R., Lopes, J., Jorge, D., de Oliveira, L. C., Henriques, C., &amp; Peças, P. (2022). IoT Based Automatic Diagnosis for Continuous Improvement. </t>
    </r>
    <r>
      <rPr>
        <i/>
        <sz val="10"/>
        <rFont val="Arial Narrow"/>
        <family val="2"/>
      </rPr>
      <t>Sustainability</t>
    </r>
    <r>
      <rPr>
        <sz val="10"/>
        <rFont val="Arial Narrow"/>
        <family val="2"/>
      </rPr>
      <t>, </t>
    </r>
    <r>
      <rPr>
        <i/>
        <sz val="10"/>
        <rFont val="Arial Narrow"/>
        <family val="2"/>
      </rPr>
      <t>14</t>
    </r>
    <r>
      <rPr>
        <sz val="10"/>
        <rFont val="Arial Narrow"/>
        <family val="2"/>
      </rPr>
      <t>(15), 9687.</t>
    </r>
  </si>
  <si>
    <t>https://www.webofscience.com/wos/woscc/full-record/WOS:000838941600001</t>
  </si>
  <si>
    <r>
      <t>Voza, D., Szewieczek, A., &amp; Grabara, D. (2022). Environmental sustainability in digitalized SMEs: comparative study from Poland and Serbia. </t>
    </r>
    <r>
      <rPr>
        <i/>
        <sz val="10"/>
        <rFont val="Arial Narrow"/>
        <family val="2"/>
      </rPr>
      <t>Serbian Journal of Management</t>
    </r>
    <r>
      <rPr>
        <sz val="10"/>
        <rFont val="Arial Narrow"/>
        <family val="2"/>
      </rPr>
      <t>, </t>
    </r>
    <r>
      <rPr>
        <i/>
        <sz val="10"/>
        <rFont val="Arial Narrow"/>
        <family val="2"/>
      </rPr>
      <t>17</t>
    </r>
    <r>
      <rPr>
        <sz val="10"/>
        <rFont val="Arial Narrow"/>
        <family val="2"/>
      </rPr>
      <t>(1), 15-31.</t>
    </r>
  </si>
  <si>
    <t>https://www.webofscience.com/wos/woscc/full-record/WOS:000819953800003</t>
  </si>
  <si>
    <r>
      <t>(2020). Digital Transformation of Centru Region–Romania. Needs Assessment. </t>
    </r>
    <r>
      <rPr>
        <i/>
        <sz val="10"/>
        <rFont val="Arial Narrow"/>
        <family val="2"/>
      </rPr>
      <t>Studies in Business and Economics</t>
    </r>
    <r>
      <rPr>
        <sz val="10"/>
        <rFont val="Arial Narrow"/>
        <family val="2"/>
      </rPr>
      <t>, </t>
    </r>
    <r>
      <rPr>
        <i/>
        <sz val="10"/>
        <rFont val="Arial Narrow"/>
        <family val="2"/>
      </rPr>
      <t>15</t>
    </r>
    <r>
      <rPr>
        <sz val="10"/>
        <rFont val="Arial Narrow"/>
        <family val="2"/>
      </rPr>
      <t>(2), 270-281.</t>
    </r>
  </si>
  <si>
    <r>
      <t>Bettinger, P., Merry, K., Fei, S., Weiskittel, A., &amp; Ma, Z. (2022). Usefulness and Need for Digital Technology to Assist Forest Management: Summary of Findings from a Survey of Registered Foresters. </t>
    </r>
    <r>
      <rPr>
        <i/>
        <sz val="10"/>
        <rFont val="Arial Narrow"/>
        <family val="2"/>
      </rPr>
      <t>Journal of Forestry</t>
    </r>
    <r>
      <rPr>
        <sz val="10"/>
        <rFont val="Arial Narrow"/>
        <family val="2"/>
      </rPr>
      <t>, </t>
    </r>
    <r>
      <rPr>
        <i/>
        <sz val="10"/>
        <rFont val="Arial Narrow"/>
        <family val="2"/>
      </rPr>
      <t>121</t>
    </r>
    <r>
      <rPr>
        <sz val="10"/>
        <rFont val="Arial Narrow"/>
        <family val="2"/>
      </rPr>
      <t>(1), 1-11.</t>
    </r>
  </si>
  <si>
    <t>https://www.webofscience.com/wos/woscc/full-record/WOS:000849752100001</t>
  </si>
  <si>
    <t>(2013). Evaluation of Firms Financial Performance and Competitiveness: evidences for automotive industry. 9th International Scientific Conference on Financial Management of Firms and Financial Institutions. VSB-TECH UNIV OSTRAVA, FEECS, DEPT ELECTR POWER ENG, 17. LISTOPADU 15, OSTRAVA, 70833, CZECH REPUBLIC</t>
  </si>
  <si>
    <r>
      <t>Tudose, M. B., Rusu, V. D., &amp; Avasilcai, S. (2022). Financial performance–determinants and interdependencies between measurement indicators. </t>
    </r>
    <r>
      <rPr>
        <i/>
        <sz val="10"/>
        <rFont val="Arial Narrow"/>
        <family val="2"/>
      </rPr>
      <t>Business, Management and Economics Engineering</t>
    </r>
    <r>
      <rPr>
        <sz val="10"/>
        <rFont val="Arial Narrow"/>
        <family val="2"/>
      </rPr>
      <t>, </t>
    </r>
    <r>
      <rPr>
        <i/>
        <sz val="10"/>
        <rFont val="Arial Narrow"/>
        <family val="2"/>
      </rPr>
      <t>20</t>
    </r>
    <r>
      <rPr>
        <sz val="10"/>
        <rFont val="Arial Narrow"/>
        <family val="2"/>
      </rPr>
      <t>(1), 119-138.</t>
    </r>
  </si>
  <si>
    <t>https://www.webofscience.com/wos/woscc/full-record/WOS:000798486600006</t>
  </si>
  <si>
    <r>
      <t>(2020). Business Models Addressing Sustainability Challenges—Towards a New Research Agenda. </t>
    </r>
    <r>
      <rPr>
        <i/>
        <sz val="10"/>
        <rFont val="Arial Narrow"/>
        <family val="2"/>
      </rPr>
      <t>Sustainability</t>
    </r>
    <r>
      <rPr>
        <sz val="10"/>
        <rFont val="Arial Narrow"/>
        <family val="2"/>
      </rPr>
      <t>, </t>
    </r>
    <r>
      <rPr>
        <i/>
        <sz val="10"/>
        <rFont val="Arial Narrow"/>
        <family val="2"/>
      </rPr>
      <t>12</t>
    </r>
    <r>
      <rPr>
        <sz val="10"/>
        <rFont val="Arial Narrow"/>
        <family val="2"/>
      </rPr>
      <t>(9), 3534.</t>
    </r>
  </si>
  <si>
    <r>
      <t>Ryszko, A., &amp; Szafraniec, M. (2022). Mapping the Landscape of the Business Model and Open Innovation Scientific Field to Set Proposals for Directions of Future Research. </t>
    </r>
    <r>
      <rPr>
        <i/>
        <sz val="10"/>
        <rFont val="Arial Narrow"/>
        <family val="2"/>
      </rPr>
      <t>Journal of Open Innovation: Technology, Market, and Complexity</t>
    </r>
    <r>
      <rPr>
        <sz val="10"/>
        <rFont val="Arial Narrow"/>
        <family val="2"/>
      </rPr>
      <t>, </t>
    </r>
    <r>
      <rPr>
        <i/>
        <sz val="10"/>
        <rFont val="Arial Narrow"/>
        <family val="2"/>
      </rPr>
      <t>8</t>
    </r>
    <r>
      <rPr>
        <sz val="10"/>
        <rFont val="Arial Narrow"/>
        <family val="2"/>
      </rPr>
      <t>(3), 150.</t>
    </r>
  </si>
  <si>
    <t>https://www.scopus.com/record/display.uri?eid=2-s2.0-85138539631&amp;origin=resultslist&amp;sort=plf-f&amp;src=s&amp;citedAuthorId=24833533600&amp;imp=t&amp;sid=bc284b448ddfe8aa50409d92dff2d57f&amp;sot=cite&amp;sdt=cite&amp;cluster=scopubyr%2c%222022%22%2ct&amp;sl=0&amp;relpos=1&amp;citeCnt=2&amp;searchTerm=</t>
  </si>
  <si>
    <r>
      <t>Hassan, G. F., Rashed, R., &amp; Nagar, S. M. E. (2022). Regenerative urban heritage model: Scoping review of paradigms’ progression. </t>
    </r>
    <r>
      <rPr>
        <i/>
        <sz val="10"/>
        <rFont val="Arial Narrow"/>
        <family val="2"/>
      </rPr>
      <t>Ain Shams Engineering Journal</t>
    </r>
    <r>
      <rPr>
        <sz val="10"/>
        <rFont val="Arial Narrow"/>
        <family val="2"/>
      </rPr>
      <t>, </t>
    </r>
    <r>
      <rPr>
        <i/>
        <sz val="10"/>
        <rFont val="Arial Narrow"/>
        <family val="2"/>
      </rPr>
      <t>13</t>
    </r>
    <r>
      <rPr>
        <sz val="10"/>
        <rFont val="Arial Narrow"/>
        <family val="2"/>
      </rPr>
      <t>(4), 101652.</t>
    </r>
  </si>
  <si>
    <t>https://www.scopus.com/record/display.uri?eid=2-s2.0-85121104355&amp;origin=resultslist&amp;sort=plf-f&amp;src=s&amp;citedAuthorId=24833533600&amp;imp=t&amp;sid=bc284b448ddfe8aa50409d92dff2d57f&amp;sot=cite&amp;sdt=cite&amp;cluster=scopubyr%2c%222022%22%2ct&amp;sl=0&amp;relpos=5&amp;citeCnt=2&amp;searchTerm=</t>
  </si>
  <si>
    <r>
      <t>(2021). Digital transformation as strategic shift-a bibliometric analysis. </t>
    </r>
    <r>
      <rPr>
        <i/>
        <sz val="10"/>
        <rFont val="Arial Narrow"/>
        <family val="2"/>
      </rPr>
      <t>Studies in Business and Economics</t>
    </r>
    <r>
      <rPr>
        <sz val="10"/>
        <rFont val="Arial Narrow"/>
        <family val="2"/>
      </rPr>
      <t>, </t>
    </r>
    <r>
      <rPr>
        <i/>
        <sz val="10"/>
        <rFont val="Arial Narrow"/>
        <family val="2"/>
      </rPr>
      <t>16</t>
    </r>
    <r>
      <rPr>
        <sz val="10"/>
        <rFont val="Arial Narrow"/>
        <family val="2"/>
      </rPr>
      <t>(3), 136-151.</t>
    </r>
  </si>
  <si>
    <r>
      <t>CRISTIAN, M. G., LAZĂR, M., SITEA, D. M., &amp; ȚÎMBALARI, C. (2022). Mapping the COVID-19 Economy: An Exploratory Bibliometric Analysis. </t>
    </r>
    <r>
      <rPr>
        <i/>
        <sz val="10"/>
        <rFont val="Arial Narrow"/>
        <family val="2"/>
      </rPr>
      <t>European Journal of Interdisciplinary Studies</t>
    </r>
    <r>
      <rPr>
        <sz val="10"/>
        <rFont val="Arial Narrow"/>
        <family val="2"/>
      </rPr>
      <t>.</t>
    </r>
  </si>
  <si>
    <t>https://www.scopus.com/record/display.uri?eid=2-s2.0-85139822965&amp;origin=resultslist&amp;sort=plf-f&amp;src=s&amp;citedAuthorId=24833533600&amp;imp=t&amp;sid=bc284b448ddfe8aa50409d92dff2d57f&amp;sot=cite&amp;sdt=cite&amp;cluster=scopubyr%2c%222022%22%2ct&amp;sl=0&amp;relpos=4&amp;citeCnt=0&amp;searchTerm=</t>
  </si>
  <si>
    <t>Mutlu, I., den Hartigh, E., &amp; Ucler, C. (2022, June). Digital Technology and the Stages of Digital Business Transformation. In 2022 IEEE 28th International Conference on Engineering, Technology and Innovation (ICE/ITMC) &amp; 31st International Association For Management of Technology (IAMOT) Joint Conference (pp. 1-8). IEEE.</t>
  </si>
  <si>
    <t>https://www.scopus.com/record/display.uri?eid=2-s2.0-85148700293&amp;origin=resultslist&amp;sort=plf-f&amp;src=s&amp;st1=Digital+Technology+and+the+Stages+of+Digital+Business+Transformation&amp;sid=0efca540c08a78c42bf313db343d22f6&amp;sot=b&amp;sdt=b&amp;sl=75&amp;s=TITLE%28Digital+Technology+and+the+Stages+of+Digital+Business+Transformation%29&amp;relpos=0&amp;citeCnt=0&amp;searchTerm=</t>
  </si>
  <si>
    <r>
      <t>(2017). Integrating holistic marketing into the stakeholder management approach. </t>
    </r>
    <r>
      <rPr>
        <i/>
        <sz val="10"/>
        <rFont val="Arial Narrow"/>
        <family val="2"/>
      </rPr>
      <t>The Palgrave Handbook of Managing Continuous Business Transformation</t>
    </r>
    <r>
      <rPr>
        <sz val="10"/>
        <rFont val="Arial Narrow"/>
        <family val="2"/>
      </rPr>
      <t>, 513-532.</t>
    </r>
  </si>
  <si>
    <r>
      <t>Rahman, M. S., Hossain, M. A., &amp; Fattah, F. A. M. A. (2022). Does marketing analytics capability boost firms' competitive marketing performance in data-rich business environment?. </t>
    </r>
    <r>
      <rPr>
        <i/>
        <sz val="10"/>
        <rFont val="Arial Narrow"/>
        <family val="2"/>
      </rPr>
      <t>Journal of Enterprise Information Management</t>
    </r>
    <r>
      <rPr>
        <sz val="10"/>
        <rFont val="Arial Narrow"/>
        <family val="2"/>
      </rPr>
      <t>, </t>
    </r>
    <r>
      <rPr>
        <i/>
        <sz val="10"/>
        <rFont val="Arial Narrow"/>
        <family val="2"/>
      </rPr>
      <t>35</t>
    </r>
    <r>
      <rPr>
        <sz val="10"/>
        <rFont val="Arial Narrow"/>
        <family val="2"/>
      </rPr>
      <t>(2), 455-480.</t>
    </r>
  </si>
  <si>
    <t>https://www.scopus.com/record/display.uri?eid=2-s2.0-85106236110&amp;origin=resultslist&amp;sort=plf-f&amp;src=s&amp;citedAuthorId=24833533600&amp;imp=t&amp;sid=bc284b448ddfe8aa50409d92dff2d57f&amp;sot=cite&amp;sdt=cite&amp;cluster=scopubyr%2c%222022%22%2ct&amp;sl=0&amp;relpos=7&amp;citeCnt=11&amp;searchTerm=</t>
  </si>
  <si>
    <r>
      <t>(2017). Does capital structure influence company profitability?. </t>
    </r>
    <r>
      <rPr>
        <i/>
        <sz val="10"/>
        <rFont val="Arial Narrow"/>
        <family val="2"/>
      </rPr>
      <t>Studies in Business and Economics</t>
    </r>
    <r>
      <rPr>
        <sz val="10"/>
        <rFont val="Arial Narrow"/>
        <family val="2"/>
      </rPr>
      <t>, </t>
    </r>
    <r>
      <rPr>
        <i/>
        <sz val="10"/>
        <rFont val="Arial Narrow"/>
        <family val="2"/>
      </rPr>
      <t>12</t>
    </r>
    <r>
      <rPr>
        <sz val="10"/>
        <rFont val="Arial Narrow"/>
        <family val="2"/>
      </rPr>
      <t>(3), 50-62.</t>
    </r>
  </si>
  <si>
    <r>
      <t>Habibniya, H., Dsouza, S., Rabbani, M. R., Nawaz, N., &amp; Demiraj, R. (2022). Impact of capital structure on profitability: panel data evidence of the telecom industry in the United States. </t>
    </r>
    <r>
      <rPr>
        <i/>
        <sz val="10"/>
        <rFont val="Arial Narrow"/>
        <family val="2"/>
      </rPr>
      <t>Risks</t>
    </r>
    <r>
      <rPr>
        <sz val="10"/>
        <rFont val="Arial Narrow"/>
        <family val="2"/>
      </rPr>
      <t>, </t>
    </r>
    <r>
      <rPr>
        <i/>
        <sz val="10"/>
        <rFont val="Arial Narrow"/>
        <family val="2"/>
      </rPr>
      <t>10</t>
    </r>
    <r>
      <rPr>
        <sz val="10"/>
        <rFont val="Arial Narrow"/>
        <family val="2"/>
      </rPr>
      <t>(8), 157.</t>
    </r>
  </si>
  <si>
    <t>https://www.scopus.com/record/display.uri?eid=2-s2.0-85136536058&amp;origin=resultslist&amp;sort=r-f&amp;src=s&amp;st1=Impact+of+capital+structure+on+profitability%3a+panel+data+evidence+of+the+telecom+industry+in+the+United+States&amp;sid=8faf1f224121b7785aa30b1c011b24f2&amp;sot=b&amp;sdt=b&amp;sl=117&amp;s=TITLE%28Impact+of+capital+structure+on+profitability%3a+panel+data+evidence+of+the+telecom+industry+in+the+United+States%29&amp;relpos=0&amp;citeCnt=6&amp;searchTerm=</t>
  </si>
  <si>
    <t>Georgakopoulos, G., Toudas, K., Poutos, E. I., Kounadeas, T., &amp; Tsavalias, S. (2022). Capital structure, corporate governance, equity ownership and their impact on firms’ profitability and effectiveness in the energy sector. Energies, 15(10), 3625.</t>
  </si>
  <si>
    <t>https://www.webofscience.com/wos/woscc/full-record/WOS:000803241100001</t>
  </si>
  <si>
    <t>Youssef, I. S., Salloum, C., &amp; Al Sayah, M. (2022). The determinants of profitability in non-financial UK SMEs. European Business Review, (ahead-of-print).</t>
  </si>
  <si>
    <t>https://www.scopus.com/record/display.uri?eid=2-s2.0-85142432712&amp;origin=resultslist&amp;sort=r-f&amp;src=s&amp;st1=The+determinants+of+profitability+in+non-financial+UK+SMEs&amp;sid=4e7c70d8645f68c6d8bc618ba3cef738&amp;sot=b&amp;sdt=b&amp;sl=65&amp;s=TITLE%28The+determinants+of+profitability+in+non-financial+UK+SMEs%29&amp;relpos=0&amp;citeCnt=0&amp;searchTerm=</t>
  </si>
  <si>
    <t>Rákos, M., Szendrak, J., Erdey, L., Komives, P. M., &amp; Fenyves, V. (2022). Analysis of the economic situation of energy companies in Central and Eastern Europe. International Journal of Energy Economics and Policy, 12(4), 553-562.</t>
  </si>
  <si>
    <t>https://www.scopus.com/record/display.uri?eid=2-s2.0-85134702780&amp;origin=resultslist&amp;sort=r-f&amp;src=s&amp;st1=Analysis+of+the+economic+situation+of+energy+companies+in+Central+and+Eastern+Europe&amp;sid=1d667f0735d2925fa648a72841e429cb&amp;sot=b&amp;sdt=b&amp;sl=91&amp;s=TITLE%28Analysis+of+the+economic+situation+of+energy+companies+in+Central+and+Eastern+Europe%29&amp;relpos=0&amp;citeCnt=1&amp;searchTerm=</t>
  </si>
  <si>
    <r>
      <t>Ilie, L., &amp; Vasiu, D. (2022). Capital Structure And Profitability. The Case Of Companies Listed In Romania. </t>
    </r>
    <r>
      <rPr>
        <i/>
        <sz val="10"/>
        <rFont val="Arial Narrow"/>
        <family val="2"/>
      </rPr>
      <t>Studies in Business and Economics</t>
    </r>
    <r>
      <rPr>
        <sz val="10"/>
        <rFont val="Arial Narrow"/>
        <family val="2"/>
      </rPr>
      <t>, </t>
    </r>
    <r>
      <rPr>
        <i/>
        <sz val="10"/>
        <rFont val="Arial Narrow"/>
        <family val="2"/>
      </rPr>
      <t>17</t>
    </r>
    <r>
      <rPr>
        <sz val="10"/>
        <rFont val="Arial Narrow"/>
        <family val="2"/>
      </rPr>
      <t>(3), 100-112.</t>
    </r>
  </si>
  <si>
    <t>Ogrean, C. (ULBS), Herciu, M. (ULBS), &amp; Belascu, L. (ULBS)</t>
  </si>
  <si>
    <r>
      <t>(2009). Competency-based management and global competencies–challenges for firm strategic management. </t>
    </r>
    <r>
      <rPr>
        <i/>
        <sz val="10"/>
        <rFont val="Arial Narrow"/>
        <family val="2"/>
      </rPr>
      <t>International Review of Business Research Papers</t>
    </r>
    <r>
      <rPr>
        <sz val="10"/>
        <rFont val="Arial Narrow"/>
        <family val="2"/>
      </rPr>
      <t>, </t>
    </r>
    <r>
      <rPr>
        <i/>
        <sz val="10"/>
        <rFont val="Arial Narrow"/>
        <family val="2"/>
      </rPr>
      <t>5</t>
    </r>
    <r>
      <rPr>
        <sz val="10"/>
        <rFont val="Arial Narrow"/>
        <family val="2"/>
      </rPr>
      <t>(4), 114-122.</t>
    </r>
  </si>
  <si>
    <r>
      <t>Waseem, A., Rashid, Y., &amp; Kausar, A. R. (2022). Compositional capability as a mean to improve performance in an uncertain environment. </t>
    </r>
    <r>
      <rPr>
        <i/>
        <sz val="10"/>
        <rFont val="Arial Narrow"/>
        <family val="2"/>
      </rPr>
      <t>Journal of General Management</t>
    </r>
    <r>
      <rPr>
        <sz val="10"/>
        <rFont val="Arial Narrow"/>
        <family val="2"/>
      </rPr>
      <t>, </t>
    </r>
    <r>
      <rPr>
        <i/>
        <sz val="10"/>
        <rFont val="Arial Narrow"/>
        <family val="2"/>
      </rPr>
      <t>48</t>
    </r>
    <r>
      <rPr>
        <sz val="10"/>
        <rFont val="Arial Narrow"/>
        <family val="2"/>
      </rPr>
      <t>(1), 70-79.</t>
    </r>
  </si>
  <si>
    <t>https://www.scopus.com/record/display.uri?eid=2-s2.0-85141686055&amp;origin=resultslist&amp;sort=r-f&amp;src=s&amp;st1=Compositional+capability+as+a+mean+to+improve+performance+in+an+uncertain+environment&amp;sid=a2f166a26d9cd9caf09fd2283e46d338&amp;sot=b&amp;sdt=b&amp;sl=92&amp;s=TITLE%28Compositional+capability+as+a+mean+to+improve+performance+in+an+uncertain+environment%29&amp;relpos=0&amp;citeCnt=1&amp;searchTerm=</t>
  </si>
  <si>
    <t>Herciu, M. (ULBS), Ogrean, C.(ULBS), &amp; Belascu, L. (ULBS)</t>
  </si>
  <si>
    <t>(2011). A Behavioural Model of Management–Synergy between triple Bottom Line and Knowledge Management. World Journal of Social Sciences, 1(3), 172-180.</t>
  </si>
  <si>
    <t>Smuts, H., &amp; Van der Merwe, A. (2022). Knowledge Management in Society 5.0: A Sustainability Perspective. Sustainability, 14(11), 6878.</t>
  </si>
  <si>
    <t>https://www.webofscience.com/wos/woscc/full-record/WOS:000809125900001</t>
  </si>
  <si>
    <r>
      <t>(2019). Ambidexterity–a new paradigm for organizations facing complexity. </t>
    </r>
    <r>
      <rPr>
        <i/>
        <sz val="10"/>
        <rFont val="Arial Narrow"/>
        <family val="2"/>
      </rPr>
      <t>Studies in Business and Economics</t>
    </r>
    <r>
      <rPr>
        <sz val="10"/>
        <rFont val="Arial Narrow"/>
        <family val="2"/>
      </rPr>
      <t>, </t>
    </r>
    <r>
      <rPr>
        <i/>
        <sz val="10"/>
        <rFont val="Arial Narrow"/>
        <family val="2"/>
      </rPr>
      <t>14</t>
    </r>
    <r>
      <rPr>
        <sz val="10"/>
        <rFont val="Arial Narrow"/>
        <family val="2"/>
      </rPr>
      <t>(3), 145-159.</t>
    </r>
  </si>
  <si>
    <r>
      <t>Gayed, S., &amp; El Ebrashi, R. (2022). Fostering firm resilience through organizational ambidexterity capability and resource availability: amid the COVID-19 outbreak. </t>
    </r>
    <r>
      <rPr>
        <i/>
        <sz val="10"/>
        <rFont val="Arial Narrow"/>
        <family val="2"/>
      </rPr>
      <t>International Journal of Organizational Analysis</t>
    </r>
    <r>
      <rPr>
        <sz val="10"/>
        <rFont val="Arial Narrow"/>
        <family val="2"/>
      </rPr>
      <t>, (ahead-of-print).</t>
    </r>
  </si>
  <si>
    <t>https://www.scopus.com/record/display.uri?eid=2-s2.0-85129316315&amp;origin=resultslist&amp;sort=plf-f&amp;src=s&amp;st1=Fostering+firm+resilience+through+organizational+ambidexterity+capability+and+resource+availability%3a+amid+the+COVID-19+outbreak&amp;sid=2188eb96ee293bc9b1961eb973c8762a&amp;sot=b&amp;sdt=b&amp;sl=134&amp;s=TITLE%28Fostering+firm+resilience+through+organizational+ambidexterity+capability+and+resource+availability%3a+amid+the+COVID-19+outbreak%29&amp;relpos=0&amp;citeCnt=1&amp;searchTerm=</t>
  </si>
  <si>
    <t>Herciu, M. (ULBS)</t>
  </si>
  <si>
    <t>(2013). Measuring international competitiveness of Romania by using porter's diamond and revealed comparative advantage. Procedia Economics and Finance, 6, 273-279.</t>
  </si>
  <si>
    <t>Constantin, M., Sacală, M. D., Dinu, M., Piștalu, M., Pătărlăgeanu, S. R., &amp; Munteanu, I. D. (2022). Vegetable trade flows and chain competitiveness linkage analysis based on spatial panel econometric modelling and Porter’s Diamond Model. Agronomy, 12(2), 411.</t>
  </si>
  <si>
    <t>https://1510q6jef-y-https-www-webofscience-com.z.e-nformation.ro/wos/woscc/full-record/WOS:000765519700001</t>
  </si>
  <si>
    <t>(2016). ISO 26000–An integrative approach of corporate social responsibility. Studies in Business and Economics, 11(1), 73-79.</t>
  </si>
  <si>
    <t>Widad, F., Lotfi, C., &amp; Naoufal, S. (2022). Corporate social responsibility performance index model from stakeholder's perspective: case of an industrial company. Total Quality Management &amp; Business Excellence, 33(13-14), 1526-1546.</t>
  </si>
  <si>
    <t>https://1510q6jef-y-https-www-webofscience-com.z.e-nformation.ro/wos/woscc/full-record/WOS:000700194700001</t>
  </si>
  <si>
    <t>Majerník, M., Štofková, J., Malega, P., &amp; Barilová, B. (2022). Standardisation of the Social Responsibility System as a Tool for Business Sustainability. Quality Innovation Prosperity, 26(2), 39-54.</t>
  </si>
  <si>
    <t>https://1510q6jef-y-https-www-webofscience-com.z.e-nformation.ro/wos/woscc/full-record/WOS:000835313100003</t>
  </si>
  <si>
    <t>(2017). Financing small businesses: From venture capital to crowdfunding. Studies in Business and Economics, 12(2), 63-69.</t>
  </si>
  <si>
    <t>Park, S. Y., &amp; Loo, B. T. (2022). The Use of Crowdfunding and Social Media Platforms in Strategic Start-up Communication: A Big-data Analysis. International Journal of Strategic Communication, 16(2), 313-331.</t>
  </si>
  <si>
    <t>https://www.tandfonline.com/doi/abs/10.1080/1553118X.2022.2032079</t>
  </si>
  <si>
    <t>(2017). Drivers of firm performance: exploring quantitative and qualitative approaches. Studies in business and economics, 12(1), 79-84.</t>
  </si>
  <si>
    <t>Zaato, S. G., Ismail, M., Uthamaputhran, S., Zulkiffli, W. F. W., &amp; Yusuff, Y. Z. (2022). Roles of Government Support Policies on Entrepreneurial Orientation and SMEs Performance in an African Context. International Transaction Journal of Engineering, Management, &amp; Applied Sciences &amp; Technologies.</t>
  </si>
  <si>
    <t>https://tuengr.com/V13/13A7E.pdf  https://www.webofscience.com/wos/woscc/full-record/WOS:000836927000019</t>
  </si>
  <si>
    <t>Herciu, M. (2019). Sustainability and profitability can coexist: improving business models.</t>
  </si>
  <si>
    <t>Aldowaish, A., Kokuryo, J., Almazyad, O., &amp; Goi, H. C. (2022). Environmental, Social, and Governance Integration into the Business Model: Literature Review and Research Agenda. Sustainability, 14(5), 2959.</t>
  </si>
  <si>
    <t>https://www.mdpi.com/2071-1050/14/5/2959 https://www.webofscience.com/wos/woscc/full-record/WOS:000768481200001</t>
  </si>
  <si>
    <t>(2014). A synergistic approach of cross-cultural management and leadership style. Journal of International Studies, 7(2), 106-115.</t>
  </si>
  <si>
    <t>Sergesketter, T., &amp; Duffy, V. G. (2022). Data-Based Systematic Review of Cross-Cultural Design and Intercultural Management. Human-Automation Interaction: Mobile Computing, 605-620.</t>
  </si>
  <si>
    <t>https://link.springer.com/chapter/10.1007/978-3-031-10788-7_34</t>
  </si>
  <si>
    <t>volum Springer</t>
  </si>
  <si>
    <t>Șerban, R. A., &amp; Herciu, M.</t>
  </si>
  <si>
    <t xml:space="preserve"> (2019). Performance management systems–proposing and testing a conceptual model. Studies in Business and Economics, 14(1), 231-244.</t>
  </si>
  <si>
    <t>Cunha, F., Dinis-Carvalho, J., &amp; Sousa, R. M. (2022, November). Barriers to Performance Measurement Systems Effectiveness. In European Lean Educator Conference (pp. 23-29). Cham: Springer International Publishing.</t>
  </si>
  <si>
    <t>https://link.springer.com/chapter/10.1007/978-3-031-25741-4_3</t>
  </si>
  <si>
    <t>Lushaba, J. D., &amp; Proches, C. N. G. (2022). Perceptions on the Effectiveness of Skills Development Programmes for Teachers in the Ehlanzeni District, South Africa. In Provision of Psychosocial Support and Education of Vulnerable Children (pp. 99-126). IGI Global.</t>
  </si>
  <si>
    <t>https://www.igi-global.com/chapter/perceptions-on-the-effectiveness-of-skills-development-programmes-for-teachers-in-the-ehlanzeni-district-south-africa/298247</t>
  </si>
  <si>
    <t>volum IGI Global</t>
  </si>
  <si>
    <t>Arsić, S., &amp; Fedajev, A. (2022). The Impact of Investment on Sustainable Competitiveness Aspects: Is There a Difference Between the Old and New EU Member States?. In Handbook of Research on Global Aspects of Sustainable Finance in Times of Crises (pp. 333-354). IGI Global.</t>
  </si>
  <si>
    <t>https://www.igi-global.com/chapter/the-impact-of-investment-on-sustainable-competitiveness-aspects/290684</t>
  </si>
  <si>
    <t>Ayyash, A. H. A., Saadon, M. S. I., Othman, M. R., Nordin, N., Ahmad, M. S., &amp; Ismail, M. R. (2022, November). A review of ISO 26000 and its impact on firm’s performance. In AIP Conference Proceedings (Vol. 2644, No. 1, p. 030008). AIP Publishing LLC.</t>
  </si>
  <si>
    <t>https://pubs.aip.org/aip/acp/article-abstract/2644/1/030008/2831297/A-review-of-ISO-26000-and-its-impact-on-firm-s?redirectedFrom=fulltext</t>
  </si>
  <si>
    <t>Mârza Bogdan (ULBS), Angelescu Carmen (USAMVB), Tindeche Cristina (USAMVB)</t>
  </si>
  <si>
    <t>Agricultural Insurances and Food Security. The New Climate Change Challenges</t>
  </si>
  <si>
    <t>Tajudeen TT, Omotayo A, Ogundele FO, Rathbun LC; The Effect of Climate Change on Food Crop Production in Lagos State; Foods 11(24):3987</t>
  </si>
  <si>
    <t>https://www.mdpi.com/2304-8158/11/24/3987</t>
  </si>
  <si>
    <t>Oleksandr Vilenchuk, Larysa Nedilska, Nataliia Kurovska, Olga Vikarchuk, Yuriy Klapkiv; Mission of International Agribusiness Insurance: Modern Challenges and Opportunities for Ukraine; SCIENTIFIC HORIZONS; DOI: 10.48077/scihor.25(10).2022.107-118</t>
  </si>
  <si>
    <t>http://ir.polissiauniver.edu.ua/bitstream/123456789/13633/1/SH_2022_25_10_107-118.pdf</t>
  </si>
  <si>
    <t>Koomson, Isaac and Ansong, David and Ansong, David and Okumu, Moses and Achulo, Solomon; Effect of Financial Literacy on Poverty Reduction Across Kenya, Tanzania, and Uganda; Global Social Welfare; DOI: 10.2139/ssrn.4317359</t>
  </si>
  <si>
    <t>https://ssrn.com/abstract=4317359</t>
  </si>
  <si>
    <t>Elsevier</t>
  </si>
  <si>
    <t>Sava Raluca (ULBS), Mârza Bogdan (ULBS), Eșanu Nicolae (ULBS)</t>
  </si>
  <si>
    <t>Abdullah T., Zainuddin S.A., Azmi N.F., Anuar N.I.M., Mohamad S.R., Said N.M.; Capitals Investment Decision of Malaysian Family Business: From Traditional into Neoliberal Business Entity; The Implementation of Smart Technologies for Business Success and Sustainability. Studies in Systems, Decision and Control, vol 216</t>
  </si>
  <si>
    <t xml:space="preserve">Serbu Răzvan (ULBS), Mârza Bogdan (ULBS), Borza Sorin (ULBS) </t>
  </si>
  <si>
    <t>A Spatial Analytic Hierarchy Process for Identification of Water Pollution with GIS Software in an Eco-Economy Environment</t>
  </si>
  <si>
    <t>Abdelouhed F., Ahmed A., Abdellah A. et al.; GIS and remote sensing coupled with analytical hierarchy process (AHP) for the selection of appropriate sites for landfills: a case study in the province of Ouarzazate, Morocco; J. Eng. Appl. Sci. 69(19)</t>
  </si>
  <si>
    <t>https://link.springer.com/article/10.1186/s44147-021-00063-3</t>
  </si>
  <si>
    <t>Mărcuță Liviu (USAMVB), Mărcuță Alina (USAMVB), Mârza Bogdan (ULBS)</t>
  </si>
  <si>
    <t>Modern tendencies in changing the consumers’ preferences</t>
  </si>
  <si>
    <t>Gajić T, Raljić JP, Blešić I, Aleksić M, Petrović MD, Radovanović MM, Vuković DB, Sikimić V, Pivac T, Kostić M, Sekulić D, Vukolić D, Penić M, Munitlak Ivanović O; Factors That Influence Sustainable Selection and Reselection Intentions Regarding Soluble/Instant Coffee—The Case of Serbian Consumers; Sustainability 14(17):10701</t>
  </si>
  <si>
    <t>https://www.mdpi.com/2071-1050/14/17/10701</t>
  </si>
  <si>
    <t xml:space="preserve">Liviu MARCUTA, Agatha POPESCU, Alina MARCUTA; USING SENSORY ANALYSIS AND SENSORY MARKETING AS MODERN MEANS OF SATISFYING CONSUMER PREFERENCES; Scientific Papers Series Management, Economic Engineering in Agriculture and Rural Development; Vol. 22, Issue 1, 2022; </t>
  </si>
  <si>
    <t>https://managementjournal.usamv.ro/pdf/vol.22_1/Art47.pdf</t>
  </si>
  <si>
    <t>WOS (ESCI)</t>
  </si>
  <si>
    <t>Stanciu Mirela, Popescu Agatha, Rasvan Remus-Ioan; SHORT FOOD SUPPLY CHAINS AND YOUNG PEOPLE'S ATTITUDE TOWARDS HEALTHY EATING; Scientific Papers Series Management, Economic Engineering in Agriculture and Rural Development; Vol. 22, Issue 1, 2022</t>
  </si>
  <si>
    <t>https://managementjournal.usamv.ro/pdf/vol.22_1/Art70.pdf</t>
  </si>
  <si>
    <t>Borza Sorin (ULBS), Ința Marinela (ULBS), Șerbu Răzvan (ULBS), Mârza Bogdan (ULBS)</t>
  </si>
  <si>
    <t>Multi-criteria analysis of pollution caused by auto traffic in a geographical area limited to applicability for an eco-economy environment</t>
  </si>
  <si>
    <t>Bhat M.A., Gaga E.O., Özkan A.; A New Approach Within AHP Framework for Prioritization of Air Quality Management in Kashmir; Biodiversity, Conservation and Sustainability in Asia</t>
  </si>
  <si>
    <t>https://link.springer.com/chapter/10.1007/978-3-030-73943-0_54</t>
  </si>
  <si>
    <t>Springer, Scopus</t>
  </si>
  <si>
    <t>Dana Kiseľáková , Beáta Šofranková , Elena Širá , Renáta Fedorčíková; ASSESSMENT OF THE DIGITAL ECONOMY'S LEVEL AMONG THE EU COUNTRIES – AN EMPIRICAL STUDY; Polish Journal of Management Studies 2022; 26 (1)</t>
  </si>
  <si>
    <t>https://pjms.zim.pcz.pl/resources/html/article/details?id=233975</t>
  </si>
  <si>
    <t>WOS (ESCI), Scopus</t>
  </si>
  <si>
    <t>Bogdan Mârza (ULBS), Liviu Mărcuţă (USAMVB), Alina Mărcuţă (USAMVB)</t>
  </si>
  <si>
    <t>Statistical analysis of the indicators that have influenced the standard of living in Romania during the economic crisis</t>
  </si>
  <si>
    <t>Alina MARCUTA, Agatha POPESCU, Cristiana TINDECHE, Razvan PANAIT,  Liviu MARCUTA; THE IMPORTANCE OF URBAN AND PERI-URBAN AGRICULTURE IN SUSTAINABLE DEVELOPMENT AND INCREASING FOOD SECURITY; Scientific Papers Series Management, Economic Engineering in Agriculture and Rural Development, Vol. 22, Issue 3, 2022</t>
  </si>
  <si>
    <t>https://managementjournal.usamv.ro/pdf/vol.22_3/Art42.pdf</t>
  </si>
  <si>
    <t>Liviu MARCUTA, Letitia PURDOIU, Serban PURDOIU, Razvan PANAIT,  Alina MARCUTA; CONSUMER PERCEPTION REGARDING THE SENSORY CHARACTERISTICS OF TRADITIONAL AND REGIONAL PRODUCTS. CASE STUDY; Scientific Papers Series Management, Economic Engineering in Agriculture and Rural Development, Vol. 22, Issue 4, 2022</t>
  </si>
  <si>
    <t>https://managementjournal.usamv.ro/pdf/vol.22_4/Art43.pdf</t>
  </si>
  <si>
    <t>Tachianu Alexandru Valentin, Marcuta Alina, Marcuta Liviu; STUDY ON THE EVOLUTION OF THE SIZE OF AGRICULTURAL HOLDINGS IN ROMANIA AND THE U.E. IN THE PERIOD 2007-2018; Scientific Papers Series Management, Economic Engineering in Agriculture and Rural Development, Vol. 22, Issue 1, 2022</t>
  </si>
  <si>
    <t>https://managementjournal.usamv.ro/pdf/vol.22_1/Art74.pdf</t>
  </si>
  <si>
    <t>Liviu Mărcuță (USAMVB), Bogdan Mârza (ULBS), Alina Mărcuță (USAMVB)</t>
  </si>
  <si>
    <t>Bogdan Mârza (ULBS), Alina Mărcuţă (USAMVB), Liviu Mărcuţă (USAMVB)</t>
  </si>
  <si>
    <t>Role of Corporate Governance in the Context of Globalization</t>
  </si>
  <si>
    <t>Mihaela ROSU, Alina MARCUTA, Cristiana TINDECHE, Ramona Elena ANGHEL, Constantin TRAISTARU, Liviu MARCUTA; STUDY ON THE PERCEPTION OF STUDENTS OF THE FACULTY OF MANAGEMENT AND RURAL DEVELOPMENT REGARDING THE ROLE OF DIGITALIZATION IN THE TRAINING OF COMPETENCES NECESSARY FOR THE INTEGRATION OF GRADUATES IN THE LABOR MARKET; Scientific Papers Series Management, Economic Engineering in Agriculture and Rural Development Vol. 22, Issue 4</t>
  </si>
  <si>
    <t>https://managementjournal.usamv.ro/pdf/vol.22_4/Art67.pdf</t>
  </si>
  <si>
    <t>Bogdan Mârza (ULBS), Renate Bratu (ULBS), Răzvan Șerbu (ULBS), Sebastian Stan (AFT), Camelia Oprean-Stan (ULBS)</t>
  </si>
  <si>
    <t>Applying ahp and fuzzy ahp management methods to assess the level of financial and digital inclusion</t>
  </si>
  <si>
    <t>Semenchenko Nataliia; Economic Cybernetics: Development Paradigm and Global Modeling in the Modern World; Review of Economics and Finance, Volume 20</t>
  </si>
  <si>
    <t>https://www.scopus.com/record/display.uri?eid=2-s2.0-85151118222&amp;origin=resultslist&amp;sort=plf-f&amp;cite=2-s2.0-85121983514&amp;src=s&amp;imp=t&amp;sid=acf16ef7ae69d4da44004820d59cee09&amp;sot=cite&amp;sdt=a&amp;sl=0&amp;relpos=1&amp;citeCnt=0&amp;searchTerm=</t>
  </si>
  <si>
    <t>Mihaiu, D.M. (ULBS), Șerban, R.A. (ULBS), Opreana, A. (ULBS), Țichindelean Mihai (ULBS), Brătian, V. (ULBS), Barbu, L. (ULBS)</t>
  </si>
  <si>
    <t>The Impact of Mergers and Aquisitions and Sustainability on Company Performance in the Pharmaceutical Sector</t>
  </si>
  <si>
    <r>
      <t>Andriuškevičius, K., Štreimikienė, D., &amp; Alebaitė, I. (2022). Convergence between Indicators for Measuring Sustainable Development and M&amp;A Performance in the Energy Sector. </t>
    </r>
    <r>
      <rPr>
        <i/>
        <sz val="10"/>
        <rFont val="Arial Narrow"/>
        <family val="2"/>
      </rPr>
      <t>Sustainability</t>
    </r>
    <r>
      <rPr>
        <sz val="10"/>
        <rFont val="Arial Narrow"/>
        <family val="2"/>
      </rPr>
      <t>, </t>
    </r>
    <r>
      <rPr>
        <i/>
        <sz val="10"/>
        <rFont val="Arial Narrow"/>
        <family val="2"/>
      </rPr>
      <t>14</t>
    </r>
    <r>
      <rPr>
        <sz val="10"/>
        <rFont val="Arial Narrow"/>
        <family val="2"/>
      </rPr>
      <t>(16), 10360.</t>
    </r>
  </si>
  <si>
    <r>
      <t>Andriuškevičius, K., &amp; Štreimikienė, D. (2022). Energy M&amp;A Market in the Baltic States Analyzed through the Lens of Sustainable Development. </t>
    </r>
    <r>
      <rPr>
        <i/>
        <sz val="10"/>
        <rFont val="Arial Narrow"/>
        <family val="2"/>
      </rPr>
      <t>Energies</t>
    </r>
    <r>
      <rPr>
        <sz val="10"/>
        <rFont val="Arial Narrow"/>
        <family val="2"/>
      </rPr>
      <t>, </t>
    </r>
    <r>
      <rPr>
        <i/>
        <sz val="10"/>
        <rFont val="Arial Narrow"/>
        <family val="2"/>
      </rPr>
      <t>15</t>
    </r>
    <r>
      <rPr>
        <sz val="10"/>
        <rFont val="Arial Narrow"/>
        <family val="2"/>
      </rPr>
      <t>(21), 7907.</t>
    </r>
  </si>
  <si>
    <t>Barbu, Liliana; Mihaiu, Diana Marieta; Serban, Radu-Alexandru; Opreana, Alin</t>
  </si>
  <si>
    <t>Lin, C. Y., Dai, G. L., Wang, S., &amp; Fu, X. M. (2022). the evolution of green port research: A knowledge mapping analysis. Sustainability, 14(19), 11857.</t>
  </si>
  <si>
    <t>https://www.mdpi.com/2071-1050/14/19/11857</t>
  </si>
  <si>
    <t>Mu, R., Fentaw, N. M., &amp; Zhang, L. (2022). The impacts of value-added tax audit on tax revenue performance: the mediating role of electronics tax system, evidence from the Amhara region, Ethiopia. Sustainability, 14(10), 6105.</t>
  </si>
  <si>
    <t>https://www.mdpi.com/2071-1050/14/10/6105</t>
  </si>
  <si>
    <t>DM Mihaiu, Alin OPREANA, MP Cristescu</t>
  </si>
  <si>
    <t>Efficiency, effectiveness and performance of the public sector</t>
  </si>
  <si>
    <t>E Coronado, T Kiyokawa, GAG Ricardez… (2022)
Evaluating quality in human-robot interaction: A systematic search and classification of performance and human-centered factors, measures and metrics …
JOURNAL OF MANUFACTURING SYSTEMS</t>
  </si>
  <si>
    <t>https://www.sciencedirect.com/science/article/pii/S0278612522000577?casa_token=gsdkj_HMAV4AAAAA:biWmJ7fRrOPDtFOJBBYFvnHFBzYazRqimiXdYafH2g4Y_DVOeI_SsoBHBaq_HkJ79WcveFW8
https://www.sciencedirect.com/science/article/pii/S0278612522000577?casa_token=gsdkj_HMAV4AAAAA:biWmJ7fRrOPDtFOJBBYFvnHFBzYazRqimiXdYafH2g4Y_DVOeI_SsoBHBaq_HkJ79WcveFW8</t>
  </si>
  <si>
    <t>M Du, J Antunes, P Wanke, Z Chen (2022)
Ecological efficiency assessment under the construction of low-carbon city: a perspective of green technology innovation
JOURNAL OF ENVIRONMENTAL PLANNING AND MANAGEMENT</t>
  </si>
  <si>
    <t>https://www.tandfonline.com/doi/abs/10.1080/09640568.2021.1945552
DOI: 10.1080/09640568.2021.1945552</t>
  </si>
  <si>
    <t>C Battilani, G Galli, S Arecco, B Casarino, A Granero… (2022)
Business process re-engineering in public administration: The case study of Western Ligurian Sea Port Authority
Sustainable Futures</t>
  </si>
  <si>
    <t>https://www.sciencedirect.com/science/article/pii/S266618882200003X
https://www.sciencedirect.com/science/article/pii/S266618882200003X</t>
  </si>
  <si>
    <t>R Halásková, B Mikušová Mericková… (2022)
Efficiency of Public and Private Service Delivery: The Case of Secondary Education.
JOURNAL ON EFFICIENCY AND RESPONSIBILITY IN EDUCATION AND SCIENCE</t>
  </si>
  <si>
    <t>https://eric.ed.gov/?id=EJ1343752
https://files.eric.ed.gov/fulltext/EJ1343752.pdf</t>
  </si>
  <si>
    <t>J Antunes, R Gupta, Z Mukherjee, P Wanke (2022)
Information entropy, continuous improvement, and US energy performance: a novel stochastic-entropic analysis for ideal solutions (SEA-IS)
ANNALS OF OPERATIONS RESEARCH</t>
  </si>
  <si>
    <t>https://idp.springer.com/authorize/casa?redirect_uri=https://link.springer.com/article/10.1007/s10479-021-04428-y&amp;casa_token=5pWgeBJ2ZpEAAAAA:L6BDhRs8E1kV4QmafegLd02VtOViufDkE2PKhgGlyXhx5wdYkpHYRaJW9YeYdWJslVozUtX1j0flGJI
https://idp.springer.com/authorize/casa?redirect_uri=https://link.springer.com/article/10.1007/s10479-021-04428-y&amp;casa_token=5pWgeBJ2ZpEAAAAA:L6BDhRs8E1kV4QmafegLd02VtOViufDkE2PKhgGlyXhx5wdYkpHYRaJW9YeYdWJslVozUtX1j0flGJI
DOI: 10.1007/s10479-021-04428-y</t>
  </si>
  <si>
    <t>SA Kazho, T Atan (2022)
Public Sector Downsizing and Public Sector Performance: Findings from a Content Analysis
Sustainability</t>
  </si>
  <si>
    <t>https://www.mdpi.com/2071-1050/14/5/2989
https://www.mdpi.com/2071-1050/14/5/2989/pdf</t>
  </si>
  <si>
    <t>TO Aluko, P Kibuuka (2022)
Effectiveness in the small enterprise state grant-funded programme performance–a balanced scorecard application
Development Southern Africa</t>
  </si>
  <si>
    <t>https://www.tandfonline.com/doi/abs/10.1080/0376835X.2022.2036595
DOI: 10.1080/0376835X.2022.2036595</t>
  </si>
  <si>
    <t>MM Michalak, A Nowakowska… (2022)
The Quality of Local Institutions: The Case of Poland
EAST EUROPEAN POLITICS AND SOCIETIES</t>
  </si>
  <si>
    <t>https://journals.sagepub.com/doi/pdf/10.1177/08883254211029700?casa_token=Hx3E7odYCs4AAAAA:X5mKd3UmxdH13ueVNSv9xZ4i1Qzz-LFgw01Rf1qWLF-STJTfyEhCoAq39LtboHsQJQL4WwcCVm0
https://journals.sagepub.com/doi/pdf/10.1177/08883254211029700?casa_token=Hx3E7odYCs4AAAAA:X5mKd3UmxdH13ueVNSv9xZ4i1Qzz-LFgw01Rf1qWLF-STJTfyEhCoAq39LtboHsQJQL4WwcCVm0
DOI: 10.1177/08883254211029700</t>
  </si>
  <si>
    <t>E Bottani, B Bigliardi, B Franchi (2022)
Process optimization in the hospital environment: a systematic review of the literature and results' analysis
Procedia Computer Science</t>
  </si>
  <si>
    <t>https://www.sciencedirect.com/science/article/pii/S1877050922003775
https://www.sciencedirect.com/science/article/pii/S1877050922003775/pdf?md5=93806fbd2ee8b511cdbcbb5035e4ddc7&amp;pid=1-s2.0-S1877050922003775-main.pdf</t>
  </si>
  <si>
    <t>A Nurjaman (2022)
Artificial intelligence as an instrument to improve the quality of public service
Social and Political Issues on Sustainable …</t>
  </si>
  <si>
    <t>https://library.oapen.org/bitstream/handle/20.500.12657/54268/1/9781000594195.pdf#page=136
https://library.oapen.org/bitstream/handle/20.500.12657/54268/1/9781000594195.pdf#page=136</t>
  </si>
  <si>
    <t>Editura internațională de prestigiu: Taylor and Francis</t>
  </si>
  <si>
    <t>MZ Islam, TF Said, WA Sumardi… (2022)
An Empirical Investigation of Organisational Factors and Organisational Effectiveness: The Mediating Role of Knowledge Sharing
INTERNATIONAL JOURNAL OF PUBLIC ADMINISTRATION</t>
  </si>
  <si>
    <t>https://www.tandfonline.com/doi/abs/10.1080/01900692.2022.2154788
DOI: 10.1080/01900692.2022.2154788</t>
  </si>
  <si>
    <t>TO Aluko, N Booyse (2022)
EFFECTS OF A STATE SUBSIDY PROGRAMME IN THE SMALL BUSINESS SECTOR: THE CASE OF THE EMERGING MARKET
Journal of Governance and Regulation …</t>
  </si>
  <si>
    <t>https://doi.org/10.22495/jgrv11i1siart5
https://www.academia.edu/download/88606785/jgrv11i1siart5.pdf
DOI: 10.22495/jgrv11i1siart5</t>
  </si>
  <si>
    <t>DM Benedetti, DV de Lima (2022)
Micro-Level Public Entities' Efficiency Reporting Using Combined Adaptation of Activity-Based Costing (ABC) and Free Disposable Hull (FDH) Analysis
Public Organization Review</t>
  </si>
  <si>
    <t>https://idp.springer.com/authorize/casa?redirect_uri=https://link.springer.com/article/10.1007/s11115-021-00581-x&amp;casa_token=erzyG4QZevAAAAAA:SD8ZUtsWFh3_cc16T9WOrmty069Ks6ByIWRenAQ8QdxEIoSjKnjthmrX4yRsers9LN4EPyqrxbIgWhM
https://idp.springer.com/authorize/casa?redirect_uri=https://link.springer.com/article/10.1007/s11115-021-00581-x&amp;casa_token=erzyG4QZevAAAAAA:SD8ZUtsWFh3_cc16T9WOrmty069Ks6ByIWRenAQ8QdxEIoSjKnjthmrX4yRsers9LN4EPyqrxbIgWhM
DOI: 10.1007/s11115-021-00581-x</t>
  </si>
  <si>
    <t>A Pugara, B Pradana… (2022)
The efficiency of semarang–pekalongan toll road in goods transportation
IOP Conference Series …</t>
  </si>
  <si>
    <t>https://iopscience.iop.org/article/10.1088/1755-1315/1089/1/012085/meta
https://iopscience.iop.org/article/10.1088/1755-1315/1089/1/012085/pdf
DOI: 10.1088/1755-1315/1089/1/012085</t>
  </si>
  <si>
    <t>Mihaiu Diana Marieta(ULB Sibiu), Opreana Alin(ULB Sibiu, Cristescu Marian Pompiliu(ULB Sibiu)</t>
  </si>
  <si>
    <r>
      <t xml:space="preserve">Shahram Ali Kazho, Tarik Atan, </t>
    </r>
    <r>
      <rPr>
        <i/>
        <sz val="10"/>
        <rFont val="Arial Narrow"/>
        <family val="2"/>
      </rPr>
      <t>Public Sector Downsizing and Public Sector Performance: Findings from a Content Analysis</t>
    </r>
    <r>
      <rPr>
        <sz val="10"/>
        <rFont val="Arial Narrow"/>
        <family val="2"/>
      </rPr>
      <t>, Sustainability 2022, 14, 2989</t>
    </r>
  </si>
  <si>
    <r>
      <t xml:space="preserve">Katelo, I; Kokina, I and Rascevskis, V, </t>
    </r>
    <r>
      <rPr>
        <i/>
        <sz val="10"/>
        <rFont val="Arial Narrow"/>
        <family val="2"/>
      </rPr>
      <t>QUALITY ASSESSMENT OF PUBLIC SERVICES IN LATVIA</t>
    </r>
    <r>
      <rPr>
        <sz val="10"/>
        <rFont val="Arial Narrow"/>
        <family val="2"/>
      </rPr>
      <t>, ENTREPRENEURSHIP AND SUSTAINABILITY ISSUES</t>
    </r>
  </si>
  <si>
    <t>R Malete, N Khatleli (2022)
Investigating Effective Infrastructure Delivery in South Africa: An Assessment of Infrastructure Delivery Reforms
Construction Industry Development Board …</t>
  </si>
  <si>
    <t>https://link.springer.com/chapter/10.1007/978-3-031-22434-8_38
DOI: 10.1007/978-3-031-22434-8_38</t>
  </si>
  <si>
    <t>Editura internațională de prestigiu: Springer</t>
  </si>
  <si>
    <t>Mihaiu Diana Marieta</t>
  </si>
  <si>
    <t>Sustainable performance of public organizations: Shaping a coherent system for implementing and measuring the concept.</t>
  </si>
  <si>
    <t>M Toseef, A Kiran, S Zhuo, M Jahangir</t>
  </si>
  <si>
    <t>https://www.ncbi.nlm.nih.gov/pmc/articles/PMC9394427/</t>
  </si>
  <si>
    <t>V Brătian, AM Acu, DM Mihaiu, RA Șerban</t>
  </si>
  <si>
    <t>Geometric Brownian Motion (GBM) of stock indexes and financial market uncertainty in the context of non-crisis and financial crisis scenarios</t>
  </si>
  <si>
    <r>
      <t>Vinod, D., Cherstvy, A. G., Metzler, R., &amp; Sokolov, I. M. (2022). Time-averaging and nonergodicity of reset geometric Brownian motion with drift. </t>
    </r>
    <r>
      <rPr>
        <i/>
        <sz val="10"/>
        <rFont val="Arial Narrow"/>
        <family val="2"/>
      </rPr>
      <t>Physical Review E</t>
    </r>
    <r>
      <rPr>
        <sz val="10"/>
        <rFont val="Arial Narrow"/>
        <family val="2"/>
      </rPr>
      <t>, </t>
    </r>
    <r>
      <rPr>
        <i/>
        <sz val="10"/>
        <rFont val="Arial Narrow"/>
        <family val="2"/>
      </rPr>
      <t>106</t>
    </r>
    <r>
      <rPr>
        <sz val="10"/>
        <rFont val="Arial Narrow"/>
        <family val="2"/>
      </rPr>
      <t>(3), 034137.</t>
    </r>
  </si>
  <si>
    <r>
      <t>Curto, J. D., &amp; Serrasqueiro, P. (2022). Averaging financial ratios. </t>
    </r>
    <r>
      <rPr>
        <i/>
        <sz val="10"/>
        <rFont val="Arial Narrow"/>
        <family val="2"/>
      </rPr>
      <t>Finance Research Letters</t>
    </r>
    <r>
      <rPr>
        <sz val="10"/>
        <rFont val="Arial Narrow"/>
        <family val="2"/>
      </rPr>
      <t>, </t>
    </r>
    <r>
      <rPr>
        <i/>
        <sz val="10"/>
        <rFont val="Arial Narrow"/>
        <family val="2"/>
      </rPr>
      <t>48</t>
    </r>
    <r>
      <rPr>
        <sz val="10"/>
        <rFont val="Arial Narrow"/>
        <family val="2"/>
      </rPr>
      <t>, 103000.</t>
    </r>
  </si>
  <si>
    <t>H Hersugondo, ET Widyarti, DHersugondo, H., Widyarti, E. T., Maruddani, D. A. I., &amp; Trimono, T. (2022). ASEAN-5 Stock Price Index Valuation after COVID-19 Outbreak through GBM-MCS and VaR-SDPP Methods. International Journal of Financial Studies, 10(4), 112.AI Maruddani</t>
  </si>
  <si>
    <r>
      <t xml:space="preserve">Oleksandr Nepomnyashchyy, Yurii Prav, Oksana Medvedchuk, Iryna Lahunova, Iryna Kharaim, </t>
    </r>
    <r>
      <rPr>
        <i/>
        <sz val="10"/>
        <rFont val="Arial Narrow"/>
        <family val="2"/>
      </rPr>
      <t>Engineering Implementation Mechanisms in the System of Public Administration</t>
    </r>
    <r>
      <rPr>
        <sz val="10"/>
        <rFont val="Arial Narrow"/>
        <family val="2"/>
      </rPr>
      <t>, Economic Affairs (New Delhi), Volume 67, Issue 5, Pages 915 - 922, December 2022</t>
    </r>
  </si>
  <si>
    <r>
      <t xml:space="preserve">OGUNDAJO, G. O; OGUNODE, O.A; AWONIYI, O.A; IWALA, A. T, </t>
    </r>
    <r>
      <rPr>
        <i/>
        <sz val="10"/>
        <rFont val="Arial Narrow"/>
        <family val="2"/>
      </rPr>
      <t>USAGE OF ACCOUNTING SOFTWARE ON COST CONTROL OF LISTED DEPOSIT MONEY BANKS IN NIGERIA</t>
    </r>
    <r>
      <rPr>
        <sz val="10"/>
        <rFont val="Arial Narrow"/>
        <family val="2"/>
      </rPr>
      <t>, International Journal of Management Studies and Social Science Research, IJMSSSR 2022 VOLUME 4 ISSUE 6 NOVEMBER – DECEMBER</t>
    </r>
  </si>
  <si>
    <r>
      <t xml:space="preserve">Timothy Olaniyi Aluko, </t>
    </r>
    <r>
      <rPr>
        <i/>
        <sz val="10"/>
        <rFont val="Arial Narrow"/>
        <family val="2"/>
      </rPr>
      <t>Efficiency and competitiveness of a South Africa grant support programme for small, medium, and micro-sized enterprises</t>
    </r>
    <r>
      <rPr>
        <sz val="10"/>
        <rFont val="Arial Narrow"/>
        <family val="2"/>
      </rPr>
      <t>, Enterprise Development and Microfinance, 33:2, 92–104</t>
    </r>
  </si>
  <si>
    <r>
      <t xml:space="preserve">Zioło Magdalena, Filipiak Beata Zofia, Bąk Iwona, Cheba, Katarzyna, </t>
    </r>
    <r>
      <rPr>
        <i/>
        <sz val="10"/>
        <rFont val="Arial Narrow"/>
        <family val="2"/>
      </rPr>
      <t>How Do Environmental, Social, and Governance (ESG) Factors Impact on Public Finance Performance? Risk, Efficiency, and Public Financial System Perspectives</t>
    </r>
    <r>
      <rPr>
        <sz val="10"/>
        <rFont val="Arial Narrow"/>
        <family val="2"/>
      </rPr>
      <t>, Springer Proceedings in Business and Economics, Pages 261 - 275, 2022, International Conference on Finance and Sustainability, ICFS 2019</t>
    </r>
  </si>
  <si>
    <t>Țăran-Moroșan Adrian</t>
  </si>
  <si>
    <t>The relative strength index revisited</t>
  </si>
  <si>
    <r>
      <t>Albahli, S.; Nazir, T.; Mehmood, A.; Irtaza, A.; Alkhalifah, A.; Albattah, W. AEI-DNET: A Novel DenseNet Model with an Autoencoder for the Stock Market Predictions Using Stock Technical Indicators. </t>
    </r>
    <r>
      <rPr>
        <i/>
        <sz val="10"/>
        <rFont val="Arial Narrow"/>
        <family val="2"/>
      </rPr>
      <t>Electronics</t>
    </r>
    <r>
      <rPr>
        <sz val="10"/>
        <rFont val="Arial Narrow"/>
        <family val="2"/>
      </rPr>
      <t> 2022, </t>
    </r>
    <r>
      <rPr>
        <i/>
        <sz val="10"/>
        <rFont val="Arial Narrow"/>
        <family val="2"/>
      </rPr>
      <t>11</t>
    </r>
    <r>
      <rPr>
        <sz val="10"/>
        <rFont val="Arial Narrow"/>
        <family val="2"/>
      </rPr>
      <t xml:space="preserve">, 611. </t>
    </r>
  </si>
  <si>
    <t>https://doi.org/10.3390/electronics11040611</t>
  </si>
  <si>
    <t>Vasile Brătian, Ana-Maria Acu, Camelia Oprean-Stan, Emil Dinga, Gabriela-Mariana Ionescu</t>
  </si>
  <si>
    <t>Xu, C., Ke, J., Peng, Z., Fang, W., &amp; Duan, Y. (2022). Asymmetric Fractal Characteristics and Market Efficiency Analysis of Style Stock Indices. Entropy, 24(7), 969.</t>
  </si>
  <si>
    <t>https://www.mdpi.com/1099-4300/24/7/969</t>
  </si>
  <si>
    <t>Hu, H., Zhao, C., Li, J., &amp; Huang, Y. (2022). Stock prediction model based on mixed fractional Brownian motion and improved fractional-order particle swarm optimization algorithm. Fractal and Fractional, 6(10), 560.</t>
  </si>
  <si>
    <t>Karaömer, Y. (2022). Investigation of Fractal Market Hypothesis in Emerging Markets: Evidence from the MINT Stock Markets. Organizations and Markets in Emerging Economies, 13(2), 467-489.</t>
  </si>
  <si>
    <t>Cho, P., &amp; Kim, K. (2022). Global collective dynamics of financial market efficiency using attention entropy with hierarchical clustering. Fractal and Fractional, 6(10), 562.</t>
  </si>
  <si>
    <t>Camelia Oprean-Stan, Ionica Oncioiu, Iulia Cristina Iuga, Sebastian Stan</t>
  </si>
  <si>
    <t>Impact of sustainability reporting and inadequate management of ESG factors on corporate performance and sustainable growth</t>
  </si>
  <si>
    <t>Jonsdottir, B., Sigurjonsson, T. O., Johannsdottir, L., &amp; Wendt, S. (2022). Barriers to using ESG data for investment decisions. Sustainability, 14(9), 5157.</t>
  </si>
  <si>
    <t>https://www.mdpi.com/2071-1050/14/9/5157</t>
  </si>
  <si>
    <t>Lisin, A., Kushnir, A., Koryakov, A. G., Fomenko, N., &amp; Shchukina, T. (2022). Financial Stability in Companies with High ESG Scores: Evidence from North America Using the Ohlson O-Score. Sustainability, 14(1), 479.</t>
  </si>
  <si>
    <t>https://www.mdpi.com/2071-1050/14/1/479</t>
  </si>
  <si>
    <t>Kumar, R., &amp; Bangwal, D. (2022). An assessment of sustainable supply chain initiatives in Indian automobile industry using PPS method. Environment, Development and Sustainability, 1-27.</t>
  </si>
  <si>
    <t>https://link.springer.com/article/10.1007/s10668-022-02456-7</t>
  </si>
  <si>
    <t>Peng, K. L., Qiu, H., Lin, P. M., &amp; Au, W. C. (2022). Ownership Structure and Performance of China’s A-Share-Listed Benchmark Hotels. Journal of China Tourism Research, 18(3), 651-669.</t>
  </si>
  <si>
    <t>https://www.tandfonline.com/doi/abs/10.1080/19388160.2021.1925612</t>
  </si>
  <si>
    <r>
      <t>Chen, Jiang, et al. "Regional Response of Low Carbon Investments to the COVID-19 Pandemic: The Case of Stock Markets in Seeking Carbon Neutrality Goals." </t>
    </r>
    <r>
      <rPr>
        <i/>
        <sz val="10"/>
        <rFont val="Arial Narrow"/>
        <family val="2"/>
      </rPr>
      <t>Frontiers in Environmental Science</t>
    </r>
    <r>
      <rPr>
        <sz val="10"/>
        <rFont val="Arial Narrow"/>
        <family val="2"/>
      </rPr>
      <t> 10 (2022): 938141.</t>
    </r>
  </si>
  <si>
    <t>https://www.frontiersin.org/articles/10.3389/fenvs.2022.938141/full</t>
  </si>
  <si>
    <r>
      <t>Sevil, Angel, et al. "When Being Large Is Not an Advantage: How Innovation Impacts the Sustainability of Firm Performance in Natural Resource Industries." </t>
    </r>
    <r>
      <rPr>
        <i/>
        <sz val="10"/>
        <rFont val="Arial Narrow"/>
        <family val="2"/>
      </rPr>
      <t>Sustainability</t>
    </r>
    <r>
      <rPr>
        <sz val="10"/>
        <rFont val="Arial Narrow"/>
        <family val="2"/>
      </rPr>
      <t> 14.23 (2022): 16149.</t>
    </r>
  </si>
  <si>
    <t>https://www.mdpi.com/2071-1050/14/23/16149</t>
  </si>
  <si>
    <t>Bąk, I., &amp; Cheba, K. (2022). Corporate Sustainability and Value Creation: A Perspective of Companies and the Financial Market. In Fostering Sustainable Business Models through Financial Markets (pp. 59-84). Cham: Springer International Publishing.</t>
  </si>
  <si>
    <t>https://link.springer.com/chapter/10.1007/978-3-031-07398-4_3</t>
  </si>
  <si>
    <t>chapter in Springer</t>
  </si>
  <si>
    <t>Sharma, Raj Bahadur, et al. "Environment, Social and Governance Reporting and Firm Performance: Evidence from GCC Countries." International Journal of Innovative Research and Scientific Studies 5.4 (2022): 419-427.</t>
  </si>
  <si>
    <t>http://ijirss.com/index.php/ijirss/article/view/1006</t>
  </si>
  <si>
    <t>scopus</t>
  </si>
  <si>
    <t>Shekhovtsova, V., Guzenko, O., Soldatenko, O., &amp; Borysiuk, O. (2022). The Role of EU Legal Regulation in the Responsibility of Private Business for the Implementation of Sustainable Development Concepts. Economic Affairs, 67(4s), 987-995.</t>
  </si>
  <si>
    <t>https://www.proquest.com/docview/2755159081?pq-origsite=gscholar&amp;fromopenview=true</t>
  </si>
  <si>
    <t>Camelia Oprean-Stan, Sebastian Stan, Vasile Brătian</t>
  </si>
  <si>
    <t>Corporate sustainability and intangible resources binomial: New proposal on intangible resources recognition and evaluation</t>
  </si>
  <si>
    <t>Li, Xingwei, et al. "Research on the impact of enterprise green development behavior: a meta-analytic approach." Behavioral Sciences 12.2 (2022): 35.</t>
  </si>
  <si>
    <t>Abed, Ibtihal A., et al. "Creative accounting determination and financial reporting quality: the integration of transparency and disclosure." Journal of Open Innovation: Technology, Market, and Complexity 8.1 (2022): 38.</t>
  </si>
  <si>
    <r>
      <t>Ul Hameed, Waseem, et al. "Open innovation solution: new model in the hospitality industry." </t>
    </r>
    <r>
      <rPr>
        <i/>
        <sz val="10"/>
        <rFont val="Arial Narrow"/>
        <family val="2"/>
      </rPr>
      <t>Journal of Hospitality and Tourism Technology</t>
    </r>
    <r>
      <rPr>
        <sz val="10"/>
        <rFont val="Arial Narrow"/>
        <family val="2"/>
      </rPr>
      <t> 13.4 (2022): 742-762.</t>
    </r>
  </si>
  <si>
    <t>Yilmaz, M. K., Aksoy, M., &amp; Khan, A. (2022). Moderating role of corporate governance and ownership structure on the relationship of corporate sustainability performance and dividend policy. Journal of Sustainable Finance &amp; Investment, 1-30.</t>
  </si>
  <si>
    <t>Oprean, C., Tănăsescu, C., &amp; Bucur, A. (2017).</t>
  </si>
  <si>
    <t xml:space="preserve"> A new proposal for efficiency quantification of capital markets in the context of complex non-linear dynamics and chaos. Economic research-Ekonomska istraživanja, 30(1), 1669-1692.</t>
  </si>
  <si>
    <t>Brătian, V., Acu, A. M., Mihaiu, D. M., &amp; Șerban, R. A. (2022). Geometric Brownian Motion (GBM) of stock indexes and financial market uncertainty in the context of non-crisis and financial crisis scenarios. Mathematics, 10(3), 309.</t>
  </si>
  <si>
    <t>Dhifaoui, Z. (2022). Determinism and non-linear behaviour of log-return and conditional volatility: Empirical analysis for 26 stock markets. South Asian Journal of Macroeconomics and Public Finance, 11(1), 69-94.</t>
  </si>
  <si>
    <t>chrome-extension://efaidnbmnnnibpcajpcglclefindmkaj/https://journals.sagepub.com/doi/pdf/10.1177/2277978721995654</t>
  </si>
  <si>
    <t xml:space="preserve">Oprean, C., &amp; Tanasescu, C. (2014). </t>
  </si>
  <si>
    <t>Effects of behavioural finance on emerging capital markets. Procedia Economics and Finance, 15, 1710-1716.</t>
  </si>
  <si>
    <t>Rashid, K., Tariq, Y. B., &amp; Rehman, M. U. (2022). Behavioural errors and stock market investment decisions: recent evidence from Pakistan. Asian Journal of Accounting Research, 7(2), 129-145.</t>
  </si>
  <si>
    <t>https://www.emerald.com/insight/content/doi/10.1108/AJAR-07-2020-0065/full/html</t>
  </si>
  <si>
    <t>Matiza, T., &amp; Perks, S. (2022). The tourism–Foreign direct investment nexus: Empirical evidence from Zimbabwe (2009–2015). Tourism Economics, 28(4), 1059-1079.</t>
  </si>
  <si>
    <t>https://journals.sagepub.com/doi/abs/10.1177/13548166211007603?journalCode=teua</t>
  </si>
  <si>
    <t>woS, scopus</t>
  </si>
  <si>
    <t xml:space="preserve">Oprean, C. (2014). </t>
  </si>
  <si>
    <t>Effects of behavioural factors on human financial decisions. Procedia economics and finance, 16, 458-463.</t>
  </si>
  <si>
    <t>Ahmad, M. (2022). The role of cognitive heuristic-driven biases in investment management activities and market efficiency: A research synthesis. International Journal of Emerging Markets, (ahead-of-print).</t>
  </si>
  <si>
    <t>https://www.emerald.com/insight/content/doi/10.1108/IJOEM-07-2020-0749/full/html?skipTracking=true&amp;utm_campaign=Emerald_Strategy_PPV_November22_RoN</t>
  </si>
  <si>
    <t>wos</t>
  </si>
  <si>
    <t xml:space="preserve">Oprean, C., &amp; Tanasescu, C. (2013). </t>
  </si>
  <si>
    <t>Applications of chaos and fractal theory on emerging capital markets. International Journal of Academic Research in Business and Social Sciences, 3(11), 633.</t>
  </si>
  <si>
    <t>Antar, M. (2022). Efficiency classification among MENA region stock markets indexes: insights from multifractal spectrum and MSM forecasts. International Journal of Business and Emerging Markets, 14(2), 189-212.</t>
  </si>
  <si>
    <t>https://www.inderscienceonline.com/doi/abs/10.1504/IJBEM.2022.121899</t>
  </si>
  <si>
    <t xml:space="preserve">Marza, B., Bratu, R., ŞERBU, R., Stan, S., &amp; Oprean-Stan, C. (2021). </t>
  </si>
  <si>
    <t>APPLYING AHP AND FUZZY AHP MANAGEMENT METHODS TO ASSESS THE LEVEL OF FINANCIAL AND DIGITAL INCLUSION. Economic Computation &amp; Economic Cybernetics Studies &amp; Research, 55(4).</t>
  </si>
  <si>
    <t>Semenchenko, N. Economic Cybernetics: Development Paradigm and Global Modeling in the Modern World, Review of Economics and Finance, 2022, 20, 1077-1084</t>
  </si>
  <si>
    <t>chrome-extension://efaidnbmnnnibpcajpcglclefindmkaj/https://refpress.org/wp-content/uploads/2023/03/Paper-10_REF.pdf</t>
  </si>
  <si>
    <t>Shekhovtsova, Victoria, et al. "The Role of EU Legal Regulation in the Responsibility of Private Business for the Implementation of Sustainable Development Concepts." Economic Affairs 67.4s (2022): 987-995.</t>
  </si>
  <si>
    <t>chrome-extension://efaidnbmnnnibpcajpcglclefindmkaj/https://ndpublisher.in/admin/issues/EAv67n4sz6.pdf</t>
  </si>
  <si>
    <r>
      <t xml:space="preserve">Garcia-Corral F.J., Cordero-Garcia J.A., De Pablo-Valenciano J., Uribe-Toril J., A bibliometric review of cryptocurrencies: how have they grown?, </t>
    </r>
    <r>
      <rPr>
        <i/>
        <sz val="10"/>
        <rFont val="Arial Narrow"/>
        <family val="2"/>
      </rPr>
      <t>Financial Innovation</t>
    </r>
    <r>
      <rPr>
        <sz val="10"/>
        <rFont val="Arial Narrow"/>
        <family val="2"/>
      </rPr>
      <t>, 8(1), 2022, eISSN 2199-4730</t>
    </r>
  </si>
  <si>
    <r>
      <t xml:space="preserve">Jeflea F.V., Danciulescu D., Sitnikov C.S., Filipeanu D., Park J.O., Tugui A., Societal Technological Megatrends: A Bibliometric Analysis from 1982 to 2021, </t>
    </r>
    <r>
      <rPr>
        <i/>
        <sz val="10"/>
        <rFont val="Arial Narrow"/>
        <family val="2"/>
      </rPr>
      <t>Sustainability,</t>
    </r>
    <r>
      <rPr>
        <sz val="10"/>
        <rFont val="Arial Narrow"/>
        <family val="2"/>
      </rPr>
      <t xml:space="preserve"> 14(3), 2022, eISSN 2071-1050</t>
    </r>
  </si>
  <si>
    <r>
      <t xml:space="preserve">Caldarelli G. Overview of Blockchain Oracle Research, </t>
    </r>
    <r>
      <rPr>
        <i/>
        <sz val="10"/>
        <rFont val="Arial Narrow"/>
        <family val="2"/>
      </rPr>
      <t>Future Internet</t>
    </r>
    <r>
      <rPr>
        <sz val="10"/>
        <rFont val="Arial Narrow"/>
        <family val="2"/>
      </rPr>
      <t>, 14(6), 2022</t>
    </r>
  </si>
  <si>
    <r>
      <t xml:space="preserve">Che Akmal Che Yahaya, Ahmad Firdaus, Ferda Ernawan, Wan Isni Sofiah Wan Din, The Relevance of Bibliometric Analysis to Discover the Area’s Research Efforts: Root Exploit Evolution, </t>
    </r>
    <r>
      <rPr>
        <i/>
        <sz val="10"/>
        <rFont val="Arial Narrow"/>
        <family val="2"/>
      </rPr>
      <t xml:space="preserve">International Journal on Informatics Visualization, </t>
    </r>
    <r>
      <rPr>
        <sz val="10"/>
        <rFont val="Arial Narrow"/>
        <family val="2"/>
      </rPr>
      <t>vol. 6 (2-2), 2022,  ISSN 2549-9610  (print) | 2549-9904 (online)</t>
    </r>
  </si>
  <si>
    <r>
      <t xml:space="preserve">Héctor Rico-Pérez, Mar Arenas-Parra, Raquel Quiroga-Garcia, Scientific Development of Robo-Advisor: A Bibliometric Analysis,
</t>
    </r>
    <r>
      <rPr>
        <i/>
        <sz val="10"/>
        <rFont val="Arial Narrow"/>
        <family val="2"/>
      </rPr>
      <t>Review of Economics and Finance</t>
    </r>
    <r>
      <rPr>
        <sz val="10"/>
        <rFont val="Arial Narrow"/>
        <family val="2"/>
      </rPr>
      <t>, 2022, 20</t>
    </r>
  </si>
  <si>
    <r>
      <t>Heriyanti, N. Azizah, G. P. Cesna, N. Anggraini Santoso and Y. P. Ayu Sanjaya, Blockchain Technology Evolution Trends Bibliometrics Analysis on Scopus Database Using VOSviewer, </t>
    </r>
    <r>
      <rPr>
        <i/>
        <sz val="10"/>
        <rFont val="Arial Narrow"/>
        <family val="2"/>
      </rPr>
      <t>2022 IEEE Creative Communication and Innovative Technology (ICCIT) Proceedings</t>
    </r>
    <r>
      <rPr>
        <sz val="10"/>
        <rFont val="Arial Narrow"/>
        <family val="2"/>
      </rPr>
      <t>, Tangerang, Indonesia, 2022</t>
    </r>
  </si>
  <si>
    <r>
      <t xml:space="preserve">Cristian, M.G., Lazăr, M., Sitea, D.M., Țîmbalari, C., Mapping the COVID-19 Economy: An Exploratory Bibliometric Analysis, </t>
    </r>
    <r>
      <rPr>
        <i/>
        <sz val="10"/>
        <rFont val="Arial Narrow"/>
        <family val="2"/>
      </rPr>
      <t>European Journal of Interdisciplinary Studies</t>
    </r>
    <r>
      <rPr>
        <sz val="10"/>
        <rFont val="Arial Narrow"/>
        <family val="2"/>
      </rPr>
      <t>, Vol. 14 Issue 1 - 6/2022</t>
    </r>
  </si>
  <si>
    <t>Global Powers and the International Currencies: What Does the Last Years Suggest for the Future?, în Emerging Issues in the Global Economy, SPBE book series, Springer, 2018, pp. 295-305</t>
  </si>
  <si>
    <t>Damien Ng, Currency Wars with China and Japan in Western Newsmagazines, Routledge, 2022, ISBN 978-1-032-08008-6, 978-1-00321249-2 (e-book), în PREVIEW PDF</t>
  </si>
  <si>
    <t>https://www.taylorfrancis.com/books/mono/10.4324/9781003212492/currency-wars-china-japan-western-newsmagazines-damien-ng</t>
  </si>
  <si>
    <t>Routledge, Taylor &amp; Francis Group</t>
  </si>
  <si>
    <t>Measuring the Digital Economy: European Union Countries in Global Rankings, Revista Economică, 69(5), pp. 73-80, 2017</t>
  </si>
  <si>
    <r>
      <t xml:space="preserve">Liu T.C., Digital Policy in European Countries from the Perspective of the Digital Economy and Society Index, </t>
    </r>
    <r>
      <rPr>
        <i/>
        <sz val="10"/>
        <rFont val="Arial Narrow"/>
        <family val="2"/>
      </rPr>
      <t>Policy and Internet</t>
    </r>
    <r>
      <rPr>
        <sz val="10"/>
        <rFont val="Arial Narrow"/>
        <family val="2"/>
      </rPr>
      <t>, 14(1), pp. 202-218, 2022, ISSN 1944-2866</t>
    </r>
  </si>
  <si>
    <t>https://onlinelibrary.wiley.com/doi/10.1002/poi3.274</t>
  </si>
  <si>
    <t>The Challenges of Reforming the International Monetary System in the Post Covid-19 World, Studies in Business and Economics, 15(3), 061-073, 2020</t>
  </si>
  <si>
    <r>
      <t>Sadil, V., &amp; Sipko, J. . A Transition to a Multipolar Monetary Order? Trends in Currency Concentration and Internationalization of the US Dollar, the Euro, and the Renminbi. </t>
    </r>
    <r>
      <rPr>
        <i/>
        <sz val="10"/>
        <rFont val="Arial Narrow"/>
        <family val="2"/>
      </rPr>
      <t>Czech Journal of International Relations</t>
    </r>
    <r>
      <rPr>
        <sz val="10"/>
        <rFont val="Arial Narrow"/>
        <family val="2"/>
      </rPr>
      <t>, </t>
    </r>
    <r>
      <rPr>
        <i/>
        <sz val="10"/>
        <rFont val="Arial Narrow"/>
        <family val="2"/>
      </rPr>
      <t>Mezinarodni Vztahy</t>
    </r>
    <r>
      <rPr>
        <sz val="10"/>
        <rFont val="Arial Narrow"/>
        <family val="2"/>
      </rPr>
      <t xml:space="preserve">, </t>
    </r>
    <r>
      <rPr>
        <i/>
        <sz val="10"/>
        <rFont val="Arial Narrow"/>
        <family val="2"/>
      </rPr>
      <t>57</t>
    </r>
    <r>
      <rPr>
        <sz val="10"/>
        <rFont val="Arial Narrow"/>
        <family val="2"/>
      </rPr>
      <t>(1), 7–42, 2022</t>
    </r>
  </si>
  <si>
    <t>https://ojs3.iir.cz/index.php/cjir/article/view/20</t>
  </si>
  <si>
    <t>WoS (ESCI), SCOPUS</t>
  </si>
  <si>
    <t xml:space="preserve">Business Models in the International Banking System – From Traditional to Innovative Banks, în Innovative Business Development - a global perspective, SPBE book series, Springer, 2018, pp. 267-276 </t>
  </si>
  <si>
    <r>
      <t>Schmidt-Jessa, K. The impact of COVID-19 on digital-only banks: are they winners or losers?. </t>
    </r>
    <r>
      <rPr>
        <i/>
        <sz val="10"/>
        <rFont val="Arial Narrow"/>
        <family val="2"/>
      </rPr>
      <t>Journal of Banking Regulation, 2022,</t>
    </r>
    <r>
      <rPr>
        <sz val="10"/>
        <rFont val="Arial Narrow"/>
        <family val="2"/>
      </rPr>
      <t xml:space="preserve"> https://doi.org/10.1057/s41261-022-00198-0</t>
    </r>
  </si>
  <si>
    <t>https://link.springer.com/article/10.1057/s41261-022-00198-0</t>
  </si>
  <si>
    <t>GENERAL REQUIREMENTS EXPOSURE DRAFT: COMMENTS ABOUT A RESPONSIBLE REPORTING</t>
  </si>
  <si>
    <t>MARINA Alexandra-Gabriela, Lucian Blaga University of Sibiu</t>
  </si>
  <si>
    <t>Revista Economica</t>
  </si>
  <si>
    <t>22 - 29</t>
  </si>
  <si>
    <t>DOI: 10.56043/reveco-2022-0013</t>
  </si>
  <si>
    <t>RePec, Ebsco Host, UlrichsWeb, Crossref</t>
  </si>
  <si>
    <t>IFRS FOR SMEs: EVOLUTION AND DISCUSSIONS</t>
  </si>
  <si>
    <t>43 - 49</t>
  </si>
  <si>
    <t>DOI: 10.56043/reveco-2022-0036</t>
  </si>
  <si>
    <t>Financial Education - Strategy to Combat Tax Evasion</t>
  </si>
  <si>
    <t xml:space="preserve">Oprișan Oana (Ovidius University of Constanța), Dumitrache Ana-Maria  (Ovidius University of Constanța), Moroșan Adrian (ULBS) </t>
  </si>
  <si>
    <t>“Ovidius” University Annals, Economic Sciences Series 22 (2)</t>
  </si>
  <si>
    <t>ISSN 2393-3127 ISSN-L 2393-3119</t>
  </si>
  <si>
    <t xml:space="preserve"> 978-985</t>
  </si>
  <si>
    <t>https://stec.univ-ovidius.ro/html/anale/RO/2022-issue2/Section%205/23.pdf</t>
  </si>
  <si>
    <t>ERIH Plus, https://kanalregister.hkdir.no/publiseringskanaler/erihplus/periodical/info.action?id=486309</t>
  </si>
  <si>
    <t>THE CLASSIC FORM OF THE RELATIVE STRENGTH INDEX (RSI) AND THE CRYPTOCURRENCY EGLD</t>
  </si>
  <si>
    <t>Moroșan Adrian (ULBS)</t>
  </si>
  <si>
    <t>Revista Economică 74 (3)</t>
  </si>
  <si>
    <t>82-87</t>
  </si>
  <si>
    <t>DOI: 10.56043/reveco-2022-0027</t>
  </si>
  <si>
    <t>RePEc</t>
  </si>
  <si>
    <t>Measuring healthcare digitalisation in the European Union: trends and challenges</t>
  </si>
  <si>
    <t>Orăștean Ramona, Sava Raluca, Mărginean Silvia</t>
  </si>
  <si>
    <t>64-74</t>
  </si>
  <si>
    <t>RePEc/EconPapers, EBSCO</t>
  </si>
  <si>
    <t>Piața financiară. Studii de teorie și metodologie generală. Volumul 2: Fenomenologia pieței autopoietice</t>
  </si>
  <si>
    <t>Economica https://www.librarie.net/p/436761/piata-financiara-studii-de-teorie-si-metodologie-generala-volumul-2-fenomenologia-pietei-autopoietice</t>
  </si>
  <si>
    <t xml:space="preserve"> 978-973-709-967-9</t>
  </si>
  <si>
    <t>„COMPARING THE IMPACT OF THE NET INCOME VERSUS THE COMPREHENSIVE INCOME OVER THE SHARE PRICE FOR COMPANIES LISTED ON THE BUCHAREST STOCK EXCHANGE”</t>
  </si>
  <si>
    <t>FOLTEAN, Natalia Ioana, „EMPIRICAL ANALYSIS OF FINANCIAL ACCOUNTING INFORMATION RELEVANCE OF ROMANIAN LISTED PHARMACEUTICAL COMPANIES”, Annals of the University of Oradea, Economic Science Series . Jul2022, Vol. 31 Issue 1, p202-212. 11p., 1222-569X (PRINT) / 1582-5450 (ONLINE)</t>
  </si>
  <si>
    <t>https://web.s.ebscohost.com/abstract?direct=true&amp;profile=ehost&amp;scope=site&amp;authtype=crawler&amp;jrnl=1222569X&amp;AN=158718733&amp;h=O1WVrnH1t%2fSALya6qGgy4BkSuiRe6WSmfs5qotZ%2fIU2EkkWiP4AZXtMLbBYngeSdtVWa5eIuG0cMUrGJ4f3Gfw%3d%3d&amp;crl=c&amp;resultNs=AdminWebAuth&amp;resultLocal=ErrCrlNotAuth&amp;crlhashurl=login.aspx%3fdirect%3dtrue%26profile%3dehost%26scope%3dsite%26authtype%3dcrawler%26jrnl%3d1222569X%26AN%3d158718733</t>
  </si>
  <si>
    <t>ERIH PLUS, RePEc, DOAJ, EBSCO (indexed in collections: Business Source Complete and Business Source Corporate Plus), SCIPIO , CABELL’S DIRECTORY OF PUBLISHING OPPORTUNITIES</t>
  </si>
  <si>
    <t>„Current debates regarding international accounting harmonization, standardization and compliance”</t>
  </si>
  <si>
    <t>Altın, Meltem, „Ums/ufrs dönüşümünde kurumsal kaynak planlaması sisteminin benimsenmesi ve etkisi = Adoption and impact of enterprise resource planning in conversion of ias/ifrs”, Teza de doctorat</t>
  </si>
  <si>
    <t>https://acikerisim.sakarya.edu.tr/handle/20.500.12619/98484</t>
  </si>
  <si>
    <t>Anghel Ioana, Man Mariana</t>
  </si>
  <si>
    <t>„STUDY REGARDING THE IMPACT OF THE AUDIT
COMMITTEE CHARACTERISTICS ON COMPANY
PERFORMANCE”</t>
  </si>
  <si>
    <t>Lendengtariang, Y., &amp; Bimo, I. D. (2022). Peran komite audit pada sustainability disclosure. Journal of Business &amp; Banking, 12(1), 97-108.</t>
  </si>
  <si>
    <t>https://journal.perbanas.ac.id/index.php/jbb/article/view/3199</t>
  </si>
  <si>
    <t>Sinta, Garuda, Crossref, Dimensions, Base, WorldCat</t>
  </si>
  <si>
    <t>Algrady, S., &amp; Xiaojun, X. (2022). Influential Factors Affecting Earnings Management in Public Listed Companies: A Conceptual Model. International Review of Management and Marketing, 12(2), 1., ISSN: 2146-4405</t>
  </si>
  <si>
    <t>https://library.nioc.ir/latin-articles/2022/221504.pdf</t>
  </si>
  <si>
    <t>EBSCO, DOAJ, IndexCopernicus, Crossref, ProQuest - ABI/INFORM, Cabell's Directory of Publishing Opportunities in Management &amp; Marketing, RePEc (Research Papers in Economics) and IDEAS (Impact factor: 0.156), Academic Journals Database, United Nations SDG Publishers, Compact Members, JournalSeek, Google Scholar, MIAR, Norwegian List, SOBIAD, NewJour, Open J-Gate, GetCited, Lockss, PKP Open, Archives Harvester</t>
  </si>
  <si>
    <t>Alabi, A. W., Olaoye, F. O., &amp; Ojo, O. D. (2022). The Nexus between Corporate Governance and Financial Performance of the FTSE 100 Index Entities in the United Kingdom. European Journal of Business and Management Research, 7(6), 235-246.</t>
  </si>
  <si>
    <t>https://ejbmr.org/index.php/ejbmr/article/view/1739</t>
  </si>
  <si>
    <t>CrossRef, Google Scholar, ORCID, Scilit, ULRICH'S, ROAD, SCILIT, WorldCat, ScienceOpen</t>
  </si>
  <si>
    <t>Magar, D. T., &amp; Pun, D. B. (2022). Effects of Corporate Governance on Bank Risk Taking. The Lumbini Journal of Business and Economics, 10(1-2), 54-66.</t>
  </si>
  <si>
    <t>https://www.nepjol.info/index.php/ljbe/article/view/54202</t>
  </si>
  <si>
    <t>Taluka, S., Verma, S., &amp; Sharma, J. (2022). BOARD MEETING FREQUENCY AND PERFORMANCE OF PUBLIC SECTOR BANKS IN INDIA. Indian Journal of Finance and Banking, 11(1), 38-44.</t>
  </si>
  <si>
    <t>https://www.cribfb.com/journal/index.php/ijfb/article/view/1851</t>
  </si>
  <si>
    <t>Web of Science-WoS (Under Review), J-Gate, OpenAIRE, ScienceGate, ResearchGate, Semantic Scholar, Clarivate Analytics, Publons, Scope Database, China Academic Journals (CNKI), Academic, Resource Index, Directory of Open Access Scholarly Resources (ROAD), Directory of Research Journals Indexing</t>
  </si>
  <si>
    <t>Rheeders, T. (2022). A review of the determinants of tourism destination competitiveness. Journal of Contemporary Management, 19(2), 238-268.</t>
  </si>
  <si>
    <t>https://journals.co.za/doi/abs/10.35683/jcman1008.166</t>
  </si>
  <si>
    <t>ERIH</t>
  </si>
  <si>
    <t>曹玉昆, 张蕊, &amp; 朱震锋. (2022). 中国人造板产业竞争力驱动研究. Issues of Forestry Economics, 42(2).</t>
  </si>
  <si>
    <t>https://web.p.ebscohost.com/abstract?direct=true&amp;profile=ehost&amp;scope=site&amp;authtype=crawler&amp;jrnl=10059709&amp;AN=155895881&amp;h=4LQUNBNnpV2kxqxcg%2bEC7BzBYTDXfm6lrT1gdKFZAcrBY2sPnDik%2fU45yz%2b0I5I5MiV4r0utJ4iJHBTlY5P8jg%3d%3d&amp;crl=c&amp;resultNs=AdminWebAuth&amp;resultLocal=ErrCrlNotAuth&amp;crlhashurl=login.aspx%3fdirect%3dtrue%26profile%3dehost%26scope%3dsite%26authtype%3dcrawler%26jrnl%3d10059709%26AN%3d155895881</t>
  </si>
  <si>
    <t>EBSCO</t>
  </si>
  <si>
    <t>Coman, C. I. (2022). EMPIRICAL EVIDENCE OF ROMANIA'S COMPETITIVENESS WITH A FOCUS ON EDUCATION AND R&amp;D. EVOLUTION AND RECOMMENDATIONS. Revista Economica, 74(3).</t>
  </si>
  <si>
    <t>http://economice.ulbsibiu.ro/revista.economica/archive/74304coman.pdf</t>
  </si>
  <si>
    <t>Iqbal, S. S. (2022). ANALISIS DAYA SAING KOMODITI EKSPOR NON–MIGAS INDONESIA DI PASAR INTERNASIONAL (studi kasus pada 3 komoditi non–migas tahun 2013–2020). Journal of Development Economic and Social Studies, 1(3).</t>
  </si>
  <si>
    <t>https://jdess.ub.ac.id/index.php/jdess/article/view/50</t>
  </si>
  <si>
    <t>JURNAL-NEINDEXAT</t>
  </si>
  <si>
    <t>Radło, M. J., &amp; Szarek-Piaskowska, A. Competitiveness of international merchandise trade: The case of Poland.</t>
  </si>
  <si>
    <t>https://www.ceeol.com/search/article-detail?id=1116551</t>
  </si>
  <si>
    <t>CEEOL</t>
  </si>
  <si>
    <t>Constantin, M., Piștalu, M., Pătărlăgeanu, S. R., &amp; Chirescu, A. D. The Resilience of Agricultural Comparative Advantage During the COVID-19 Pandemic.</t>
  </si>
  <si>
    <t>https://www.conference.ase.ro/wp-content/uploads/2022/06/22018_Final.pdf</t>
  </si>
  <si>
    <t>volum conferinta</t>
  </si>
  <si>
    <t>MUNTEANU, C. C., CRISTEA, A., &amp; BOZGĂ, N. The equilibrium between helicopter money policy and war economy transition: economic solutions against coronavirus pandemic.</t>
  </si>
  <si>
    <t>https://www.researchgate.net/profile/Adina-Cristea/publication/361197023</t>
  </si>
  <si>
    <t>carte</t>
  </si>
  <si>
    <t>Wiśniewska, S., &amp; Wiśniewski, K. (2022). Socially responsible activities addressed to internal stakeholders of non-governmental organisations.</t>
  </si>
  <si>
    <t>https://www.um.edu.mt/library/oar/handle/123456789/103980</t>
  </si>
  <si>
    <t>Ylinentalo, I., &amp; Pettersson, V. (2022). SMEs sustainable transformation: The benefit of external help.</t>
  </si>
  <si>
    <t>https://www.diva-portal.org/smash/get/diva2:1675885/FULLTEXT02</t>
  </si>
  <si>
    <t>teza master</t>
  </si>
  <si>
    <t>Triyono, D., &amp; Tjitrohartoko, F. (2022). PEMBERIAN CUTI HAID SEBAGAI PENERAPAN CSR TERHADAP KINERJA PEKERJA WANITA DI SURABAYA. HUMANIS: Jurnal Ilmu-Ilmu Sosial dan Humaniora, 14(1), 8-14.</t>
  </si>
  <si>
    <t>http://e-jurnal.unisda.ac.id/index.php/Humanis/article/view/2773</t>
  </si>
  <si>
    <t>Streat, B. F. (2022). Strategies for Salon Business Owners in the 21st Century (Doctoral dissertation, Walden University).</t>
  </si>
  <si>
    <t>https://www.proquest.com/openview/f0b212bb2ea26587e9e1ff0c996abff7/1?pq-origsite=gscholar&amp;cbl=18750&amp;diss=y</t>
  </si>
  <si>
    <t xml:space="preserve">proquest </t>
  </si>
  <si>
    <t>Tsanacas, D. (2022). Valuation Challenges in High Tech Platform Based Corporations. International Journal of Economics &amp; Business Administration (IJEBA), 10(1), 89-100.</t>
  </si>
  <si>
    <t>file:///C:/Users/miha_/Downloads/Valuation%20Challenges%20in%20High%20Tech%20Platform%20Based%20Corporations%20(2).pdf</t>
  </si>
  <si>
    <t>REPEC</t>
  </si>
  <si>
    <t>Šišara, J. (2022). FAKTORI UTJECAJA NA PRISTUP IZVORIMA FINANCIRANJA I USPJEŠNOST MIKRO I MALIH PODUZEĆA (Doctoral dissertation, Josip Juraj Strossmayer University of Osijek. Faculty of Economics in Osijek).</t>
  </si>
  <si>
    <t>https://repozitorij.efos.hr/islandora/object/efos%3A4880</t>
  </si>
  <si>
    <t>Ottesen, A., Toglaw, S., Safi, M., &amp; Nissi, Y. (2022). Lessons Learned from Mena‟ s Biggest Exit the Case of Talabat and Formation of Entrepreneurial Model to Spot the Barrier to Growth and out of Valley of Death. Saudi J Bus Manag Stud, 7(4), 100-113.</t>
  </si>
  <si>
    <t>https://www.researchgate.net/profile/Andri-Ottesen/publication/360065153_Lessons_Learned_from_Men</t>
  </si>
  <si>
    <t>Ogunmuyiwa, A. N. (2022). Strategies for Small-and Medium-Sized Business Growth and Survival (Doctoral dissertation, Walden University).</t>
  </si>
  <si>
    <t>https://www.proquest.com/openview/0fa79cdda1f594646ed60597b8214d04/1?pq-origsite=gscholar&amp;cbl=18750&amp;diss=y</t>
  </si>
  <si>
    <t>de Aragão, I. M., Silva, A. L. S., &amp; de Menezes, E. R. (2022). BUSINESS MODEL IN BRAZILIAN UNICORN STARTUPS. Revista INGI-Indicação Geográfica e Inovação, 6(2), 1656-1670.</t>
  </si>
  <si>
    <t>https://ingi.api.org.br/index.php/INGI/article/view/202</t>
  </si>
  <si>
    <t>Haregwoin, B. (2022). Assessment of Capital Structure of Startup Firms: The Case of Ethiopian Startups (Doctoral dissertation, ST. MARY’S UNIVERSITY).</t>
  </si>
  <si>
    <t>http://repository.smuc.edu.et/handle/123456789/7132</t>
  </si>
  <si>
    <t>Tareque, M. A., &amp; Islam, N. (2023). The Relationship between Leadership Behaviour and Firm Performance in the Ready-Made Garments Industries of Bangladesh. European Journal of Business and Management Research, 8(2), 1-16.</t>
  </si>
  <si>
    <t>https://ejbmr.org/index.php/ejbmr/article/view/1855</t>
  </si>
  <si>
    <t>SCIENCEOPEN</t>
  </si>
  <si>
    <t>Rofiaty, R., Aisjah, S., &amp; Susilowati, C. (2022). The effect of entrepreneurship orientation and flexibility toward adaptive innovation and improved firm performance. BISMA (Bisnis dan Manajemen), 15(1), 96-118.</t>
  </si>
  <si>
    <t>https://journal.unesa.ac.id/index.php/bisma/article/view/19574</t>
  </si>
  <si>
    <t xml:space="preserve">Dimensions </t>
  </si>
  <si>
    <t>Oketch, C., &amp; Muathe, S. (2022). What do strategic responses achieve?: An analysis of performance of telecommunication firms in Kenya. International Journal of Research in Business and Social Science (2147-4478), 11(2), 104-118.</t>
  </si>
  <si>
    <t>https://ssbfnet.com/ojs/index.php/ijrbs/article/view/1591</t>
  </si>
  <si>
    <t>Purwati, A. A., &amp; Budiyanto, S. (2022). Strategi Kepemimpinan Wirausaha Modal Sosial, Kapabilitas Inovasi dan Kinerja UKM. CV. AZKA PUSTAKA.</t>
  </si>
  <si>
    <t>https://books.google.ro/books?hl=ro&amp;lr=&amp;id=QVd-EAAAQBAJ&amp;oi=fnd&amp;pg=PA1&amp;ots=EW_R7SGpe0&amp;sig=Iu2zisqqozBELXyosjdLlg0ughU&amp;redir_esc=y#v=onepage&amp;q&amp;f=false</t>
  </si>
  <si>
    <t>Aslam, S., Ahmad, M., Anwer, N., &amp; Ahmad, F. (2022). Effect Of Corporate Social Responsibility On Firm Financial Performance Through Organization Identification: The Contextual Effect Of Authentic Leadership. Bulletin of Business and Economics (BBE), 11(1), 142-152.</t>
  </si>
  <si>
    <t>https://bbejournal.com/index.php/BBE/article/view/328</t>
  </si>
  <si>
    <t>Almazni, M. (2022). Strategies for Developing Call Center Employee Skills (Doctoral dissertation, Walden University).</t>
  </si>
  <si>
    <t>https://www.proquest.com/openview/2ee412d1dab67de86fd9753291b10c67/1?pq-origsite=gscholar&amp;cbl=18750&amp;diss=y</t>
  </si>
  <si>
    <t>Wai, S. M. (2022). The effect of board characteristics on firm financial performance of listed companies in Hong Kong. University of Wales Trinity Saint David (United Kingdom).</t>
  </si>
  <si>
    <t>https://www.proquest.com/openview/1df00069049522c21a6e04f3abce03a5/1?pq-origsite=gscholar&amp;cbl=2026366&amp;diss=y</t>
  </si>
  <si>
    <t>OUMA, O. C. (2022). STRATEGIC RESPONSES AND PERFORMANCE OF TELECOMMUNICATION FIRMS IN NAIROBI CITY COUNTY, KENYA.</t>
  </si>
  <si>
    <t>https://ir-library.ku.ac.ke/bitstream/handle/123456789/24088/PROJECT%20FOR%20EDITING%20AND%20FINAL%20BOUND.pdf?sequence=1</t>
  </si>
  <si>
    <t>Shitanda, I. M. Influencing Factors of Knowledge-Based Employees’ Innovative Behavior in China’s High-tech Enterprises.</t>
  </si>
  <si>
    <t>https://www.researchgate.net/profile/Ignatius-Makutwa/</t>
  </si>
  <si>
    <t>NEINDEXAT</t>
  </si>
  <si>
    <t>De Benedictis, D., Sun, Y., Green, M., &amp; Duncan, P. (2022). Does a relationship exist between GLOBE Study Leadership Behaviors and GDP per Capita and Happiness Indicators?. American Journal of Advanced Research, 6, 1.</t>
  </si>
  <si>
    <t>http://ibii-us.org/Journals/AJAR/V6N1/Publish/V6N1_3.pdf</t>
  </si>
  <si>
    <t>BDI</t>
  </si>
  <si>
    <t>Knap-Stefaniuk, A., &amp; Sorribes, J. (2022). Intercultural Management as an Important Aspect of Modern Managers’ Work: Educational Challenges. Studia Paedagogica Ignatiana, 25(1), 155-173.</t>
  </si>
  <si>
    <t>https://www.ceeol.com/search/article-detail?id=1029535</t>
  </si>
  <si>
    <t>ฤๅชุตา เทพ ยา กุล. (2022). องค์ประกอบ สมรรถนะ ทาง วัฒนธรรม ของ ผู้ บริหาร สถาน ศึกษา. วารสาร ศึกษา ศาสตร์ มหาวิทยาลัย สงขลา นครินทร์ วิทยาเขต ปัตตานี, 33(1), 197-211.</t>
  </si>
  <si>
    <t>https://so02.tci-thaijo.org/index.php/edupsu/article/view/243778</t>
  </si>
  <si>
    <t>BDI G SCHOLAR</t>
  </si>
  <si>
    <t>Kasenburger, K. (2022). Razlike slogov vodenja glede na spol v učeči se organizaciji: magistrska naloga (Doctoral dissertation, Mednarodna fakulteta za družbene in poslovne študije).</t>
  </si>
  <si>
    <t>TEZA</t>
  </si>
  <si>
    <t>Tepayakul, R. The Cultural Competence Components of School Administrators.</t>
  </si>
  <si>
    <t>file:///C:/Users/miha_/Downloads/%E0%B8%A4%E0%B8%B2%E0%B8%8A%E0%B8%B8%E0%B8%95%E0%B8%B2-197-211.pdf</t>
  </si>
  <si>
    <t>JURNAL NEINDEXAT</t>
  </si>
  <si>
    <t>Herciu, M. (ULBS), Serban RA, ULBS</t>
  </si>
  <si>
    <t>Herciu, M., &amp; Șerban, R. A. (2018). Measuring firm performance: testing a proposed model. Studies in Business and Economics, 13(2), 103-114.</t>
  </si>
  <si>
    <t>Russell, W. (2022). Leadership Styles, Job Satisfaction, and Organizational Performance in Accredited International and Internationalized Schools (Doctoral dissertation, California Southern University).</t>
  </si>
  <si>
    <t>https://www.researchgate.net/profile/Wayne-Russell-2/publication/3671567</t>
  </si>
  <si>
    <t>TEZA DOCTORAT</t>
  </si>
  <si>
    <t>Sousa, P. L. P. D. (2022). Impacto da atribuição do prémio PME Líder no desempenho das empresas (Doctoral dissertation).</t>
  </si>
  <si>
    <t>https://repositorium.sdum.uminho.pt/handle/1822/79109</t>
  </si>
  <si>
    <t>Nguyu, P. N. (2022). Strategy Evaluation and Organizational Performance of the Kenya Revenue Authority (Doctoral dissertation, University of Nairobi).</t>
  </si>
  <si>
    <t>http://erepository.uonbi.ac.ke/handle/11295/162443</t>
  </si>
  <si>
    <t>Stephan, J. (2022). Public Private Partnership-based performance management in fragmented healthcare systems: the case of organ donation and transplantation in Lebanon (Doctoral dissertation, Nantes Université).</t>
  </si>
  <si>
    <t>https://theses.hal.science/tel-03994410/</t>
  </si>
  <si>
    <t>Morandi, J. C., da Silva Serrasqueiro, Z. M., &amp; Nakamura, W. T. (2022). Contributos da avaliação do desempenho para o desenvolvimento do capital intelectual: Contributos da avaliação do desempenho para o desenvolvimento do capital intelectual. STUDIES IN SOCIAL SCIENCES REVIEW, 3(2), 615-642.</t>
  </si>
  <si>
    <t>https://ojs.studiespublicacoes.com.br/ojs/index.php/sssr/article/view/557</t>
  </si>
  <si>
    <t>ESJI</t>
  </si>
  <si>
    <t>Herciu, M.</t>
  </si>
  <si>
    <t xml:space="preserve"> (2015). Arguments for CSR-based sustainable competitiveness of multinationals in emerging markets (part II). Studies in Business and Economics, 10(1), 92-102.</t>
  </si>
  <si>
    <t>Kehinde, A., &amp; Kaytaz, M. (2022). Global Pandemic: Impacts and Solutions. International Journal Of Economics Social And Technology, 1(2), 46-59.</t>
  </si>
  <si>
    <t>https://jurnal.risetilmiah.ac.id/index.php/ijest/article/view/66</t>
  </si>
  <si>
    <t>INDEX COPERNICUS</t>
  </si>
  <si>
    <t>(2006). The impact of corruption on national competitiveness. Studies in Business and Economics, 1(1), 13-28.</t>
  </si>
  <si>
    <t>Kok, H. Y. (2022). Global competitiveness and corruption: A panel analysis in Asean countries (Doctoral dissertation, UTAR).</t>
  </si>
  <si>
    <t>http://eprints.utar.edu.my/5229/</t>
  </si>
  <si>
    <t>lucrare diploma</t>
  </si>
  <si>
    <t>Herciu, M. (2018). MARKET CAPITALIZATION, ENTERPRISE VALUE AND BRAND VALUE OF THE WORLD'S MOST REPUTABLE COMPANIES. Economic and Social Development: Book of Proceedings, 420-428.</t>
  </si>
  <si>
    <t>Кривов’язюк, І. В., &amp; Бурбан, О. В. (2022). АНАЛІЗ ЧУТЛИВОСТІ РИНКОВОЇ КАПІТАЛІЗАЦІЇ ПІДПРИЄМСТВА НА ЗМІНУ ЙОГО ВАРТОСТІ МЕТОДАМИ DCF-МОДЕЛЮВАННЯ ТА КОМПАНІЙ-АНАЛОГІВ. Економічний простір, (179), 55-61.</t>
  </si>
  <si>
    <t>http://www.prostir.pdaba.dp.ua/index.php/journal/article/view/1082</t>
  </si>
  <si>
    <r>
      <t>Supmak, W. (2022). </t>
    </r>
    <r>
      <rPr>
        <i/>
        <sz val="10"/>
        <rFont val="Arial Narrow"/>
        <family val="2"/>
      </rPr>
      <t>Enterprise Performance Management in High-Tech Engineering: Developing a Holistic Model</t>
    </r>
    <r>
      <rPr>
        <sz val="10"/>
        <rFont val="Arial Narrow"/>
        <family val="2"/>
      </rPr>
      <t> (Doctoral dissertation, Oxford Brookes University).</t>
    </r>
  </si>
  <si>
    <t>https://scholar.archive.org/work/a4jcqk2hmretvecmbhaokad2ci/access/wayback/https://radar.brookes.ac.uk/radar/file/d48c2909-1524-4e02-a6fc-7c91b7513dda/1/Supmak2022HighTechEngineering.pdf</t>
  </si>
  <si>
    <t>TEZA - GOOGLE SCHOLAR</t>
  </si>
  <si>
    <t>(2011). A Du Pont analysis of the 20 most profitable companies in the world. Group, 13(1.58), 18-93.</t>
  </si>
  <si>
    <t>Jani, D. G. (2022). A DETAILED STUDY OF FINANCIAL PERFORMANCE OF COAL INDIA LIMITED POST DISINVESTMENT USING DUPONT ANALYSIS.</t>
  </si>
  <si>
    <t>https://www.gapinterdisciplinarities.org/res/articles/(37-44)%20A%20DETAILED%20STUDY%20OF%20FINANCIAL%20PERFORMANCE%20OF%20COAL%20INDIA%20LIMITED%20POST%20DISINVESTMENT%20USING%20DUPONT%20ANALYSIS.pdf</t>
  </si>
  <si>
    <r>
      <t>Singh, G. (2022). Study of Financial Performance of Cement Industry by Using Du-pont Analysis. </t>
    </r>
    <r>
      <rPr>
        <i/>
        <sz val="10"/>
        <rFont val="Arial Narrow"/>
        <family val="2"/>
      </rPr>
      <t>ADHYAYAN: A JOURNAL OF MANAGEMENT SCIENCES</t>
    </r>
    <r>
      <rPr>
        <sz val="10"/>
        <rFont val="Arial Narrow"/>
        <family val="2"/>
      </rPr>
      <t>, </t>
    </r>
    <r>
      <rPr>
        <i/>
        <sz val="10"/>
        <rFont val="Arial Narrow"/>
        <family val="2"/>
      </rPr>
      <t>12</t>
    </r>
    <r>
      <rPr>
        <sz val="10"/>
        <rFont val="Arial Narrow"/>
        <family val="2"/>
      </rPr>
      <t>(02), 54-58.</t>
    </r>
  </si>
  <si>
    <t>http://smsjournals.com/index.php/Adhyayan/article/view/3076</t>
  </si>
  <si>
    <r>
      <t>Negi, V. S. (2022). Prospects of Growth in E-Commerce in India and Security Framework. </t>
    </r>
    <r>
      <rPr>
        <i/>
        <sz val="10"/>
        <rFont val="Arial Narrow"/>
        <family val="2"/>
      </rPr>
      <t>INTERNATIONAL JOURNAL OF TRADE &amp; COMMERCE-IIARTC</t>
    </r>
    <r>
      <rPr>
        <sz val="10"/>
        <rFont val="Arial Narrow"/>
        <family val="2"/>
      </rPr>
      <t>.</t>
    </r>
  </si>
  <si>
    <t>https://www.researchgate.net/profile/Md-Zahir-Uddin-Arif/publication/369022442_Impacts_of_Competitive_Price_Reduction_Policy_on_Consumers'_Trust_in_the_Supermarket_Industry/links/6410601e92cfd54f84fd3c61/Impacts-of-Competitive-Price-Reduction-Policy-on-Consumers-Trust-in-the-Supermarket-Industry.pdf#page=246</t>
  </si>
  <si>
    <t>Qureshia, M. M., &amp; Yadavb, S. K. S. (2022). A Comparative Financial Analysis Between World Top Two E-Commerce Companies: Amazon and Alibaba. IIARTC</t>
  </si>
  <si>
    <t>https://www.researchgate.net/profile/Mohd-Qureshi-2/publication/359188416_A_Comparative_Financial_Analysis_Between_World_Top_Two_E-Commerce_Companies_Amazon_and_Alibaba/links/622c87379f7b3246342573d6/A-Comparative-Financial-Analysis-Between-World-Top-Two-E-Commerce-Companies-Amazon-and-Alibaba.pdf</t>
  </si>
  <si>
    <r>
      <t>Laili, T. F., Ulum, I., &amp; Irawan, D. (2022). National Intellectual Capital Disclosure of Emerging Country in Asia. </t>
    </r>
    <r>
      <rPr>
        <i/>
        <sz val="10"/>
        <rFont val="Arial Narrow"/>
        <family val="2"/>
      </rPr>
      <t>Muhammadiyah Riau Accounting and Business Journal</t>
    </r>
    <r>
      <rPr>
        <sz val="10"/>
        <rFont val="Arial Narrow"/>
        <family val="2"/>
      </rPr>
      <t>, </t>
    </r>
    <r>
      <rPr>
        <i/>
        <sz val="10"/>
        <rFont val="Arial Narrow"/>
        <family val="2"/>
      </rPr>
      <t>3</t>
    </r>
    <r>
      <rPr>
        <sz val="10"/>
        <rFont val="Arial Narrow"/>
        <family val="2"/>
      </rPr>
      <t>(2), 59-69.</t>
    </r>
  </si>
  <si>
    <t>https://eprints.umm.ac.id/94278/</t>
  </si>
  <si>
    <t>ROAD, CROSSREF, BASE</t>
  </si>
  <si>
    <r>
      <t>Kara, K., Edinsel, S., &amp; Kaygısız, E. G. (2022). Effect of Green Social Capital, Green Organizational Capital, and Green Human Capital on Green Competitiveness: Empirical Research on Logistics Service Providers. </t>
    </r>
    <r>
      <rPr>
        <i/>
        <sz val="10"/>
        <rFont val="Arial Narrow"/>
        <family val="2"/>
      </rPr>
      <t>İşletme Akademisi Dergisi</t>
    </r>
    <r>
      <rPr>
        <sz val="10"/>
        <rFont val="Arial Narrow"/>
        <family val="2"/>
      </rPr>
      <t>, </t>
    </r>
    <r>
      <rPr>
        <i/>
        <sz val="10"/>
        <rFont val="Arial Narrow"/>
        <family val="2"/>
      </rPr>
      <t>3</t>
    </r>
    <r>
      <rPr>
        <sz val="10"/>
        <rFont val="Arial Narrow"/>
        <family val="2"/>
      </rPr>
      <t>(4), 419-435.</t>
    </r>
  </si>
  <si>
    <t>https://isakder.org/index.php/isakder/article/view/84</t>
  </si>
  <si>
    <t>Maryanti, E. (2022). Hasil Plagiasi Mapping Riset Intellectual Capital Dengan Analisis Bibliometric.</t>
  </si>
  <si>
    <t>http://eprints.umsida.ac.id/9345/1/Buku-16%20Buku%20Mapping%20Riset%20Intelllectual%20Capital%20Dengan%20Analisis%20Bibliometric.pdf</t>
  </si>
  <si>
    <t>VOLUM - INDIA</t>
  </si>
  <si>
    <r>
      <t>Sigit, H. (2022). 20 Years of Intellectual Capital Research: A Bibliometric Analysis. </t>
    </r>
    <r>
      <rPr>
        <i/>
        <sz val="10"/>
        <rFont val="Arial Narrow"/>
        <family val="2"/>
      </rPr>
      <t>JIA (Jurnal Ilmiah Akuntansi)</t>
    </r>
    <r>
      <rPr>
        <sz val="10"/>
        <rFont val="Arial Narrow"/>
        <family val="2"/>
      </rPr>
      <t>.</t>
    </r>
  </si>
  <si>
    <t>http://eprints.umsida.ac.id/9110/</t>
  </si>
  <si>
    <t>Jamal, S. W., Fauziah, F., Latief, A., &amp; Al Syahrin, M. N. (2022). Relasi Antara Efisiensi Operasional Dan Profitabilitas. JAK (Jurnal Akuntansi) Kajian Ilmiah Akuntansi, 9(1), 45-60.</t>
  </si>
  <si>
    <t>https://e-jurnal.lppmunsera.org/index.php/Akuntansi/article/view/3651</t>
  </si>
  <si>
    <t>MWANZI, J. M. (2022). EXTERNAL ELEMENTS AND CAPITAL STRUCTURE OF SMALL AND MEDIUM ENTERPRISE IN KITUI COUNTY, KENYA.</t>
  </si>
  <si>
    <t>https://ir-library.ku.ac.ke/bitstream/handle/123456789/24313/External%20Elements%20.....pdf?sequence=1</t>
  </si>
  <si>
    <t>Tuesta, C. J. L. T., &amp; Tafur, J. B. V. (2022). Evaluación económica y financiera, y su relación con la rentabilidad de la empresa Multiservicios e Inversiones Kennys SAC-Soritor–2021. Sapienza: International Journal of Interdisciplinary Studies, 3(1), 399-411.</t>
  </si>
  <si>
    <t>https://journals.sapienzaeditorial.com/index.php/SIJIS/article/view/235</t>
  </si>
  <si>
    <t>Perri, R. S., &amp; Cela, S. (2022). The Impact of the Capital Structure on the Performance of Companies–Evidence from Albania. Universal Journal of Accounting and Finance, 10(1), 10-16. DOI: 10.13189/ujaf.2022.100102</t>
  </si>
  <si>
    <t>https://www.academia.edu/download/80549233/UJAF2_12223922.pdf</t>
  </si>
  <si>
    <t>Urlich</t>
  </si>
  <si>
    <t>Pérez, M. T. F. (2022). Sistema de control interno y su influencia en la rentabilidad de la empresa “Mi negocio EIRL”, Perú. Sapienza: International Journal of Interdisciplinary Studies, 3(1), 843-852.</t>
  </si>
  <si>
    <t>https://journals.sapienzaeditorial.com/index.php/SIJIS/article/view/265</t>
  </si>
  <si>
    <t>ŞEKER, K. BANKA DIŞI MALİ KURULUŞLARDA SERMAYE YAPISI İLE KÂRLILIK ARASINDAKİ İLİŞKİNİN PANEL VERİ YÖNTEMİ İLE ANALİZİ. Turkish Business Journal, 3(6), 2022, 65-86.</t>
  </si>
  <si>
    <t>https://dergipark.org.tr/en/pub/tbj/issue/74776/1190143</t>
  </si>
  <si>
    <t>(2009). Competency-based management and global competencies–challenges for firm strategic management. International Review of Business Research Papers, 5(4), 114-122.</t>
  </si>
  <si>
    <t>Neves, S. C. L. D. (2022). O modelo de competências de liderança nas Forças Armadas (Doctoral dissertation, Instituto Superior de Economia e Gestão).</t>
  </si>
  <si>
    <t>https://www.repository.utl.pt/handle/10400.5/27135</t>
  </si>
  <si>
    <t>Mironova, N., Chunikhina, T., Prykhodko, O., Datsenko, V., &amp; Plaksiienko, V. (2022). COMPETENCY APPROACH IN THE STRATEGIC MANAGEMENT OF THE CORPORATE PERSONNEL. Economics and Finance, Volume 10, Issue 2, 21-27.</t>
  </si>
  <si>
    <t>https://economics-and-finance.com/files/archive/EF_2022_2(21-27).pdf</t>
  </si>
  <si>
    <t>Bejtović, M., Andjelković, A., &amp; Radosavljević, M. (2022). GREEN QUALITY AND SUPPLY CHAIN MANAGEMENT AS A FACTOR OF SUSTAINABLE COMPETITIVENESS. Facta Universitatis, Series: Economics and Organization, 297-308.</t>
  </si>
  <si>
    <t>http://casopisi.junis.ni.ac.rs/index.php/FUEconOrg/article/view/11148</t>
  </si>
  <si>
    <t>Fedajev, A., Voza, D., Veličković, M., &amp; Panić, M. ASSESSMENT OF DIFFERENCES IN SUSTAINABLE COMPETITIVENESS ACROSS EUROPEAN ECONOMIES. An international serial publication for theory and practice of Management Science, 2022, 531.</t>
  </si>
  <si>
    <t>https://www.researchgate.net/profile/Chutinon_Putthiwanit/publication/365182091_Exploring_the_Impact_of_Organizational_Culture_on_Women_Workforce_Perception_in_International_Hotel_Industry/links/6368b720431b1f5300795c31/Exploring-the-Impact-of-Organizational-Culture-on-Women-Workforce-Perception-in-International-Hotel-Industry.pdf#page=590</t>
  </si>
  <si>
    <t>VOLUM - NEINDEXAT</t>
  </si>
  <si>
    <t>(2018). Business Sustainable Competitiveness a Synergistic, Long-Run Approach of a Company's Resources and Results. Studies in Business and Economics, 13(3), 26-44.</t>
  </si>
  <si>
    <t>Криворотов, В. В., Калина, А. В., &amp; Ерыпалов, С. Е. (2022). Развитие методологии оценки и прогнозирования конкурентоспособности крупных медных компаний. Journal of Applied Economic Research, 21(4), 734-774.</t>
  </si>
  <si>
    <t>https://journalaer.ru/fileadmin/user_upload/site_15934/2022/05_Krivorotov_Kalina-Erypalov.pdf</t>
  </si>
  <si>
    <t>Mesa Garzón, J. A., Malaver Cely, A. Y., &amp; Rodríguez Contreras, E. O. (2022). Propuesta de un modelo de competitividad tecnológica para la Universidad EAN (Master's thesis, Maestría en Gerencia de Proyectos-Virtual).</t>
  </si>
  <si>
    <t>https://repository.universidadean.edu.co/handle/10882/12176</t>
  </si>
  <si>
    <t>Samaniego, A. G., Jiménez, M. A. V., &amp; Valencia, S. A. C. (2022). Localización de las pymes como factor de competitividad: un enfoque desde las capacidades de absorción e innovación. Repositorio de la Red Internacional de Investigadores en Competitividad, 16(16), 1298-1316.</t>
  </si>
  <si>
    <t>https://www.riico.net/index.php/riico/article/view/2170</t>
  </si>
  <si>
    <t>VOLUM-NEINDEXAT</t>
  </si>
  <si>
    <t>Krivorotov, V. V., Kalina, A. V., &amp; Erypalov, S. E. Modern Assessment and Forecast Prospects of the Competitiveness of the World’s Largest Manufacturers of Copper Products. of Applied Economic Research, 21(4).</t>
  </si>
  <si>
    <t>https://journalaer.ru/fileadmin/user_upload/site_15934/2022/JAER_Vol_21_No_4.pdf#page=132</t>
  </si>
  <si>
    <t>Jain, S., Sharma, P., Suthar, D., Maheria, S., &amp; Vaghela, J. (2022). THE ANALOGY OF SUSTAINABLE COMPETITIVENESS OF SAARC AND G-SEVEN NATIONS. Towards Excellence, 14(1).</t>
  </si>
  <si>
    <t>https://www.researchgate.net/profile/Pankaj-Sharma-145/publication/361092049_THE_ANALOGY_OF_SUSTAINABLE_COMPETITIVENESS_OF_SAARC_AND_G-SEVEN_NATIONS/links/629b5dfdc660ab61f8610bc5/THE-ANALOGY-OF-SUSTAINABLE-COMPETITIVENESS-OF-SAARC-AND-G-SEVEN-NATIONS.pdf</t>
  </si>
  <si>
    <t>ABCDINDEX</t>
  </si>
  <si>
    <t>Barat, C. B. K. Pendampingan UMKM Berbasis Modul ILO Score di Salon. Jurnal Pengabdian Nasional (JPN) Indonesia E-ISSN, 2723, 7060.</t>
  </si>
  <si>
    <t>http://www.journal.amikindonesia.ac.id/index.php/jpni/article/view/68</t>
  </si>
  <si>
    <t>Ogrean, C. (ULBS), Herciu, M. (ULBS), &amp; Belaşcu, L. (ULBS)</t>
  </si>
  <si>
    <t>(2008). Searching for new paradigms in a globalized world: business ethics as a management strategy. Journal of Business Economics and Management, 9(2), 161-165.</t>
  </si>
  <si>
    <r>
      <t>张译支, &amp; 余林. (2022). 商业中的道德敏感性. </t>
    </r>
    <r>
      <rPr>
        <i/>
        <sz val="10"/>
        <rFont val="Arial Narrow"/>
        <family val="2"/>
      </rPr>
      <t>Advances in Psychology</t>
    </r>
    <r>
      <rPr>
        <sz val="10"/>
        <rFont val="Arial Narrow"/>
        <family val="2"/>
      </rPr>
      <t>, </t>
    </r>
    <r>
      <rPr>
        <i/>
        <sz val="10"/>
        <rFont val="Arial Narrow"/>
        <family val="2"/>
      </rPr>
      <t>12</t>
    </r>
    <r>
      <rPr>
        <sz val="10"/>
        <rFont val="Arial Narrow"/>
        <family val="2"/>
      </rPr>
      <t>, 1765.</t>
    </r>
  </si>
  <si>
    <t>https://www.hanspub.org/journal/PaperInformation.aspx?PaperID=51811&amp;</t>
  </si>
  <si>
    <t>(2020). Business Models Addressing Sustainability Challenges—Towards a New Research Agenda. Sustainability, 12(9), 3534.</t>
  </si>
  <si>
    <r>
      <t>Adjei, S. K. (2022). </t>
    </r>
    <r>
      <rPr>
        <i/>
        <sz val="10"/>
        <rFont val="Arial Narrow"/>
        <family val="2"/>
      </rPr>
      <t>Corporate Social Responsibility, Ethics, and Accountability in Retail Businesses: A Descriptive Cross-Sectional Design</t>
    </r>
    <r>
      <rPr>
        <sz val="10"/>
        <rFont val="Arial Narrow"/>
        <family val="2"/>
      </rPr>
      <t> (Doctoral dissertation, Northcentral University).</t>
    </r>
  </si>
  <si>
    <t>https://search.proquest.com/openview/a6a7607302966c6b5a05fb040cc338e9/1?pq-origsite=gscholar&amp;cbl=18750&amp;diss=y</t>
  </si>
  <si>
    <t>Eilander, M., &amp; Poot, S. (2022). The Communicative Dance of Greenwashing Accusations.</t>
  </si>
  <si>
    <t>https://lup.lub.lu.se/student-papers/record/9083794/file/9083795.pdf</t>
  </si>
  <si>
    <t>Alazemi, R. (2022). Accounting for national business models’ adaptation and restructuring evidence from Saudi Arabia (Doctoral dissertation, Brunel University London).</t>
  </si>
  <si>
    <t>https://bura.brunel.ac.uk/handle/2438/26019</t>
  </si>
  <si>
    <t>RĂDOIU, A. (2022). THE VARIOUS DIMENSIONS OF SUSTAINABILITY IN RELATION TO VALUE CREATION. Revista Economica, 74(3).</t>
  </si>
  <si>
    <t>http://economice.ulbsibiu.ro/revista.economica/archive/74309radoiu.pdf</t>
  </si>
  <si>
    <t>STASZEWSKA, J. (2022). THE IMPACT OF ENERGY TRANSITION ON THE CHANGES TO THE ENERGY COMPANY'S BUSINESS MODEL. Scientific Papers of Silesian University of Technology. Organization &amp; Management/Zeszyty Naukowe Politechniki Slaskiej. Seria Organizacji i Zarzadzanie, (157).</t>
  </si>
  <si>
    <t>https://managementpapers.polsl.pl/wp-content/uploads/2022/07/Staszewska.pdf</t>
  </si>
  <si>
    <t>J-GATE</t>
  </si>
  <si>
    <t>(2009). Searching for sustainable competitive advantage–from tangibles to intangibles. Journal of US-China Public Administration, 6(4), 1-9.</t>
  </si>
  <si>
    <r>
      <t>Omoregbe, O., &amp; Azage, J. (2022). Employee Satisfaction and Competitive Advantage of Virtual Organisations in Lagos State, Nigeria. </t>
    </r>
    <r>
      <rPr>
        <i/>
        <sz val="10"/>
        <rFont val="Arial Narrow"/>
        <family val="2"/>
      </rPr>
      <t>SRIWIJAYA INTERNATIONAL JOURNAL OF DYNAMIC ECONOMICS AND BUSINESS</t>
    </r>
    <r>
      <rPr>
        <sz val="10"/>
        <rFont val="Arial Narrow"/>
        <family val="2"/>
      </rPr>
      <t>, </t>
    </r>
    <r>
      <rPr>
        <i/>
        <sz val="10"/>
        <rFont val="Arial Narrow"/>
        <family val="2"/>
      </rPr>
      <t>6</t>
    </r>
    <r>
      <rPr>
        <sz val="10"/>
        <rFont val="Arial Narrow"/>
        <family val="2"/>
      </rPr>
      <t>(1), 23-50.</t>
    </r>
  </si>
  <si>
    <t>http://sijdeb.unsri.ac.id/index.php/SIJDEB/article/view/311</t>
  </si>
  <si>
    <t>(2018). Corporate Sustainability–From a Fuzzy Concept to a Coherent Reality. Studies in Business and Economics, 13(1), 112-127.</t>
  </si>
  <si>
    <t>Zara, C., &amp; Oliva, L. B. F. (2022). Circular Economy, Corporate Sustainability Reporting, and Equity Risk: Evidence from European Markets. Corporate Sustainability Reporting, and Equity Risk: Evidence from European Markets (May 17, 2022).</t>
  </si>
  <si>
    <t>https://mail.greta.it/images/credit/credit22/Papers/posters/63_Zara.pdf</t>
  </si>
  <si>
    <t>SSRN</t>
  </si>
  <si>
    <r>
      <t>(2015). ARGUMENTS FOR CSR-BASED SUSTAINABLE COMPETITIVENESS OF MULTINATIONALS IN EMERGING MARKETS (PART II). </t>
    </r>
    <r>
      <rPr>
        <i/>
        <sz val="10"/>
        <rFont val="Arial Narrow"/>
        <family val="2"/>
      </rPr>
      <t>Studies in Business and Economics</t>
    </r>
    <r>
      <rPr>
        <sz val="10"/>
        <rFont val="Arial Narrow"/>
        <family val="2"/>
      </rPr>
      <t>, </t>
    </r>
    <r>
      <rPr>
        <i/>
        <sz val="10"/>
        <rFont val="Arial Narrow"/>
        <family val="2"/>
      </rPr>
      <t>10</t>
    </r>
    <r>
      <rPr>
        <sz val="10"/>
        <rFont val="Arial Narrow"/>
        <family val="2"/>
      </rPr>
      <t>(1), 92-102.</t>
    </r>
  </si>
  <si>
    <r>
      <t>Kehinde, A., &amp; Kaytaz, M. (2022). Global Pandemic: Impacts and Solutions. </t>
    </r>
    <r>
      <rPr>
        <i/>
        <sz val="10"/>
        <rFont val="Arial Narrow"/>
        <family val="2"/>
      </rPr>
      <t>International Journal Of Economics Social And Technology</t>
    </r>
    <r>
      <rPr>
        <sz val="10"/>
        <rFont val="Arial Narrow"/>
        <family val="2"/>
      </rPr>
      <t>, </t>
    </r>
    <r>
      <rPr>
        <i/>
        <sz val="10"/>
        <rFont val="Arial Narrow"/>
        <family val="2"/>
      </rPr>
      <t>1</t>
    </r>
    <r>
      <rPr>
        <sz val="10"/>
        <rFont val="Arial Narrow"/>
        <family val="2"/>
      </rPr>
      <t>(2), 46-59.</t>
    </r>
  </si>
  <si>
    <t>https://www.neliti.com/publications/556281/global-pandemic-impacts-and-solutions</t>
  </si>
  <si>
    <t>(2021). Digital transformation as strategic shift-a bibliometric analysis. Studies in Business and Economics, 16(3), 136-151.</t>
  </si>
  <si>
    <t>Reyes-Cornejo, P., Uribe-Bahamonde, Y. E., Boada-Grau, J., &amp; Araya-Castillo, L. (2022). Advances in Digital Transformation: a Historical Review in Times of COVID.</t>
  </si>
  <si>
    <t>https://europepmc.org/article/ppr/ppr514378</t>
  </si>
  <si>
    <t>Articol Preprint</t>
  </si>
  <si>
    <t>CEEOL, ERIH</t>
  </si>
  <si>
    <t>Herciu, M. (ULBS), Ogrean, C. (ULBS), &amp; Belascu, L. (ULBS)</t>
  </si>
  <si>
    <r>
      <t>(2009). From financial performance for shareholders to global performance for stakeholders. </t>
    </r>
    <r>
      <rPr>
        <i/>
        <sz val="10"/>
        <rFont val="Arial Narrow"/>
        <family val="2"/>
      </rPr>
      <t>Studies in business and economics</t>
    </r>
    <r>
      <rPr>
        <sz val="10"/>
        <rFont val="Arial Narrow"/>
        <family val="2"/>
      </rPr>
      <t>.</t>
    </r>
  </si>
  <si>
    <r>
      <t>Alina, R. A. D. O. I. U., &amp; Cristina Maria, B. A. T. U. S. A. R. U. (2022). SUSTAINABLE VALUE OF COMPANIES. </t>
    </r>
    <r>
      <rPr>
        <i/>
        <sz val="10"/>
        <rFont val="Arial Narrow"/>
        <family val="2"/>
      </rPr>
      <t>Management of Sustainable Development</t>
    </r>
    <r>
      <rPr>
        <sz val="10"/>
        <rFont val="Arial Narrow"/>
        <family val="2"/>
      </rPr>
      <t>, </t>
    </r>
    <r>
      <rPr>
        <i/>
        <sz val="10"/>
        <rFont val="Arial Narrow"/>
        <family val="2"/>
      </rPr>
      <t>14</t>
    </r>
    <r>
      <rPr>
        <sz val="10"/>
        <rFont val="Arial Narrow"/>
        <family val="2"/>
      </rPr>
      <t>(1).</t>
    </r>
  </si>
  <si>
    <t>https://www.researchgate.net/profile/Batusaru-Cristina/publication/361008537_SUSTAINABLE_VALUE_OF_COMPANIES/links/6335cf2bff870c55cee80d89/SUSTAINABLE-VALUE-OF-COMPANIES.pdf?_sg%5B0%5D=started_experiment_milestone&amp;origin=journalDetail&amp;_rtd=e30%3D</t>
  </si>
  <si>
    <t>(2021). Romania’s SMEs on the Way to EU’s Twin Transition to Digitalization and Sustainability. Studies in Business and Economics, 16(2), 282-295.</t>
  </si>
  <si>
    <t>Khan, I. S. (2022). Exploring Industry 4.0 and its impact on sustainability and collaborative innovation.</t>
  </si>
  <si>
    <t>https://oulurepo.oulu.fi/handle/10024/37320</t>
  </si>
  <si>
    <t>Agricultural insurances and food security. The new climate change challenges</t>
  </si>
  <si>
    <t>Арич, М. І., et al.; Фінанcова політика держави і господарюючих суб'єктів: коеволюція та синергетичний ефект; ISBN 978-966-423-721-2; 2022</t>
  </si>
  <si>
    <t>https://archer.chnu.edu.ua/xmlui/handle/123456789/4953</t>
  </si>
  <si>
    <t>Volum publicat la editura Chernivtsi National University, Ukraine</t>
  </si>
  <si>
    <t>Acevedo-Alonso, Jony Alexander, and Diana Gutiérrez-Montoya; Interpretando las prácticas de valoración de activos financieros en las PYMES bogotanas; Cuadernos de Contabilidad 23 (2022)</t>
  </si>
  <si>
    <t>Scielo, EBSCO Host</t>
  </si>
  <si>
    <t>Koprivica Ivona; RAČUNOVODSTVENI TRETMAN ZALIHA PREMA NACIONALNIM I MEĐUNARODNIM STANDARDIMA FINANCIJSKOG IZVJEŠTAVANJA ZA MALA I SREDNJA PODUZEĆA; University of Zagreb, Faculty of Economics and Business</t>
  </si>
  <si>
    <t>https://urn.nsk.hr/urn:nbn:hr:148:758454</t>
  </si>
  <si>
    <t>Elsayed, M., Soliman, S., Zohry, M.; The Impact of Applying Molecular Gastronomy Techniques on Achieving Dimensions of Competitive Advantage in Cairo Egyptian Restaurants; International Journal of Tourism, Archaeology and Hospitality, 2(1); DOI: 10.21608/ijtah.2022.244440</t>
  </si>
  <si>
    <t>https://ijtah.journals.ekb.eg/article_244440.html</t>
  </si>
  <si>
    <t>SERBU Razvan, IANCU Adrian-Nicolae, ROTAR Eugen; A POSSIBLE PREDICTIVE CAUSALITY BETWEEN THE NEW GLOBAL TREND, ENVIRONMENTAL, SOCIAL, AND GOVERNANCE (ESG) AND MARKET SENTIMENT THROUGH "GOLD FUTURES/VIX" RATIO; Revista Economica 74,4 (2022)</t>
  </si>
  <si>
    <t>http://economice.ulbsibiu.ro/revista.economica/articol.php?id=1304</t>
  </si>
  <si>
    <t>Repec</t>
  </si>
  <si>
    <t>Alva Velásquez, Gonzalo Jair, and Roberto Ernesto Díaz Apaza; Neuromarketing y comportamiento de los clientes en la empresa Repuestos Julio Truck EIRL, Arequipa 2022</t>
  </si>
  <si>
    <t>https://repositorio.ucv.edu.pe/handle/20.500.12692/105436</t>
  </si>
  <si>
    <t>Bogdan Marza (ULBS), Alina MĂRCUȚĂ (USAMVB), Liviu MĂRCUȚĂ (USAMVB)</t>
  </si>
  <si>
    <t>THE IMPACT OF CREATIVE ACCOUNTING ON THE PREPARING AND PRESENTATION OF FINANCIAL STATEMENTS</t>
  </si>
  <si>
    <t>Andreadákis Ioánnis; Managerial Decisions and Incentives for Earnings Management – Identification Methods: Theoretical and Empirical Analysis; University of Piraeus; DOI:10.26267/unipi_dione/1909</t>
  </si>
  <si>
    <t>https://dione.lib.unipi.gr/xmlui/handle/unipi/14486</t>
  </si>
  <si>
    <t>ProQuest</t>
  </si>
  <si>
    <t>Anderson Mwape; The Impact of Poor Corporate Governance on the Effectiveness of Internal Audit at the Road Development Agency (RDA) in Zambia; Open Journal of Business and Management Vol.10 No.5</t>
  </si>
  <si>
    <t>https://www.scirp.org/pdf/ojbm_2022090115520667.pdf</t>
  </si>
  <si>
    <t>RA Șerban, DM Mihaiu, M Țichindelean</t>
  </si>
  <si>
    <t>Herrera Diaz, M. A. (2022). Analytical Approaches of Sustainability Characterization for Bio-based Systems.</t>
  </si>
  <si>
    <t>https://repository.lib.ncsu.edu/bitstream/handle/1840.20/39893/etd.pdf?sequence=1</t>
  </si>
  <si>
    <t>Diaz, M. A. H. (2022). Analytical Approaches of Sustainability Characterization for Bio-Based Systems. North Carolina State University.</t>
  </si>
  <si>
    <t>https://www.proquest.com/openview/f8d212dbb311ee6e0dc62bd943b09d8e/1?pq-origsite=gscholar&amp;cbl=18750&amp;diss=y</t>
  </si>
  <si>
    <t>Aristovnik, A., Ravšelj, D., &amp; Raudla, R. Tax-related research trends in new EU member states: A bibliometric analysis in the last two decades.</t>
  </si>
  <si>
    <t>Bobič, T. (2022). Vpliv COVID-19 krize na poslovanje farmacevtskih družb (Doctoral dissertation, Univerza v Mariboru, Ekonomsko-poslovna fakulteta).</t>
  </si>
  <si>
    <t>https://dk.um.si/IzpisGradiva.php?id=83554</t>
  </si>
  <si>
    <t>Moura, M. C., da Silva, R. A., Bonfim, M. P., Alves, M. A., &amp; Soares, J. M. M. V. Covid-19 e Indicadores Ambientais: um estudo com as empresas do Índice de Sustentabilidade Empresarial.</t>
  </si>
  <si>
    <t>MEASURING PERFORMANCE IN THE PUBLIC SECTOR: BETWEEN NECESSITY AND DIFFICULTY.</t>
  </si>
  <si>
    <t>Armenia, A., &amp; Irina, G. (2022). E-participation in Europe, a comparative perspective. Вопросы государственного и муниципального управления, (5), 7-29.</t>
  </si>
  <si>
    <t>https://cyberleninka.ru/article/n/e-participation-in-europe-a-comparative-perspective</t>
  </si>
  <si>
    <t>Mawuntu, P. S. T., &amp; Aotama, R. C. (2022). Pengukuran Kinerja UMKM Berdasarkan Key Performance Indicators (KPI) Metode Balanced Scorecard. WACANA EKONOMI (Jurnal Ekonomi, Bisnis dan Akuntansi), 21(1), 72-83.</t>
  </si>
  <si>
    <t>https://www.ejournal.warmadewa.ac.id/index.php/wacana_ekonomi/article/view/4892</t>
  </si>
  <si>
    <t>BDI, GOOGLE SCHOLAR</t>
  </si>
  <si>
    <t>Dharma, A. A. S. (2022). Pengukuran Kinerja Kesehatan Masyarakat Dalam Konstelasi Akuntabilitas Kinerja Pemerintah Daerah. JPAP Jurnal Penelitian Administrasi Publik, 8(1), 1-21.</t>
  </si>
  <si>
    <t>https://scholar.google.com/scholar?as_ylo=2022&amp;hl=ro&amp;as_sdt=2005&amp;sciodt=0,5&amp;cites=17609971311254816432&amp;scipsc=</t>
  </si>
  <si>
    <t>Rahmaniah, R. (2022). Implementasi E Kinerja Pada Dinas Penanaman Modal Dan Pelayanan Terpadu Satu Pintu Kabupaten Balangan. Jurnal Administrasi Publik dan Pembangunan, 4(1), 50-59.</t>
  </si>
  <si>
    <t>http://ppjp.ulm.ac.id/journals/index.php/jpp/article/view/5489</t>
  </si>
  <si>
    <t>Nyande, K., Al-Hassan, S., &amp; Tuurosong, D. (2022). Obstacles in Adopting Lean Thinking at the Driver and Vehicle Licensing Authority in Ghana. Ghana Journal of Development Studies, 19(2), 83-110.</t>
  </si>
  <si>
    <t>Zammit, D. (2022). To What Extent Do Managers’ Practices Contribute Towards Employee Engagement: A Case Study Of A Ministry In The Malta Public Administration (Doctoral dissertation, University of Leicester).</t>
  </si>
  <si>
    <t>https://figshare.le.ac.uk/articles/thesis/To_What_Extent_Do_Managers_Practices_Contribute_Towards_Employee_Engagement_A_Case_Study_Of_A_Ministry_In_The_Malta_Public_Administration/21286533</t>
  </si>
  <si>
    <t>Кутейницына, Т. Г., Посталюк, Н. Ю., &amp; Прудникова, В. А. (2022). ПРАКТИКИ ИНДИКАТИВНОГО УПРАВЛЕНИЯ РЕГИОНАЛЬНОЙ СИСТЕМОЙ СПО В КОНТЕКСТЕ ПОТРЕБНОСТЕЙ РЫНКА ТРУДА. Профессиональное образование в России и за рубежом, (3 (47)), 22-35.</t>
  </si>
  <si>
    <t>https://cyberleninka.ru/article/n/praktiki-indikativnogo-upravleniya-regionalnoy-sistemoy-spo-v-kontekste-potrebnostey-rynka-truda</t>
  </si>
  <si>
    <t>Analysis of public debt in the European Union - issues related to its sustainability</t>
  </si>
  <si>
    <t>Seržanė, M., &amp; Askoldavičiūtė, V. (2022). Investigation of factors determining Lithuanian public debt to foreign countries. Economics and Culture, 19(1), 54-63.</t>
  </si>
  <si>
    <t>https://sciendo.com/article/10.2478/jec-2022-0005</t>
  </si>
  <si>
    <t>اسماعيل, ا. م. د. ع. ف. م., ا.إسماعيل, د. ع. ف. م., د/عمار فتحى موسى, سعد, &amp; د/بهاء الدين مسعد. (2022). إدمان العمل والإرتباط الوظيفي کمتغيرين وسيطين في العلاقة بين الريادة الإستراتيجية والأداء المستدام للجامعات المصرية (دراسة تطبيقية). المجلة العلمية للدراسات والبحوث المالية والإدارية‎, 14(1), 1-70.‎‎</t>
  </si>
  <si>
    <t>https://journals.ekb.eg/article_249909.html</t>
  </si>
  <si>
    <t>A Opreana, DM Mihaiu</t>
  </si>
  <si>
    <t>Analysis of European Union Competitiveness from a new multidimensional model perspective</t>
  </si>
  <si>
    <t>Józefowicz, K. Konkurencyjność małych miast w Polsce i jej uwarunkowania.</t>
  </si>
  <si>
    <t>https://wes.up.poznan.pl/sites/default/files/u90/PRACA%20DOKTORSKA_J%C3%B3zefowicz%20Karolina.pdf</t>
  </si>
  <si>
    <t>O Alin, MD Marieta</t>
  </si>
  <si>
    <t>Correlation analysis between the health system and human development level within the European Union</t>
  </si>
  <si>
    <t>GÖZEN, S., SAĞDIÇ, E. N., &amp; YILDIZ, F. (2022). KAMU SOSYAL HARCAMALARININ İNSANİ GELİŞMİŞLİK ÜZERİNDEKİ ETKİSİ: SEÇİLMİŞ OECD ÜLKELERİ ANALİZİ. Sosyal Bilimler Araştırmaları Dergisi, 17(1), 92-105.</t>
  </si>
  <si>
    <t>https://dergipark.org.tr/en/pub/gopsbad/issue/71153/1111933</t>
  </si>
  <si>
    <t>Banik, B., Roy, C. K., &amp; Hossain, R. (2022). Healthcare expenditure, good governance and human development. EconomiA, (ahead-of-print).</t>
  </si>
  <si>
    <t>https://www.emerald.com/insight/content/doi/10.1108/ECON-06-2022-0072/full/html</t>
  </si>
  <si>
    <t>AVCI, B. S. (2022). TÜRKİYE’DE KAMU EĞİTİM VE SAĞLIK HARCAMALARI İLE GELİR EŞİTSİZLİĞİNİN İNSANİ KALKINMA ÜZERİNE ETKİSİ. Uluslararası Yönetim İktisat ve İşletme Dergisi, 18(4), 1069-1088.</t>
  </si>
  <si>
    <t>https://dergipark.org.tr/en/pub/ijmeb/issue/74069/1030258</t>
  </si>
  <si>
    <t>Özdemir Karaca, P. (2022). Sağlık ve kalkınma ilişkisi: OECD ülkelerinin karşılaştırmalı analizi.</t>
  </si>
  <si>
    <t>https://dspace.trakya.edu.tr/xmlui/handle/trakya/8131</t>
  </si>
  <si>
    <t>Shilpi, G. (2022, January). Government Expenditure for Healthy Development: A Catch-22 for India. In 2nd International Conference on Sustainability and Equity (ICSE-2021) (pp. 30-35). Atlantis Press.</t>
  </si>
  <si>
    <t>https://www.atlantis-press.com/proceedings/icse-21/125968851</t>
  </si>
  <si>
    <t>Ghaleno, M. B. N. D., DUPUY, J. F., &amp; Esfandiari, M. Evaluation of Development Gap on the Effects of Wealth on Healthcare Expenditure in Oil Exporting Countries.</t>
  </si>
  <si>
    <t>https://arcnjournals.org/images/ARCN-IJBSE-2022-13-5-19.pdf</t>
  </si>
  <si>
    <t>Luluk, L. The Influences of Local Government Spending On Education, Spending On Health, Spending On Economic and Poverty To The Human Development Index in Regency/City Of West Borneo In 2010-2019. Jurnal Pembangunan dan Pemerataan, 11(2).</t>
  </si>
  <si>
    <t>https://jurnal.untan.ac.id/index.php/jcc/article/view/52901</t>
  </si>
  <si>
    <t>DÜRRÜ, Z., &amp; DEMİRÖZ, D. M. Türkiye’de Kamu Sağlık Harcamaları ve Sosyal Refah İlişkisi Üzerine Ampirik Bir Uygulama. Kahramanmaraş Sütçü İmam Üniversitesi Sosyal Bilimler Dergisi, 19(1), 324-338.</t>
  </si>
  <si>
    <t>https://dergipark.org.tr/tr/pub/ksusbd/issue/69716/949543</t>
  </si>
  <si>
    <t xml:space="preserve">STUDY REGARDING THE EFFICIENCY OF PUBLIC SPENDING ON EDUCATION AT EU LEVEL THROUGH BENCHMARKING.
</t>
  </si>
  <si>
    <t>Kozun-Cieslak, G. (2022). How Does Ukraine deal with the efficiency of public spending on education compared to European Union countries?.</t>
  </si>
  <si>
    <t>https://www.um.edu.mt/library/oar/handle/123456789/98536</t>
  </si>
  <si>
    <t>L Bunescu, D Mihaiu</t>
  </si>
  <si>
    <t>Stavro, E. (2022). Identitatea aromânilor din Albania, de la elenizare și dictatura atee, la interculturalism (Doctoral dissertation, Universitatea „Dunărea de Jos” din Galați).</t>
  </si>
  <si>
    <t>DM Mihaiu, A Opreana, MP Cristescu</t>
  </si>
  <si>
    <t>Moshavi, S., Fitriana, N., &amp; Yauri, K. (2022). Efektivitas Penyaluran Bantuan Langsung Tunai Bagi Masyarakat Terdampak Covid-19. Media Akuntansi dan Perpajakan Indonesia, 3(2), 121-150.</t>
  </si>
  <si>
    <t>Tamás, A., &amp; Koltai, T. (2022). Relatív hatékonysági eredmények empirikus érzékenységvizsgálata az államigazgatásban. Vezetéstudomány/Budapest Management Review, 53(8-9), 146-161.</t>
  </si>
  <si>
    <t>Aluko, T. O. (2022). Efficiency and competitiveness of a South Africa grant support programme for small, medium, and micro-sized enterprises. Enterprise Development &amp; Microfinance, 33(2), 92-104.</t>
  </si>
  <si>
    <t>https://www.researchgate.net/profile/Timothy-Aluko/publication/362532677_Efficiency_and_competitiveness_of_a_South_Africa_grant_support_programme_for_small_medium_and_micro-sized_enterprises/links/62eec40188b83e7320b3c4d5/Efficiency-and-competitiveness-of-a-South-Africa-grant-support-programme-for-small-medium-and-micro-sized-enterprises.pdf</t>
  </si>
  <si>
    <t>EFRIANDI, E., KURNIA, R., PUTRA, R. Y., &amp; SYUKRIA, A. (2022). ANALISIS EFISIENSI PENGGUNAAN ANGGARAN PADA FAKULTAS EKONOMI DAN BISNIS ISLAM UIN IMAM BONJOL PADANG. Maqdis: Jurnal Kajian Ekonomi Islam, 7(2), 77-88.</t>
  </si>
  <si>
    <t>https://ejournal.uinib.ac.id/febi/index.php/maqdis/article/view/281</t>
  </si>
  <si>
    <t>Setiawan, H., Sulistyowati, L. N., &amp; Sari, S. D. (2022). ORGANIZATIONAL CITIZENSHIP BEHAVIOR TOWARD ORGANIZATION EFFECTIVENESS. Jurnal Ilmiah Bisnis dan Ekonomi Asia, 16(2), 345-355.</t>
  </si>
  <si>
    <t>Kiwert, K., &amp; Walecka, A. (2022). Challenges and problems of hybrid work: employees’ perspective. Journal of Management and Financial Sciences, (45), 27-48.</t>
  </si>
  <si>
    <t>https://econjournals.sgh.waw.pl/JMFS/article/view/2972</t>
  </si>
  <si>
    <t>Karabacak, H. (2022). İşletmelerde Temel Performans Göstergeleriyle Kritik Başarı Faktörleri Arasındaki İlişki: Bir Turizm İşletmesi Uygulaması (Master's thesis, Necmettin Erbakan Üniversitesi Sosyal Bilimler Enstitüsü).</t>
  </si>
  <si>
    <t>https://acikerisim.erbakan.edu.tr/xmlui/handle/20.500.12452/8506</t>
  </si>
  <si>
    <t>Chubado, U. (2022). A Framework for Measuring Performance of Nigerian Police Force Organization. Вестник Российского университета дружбы народов. Серия: Государственное и муниципальное управление, 9(3), 332-343..</t>
  </si>
  <si>
    <t>https://cyberleninka.ru/article/n/a-framework-for-measuring-performance-of-nigerian-police-force-organization</t>
  </si>
  <si>
    <t>Герсонская, И. В. (2022). Совершенствование методики оценки эффективности госсектора на основе агрегированного показателя. Современная экономика: проблемы и решения, 3, 82-92.</t>
  </si>
  <si>
    <t>https://journals.vsu.ru/meps/article/view/9186</t>
  </si>
  <si>
    <t>Timovski, R. (2022). Примена на комбиниран метод од техники за математичка оптимизација во процесот на евалуација на студиски програми во високото образование (Doctoral dissertation, Goce Delcev University in Stip).</t>
  </si>
  <si>
    <t>Arif, A. H. (2022). Perekayasaan permohonan pembangunan tanah secara serah balik kurnia semula di negeri Johor (Doctoral dissertation, Universiti Teknologi Malaysia).</t>
  </si>
  <si>
    <t>http://eprints.utm.my/id/eprint/100230/1/AmirulHaffizAriffPFABU2022.pdf</t>
  </si>
  <si>
    <t>ISMAYA, N., &amp; LA ODE, M. U. S. T. A. F. A. (2022). Kualitas Pelayanan Publik. Penerbit Qiara Media.</t>
  </si>
  <si>
    <t>https://books.google.ro/books?hl=ro&amp;lr=&amp;id=LPFZEAAAQBAJ&amp;oi=fnd&amp;pg=PA27&amp;ots=VrtcsKfLwZ&amp;sig=mWo7LVekFNPQOfYIusjVYmfPw_o&amp;redir_esc=y#v=onepage&amp;q&amp;f=false</t>
  </si>
  <si>
    <t>Tajudin, A., Norziaton, I. K., &amp; Ismail, A. H. (2022). An Overview of Asset Management in Malaysian Government Agencies. Sciences, 12(12), 1105-1123.</t>
  </si>
  <si>
    <t>https://hrmars.com/papers_submitted/15693/an-overview-of-asset-management-in-malaysian-government-agencies.pdf</t>
  </si>
  <si>
    <t>Tóth, B. (2022). Why and How Can Managerial Accounting Be Relevant in the Public Sector. PUBLIC GOODS AND GOVERNANCE, 7(1), 24-39.</t>
  </si>
  <si>
    <t>https://www.researchgate.net/profile/Balazs-Toth-13/publication/368830694_WHY_AND_HOW_CAN_MANAGERIAL_ACCOUNTING_BE_RELEVANT_IN_THE_PUBLIC_SECTOR_1/links/63fc53efb1704f343f868c81/WHY-AND-HOW-CAN-MANAGERIAL-ACCOUNTING-BE-RELEVANT-IN-THE-PUBLIC-SECTOR-1.pdf</t>
  </si>
  <si>
    <t>LABAJO, S. M. B. (2022). Team Effectiveness and Performance Among Employees in A State College in Iloilo, Philippines.</t>
  </si>
  <si>
    <t>https://www.ijams-bbp.net/wp-content/uploads/2022/05/IJAMS-MAY-41-52.pdf</t>
  </si>
  <si>
    <t>Muh, S., Rakhman, B., &amp; Andi, D. The Effect of Human Resource Development, Facilities and Work Environment on Employee Performance at the Makassar City DPRD Secretariat. Pinisi: Discretion Review.</t>
  </si>
  <si>
    <t>http://repository.nobel.ac.id/id/eprint/949/1/37419-92224-3-PB.pdf</t>
  </si>
  <si>
    <t>Woinaroschy, A. (2022). EFFICIENCY AND EFFECTIVENESS IN PLANNING AND CONTROL OF ANY ACTIVITY. Bulletin of Romanian Chemical Engineering Society, 9(1), 2-6.</t>
  </si>
  <si>
    <t>https://www.proquest.com/openview/9159c21d5eb25e3315c82dd022e0e979/1?pq-origsite=gscholar&amp;cbl=2069152</t>
  </si>
  <si>
    <t>Mwiruki, P. N. (2022). Assessment of the Information Systems Usage on the Performance of Public Institutions in Tanzania A Case Study of the College of Business Education (CBE).</t>
  </si>
  <si>
    <t>https://scholar.google.ro/scholar?start=30&amp;hl=ro&amp;as_sdt=2005&amp;sciodt=0,5&amp;as_ylo=2022&amp;cites=751337888896601444&amp;scipsc=#d=gs_cit&amp;t=1688113161451&amp;u=%2Fscholar%3Fq%3Dinfo%3AE3H5ZkHhZVcJ%3Ascholar.google.com%2F%26output%3Dcite%26scirp%3D31%26hl%3Dro</t>
  </si>
  <si>
    <t>Huang, H., Gao, T., Gui, Y., Guo, J., &amp; Zhang, P. (2022). Stock Trading Optimization through Model-based Reinforcement Learning with Resistance Support Relative Strength. arXiv preprint arXiv:2205.15056.</t>
  </si>
  <si>
    <t>https://arxiv.org/abs/2205.15056</t>
  </si>
  <si>
    <t>arXiv</t>
  </si>
  <si>
    <t>Tomás, M., &amp; Ribeiro, F. (2022). A Deep Neural Network for Electrical Resistance Calibration of Self-Sensing Carbon Fiber Polymer Composites on Edge Computing Monitoring Solutions. Available at SSRN.</t>
  </si>
  <si>
    <t>https://papers.ssrn.com/sol3/papers.cfm?abstract_id=4027845</t>
  </si>
  <si>
    <t>papers.ssrn.com</t>
  </si>
  <si>
    <t>Mousa, R., Heidary, M., Sani, S. D., Karkehabadi, A., &amp; Mohammadi, A. (2022). TM-vector: A Novel Forecasting Approach forMarket stock movement with a Rich Representationof Twitter and Market data.</t>
  </si>
  <si>
    <t>https://assets.researchsquare.com/files/rs-1922707/v1_covered.pdf?c=1659989517</t>
  </si>
  <si>
    <t>researchsquare.com</t>
  </si>
  <si>
    <t>Nojonen, E. (2022). Fuzzy applications to conventional technical stock analysis tools.</t>
  </si>
  <si>
    <t>https://lutpub.lut.fi/handle/10024/164641</t>
  </si>
  <si>
    <t>Verma, V., Gupta, M., &amp; Gupta, K. (2022). Selection of Market Sector Trend and Sub-Selection of Stocks for Swing Trades. Available at SSRN 4307517.</t>
  </si>
  <si>
    <t>https://papers.ssrn.com/sol3/papers.cfm?abstract_id=4307517</t>
  </si>
  <si>
    <t>Silva, S. M. M. (2022). Aplicação da sequência de Fibonacci na realização da análise de preço de criptomoedas.</t>
  </si>
  <si>
    <t>https://repositorio.ufc.br/handle/riufc/69923</t>
  </si>
  <si>
    <t>VIeira, C. E. (2022). Criação de um sistema assertivo para operações de contratos de dólar futuro utilizando aprendizado de máquina (Doctoral dissertation).</t>
  </si>
  <si>
    <t>https://bibliotecadigital.fgv.br/dspace/handle/10438/33113</t>
  </si>
  <si>
    <t>Järvinen, P. (2022). Teknisen analyysin hyödyntäminen aktiivisessa kaupankäynnissä.</t>
  </si>
  <si>
    <t>https://lutpub.lut.fi/handle/10024/164371</t>
  </si>
  <si>
    <t>Mabrouk, N., Chihab, M., &amp; Chihab, Y. (2022). A Trading Strategy in the Forex Market based on Linear and Non-linear Machine Learning Algorithms.</t>
  </si>
  <si>
    <t>https://www.scitepress.org/Papers/2021/107288/107288.pdf</t>
  </si>
  <si>
    <t>scitepress.org</t>
  </si>
  <si>
    <t>Sundareswaran, T., &amp; Sathish, M. S. A STUDY ON RELATIVE STRENGTH INDEX FOR EFFECTIVE TRADING STRATEGY IN THE INDIAN STOCK MARKET.</t>
  </si>
  <si>
    <t>https://www.researchgate.net/profile/Sathish-Shanmugam-2/publication/371291468_Education_and_Society_siksana_asana_samaja_A_STUDY_ON_RELATIVE_STRENGTH_INDEX_FOR_EFFECTIVE_TRADING_STRATEGY/links/647d6b9279a72237650de405/Education-and-Society-siksana-asana-samaja-A-STUDY-ON-RELATIVE-STRENGTH-INDEX-FOR-EFFECTIVE-TRADING-STRATEGY.pdf</t>
  </si>
  <si>
    <t>researchgate.net</t>
  </si>
  <si>
    <t>Khairudin, S., Elias, S. M., Kamil, K. H., &amp; Ahmad Chukari, N. Application Of Relative Strength Index Oscillator For Equity Portfolio Construction In Malaysia. European Proceedings of Multidisciplinary Sciences.</t>
  </si>
  <si>
    <t>https://www.europeanproceedings.com/article/10.15405/epms.2022.10.4</t>
  </si>
  <si>
    <t>europeanproceedings.com</t>
  </si>
  <si>
    <t>THE COSTS AND BENEFITS OF EDUCATION-A BRIEF REVIEW</t>
  </si>
  <si>
    <t>Tinggi, P. Analisis Rate of Return Investasi Pendidikan di. Bimbingan dan Konseling, 746(32), 39.</t>
  </si>
  <si>
    <t>https://media.neliti.com/media/publications/487452-none-0ae9566d.pdf</t>
  </si>
  <si>
    <t>media.neliti.com</t>
  </si>
  <si>
    <t>Poudel, M. R. (2022). Survey on Rate of Return on Investment in Education. Interdisciplinary Research in Education, 7(1), 129-146.</t>
  </si>
  <si>
    <t>https://www.nepjol.info/index.php/ire/article/view/47505</t>
  </si>
  <si>
    <t>nepjol.info</t>
  </si>
  <si>
    <t>A Mathematical Model That Can Be Used By The Gamblers To Obtain Gains In The Industry Of Sports Betting</t>
  </si>
  <si>
    <t>Claro, P. (2022). Tips to Improve your Chances of Winning Sports Bets. Lecturas: Educación Física y Deportes, 27(291).</t>
  </si>
  <si>
    <t>https://www.efdeportes.com/efdeportes/index.php/EFDeportes/article/download/3672/1675?inline=1</t>
  </si>
  <si>
    <t>efdeportes.com</t>
  </si>
  <si>
    <t>Some Technical Analysis Indicators</t>
  </si>
  <si>
    <t>Jange, B. (2022). Prediksi Harga Saham Bank BCA Menggunakan XGBoost. ARBITRASE: Journal of Economics and Accounting, 3(2), 231-237.</t>
  </si>
  <si>
    <t>http://djournals.com/arbitrase/article/view/495</t>
  </si>
  <si>
    <t>djournals.com</t>
  </si>
  <si>
    <t>Hyunsoo Kim, Asset price simulation based on investor expected price, Business Convergence Research, Vol. 7, No. 1, 2022.2 93 - 101 (9 pages), DOI: 10.31152/JB.2022.02.7.1.93</t>
  </si>
  <si>
    <t>https://www.dbpia.co.kr/Journal/articleDetail?nodeId=NODE11038819</t>
  </si>
  <si>
    <t>BDI - National Research Foundation of Korea online system</t>
  </si>
  <si>
    <r>
      <t>Keating, K. F. (2022). </t>
    </r>
    <r>
      <rPr>
        <i/>
        <sz val="10"/>
        <rFont val="Arial Narrow"/>
        <family val="2"/>
      </rPr>
      <t>Exploring the beliefs about training in organizations: a perspective from chief financial officers</t>
    </r>
    <r>
      <rPr>
        <sz val="10"/>
        <rFont val="Arial Narrow"/>
        <family val="2"/>
      </rPr>
      <t> (Doctoral dissertation, University of Pennsylvania).</t>
    </r>
  </si>
  <si>
    <t>https://www.proquest.com/openview/80ddb93d1935a4a0085d89596f80a766/1?pq-origsite=gscholar&amp;cbl=18750&amp;diss=y</t>
  </si>
  <si>
    <t>teza</t>
  </si>
  <si>
    <t>Oyekale, P. J., Olaoye, S. A., &amp; Nwaobia, A. N. (2022). Corporate Governance and Environmental Sustainability Disclosure in Non-financial Companies Quoted in Nigeria. Journal of Finance and Accounting, 10(2), 121.</t>
  </si>
  <si>
    <t>chrome-extension://efaidnbmnnnibpcajpcglclefindmkaj/https://www.researchgate.net/profile/Samuel-Olaoye/publication/360670381_Corporate_Governance_and_Environmental_Sustainability_Disclosure_in_Non-financial_Companies_Quoted_in_Nigeria/links/6284979f7cdcb914aaeb42f4/Corporate-Governance-and-Environmental-Sustainability-Disclosure-in-Non-financial-Companies-Quoted-in-Nigeria.pdf</t>
  </si>
  <si>
    <t xml:space="preserve"> BDI - Academickeys CNKI SCHOLAR CrossRef Directory of Research Journals Indexing Eurasian Scientific Journal Index EZB</t>
  </si>
  <si>
    <r>
      <t>Theresia, V. M., &amp; Triwacananingrum, W. (2022). Sustainability Reporting and Sustainable Growth Rate: COVID-19 as Moderating Variable. </t>
    </r>
    <r>
      <rPr>
        <i/>
        <sz val="10"/>
        <rFont val="Arial Narrow"/>
        <family val="2"/>
      </rPr>
      <t>Media Riset Akuntansi, Auditing &amp; Informasi</t>
    </r>
    <r>
      <rPr>
        <sz val="10"/>
        <rFont val="Arial Narrow"/>
        <family val="2"/>
      </rPr>
      <t>, </t>
    </r>
    <r>
      <rPr>
        <i/>
        <sz val="10"/>
        <rFont val="Arial Narrow"/>
        <family val="2"/>
      </rPr>
      <t>22</t>
    </r>
    <r>
      <rPr>
        <sz val="10"/>
        <rFont val="Arial Narrow"/>
        <family val="2"/>
      </rPr>
      <t>(1), 41-64.</t>
    </r>
  </si>
  <si>
    <t>chrome-extension://efaidnbmnnnibpcajpcglclefindmkaj/http://download.garuda.kemdikbud.go.id/article.php?article=3040239&amp;val=27596&amp;title=SUSTAINABILITY%20REPORTING%20AND%20SUSTAINABLE%20GROWTH%20RATE%20COVID-19%20AS%20MODERATING%20VARIABLE</t>
  </si>
  <si>
    <t>BDI - doaj, base</t>
  </si>
  <si>
    <t>Ga-Ye Yu, Jin Bae, and Oh-Byung Kwon. (2022). The Effect of AI Instructor's ESG Management Education on Learners' Self-Efficacy for ESG. Management Education Research, 37(3), 233-257.</t>
  </si>
  <si>
    <t>https://www.dbpia.co.kr/Journal/articleDetail?nodeId=NODE11083989</t>
  </si>
  <si>
    <t xml:space="preserve"> 
BDI - Korean Society of Management Education</t>
  </si>
  <si>
    <t>Cheon Min-ho, Seol Kyung-jin (2022). The Effects of Hotel Employees' Perception of ESG Activities on Organizational Pride and Organizational Effectiveness. Tourism and Leisure Research, 34(9), 161-175.</t>
  </si>
  <si>
    <t>https://www.dbpia.co.kr/Journal/articleDetail?nodeId=NODE11144771</t>
  </si>
  <si>
    <t>BDI - Korea Tourism and Leisure Society</t>
  </si>
  <si>
    <t>Niinistö, K. (2022). Value relevance of ESG factors of Nordic listed companies.</t>
  </si>
  <si>
    <t>chrome-extension://efaidnbmnnnibpcajpcglclefindmkaj/https://helda.helsinki.fi/dhanken/bitstream/handle/10227/509948/Niinist%C3%B6_Kristiina.pdf?sequence=1</t>
  </si>
  <si>
    <t>Okafor, G. I., Anichebe, A. S., Emeka-Nwokeji, N. A., &amp; Agubata, N. S. (2022). Sustainability Environmental Disclosure and Financial Performance of Oil and Gas Companies in Nigeria.</t>
  </si>
  <si>
    <t>chrome-extension://efaidnbmnnnibpcajpcglclefindmkaj/https://www.researchgate.net/profile/N-Emeka-Nwokeji/publication/358647535_Sustainability_Environmental_Disclosure_and_Financial_Performance_of_Oil_and_Gas_Companies_in_Nigeria/links/620d71c94be28e145c99fdfd/Sustainability-Environmental-Disclosure-and-Financial-Performance-of-Oil-and-Gas-Companies-in-Nigeria.pdf</t>
  </si>
  <si>
    <t>BDI - index copernicus</t>
  </si>
  <si>
    <t xml:space="preserve">D. S. Egorov, Treasury control in the field of sustainable development, Accounting. Analysis. Audit, 2022
</t>
  </si>
  <si>
    <t>https://cyberleninka.ru/article/n/kaznacheyskiy-kontrol-v-oblasti-ustoychivogo-razvitiya</t>
  </si>
  <si>
    <t>BDI - Federal State Educational Budgetary Institution of Higher Professional Education "Financial University under the Government of the Russian Federation" (Financial University)</t>
  </si>
  <si>
    <t>Wisu Seo, Jaesin Oh.(2022).The Difference in Perceptions of ESG Activities: Focusing on the Individual Characteristics and the Company Size.인터넷전자상거래연구,22(6),245-259.</t>
  </si>
  <si>
    <t>https://www.dbpia.co.kr/Journal/articleDetail?nodeId=NODE11196067</t>
  </si>
  <si>
    <t>BDI - Korea Internet Electronic Commerce Association</t>
  </si>
  <si>
    <t>Kurusatienkit, C. Y. (2022). Measuring the Impact of Sustainable Management Practices on Organizational Performance. Journal of Management and Administration Provision, 2(1), 15-20.</t>
  </si>
  <si>
    <t>http://psppjournals.org/index.php/jmap/article/view/202</t>
  </si>
  <si>
    <t>BDI - road</t>
  </si>
  <si>
    <t>Τάκου, Γ. (2022). Ο ρόλος του ESG στις επενδυτικές αποφάσεις και η εξέλιξή του μετά την εμφάνιση της πανδημίας COVID-19 (Master's thesis, Πανεπιστήμιο Πειραιώς).</t>
  </si>
  <si>
    <t>https://dione.lib.unipi.gr/xmlui/handle/unipi/14655</t>
  </si>
  <si>
    <t>RĂDOIU, A. (2022). THE VARIOUS DIMENSIONS OF SUSTAINABILITY IN RELATION TO VALUE CREATION. Revista Economica, 74(3).</t>
  </si>
  <si>
    <t>chrome-extension://efaidnbmnnnibpcajpcglclefindmkaj/http://economice.ulbsibiu.ro/revista.economica/archive/74309radoiu.pdf</t>
  </si>
  <si>
    <t>Arszułowicz, N. (2022). Koncepcja zasobów niematerialnych w cyklu życia przedsiębiorstwa przyszłości. Malinowski D.(Red.), Sośnicka J.(Red.)., Zarządzanie i innowacje u progu XXI wieku, Seria: Monografie PŁ; Nr 2414, Wydawnictwo Politechniki Łódzkiej, Łódź 2022, ISBN 978-83-66741-66-9, DOI: 10.34658/9788366741669.</t>
  </si>
  <si>
    <t>http://212.51.210.149/handle/11652/4699</t>
  </si>
  <si>
    <t>capitol</t>
  </si>
  <si>
    <t xml:space="preserve">Dragoe, S. I., &amp; Oprean-Stan, C. (2020). </t>
  </si>
  <si>
    <t>Bitcoin, the Mother of all Bubbles or the Future of Money?. In International conference Knowledge-Based Organization (Vol. 26, No. 2, pp. 13-18).</t>
  </si>
  <si>
    <t xml:space="preserve">Oprean-Stan, C., Stan, S., &amp; Pele, A. (2018). </t>
  </si>
  <si>
    <t>THE NATIONAL INTANGIBLE RESOURCES AND THEIR IMPORTANCE IN THE CURRENT KNOWLEDGE-BASED ECONOMY. Management of Sustainable Development, 10(2).</t>
  </si>
  <si>
    <t>Moualawtoua, W. (2022). Business Strategies for Small Business Survival in Competitive Environments (Doctoral dissertation, Walden University).</t>
  </si>
  <si>
    <t>https://www.proquest.com/openview/93d3ef13d51016b497a91541898c20ae/1?pq-origsite=gscholar&amp;cbl=18750&amp;diss=y</t>
  </si>
  <si>
    <t xml:space="preserve">Dragoe, S. I., &amp; Oprean-Stan, C. (2018). </t>
  </si>
  <si>
    <t>A new international monetary system on the horizon?. Economic Computation &amp; Economic Cybernetics Studies &amp; Research, 52(1).</t>
  </si>
  <si>
    <t xml:space="preserve">Brătian, V., Bucur, A., Oprean, C., &amp; Tănăsescu, C. (2016). </t>
  </si>
  <si>
    <t>Discretionary vs nondiscretionary in fiscal mechanism–nonautomatic fiscal stabilisers vs automatic fiscal stabilisers. Economic research-Ekonomska istraživanja, 29(1), 1-17.</t>
  </si>
  <si>
    <t>Yadav, S. (2022). Revisiting Fiscal Policy And A Case For Automatic Stabilisers In Urban India. Jindal Journal of Public Policy, 6(1), 38-44.</t>
  </si>
  <si>
    <t>chrome-extension://efaidnbmnnnibpcajpcglclefindmkaj/https://jgu.s3.ap-south-1.amazonaws.com/jsgp/REVISITING_FISCAL_POLICY-Volume-6-Issue-I.pdf</t>
  </si>
  <si>
    <t>BDI - Global Library, O.P. Jindal Global University</t>
  </si>
  <si>
    <t xml:space="preserve">Camelia, O., &amp; Stan, S. (2015). </t>
  </si>
  <si>
    <t>The importance of investing in education for sustainable human development. The case of Romania. Вісник Киiвського нацiонального унiверситету iм. Тараса Шевченка. Серiя: Економiка, (9 (174)), 61-66.</t>
  </si>
  <si>
    <t>PETRE, E. I. CONTRIBUTIONS REGARDING THE DEVELOPMENT OF A SYSTEM FOR MONITORING THE IMPLEMENTATION OF THE INFORMATION SOCIETY.</t>
  </si>
  <si>
    <t>chrome-extension://efaidnbmnnnibpcajpcglclefindmkaj/https://doctorate.ulbsibiu.ro/wp-content/uploads/21.Abstract_Thesis_EN_Ionut_Petre.pdf</t>
  </si>
  <si>
    <t xml:space="preserve">Oprean, C., TĂNĂSESCU, C., &amp; BRĂTIAN, V. (2014). </t>
  </si>
  <si>
    <t>ARE THE CAPITAL MARKETS EFFICIENT? A FRACTAL MARKET THEORY APPROACH. Economic Computation &amp; Economic Cybernetics Studies &amp; Research, 48(4).</t>
  </si>
  <si>
    <t>Sujatha, C. N., Lavanya, E., Rao, K. S. M., Lata, A. L., &amp; Kumar, P. P. FRACTAL ANALYSIS OF FINANCIAL MARKETS USING MACHINE LEARNING.</t>
  </si>
  <si>
    <t>chrome-extension://efaidnbmnnnibpcajpcglclefindmkaj/https://www.irjmets.com/uploadedfiles/paper/issue_6_june_2022/26927/final/fin_irjmets1656270523.pdf</t>
  </si>
  <si>
    <t>Ramezani, A., Roodposhti, F. R., Kordlouie, H., &amp; Shahverdiani, S. Providing a behavioral model for measuring the stock price bubble in the capital market.</t>
  </si>
  <si>
    <t>http://journals.srbiau.ac.ir/article_19912_4240841b65c8696dd97ee4b9b00c28c8.pdf</t>
  </si>
  <si>
    <t>bDI</t>
  </si>
  <si>
    <t>Fogaat, M., &amp; Sangeetha Sharma, D. R. P. M. (2022). Behavioral Finance Psychology: A Review Paper. Journal of Positive School Psychology, 6(8), 8131-8154.</t>
  </si>
  <si>
    <t>http://mail.journalppw.com/index.php/jpsp/article/view/11227</t>
  </si>
  <si>
    <t>Fathin, N. A., &amp; Hersugondo, H. (2022). The Role of Psychological and Social Factors on Retail Investor Investment Decisions in the Indonesia Stock Exchange. JDM (Jurnal Dinamika Manajemen), 13(2), 236-252.</t>
  </si>
  <si>
    <t>https://journal.unnes.ac.id/nju/index.php/jdm/article/view/36588</t>
  </si>
  <si>
    <t>Vala, V. (2022). A Study on Investors’ Preference for Investment in Equity Mutual Fund through Systematic Investment Plan (SIP) during various Equity Market Conditions (Doctoral dissertation, Gujarat Technological University Ahmedabad).</t>
  </si>
  <si>
    <t>chrome-extension://efaidnbmnnnibpcajpcglclefindmkaj/http://gtusitecirculars.s3.amazonaws.com/uploads/Synopsis%20-%20Vikrant%20Vala%20-%20149997292016_469728.pdf</t>
  </si>
  <si>
    <t xml:space="preserve">Oprean, C., &amp; Tănăsescu, C. (2013). </t>
  </si>
  <si>
    <t>The Speed of Incorporating Information into Prices. Procedia Economics and Finance, 6, 675-682.</t>
  </si>
  <si>
    <t>Santos, H. E. P. D. (2022). A eficiência do critério de Kelly: teste comparativo com índices de ações (Doctoral dissertation).</t>
  </si>
  <si>
    <t>https://comum.rcaap.pt/handle/10400.26/39788</t>
  </si>
  <si>
    <t xml:space="preserve">Oprean, C. (2012). </t>
  </si>
  <si>
    <t>Testing the financial market informational efficiency in emerging states. Review of Applied Socio-Economic Research, 4(2), 181-190.</t>
  </si>
  <si>
    <t>Roy, S. (2022). Whether high frequency intraday data behave randomly: Evidence from NIFTY 50. Theoretical &amp; Applied Economics, 29(2).</t>
  </si>
  <si>
    <t>chrome-extension://efaidnbmnnnibpcajpcglclefindmkaj/http://www.ebsco.ectap.ro/Theoretical_&amp;_Applied_Economics_2022_Summer.pdf</t>
  </si>
  <si>
    <t>Selitsky Stas, Dariusz Zegar, Tuskov Andrey, &amp; Shchanina Elizaveta (2022). EVALUATION OF STOCK MARKET EFFICIENCY WITH DEEP NEURAL NETWORKS OF GMDH-TYPE. Московский экономический журнал, (10), 531-551.</t>
  </si>
  <si>
    <t>https://cyberleninka.ru/article/n/evaluation-of-stock-market-efficiency-with-deep-neural-networks-of-gmdh-type</t>
  </si>
  <si>
    <t>Globalization and Economic Crisis in European Countries, International Journal of Economics and Finance Studies, Vol. 3, No.1, 209-218, 2011</t>
  </si>
  <si>
    <t>Jacinto M., Assessing the Impact of the 2008–09 Global Economic Crisis on the Structure and Dynamics of the Global Trade System: A Network Analysis of International Trade, 2022</t>
  </si>
  <si>
    <t>https://www.proquest.com/openview/afd0e5e887e4637e0933b5573c9a740c/1?pq-origsite=gscholar&amp;cbl=18750&amp;diss=y</t>
  </si>
  <si>
    <t>University of California, Irvine ProQuest Dissertations Publishing</t>
  </si>
  <si>
    <t>Measuring the digital economy: European Union countries in global rankings, Revista Economica, 69(5), 2017</t>
  </si>
  <si>
    <t>Theile, P., Farag, M.; Kopp, Th. Does information substitute or complement energy? - A mediation analysis of their relationship in European economies, 2022</t>
  </si>
  <si>
    <t>https://www.econstor.eu/bitstream/10419/264123/1/vfs-2022-pid-70567.pdf</t>
  </si>
  <si>
    <t>Beiträge zur Jahrestagung des Vereins für Socialpolitik 2022: Big Data in Economics, ZBW - Leibniz Information Centre for Economics, Kiel, Hamburg</t>
  </si>
  <si>
    <t>Trifković E., Digital Decade: Development, Impact and Goals of the Digital Economy, 2022</t>
  </si>
  <si>
    <t>https://zir.nsk.hr/islandora/object/unizd%3A6881/datastream/PDF/view</t>
  </si>
  <si>
    <t>University of Zadar</t>
  </si>
  <si>
    <t>Mărginean Silvia, Orăștean Ramona, Sava Raluca</t>
  </si>
  <si>
    <t>The road to the economics of Brexit: a new direction in economic research, Journal of Business Economics and Management, 21(6), 2020</t>
  </si>
  <si>
    <t>Escobar López, Byron Guillermo, La inversión extranjera directa y el crecimiento económico en la Unión Europea, 2022</t>
  </si>
  <si>
    <t>http://repositorio.uta.edu.ec/bitstream/123456789/35183/1/T5326e.pdf</t>
  </si>
  <si>
    <t>UNIVERSIDAD TÉCNICA DE AMBATO, FACULTAD DE CONTABILIDAD Y AUDITORÍA</t>
  </si>
  <si>
    <t>Orăştean Ramona</t>
  </si>
  <si>
    <t>Chinese Currency Internationalization – Present and Expectations,  Procedia Economics and Finance, 6(13), 2013</t>
  </si>
  <si>
    <t>Halim Zidelkhil, Lalali Rachid-Abdelyamine Zaidi, Guerre des monnaies et géopolitique monétaire internationale : quel hegemon monétaire pour la
décennie à venir ? , Politique Mondiale, vol. 6, no. 1, 2022</t>
  </si>
  <si>
    <t>https://www.asjp.cerist.dz/en/downArticle/455/6/1/191561</t>
  </si>
  <si>
    <t>Politique Mondiale</t>
  </si>
  <si>
    <t xml:space="preserve">WoS, SCOPUS https://jcr.clarivate.com/jcr-jp/journal-profile?journal=STUD%20BUS%20ECON-ROM&amp;year=2021&amp;fromPage=%2Fjcr%2Fhome </t>
  </si>
  <si>
    <t>https://sciendo.com/journal/SBE?tab=editorial-board</t>
  </si>
  <si>
    <t>South african journal of economic and management sciences</t>
  </si>
  <si>
    <t>https://jcr.clarivate.com/jcr-jp/journal-profile?journal=S%20AFR%20J%20ECON%20MANAG%20S&amp;year=2021&amp;fromPage=%2Fjcr%2Fhome</t>
  </si>
  <si>
    <t>https://sajems.org/index.php/sajems</t>
  </si>
  <si>
    <t>aprilie 2022</t>
  </si>
  <si>
    <t>https://jcr.clarivate.com/jcr-jp/journal-profile?journal=SUSTAINABILITY-BASEL&amp;year=2021&amp;fromPage=%2Fjcr%2Fhome</t>
  </si>
  <si>
    <t>martie 2022</t>
  </si>
  <si>
    <t>World Review of Science, Technology and Sustainable Development</t>
  </si>
  <si>
    <t>https://www.scimagojr.com/journalsearch.php?q=5700165172&amp;tip=sid</t>
  </si>
  <si>
    <t>https://www.inderscienceonline.com/journal/wrstsd</t>
  </si>
  <si>
    <t>noiembrie 2022</t>
  </si>
  <si>
    <t>Energies</t>
  </si>
  <si>
    <t>https://www.mdpi.com/journal/energies/special_issues/sustainable_energy_economy</t>
  </si>
  <si>
    <t>2022-2023 guest editor</t>
  </si>
  <si>
    <t>Journal of International Business and Cultural Studies</t>
  </si>
  <si>
    <t>http://www.aabri.com/jibcseditorsandreviewers.html</t>
  </si>
  <si>
    <t>membru comitet</t>
  </si>
  <si>
    <t>World Review of Business Research</t>
  </si>
  <si>
    <t>https://zantworldpress.com/journals/?j=world-review-of-business-research</t>
  </si>
  <si>
    <t>https://zantworldpress.com/journals/wrbr/editorial-board/</t>
  </si>
  <si>
    <t>Marina Alexandra Gabriela</t>
  </si>
  <si>
    <t>Revista economică (2022)</t>
  </si>
  <si>
    <t>Expert Journals of Finance</t>
  </si>
  <si>
    <t>repec, doaj, econpapers, econbiz</t>
  </si>
  <si>
    <t>Frontiers in Environmental Sciences</t>
  </si>
  <si>
    <t>https://www.frontiersin.org/articles/10.3389/fenvs.2022.1059906/full</t>
  </si>
  <si>
    <t>Ekonomia i Środowisko - Economics and Environment</t>
  </si>
  <si>
    <t>Scopus, Erih+</t>
  </si>
  <si>
    <t>https://www.ekonomiaisrodowisko.pl/journal</t>
  </si>
  <si>
    <t>Journal of Accounting and Taxation</t>
  </si>
  <si>
    <t>EZB, ECONBIZ, ECONIS, WorldCat</t>
  </si>
  <si>
    <t>https://academicjournals.org/journal/JAT/editors</t>
  </si>
  <si>
    <t>African Journal of Business Management</t>
  </si>
  <si>
    <t>EZB, ECONBIZ, ECONIS, WorldCat, Google Scholar</t>
  </si>
  <si>
    <t>09.08.2022</t>
  </si>
  <si>
    <t>20.11.2022</t>
  </si>
  <si>
    <t>Journal of Economics and International Finance</t>
  </si>
  <si>
    <t>ECONBIZ, Microsoft Academic, German National Library of Economics</t>
  </si>
  <si>
    <t xml:space="preserve">https://academicjournals.org/journal/JEIF/editors </t>
  </si>
  <si>
    <t>Management of sustainable development</t>
  </si>
  <si>
    <t>DOAJ
ERIH PLUS
Index Copernicus</t>
  </si>
  <si>
    <t xml:space="preserve">redactor sef </t>
  </si>
  <si>
    <t>https://www.mdpi.com/journal/mathematics/special_issues/advanced_methods_mathematical_modeling_financial_markets</t>
  </si>
  <si>
    <t>guest editor</t>
  </si>
  <si>
    <t>ECONOMIC OUTLOOK</t>
  </si>
  <si>
    <t>EBSCO Publishing</t>
  </si>
  <si>
    <t>http://ekonomski.pr.ac.rs/magazine-economic-outlook/</t>
  </si>
  <si>
    <t>membru in bordul editorial</t>
  </si>
  <si>
    <t>Editura ULBS</t>
  </si>
  <si>
    <t>https://editura.ulbsibiu.ro/consiliu-editorial/</t>
  </si>
  <si>
    <t>membru in consiliul editorial</t>
  </si>
  <si>
    <t>Applied Sciences</t>
  </si>
  <si>
    <t>18.01.22</t>
  </si>
  <si>
    <t xml:space="preserve">Universal Journal of Accounting and Finance </t>
  </si>
  <si>
    <t>alte BDI</t>
  </si>
  <si>
    <t>07.02.22</t>
  </si>
  <si>
    <t>09.03.22</t>
  </si>
  <si>
    <t>12.05.22</t>
  </si>
  <si>
    <t>13.09.22</t>
  </si>
  <si>
    <t xml:space="preserve">Economies </t>
  </si>
  <si>
    <t>09.10.22</t>
  </si>
  <si>
    <t xml:space="preserve">Financial Innovation </t>
  </si>
  <si>
    <t>23.03.22</t>
  </si>
  <si>
    <t>Risks</t>
  </si>
  <si>
    <t>21.04.22</t>
  </si>
  <si>
    <t>15.05.22</t>
  </si>
  <si>
    <t>26.12.22</t>
  </si>
  <si>
    <t xml:space="preserve">Journal of Risk and Financial Management </t>
  </si>
  <si>
    <t>29.03.22</t>
  </si>
  <si>
    <t>15.06.22</t>
  </si>
  <si>
    <t>21.07.22</t>
  </si>
  <si>
    <t>07.09.22</t>
  </si>
  <si>
    <t>18.11.22</t>
  </si>
  <si>
    <t xml:space="preserve">Economic Research </t>
  </si>
  <si>
    <t>17.08.22</t>
  </si>
  <si>
    <t xml:space="preserve">Orăștean Ramona </t>
  </si>
  <si>
    <t>Applied Economics and Finance</t>
  </si>
  <si>
    <t>EconLit, RePEc/EconPapers</t>
  </si>
  <si>
    <t>http://redfame.com/journal/index.php/aef/about/editorialTeam</t>
  </si>
  <si>
    <t>trimestrial</t>
  </si>
  <si>
    <t xml:space="preserve">Research in World Economy </t>
  </si>
  <si>
    <t>RePEc/EconPapers, Index Copernicus</t>
  </si>
  <si>
    <t>http://www.sciedu.ca/journal/index.php/rwe/about/editorialTeam</t>
  </si>
  <si>
    <t>semestrial</t>
  </si>
  <si>
    <t xml:space="preserve">International Journal of Islamic Banking and Finance Research </t>
  </si>
  <si>
    <t>Index Copernicus, Dimensions, ROAD</t>
  </si>
  <si>
    <t>http://www.cribfb.com/journal/index.php/ijibfr/about/editorialTeam</t>
  </si>
  <si>
    <t>American International Journal of Social Science Research</t>
  </si>
  <si>
    <t>CNKI, ROAD, ESJI, SciLit</t>
  </si>
  <si>
    <t>http://www.cribfb.com/journal/index.php/aijssr/about/editorialTeam</t>
  </si>
  <si>
    <t>iulie 2022</t>
  </si>
  <si>
    <t>septembrie 2022</t>
  </si>
  <si>
    <t>noimebrie 2022</t>
  </si>
  <si>
    <t>Journal of Risk and Financial Management</t>
  </si>
  <si>
    <t>WoS-ESCI, SCOPUS</t>
  </si>
  <si>
    <t>https://www.mdpi.com/journal/jrfm</t>
  </si>
  <si>
    <t>Economies</t>
  </si>
  <si>
    <t>https://www.mdpi.com/journal/economies</t>
  </si>
  <si>
    <t>ianuarie 2022</t>
  </si>
  <si>
    <t>Economic Research</t>
  </si>
  <si>
    <t>https://www.tandfonline.com/toc/rero20/current</t>
  </si>
  <si>
    <t>iunie 2022</t>
  </si>
  <si>
    <t>SAGE Open</t>
  </si>
  <si>
    <t>https://journals.sagepub.com/metrics/SGO</t>
  </si>
  <si>
    <t>Contemporary Economics</t>
  </si>
  <si>
    <t>http://www.ce.vizja.pl/en/home#_ga=2.173195235.1573634449.1572363926-2137523996.1572363884</t>
  </si>
  <si>
    <t>39th IBIMA International Conference
30-31 May 2022 Granada, Spain
ISBN: 978-0-9998551-8-8 ISSN: 2767-9640</t>
  </si>
  <si>
    <t>Program Committee (Recenzor)</t>
  </si>
  <si>
    <t>390 participanți</t>
  </si>
  <si>
    <t>Program Committee
 (Recenzor)</t>
  </si>
  <si>
    <t>30-31 mai 2022</t>
  </si>
  <si>
    <t>Noaptea cercetătorilor - „Better money habits”</t>
  </si>
  <si>
    <t>Sub 100 de participanți</t>
  </si>
  <si>
    <t>MARINA Alexandra-Gabriela</t>
  </si>
  <si>
    <t>IECS 2022: 29TH INTERNATIONAL ECONOMIC CONFERENCE OF SIBIU</t>
  </si>
  <si>
    <t>Internationala</t>
  </si>
  <si>
    <t>Peste 100</t>
  </si>
  <si>
    <t>https://iecs.ro/</t>
  </si>
  <si>
    <t>28.10.2022</t>
  </si>
  <si>
    <t>Fourteen Edition of International Conference on Management, Economics and Accounting – ICMEA 2022 &amp; Doctoral Research Workshop</t>
  </si>
  <si>
    <t>http://dime.uab.ro/sites/icmea2020/conference-programme/</t>
  </si>
  <si>
    <t xml:space="preserve"> -</t>
  </si>
  <si>
    <t>19-20.05.2022</t>
  </si>
  <si>
    <t>Noaptea Cercetatorilor (Better Money Habits)</t>
  </si>
  <si>
    <t>Nationala</t>
  </si>
  <si>
    <t>https://iecs.ro/conference2022/committee/organizing/</t>
  </si>
  <si>
    <t>mai 2022</t>
  </si>
  <si>
    <t>Eveniment de popularizare a cunoașterii</t>
  </si>
  <si>
    <t>Membru în derularea atelierului/activitățor</t>
  </si>
  <si>
    <t>Sibiu, Facultatea de Științe Economice</t>
  </si>
  <si>
    <t xml:space="preserve">Camelia Oprean Stan </t>
  </si>
  <si>
    <t>peste 100??</t>
  </si>
  <si>
    <t>https://iecs.ro/conference2022/conference-details/conference-program/</t>
  </si>
  <si>
    <t>28.10.22</t>
  </si>
  <si>
    <t xml:space="preserve">peste 100 </t>
  </si>
  <si>
    <t>participare</t>
  </si>
  <si>
    <t>The International Conference “Knowledge Economy – Challenges of the 21st Century</t>
  </si>
  <si>
    <t>Constantin Brancoveanu University Pitesti</t>
  </si>
  <si>
    <t>http://www.univcb.ro/p-235-conferinta.internationala.24.noiembrie.2022.html</t>
  </si>
  <si>
    <t>online</t>
  </si>
  <si>
    <t>24.11.22</t>
  </si>
  <si>
    <t>30x1.5</t>
  </si>
  <si>
    <t>prezentare de lucrare</t>
  </si>
  <si>
    <t>Mihaiu Marieta Diana, Gemenel Ioana, Șerban Radu Alexandru</t>
  </si>
  <si>
    <t>"ReThink Finance - integrating innovative paradigms and digital technologies into financial teaching and literacy" 2021-1-RO01-KA220-HED-000029551</t>
  </si>
  <si>
    <t>ERASMUS + KA2</t>
  </si>
  <si>
    <t>Coordonator</t>
  </si>
  <si>
    <t>Mihaiu Marieta Diana</t>
  </si>
  <si>
    <t>https://www.erasmusplus.ro/library/Superior/2021/Rezultate_selectie_KA220-HED_2021.pdf</t>
  </si>
  <si>
    <t>decembrie 2021</t>
  </si>
  <si>
    <t>72786 euro</t>
  </si>
  <si>
    <t>POCU/993/6/13/153310 „Dezvoltarea competențelor de cercetare avansată şi aplicată în logica STEAM + Health” – ID 153310</t>
  </si>
  <si>
    <t>„Sprijin pentru doctoranzi și cercetători post-doctorat”, aferent Programului Operațional Capital Uman 2014-2020, Axa Prioritară 6: „Educație și competențe”, Obiectivul Specific 6.13</t>
  </si>
  <si>
    <t>Partener</t>
  </si>
  <si>
    <t>https://mfe.gov.ro/wp-content/uploads/2022/03/b6aed2c59159e8ff083bec9129efc73a.pdf</t>
  </si>
  <si>
    <t>2021-2022</t>
  </si>
  <si>
    <t>Mihaiu Diana Marieta, Serban Radu, Gemenel Ioana</t>
  </si>
  <si>
    <t>ReThink Finance</t>
  </si>
  <si>
    <t xml:space="preserve">Mihaiu Diana </t>
  </si>
  <si>
    <t>Nu</t>
  </si>
  <si>
    <t>Management</t>
  </si>
  <si>
    <t>Economie</t>
  </si>
  <si>
    <t>Finanțe</t>
  </si>
  <si>
    <t>Cibernetică și statistică</t>
  </si>
  <si>
    <t>IOSUD</t>
  </si>
  <si>
    <t>licenta</t>
  </si>
  <si>
    <t>Finante si Banci</t>
  </si>
  <si>
    <t>masterat</t>
  </si>
  <si>
    <t>B6 - Finanțe</t>
  </si>
  <si>
    <t>Managerial accounting - BA II - examen de semestru</t>
  </si>
  <si>
    <t>Managerial accounting - BA II - evaluare pe parcurs la curs</t>
  </si>
  <si>
    <t>Managerial accounting - BA II - restanțe</t>
  </si>
  <si>
    <t>Managerial accounting - BA II - reexaminări</t>
  </si>
  <si>
    <t>Contabilitate asistată software - B6 I - examen de semestru</t>
  </si>
  <si>
    <t>Contabilitate asistată software - B6 I - evaluare pe parcurs la curs</t>
  </si>
  <si>
    <t>Contabilitate asistată software - B6 I - restanțe</t>
  </si>
  <si>
    <t>Contabilitate asistată software - B6 I - reexaminări</t>
  </si>
  <si>
    <t>Contabilitatea instituțiilor publice - CIG II - examen de semestru</t>
  </si>
  <si>
    <t>Asistent</t>
  </si>
  <si>
    <t>Contabilitatea instituțiilor publice - CIG II - evaluare pe parcurs la seminar</t>
  </si>
  <si>
    <t>Contabilitatea instituțiilor publice - CIG II - restanțe</t>
  </si>
  <si>
    <t>Contabilitatea instituțiilor publice - CIG II - reexaminări</t>
  </si>
  <si>
    <t>Contabilitatea instituțiilor de credit - CIG III - examen de semestru</t>
  </si>
  <si>
    <t>Contabilitatea instituțiilor de credit - CIG III - evaluare pe parcurs la seminar</t>
  </si>
  <si>
    <t>Contabilitatea instituțiilor de credit - CIG III - restanțe</t>
  </si>
  <si>
    <t>Contabilitatea instituțiilor de credit - CIG III - reexaminări</t>
  </si>
  <si>
    <t>Contabilitate aplicată - CIG III - examen de semestru</t>
  </si>
  <si>
    <t>Contabilitate aplicată - CIG III - evaluare pe parcurs la seminar</t>
  </si>
  <si>
    <t>Contabilitate aplicată - CIG III - restanțe</t>
  </si>
  <si>
    <t>Contabilitate aplicată - CIG III - reexaminări</t>
  </si>
  <si>
    <t>Contabilitate consolidată - CIG II - examen de semestru</t>
  </si>
  <si>
    <t>Asistent examen</t>
  </si>
  <si>
    <t>Examene licență iulie 2022</t>
  </si>
  <si>
    <t>Membru comisie susținere</t>
  </si>
  <si>
    <t>Examene disertație iulie 2022</t>
  </si>
  <si>
    <t>Secretar comisie susținere</t>
  </si>
  <si>
    <t>Analiză economico-financiară III FB+IIIMG examene, restante, evaluari pe parcurs</t>
  </si>
  <si>
    <t>125 studenți</t>
  </si>
  <si>
    <t>Management financiar III FB+IIIMG examene, restante, evaluari pe parcurs</t>
  </si>
  <si>
    <t>Business simulations II C1 examene, restanțe, evaluări pe parcurs</t>
  </si>
  <si>
    <t xml:space="preserve">titular </t>
  </si>
  <si>
    <t xml:space="preserve">31 studenți </t>
  </si>
  <si>
    <t>Comisie licență Management</t>
  </si>
  <si>
    <t>18 studenți</t>
  </si>
  <si>
    <t>Comisie admitere doctorat</t>
  </si>
  <si>
    <t>9 doctoranzi</t>
  </si>
  <si>
    <t>Evaluare periodica</t>
  </si>
  <si>
    <t>Evaluare semestriala</t>
  </si>
  <si>
    <t>Restanta</t>
  </si>
  <si>
    <t>Rexaminare</t>
  </si>
  <si>
    <t>Al doilea cadru didactic examinator</t>
  </si>
  <si>
    <t xml:space="preserve">Disertatie iulie 2022 </t>
  </si>
  <si>
    <t xml:space="preserve">Licenta iulie 2022 </t>
  </si>
  <si>
    <t>Evaluări de parcurs Audit financiar-Curs (3 CIG+FB) 75+59</t>
  </si>
  <si>
    <t>Evaluări de parcurs Bazele contabilitatii-Curs (1 CIG+MN) 82+84</t>
  </si>
  <si>
    <t>Evaluări de parcurs Eval. Firmei-Curs (3 CIG+FB) 75+59</t>
  </si>
  <si>
    <t>Evaluări de parcurs Metod.ev.întreprinderii-Curs (1 B8) 48</t>
  </si>
  <si>
    <t>Evaluări de parcurs Metod.ev.întreprinderii-Seminar (1 B8) 48</t>
  </si>
  <si>
    <t>Evaluări de parcurs Stand.aud.fin.-Seminar (1 B8) 48</t>
  </si>
  <si>
    <t>Examene de semestru Audit financiar (3 CIG+FB) 75+59</t>
  </si>
  <si>
    <t>Examene de semestru Bazele contabilitatii (1 CIG+MN) 82+84</t>
  </si>
  <si>
    <t>Examene de semestru Eval. Firmei (3 CIG+FB) 75+59</t>
  </si>
  <si>
    <t>Examene de semestru Metod.ev.întreprinderii (1 B8) 48</t>
  </si>
  <si>
    <t>Restanțe și reexaminări Audit financiar (3 CIG+FB) 75+59</t>
  </si>
  <si>
    <t>Restanțe și reexaminări Bazele contabilitatii (1 CIG+MN) 82+84</t>
  </si>
  <si>
    <t>Restanțe și reexaminări Eval. Firmei (3 CIG+FB) 75+59</t>
  </si>
  <si>
    <t>Restanțe și reexaminări Metod.ev.întreprinderii (1 B8) 48</t>
  </si>
  <si>
    <r>
      <t>Examen de licență susținere</t>
    </r>
    <r>
      <rPr>
        <i/>
        <sz val="10"/>
        <rFont val="Arial Narrow"/>
        <family val="2"/>
      </rPr>
      <t xml:space="preserve"> 19/3*2</t>
    </r>
  </si>
  <si>
    <r>
      <t>Examen de disertație</t>
    </r>
    <r>
      <rPr>
        <i/>
        <sz val="10"/>
        <rFont val="Arial Narrow"/>
        <family val="2"/>
      </rPr>
      <t xml:space="preserve"> 19/3*3</t>
    </r>
  </si>
  <si>
    <t>Examen final la IIB6(29), IIB2 (32). IIIBA(45), IIIFB(59), total 165</t>
  </si>
  <si>
    <t>Evaluare pe parcurs, 165 studenti</t>
  </si>
  <si>
    <t>Restante 165 studenti</t>
  </si>
  <si>
    <t>Reexaminari 165 studenti</t>
  </si>
  <si>
    <t>Examen licență FB, 23 studenti</t>
  </si>
  <si>
    <t>Examen de semestru Bazele contabilității, FB I, 62 studenți</t>
  </si>
  <si>
    <t>Restanță Bazele contabilității FB I</t>
  </si>
  <si>
    <t>Reexaminare Bazele contabilității FB I</t>
  </si>
  <si>
    <t>Examen de semestru Bazele contabilității, Mk I, 42 studenți</t>
  </si>
  <si>
    <t>Restanță Bazele contabilității Mk I</t>
  </si>
  <si>
    <t>Reexaminare Bazele contabilității Mk I</t>
  </si>
  <si>
    <t>Examen de semestru Contabilitate de Gestiune, CIG III, 75 studenți</t>
  </si>
  <si>
    <t>Restanță Contabilitate de Gestiune CIG III</t>
  </si>
  <si>
    <t>Reexaminare Contabilitate de Gestiune CIG III</t>
  </si>
  <si>
    <t>Examen de semestru Control de Gestiune, CIG III, 75 studenți</t>
  </si>
  <si>
    <t>Restanță Control de Gestiune CIG III</t>
  </si>
  <si>
    <t>Reexaminare Control de Gestiune CIG III</t>
  </si>
  <si>
    <t>Examen de semestru Contabilitate de Gestiune, FB II, 59 studenți</t>
  </si>
  <si>
    <t>Restanță Contabilitate de Gestiune FB II</t>
  </si>
  <si>
    <t>Reexaminare Contabilitate de Gestiune FB II</t>
  </si>
  <si>
    <t>Examen de licență februarie + iulie, CIG III, 36 studenți</t>
  </si>
  <si>
    <t xml:space="preserve">comisie licenta: 23 absolventi </t>
  </si>
  <si>
    <t>comisie admitere doctorat: 10 candidati</t>
  </si>
  <si>
    <t>Evaluări de parcurs 2 BA: 38 studenti + 3 Erasmus (dovezile sunt atasate)</t>
  </si>
  <si>
    <t>examen de semestru 2 BA: 38 studenti + 3 Erasmus (dovezile sunt atasate)</t>
  </si>
  <si>
    <t>restanțe 2 BA</t>
  </si>
  <si>
    <t>reexaminări 2 BA</t>
  </si>
  <si>
    <t>Evaluări de parcurs 1 B6: 25 studenti</t>
  </si>
  <si>
    <t>examen de semestru 1 B6: 25 studenti</t>
  </si>
  <si>
    <t>restanțe 1 B6</t>
  </si>
  <si>
    <t>reexaminări 1 B6</t>
  </si>
  <si>
    <t>Evaluări de parcurs 2 B8: 47 studenti</t>
  </si>
  <si>
    <t>examen de semestru 2 B8: 47  studenti</t>
  </si>
  <si>
    <t>restanțe 2 B8</t>
  </si>
  <si>
    <t>reexaminări 2 B8</t>
  </si>
  <si>
    <t>examen de semestru</t>
  </si>
  <si>
    <t>(59 III FB + 25 I B6 + 65 II ECTS + 75 II CIG + 25 I B6) = 249/3</t>
  </si>
  <si>
    <t>evaluare pe parcurs</t>
  </si>
  <si>
    <t xml:space="preserve"> 249/3</t>
  </si>
  <si>
    <t>restanțe</t>
  </si>
  <si>
    <t>249/3 x 25%</t>
  </si>
  <si>
    <t>reexaminări</t>
  </si>
  <si>
    <t>249/3 x 10%</t>
  </si>
  <si>
    <t>examen licență</t>
  </si>
  <si>
    <t>23/3 x 2</t>
  </si>
  <si>
    <t>examen disertație</t>
  </si>
  <si>
    <t>24/3 x 3</t>
  </si>
  <si>
    <t>CHIRIAC L.F.FLORINA-CARMEN CIG - ZI  Licență Contabilitatea capitalurilor proprii</t>
  </si>
  <si>
    <t>CÎRJE M.G.ANDREEA CIG - ZI  Licență Contabilitata și gestiunea mărfurilor.</t>
  </si>
  <si>
    <t>CRAIU I.M.DENISA-FELICIA CIG - ZI  Licență Aspecte privind reportările financiare și cele nefinanciare ale entităților cotate din ROMÂNIA</t>
  </si>
  <si>
    <t>DOBRIN E.GESICA CIG - ZI  Licență Aspecte contabile și fiscale privind taxa pe valoarea adăugată. Studiu de caz la PROHARH CONS SRL..</t>
  </si>
  <si>
    <t>GHEORGHIN S.MĂLINA-HORTENSIA CIG - ZI  Licență Aspecte contabile ți fiscale privind activitatea în domeniul hotelier al restaurantelor.</t>
  </si>
  <si>
    <t>MĂRCUȘ L.OANA CIG - ZI  Licență Aspecte contabile privind veniturile, cheltuielile și rezultatul exercitiului.</t>
  </si>
  <si>
    <t>MARTIN A.ANDREEA CIG - ZI  Licență Aprofundări privind contabilitatea imobilizărilor corporale- Studiu de caz la Lendrion Industrial SRL Sibiu.</t>
  </si>
  <si>
    <t>MĂTĂCUȚĂ D.S.MARIA-BIANCA CIG - ZI  Licență Aspecte particulare și tratamente contabile privind activitățile de comerț electronic.</t>
  </si>
  <si>
    <t>MITRAN I.MARIA-GEORGIANA CIG - ZI  Licență Politici și tratamente contabile privind cheltuielile, veniturile și rezultatul exercițiului.</t>
  </si>
  <si>
    <t>MOHAN D.MARIA-ALEXANDRA CIG - ZI  Licență Analiza sub aspecte bugetareși contabile a cheltuielilor și veniturilor unei instituții publice . Studiu de caz privind Consiliul Județean Sibiu</t>
  </si>
  <si>
    <t>MOISĂ A.MĂDĂLINA-ELENA CIG - ZI  Licență Considerații privind contabilitatea și analiza cheltuielilor. Studiu de cazRMN DIAGNOSICA.</t>
  </si>
  <si>
    <t>MUȘIOIU P.POMPILIA-ANDREEA CIG - ZI  Licență Fundamentarea și execuția bugetului de venituri și cheltuieli. Studiu de caz Municipiul Mediaș.</t>
  </si>
  <si>
    <t>NEAMȚIU N.NICOLETA CIG - ZI  Licență Contabilitatea și gestiunea Stocurilor.</t>
  </si>
  <si>
    <t>ORZA V.ANDREEA CIG - ZI  Licență Contabilitatea și gestiunea stocurilor . Studiu de caz la SC HOLZ IMPEX SRL.</t>
  </si>
  <si>
    <t>PĂTRU C.D.ANDREI CIG - ZI  Licență Contabilitatea veniturilor , cheltuielilor și a rezultatului . Studiu de caz la SCPEHART SA.</t>
  </si>
  <si>
    <t>ȚETCU L.IULIA CIG - ZI  Licență Contabilitatea și gestiunea stocurilor.</t>
  </si>
  <si>
    <t>ȚICHINDELEAN (TRIFU) N.COSMINA CIG - ZI  Licență Contabilitatea operațiunilo privind decontarea cu personalul, asigurările sociale și protecție socială.</t>
  </si>
  <si>
    <t>VASIU O.DENISA-IOANA CIG - ZI  Licență Considerații privind contabilitatea și analiza cheltuielilor. Studiu de caz la SC INTERFRIG SRL.</t>
  </si>
  <si>
    <t>ARMEANĂ I. ANDREEA-AMALIA FB - ZI  Licență Contabilitatea și gestiunea trezoreriei - valențele informaționale ale situației fluxurilor de trezorerie</t>
  </si>
  <si>
    <t>BUNACIU I. GEORGIANA ALEXANDRA FB - ZI  Licență Contabilitatea și gestiunea stocurilor.</t>
  </si>
  <si>
    <t>GHIURUŢAN C. D. DANA FB - ZI  Licență Contabilitatea creanțelor și datoriilor comerciale.</t>
  </si>
  <si>
    <t>NAN S. M. SORIN-ANDREI FB - ZI  Licență Contabilitatea și gestiunea stocurilor rezultate din producție proprie.</t>
  </si>
  <si>
    <t>POPA I. IOANA LAURA FB - ZI  Licență Contabilitatea operațiunilor privind decontările cu personalul, asigurări  sociale și protecție socială.</t>
  </si>
  <si>
    <t>PRESECAN C. F. CĂTĂLIN-COSTICĂ FB - ZI  Licență Contabilitatea și gestiunea mărfurilor.</t>
  </si>
  <si>
    <t>SATMARI G. A. ŞTEFANIA-OANA FB - ZI  Licență Aspecte contabile și fiscale privind rezultatul exercițiului financiar.</t>
  </si>
  <si>
    <t>VÂRTEI C. P. ANDREEA-MĂDĂLINA FB - ZI  Licență Perspective privind raportarea integrată - dezbateri actuale și bune practici la nivel național, european și internațional.</t>
  </si>
  <si>
    <t>FĂU  V.  DIANA-MARIA FB - ZI  Licență Aspecte contabile și fiscale privind rezultatul exercițiului financiar - Studiu de caz la SISTEME PROARHITECTURĂ SRL.</t>
  </si>
  <si>
    <t>CIORTEA C. I. DIANA-ANDREEA BA - ZI  Licență Accounting for personnel settlement, social security and social protection operations.</t>
  </si>
  <si>
    <t>MAREŞ N. E. THEODOR-NICOLAE BA - ZI  Licență The role of internal auditing  and sustainability in the performance of business,</t>
  </si>
  <si>
    <t>BOBIȚĂ I.ȘTEFAN ECTS - ZI  Licență Aspecte contabile și fiscale privind rezultatul exercițiului.</t>
  </si>
  <si>
    <t>GIURA I.AURORA-MELISA ECTS - ZI  Licență Aspecte particulare și tratamwente contabile privind activitățile de comerț electronic. Studiu de caz la SC TAT ART SRL.</t>
  </si>
  <si>
    <t>BIBU I. MARIA ALEXANDRA B8 - ZI Disertație Contabilitatea și gestiunea stocurilor rezultate din producție proprie: LUX CARN SRL</t>
  </si>
  <si>
    <t>BREAZU I. T. ALINA IULIA B8 - ZI Disertație Contabilitatea operațiunilor speciale implicate de activitățile de turism și alimentație publică - aprofundări conceptuale, particulare și aplicative</t>
  </si>
  <si>
    <t xml:space="preserve">CĂZILA I. D. CRISTINA B8 - ZI Disertație Contabilitatea operațiunilor speciale implicate de activitățile constructii montaj-aprofundari conceptuale, particulare si aplicative </t>
  </si>
  <si>
    <t>DOROBANTU D. SÂNZIANA B8 - ZI Disertație Particularități și diferențieri de natură contabilă, economică și fiscală întrevăzute în activitățile de comerț și producție</t>
  </si>
  <si>
    <t>FILKER F. DIANA B8 - ZI Disertație Contabilitatea operațiunilor speciale proprii fermelor și exploatațiilor agricole-aprofundări conceptuale, particulare și aplicative</t>
  </si>
  <si>
    <t>KLETT S. A. TANJA SIMINA B8 - ZI Disertație Aspecte și tratamente contabile particulare privind contabilitatea în activitatea de comerț</t>
  </si>
  <si>
    <t>MAN (MARZOI) I. CLAUDIA ȘTEFANIA B8 - ZI Disertație Aprofundări contabile privind evaluarea, recunoasterea, amortizarea și raportarea financiară a activelor imobiliare</t>
  </si>
  <si>
    <t>MINDREAN C. LARISA NICOLETA B8 - ZI Disertație Contabilitatea operațiunilor speciale proprii derulării contractelor de franciyă- o abordare comparativă francizor vs franciza și franciza vs  concesiune fiducie, divizarea societăților</t>
  </si>
  <si>
    <t>POPESCU I. IONELA DIANA B8 - ZI Disertație Instrumente financiare - evaluare, tratamente contabile și rolul analiyei fundamentale</t>
  </si>
  <si>
    <t>BRANDIBUL I. ANDREEA-GEORGIANA	FINANȚE ȘI BĂNCI		Managementul formării și utilizării capitalurilor firmei, licență</t>
  </si>
  <si>
    <t>BUHUŞ V. LUMINIŢA-MIHAELA	FINANȚE ȘI BĂNCI	Analiza cheltuielilor firmei. Licență</t>
  </si>
  <si>
    <t>CRISTEA I. VIOLETA ANDREEA	FINANȚE ȘI BĂNCI		Analiza poziției financiare  a firmei pe baza activului și pasivului bilanțier. Licență</t>
  </si>
  <si>
    <t>DOBÎRTĂ S. GEORGIANA	FINANȚE ȘI BĂNCI	Managementul și gestiunea riscului de firmă. Licență</t>
  </si>
  <si>
    <t>GHIBU-PAŞTIU I. ANDREEA	FINANȚE ȘI BĂNCI		Analiza poziției financiare pe baza echilibrului financiar al firmei. Licență</t>
  </si>
  <si>
    <t>NEAGA M. MARIA-GABRIELA	FINANȚE ȘI BĂNCI	Analiza economică a firmei. Licență</t>
  </si>
  <si>
    <t>NIŢU I. ANDREEA-IULIANA	FINANȚE ȘI BĂNCI		Analiza rentabilității firmei pe baza soldurilor intermediare de gestiune. Licență</t>
  </si>
  <si>
    <t>PIPERNEA A. V. ALISA-MARIA	FINANȚE ȘI BĂNCI	Managementul procesului investițional. Licență</t>
  </si>
  <si>
    <t>POPA I. R. IOANA-ALEXANDRA	FINANȚE ȘI BĂNCI	Analiza activității de  producție și comercializare.  Licență</t>
  </si>
  <si>
    <t>ŢĂPÎRLUIE N. SORINA-MARIA	FINANȚE ȘI BĂNCI		Analiza profitabilității firmei. Licență</t>
  </si>
  <si>
    <t>VÂLCEA  D.  ADINA-IONELA	FINANȚE ȘI BĂNCI	Managementul și gestiunea riscului de firmă. Licență</t>
  </si>
  <si>
    <t>VESA  M.  ALINA-MIHAELA	FINANȚE ȘI BĂNCI	Analiza economică a firmei, Licență</t>
  </si>
  <si>
    <t>Orbu Radu, Analiza economica a firmei, licență</t>
  </si>
  <si>
    <t>ALEXANDRU V.GHEORGHE, Contabilitatea creanțelor și datoriilor, Licență</t>
  </si>
  <si>
    <t>ANDREIU N.ADINA-MARIANA, Contabilitatea veniturilor,cheltuielilor șI a rezultatului exercițiului, Licență</t>
  </si>
  <si>
    <t>BELDEAN I.IOANA-MARIA, CONTABILITATEA TVA-ului, Licență</t>
  </si>
  <si>
    <t>CĂTANĂ I.C.ANDRADA-DAYANA, Contabilitatea operațiunilor de natură fiscalî într-o întreprindere de comerț, Licență</t>
  </si>
  <si>
    <t>ONOIU I.MELISA-MARIA, Contabilitatea imobiliz[rilor corporale, Licență</t>
  </si>
  <si>
    <t>ROTARIU D.A.ANDRADA-LUCIA, EVALUAREA INTREPRINDERII, Licență</t>
  </si>
  <si>
    <t>STĂNILĂ  S. SORIN  DUMITRU (februarie), Auditarea situațiilor financiare în domeniul HORECA, Licență</t>
  </si>
  <si>
    <t>ANDREI N. ALINA-NICOLETA</t>
  </si>
  <si>
    <t>BACIU I. DENISA ANDREEA</t>
  </si>
  <si>
    <t>CĂLIN I. D. ILEANA-DIANA</t>
  </si>
  <si>
    <t>GEORGESCU S. ELENA-ALBERTINA</t>
  </si>
  <si>
    <t>POPA I. TEODORA-CRISTINA</t>
  </si>
  <si>
    <t>PRECUP N. IONELA-ANDREEA</t>
  </si>
  <si>
    <t>VASILE V. MARIA-ALEXANDRA</t>
  </si>
  <si>
    <t>DÎRLOȘAN  C.-I. CLAUDIA ANA</t>
  </si>
  <si>
    <t>CAPALNEAN N. NICOLETA IULIA</t>
  </si>
  <si>
    <t>FĂINAREA H. OANA GEORGIANA</t>
  </si>
  <si>
    <t>GROZEA L. IOANA LUCIANA</t>
  </si>
  <si>
    <t>SAVA A. ELENA ADRIANA</t>
  </si>
  <si>
    <t>GÎRBULEȚ I. ANCA</t>
  </si>
  <si>
    <t>MĂRCULESCU F. BIANCA MĂDĂLINA</t>
  </si>
  <si>
    <t>Bunescu Bianca Eleonora, Procedee de repartizare a cheltuielilor indirecte. Studiu de caz la HOVAMANUFACTURING SRL., licență</t>
  </si>
  <si>
    <t>Paraschiv Dragoș Ioan, Indici de echivalență complecși, licență</t>
  </si>
  <si>
    <t>Popa Daniel, Procedeul indicilor de echivalență simpli. Studiu de caz la CIS AUTOMOTIVE SRL, licență</t>
  </si>
  <si>
    <t>Crăciun Roberto Daniel Iliuță, Calculația costurilor pentru stocurile de produse, licență</t>
  </si>
  <si>
    <t>Robert Iridon, Fundamentarea surselor de finanţare la nivel de firma, Finanțe-Bănci</t>
  </si>
  <si>
    <t>CIBU GH. ANDREEA LUMINIȚA, Introducerea monedei EURO în România, B6</t>
  </si>
  <si>
    <t>CONSTANTIN  (OPREA) C. V. GEORGIANA MINODORA, Piața financiară din Turcia, caracteristici și evoluții, B6</t>
  </si>
  <si>
    <t>CROITORU N. LARISA ADINA, Particularitați ale sistemului financiar din Elveția, B6</t>
  </si>
  <si>
    <t>GHISE C. ANA GABRIELA, Banca Centrală Europeană - autoritate a zonei euro, B6</t>
  </si>
  <si>
    <t>MAZILU I. IUSTINA ELENA, Analiza comparativă a activității băncilor centrale din SUA, Japonia, Zona Euro, B6</t>
  </si>
  <si>
    <t>MUNTEAN GH. C.  ANDRADA CRISTINA, Particularități ale sistemului financiar bancar din Suedia, B6</t>
  </si>
  <si>
    <t>VARGA I. A. EMOKE KINGA, Rolul FMI în prevenirea și gestionarea crizelor financiare, B6</t>
  </si>
  <si>
    <t>VLAD V. VASILE, Piața financiară din Marea Britanie - realități și perspective, B6</t>
  </si>
  <si>
    <t>ȘUREANU G.LUKAS-GEORGE, ETHEREUM - de la o monedă virtuală la rețeaua DEFI, ECTS</t>
  </si>
  <si>
    <t>Membru comisie elaborare subiecte MN (inițial membru supleant)</t>
  </si>
  <si>
    <t>Membru comisie supraveghere examen licență</t>
  </si>
  <si>
    <t>membru Consiliul Facultății</t>
  </si>
  <si>
    <t>membru CSUD</t>
  </si>
  <si>
    <t>membru Consiliul de Administrație</t>
  </si>
  <si>
    <t>membru Comisie consurs Cristescu Marian</t>
  </si>
  <si>
    <t>membru comisii posturi cercetare ISCI</t>
  </si>
  <si>
    <t>membru comisie verificare gradații de merit</t>
  </si>
  <si>
    <t>Comisiile de licență iulie 2022 - supraveghere</t>
  </si>
  <si>
    <t>4 pt.</t>
  </si>
  <si>
    <t>Consiliul Academic al DIDIFR</t>
  </si>
  <si>
    <t>Membru în Senatul ULBS</t>
  </si>
  <si>
    <t>Comisie corectură examen licență</t>
  </si>
  <si>
    <t>Comisie specială senat – Analiză situație fonduri ERASMUS</t>
  </si>
  <si>
    <t>Comisie evaluare gradații de merit FSE</t>
  </si>
  <si>
    <t>Comisie Control sistem managerial intern ULBS</t>
  </si>
  <si>
    <t>Comisie contestații gradații de merit la nivel ULBS</t>
  </si>
  <si>
    <t>Comisie evaluare dosare ERASMUS FSE</t>
  </si>
  <si>
    <t>membru în Consiliul Departamentulu</t>
  </si>
  <si>
    <t>membru în Consiliul Facultății</t>
  </si>
  <si>
    <t>presedinte comisii concurs Sitea Daria</t>
  </si>
  <si>
    <t>membru Comisie corectura licenta</t>
  </si>
  <si>
    <t>Morosan Adrian</t>
  </si>
  <si>
    <t>Comsie supraveghere licenta</t>
  </si>
  <si>
    <t xml:space="preserve">membru Comisia de Asigurare a Calității </t>
  </si>
  <si>
    <t>Oprean-Stan Ramona</t>
  </si>
  <si>
    <t>ordin rector ULBS membru comisie concurs asistent universitar pozitia 36</t>
  </si>
  <si>
    <t>decizie Academia Romana sustinere teza doctorat Driga Diana</t>
  </si>
  <si>
    <t>Comisia pentru examenele de finalizare a studiilor (licență și disertatie) febr</t>
  </si>
  <si>
    <t>Comisia pentru examenele de finalizare a studiilor (licență și disertatie) iulie</t>
  </si>
  <si>
    <t xml:space="preserve">Consiliul Facultății </t>
  </si>
  <si>
    <t>comisie concurs Sitea Daria</t>
  </si>
  <si>
    <t>comisie corectura examen Licenta</t>
  </si>
  <si>
    <t>Tutorat CIG II</t>
  </si>
  <si>
    <t>Practică de specialitate CIG II</t>
  </si>
  <si>
    <t>consultatții</t>
  </si>
  <si>
    <t xml:space="preserve">Tutorat </t>
  </si>
  <si>
    <t>Consultatii</t>
  </si>
  <si>
    <t>Tutorat CIG</t>
  </si>
  <si>
    <t>Tutorat FB</t>
  </si>
  <si>
    <t>practică de specialitate B6</t>
  </si>
  <si>
    <t>Organizare Scoala de vara pentru profesori Development of digital skills and modern teaching methods foe economics teachers, iunie 2022, 25 participanti</t>
  </si>
  <si>
    <t>Organizare Scoala de vara Digital Finance and Blockchain, iunie 2022, 39 participanti</t>
  </si>
  <si>
    <t>Organizare ateliere Seminar perfectionare vocationala ULBS - ISF: oct 2021, aprilie 2022, ULBS,coordonator</t>
  </si>
  <si>
    <t>2*10</t>
  </si>
  <si>
    <t>Organizare Scoala de vara pentru profesori Development of digital skills and modern teaching methods foe economics teachers, iunie 2022, 25 participanti, coordonator</t>
  </si>
  <si>
    <t>Organizare Scoala de vara Digital Finance and Blockchain, iunie 2022, 39 participanti, ULBS, coordonator</t>
  </si>
  <si>
    <t>Mobilitate STT, Instituto Politécnico de Viana do Castelo, Portugalia</t>
  </si>
  <si>
    <t>STT,  University of Economics from Bratislava, Slovakia, 22.11.2021-28.11.2021,</t>
  </si>
  <si>
    <t>Staff mobility for Teaching To/From Partner Countries
Planned dates of mobility: 19/05/2022 - 28/05/2022
Country of mobility: Cambodia ROYAL UNIVERSITY OF LAW AND ECONOMICS
City: Phnom Penh</t>
  </si>
  <si>
    <t>Staff mobility for training between Programme Countries
Planned dates of mobility: 25/04/2022 - 29/04/2022
Country of mobility: Spain UNIVERSITAT DE LES ILLES BALEARS
City: PALMA DE MALLORCA</t>
  </si>
  <si>
    <t>Comisie evaluare dosar abilitare Brătian Vasile</t>
  </si>
  <si>
    <t>Comisie evaluare dosar abilitare Stoica Florin</t>
  </si>
  <si>
    <t>Comisie evaluare dosar abilitare Mârza Bogdan</t>
  </si>
  <si>
    <t>Alte activitati suport  - director IOSUD</t>
  </si>
  <si>
    <t>Formare - Intensive Training for Teaching Staff "Development of Digital Skills and Modern Teaching Methods for Economics Teachers" within the ReThink Finance Project, between June 27 and July 4</t>
  </si>
  <si>
    <t>8 p./zi x 6 zile</t>
  </si>
  <si>
    <t>Promovare - Promovarea ofertei educaționale a ULBS</t>
  </si>
  <si>
    <t>8 p./zi x 2 zile</t>
  </si>
  <si>
    <t>Activitati administrative - Gestionare pagini social media ale facultatii (Facebook, Instagram, E-mail)</t>
  </si>
  <si>
    <t>30 p.</t>
  </si>
  <si>
    <t>Alte activitati suport - Dosar acreditare Finante si Banci</t>
  </si>
  <si>
    <t>1 p. x 60 ore</t>
  </si>
  <si>
    <t>Alte activitati suport  - director departament</t>
  </si>
  <si>
    <t>Participare la realizarea site-ului DIDIFR</t>
  </si>
  <si>
    <t>Workshop Leadership Academic (Know)</t>
  </si>
  <si>
    <t>4+8+8</t>
  </si>
  <si>
    <t>Atelier pentru dezvoltare si imbunatatire competentelor FDI</t>
  </si>
  <si>
    <t xml:space="preserve">Online training course on the GRI Sector Standards </t>
  </si>
  <si>
    <t>Vizite de promovare</t>
  </si>
  <si>
    <t>2*8</t>
  </si>
  <si>
    <t>Scoala de vara Rethink Finance</t>
  </si>
  <si>
    <t>Martie 2022: membru in comisia de evaluare internă a dosarului de abilitare depus de către Vasile Bratian</t>
  </si>
  <si>
    <t>Aprilie 2022: membru in comisia de evaluare internă a dosarului de abilitare depus de către Bogdan Marza</t>
  </si>
  <si>
    <t>Științe Economice</t>
  </si>
  <si>
    <t>Assessing the Effects of the COVID-19 Pandemic on M-Commerce Adoption: An Adapted UTAUT2 Approach</t>
  </si>
  <si>
    <t>VINEREAN Simona (ULBS), Budac Camelia (ULBS), Baltador Lia Alexandra (ULBS), Dan-Cristian Dabija (UBB)</t>
  </si>
  <si>
    <t>Electronic</t>
  </si>
  <si>
    <t xml:space="preserve"> eISSN2079-9292</t>
  </si>
  <si>
    <t>https://www.webofscience.com/wos/woscc/full-record/WOS:000785329500001</t>
  </si>
  <si>
    <t>https://www.mdpi.com/1591408</t>
  </si>
  <si>
    <t>10.3390/electronics11081269</t>
  </si>
  <si>
    <t>WOS:000785329500001</t>
  </si>
  <si>
    <t>1269</t>
  </si>
  <si>
    <t>Baltador Lia</t>
  </si>
  <si>
    <t>New Globalization or… quite the opposite</t>
  </si>
  <si>
    <t>BaltadorLia Alexandra (ULBS)</t>
  </si>
  <si>
    <t> Innovative Business Development-A Global Perspective</t>
  </si>
  <si>
    <t>https://link.springer.com/chapter/10.1007/978-3-030-01878-8_1</t>
  </si>
  <si>
    <t>https://doi.org/10.1007/978-3-030-01878-8</t>
  </si>
  <si>
    <t>1-7</t>
  </si>
  <si>
    <t>Conferinta Scopus</t>
  </si>
  <si>
    <t>ISBN: 978-3-030-01878-8</t>
  </si>
  <si>
    <t>Assessing the Nexus Between Education, Economic Growth, and Innovation: An Empirical Analysis</t>
  </si>
  <si>
    <t>Cosmin-Alin Boţoroga (ASE București), Alexandra Horobeţ (ASE București), Lucian Belaşcu (ULBS), Alexandra Smedoiu Popoviciu (ASE București), Aura Gîrlovan (Genpact)</t>
  </si>
  <si>
    <t>FSEC03</t>
  </si>
  <si>
    <t>https://www.webofscience.com/wos/woscc/full-record/WOS:000923095600002</t>
  </si>
  <si>
    <t>https://sciendo.com/pdf/10.2478/sbe-2022-0043</t>
  </si>
  <si>
    <t>DOI 10.2478/sbe-2022-0043</t>
  </si>
  <si>
    <t>WOS:000923095600002</t>
  </si>
  <si>
    <t>18-34</t>
  </si>
  <si>
    <t>Articol indexat WoS ESCI si Scopus</t>
  </si>
  <si>
    <t>Belașcu Lucian</t>
  </si>
  <si>
    <t>The role of distinct electricity sources on pollution abatement: evidence from a wide global panel</t>
  </si>
  <si>
    <t>Alexandra Horobet (ASE Bucuresti), Cristiana Doina Tudor (ASE Bucuresti), Lucian Belascu (ULBS), Dan Gabriel Dumitrescu (ASE Bucuresti)</t>
  </si>
  <si>
    <t>Frontiers in Environmental Science</t>
  </si>
  <si>
    <t>2296-665X</t>
  </si>
  <si>
    <t>https://www.webofscience.com/wos/woscc/full-record/WOS:000863339600001</t>
  </si>
  <si>
    <t>https://www.frontiersin.org/articles/10.3389/fenvs.2022.996515/full</t>
  </si>
  <si>
    <t>https://doi.org/10.3389/fenvs.2022.996515</t>
  </si>
  <si>
    <t>WOS:000863339600001</t>
  </si>
  <si>
    <t>1-15</t>
  </si>
  <si>
    <t>WoS zona galbena dupa FI si AIS</t>
  </si>
  <si>
    <t>An Empirical Assessment of the Financial Development–Environmental Quality Nexus in the European Union</t>
  </si>
  <si>
    <t>Alexandra Horobeţ (ASE Bucuresti), Irina Mnohoghitnei (ASE Bucuresti), Dan Gabriel Dumitrescu (ASE Bucuresti), Stefania Cristina Curea (ASE Bucuresti), Lucian Belaşcu (ULBS)</t>
  </si>
  <si>
    <t>Amfiteatru Economic</t>
  </si>
  <si>
    <t>1582-9146</t>
  </si>
  <si>
    <t>https://www.webofscience.com/wos/woscc/full-record/WOS:000855161200003</t>
  </si>
  <si>
    <t>https://www.amfiteatrueconomic.ro/ArticolRO.aspx?CodArticol=3131</t>
  </si>
  <si>
    <t>DOI:10.24818/EA/2022/61/613</t>
  </si>
  <si>
    <t>WOS:000855161200003</t>
  </si>
  <si>
    <t>613-629</t>
  </si>
  <si>
    <t xml:space="preserve">WoS zona galbena dupa FI </t>
  </si>
  <si>
    <t>Considerations Upon the Effects of Covid-19 Pandemic on the Romanian Economic Environment</t>
  </si>
  <si>
    <t>Velica Cârciumărescu Diana-Elena (ULBS), Belascu Lucian (ULBS), Horobet Alexandra (ASE Bucuresti)</t>
  </si>
  <si>
    <t>https://www.webofscience.com/wos/woscc/full-record/WOS:000803246100018</t>
  </si>
  <si>
    <t>https://sciendo.com/pdf/10.2478/sbe-2022-0018</t>
  </si>
  <si>
    <t>DOI 10.2478/sbe-2022-0018</t>
  </si>
  <si>
    <t>WOS:000803246100018</t>
  </si>
  <si>
    <t>272-289</t>
  </si>
  <si>
    <t>The interplay between digitalization, education, and financial development: A european case study</t>
  </si>
  <si>
    <t>Alexandra Horobet (ASE Bucuresti), Irina Mnohoghitnei (ASE Bucuresti), Emanuela Marinela Luminita Zlatea (ASE Bucuresti), Lucian Belascu (ULBS)</t>
  </si>
  <si>
    <t>Journal of Riisk and Financial Management</t>
  </si>
  <si>
    <t>1911-8074</t>
  </si>
  <si>
    <t>https://www.webofscience.com/wos/woscc/full-record/WOS:000774775800001; https://www.scopus.com/record/display.uri?eid=2-s2.0-85130481789&amp;origin=resultslist&amp;sort=plf-f&amp;src=s&amp;sid=14428b1db494cc74dd9fb8d38dcdf18c&amp;sot=b&amp;sdt=b&amp;s=TITLE-ABS-KEY%28The+interplay+between+digitalization%2C+education%2C+and+financial+development%3A+A+european+case+study%29&amp;sl=112&amp;sessionSearchId=14428b1db494cc74dd9fb8d38dcdf18c</t>
  </si>
  <si>
    <t>https://www.mdpi.com/1911-8074/15/3/135</t>
  </si>
  <si>
    <t>10.3390/jrfm15030135</t>
  </si>
  <si>
    <t>WOS:000774775800001</t>
  </si>
  <si>
    <t>135</t>
  </si>
  <si>
    <t>Oil price volatility and airlines’ stock returns: evidence from the global aviation industry</t>
  </si>
  <si>
    <t>Alexandra Horobet (ASE Bucuresti), Marinela Luminita Emanuela Zlatea (ASE Bucuresti), Lucian Belascu (ULBS), Dan Gabriel Dumitrescu (ASE Bucuresti)</t>
  </si>
  <si>
    <t>Journal of Business Economics and Management</t>
  </si>
  <si>
    <t>1611-1699</t>
  </si>
  <si>
    <t>https://www.webofscience.com/wos/woscc/full-record/WOS:000770775200003</t>
  </si>
  <si>
    <t>https://journals.vilniustech.lt/index.php/JBEM/article/view/16094</t>
  </si>
  <si>
    <t>https://doi.org/10.3846/jbem.2022.16094</t>
  </si>
  <si>
    <t>WOS:000770775200003</t>
  </si>
  <si>
    <t>284-304</t>
  </si>
  <si>
    <t>Bitcoin is so Last Decade–How Decentralized Finance (DeFi) could Shape the Digital Economy</t>
  </si>
  <si>
    <t>Irina MNOHOGHITNEI (ASE Bucuresti), Alexandra HOROBEȚ (ASE Bucuresti), Lucian BELAȘCU (ULBS)</t>
  </si>
  <si>
    <t>2067-3795</t>
  </si>
  <si>
    <t>https://www.scopus.com/record/display.uri?eid=2-s2.0-85134312232&amp;origin=resultslist&amp;sort=plf-f&amp;src=s&amp;sid=bd3cca1b5e3c10d219cd8dc639d9faa3&amp;sot=b&amp;sdt=b&amp;s=TITLE-ABS-KEY%28bitcoin+is+so+AND+last+AND+decade%29&amp;sl=105&amp;sessionSearchId=bd3cca1b5e3c10d219cd8dc639d9faa3</t>
  </si>
  <si>
    <t>https://www.ejist.ro/files/pdf/483.pdf</t>
  </si>
  <si>
    <t>10.24818/ejis.2022.06</t>
  </si>
  <si>
    <t>87-99</t>
  </si>
  <si>
    <t>Articol indexat Scopus</t>
  </si>
  <si>
    <t>Simona Vinerean (ULBS), Camelia Budac (ULBS), Lia Baltador (ULBS), Dan-Cristian Dabija (UBB)</t>
  </si>
  <si>
    <t>Electronics</t>
  </si>
  <si>
    <t>2079-9292</t>
  </si>
  <si>
    <t>000785329500001</t>
  </si>
  <si>
    <t>Budac Camelia</t>
  </si>
  <si>
    <t>Consumer Behavior and Competition-Factors of a Successful Marketing Strategy</t>
  </si>
  <si>
    <t>Duralia Oana</t>
  </si>
  <si>
    <t>vol.17</t>
  </si>
  <si>
    <t>2344-5416</t>
  </si>
  <si>
    <t>https://1510q6ey7-y-https-www-webofscience-com.z.e-nformation.ro/wos/woscc/full-record/WOS:000923095600005</t>
  </si>
  <si>
    <t>https://sciendo.com/article/10.2478/sbe-2022-0046</t>
  </si>
  <si>
    <t xml:space="preserve"> 10.2478/sbe-2022-0046</t>
  </si>
  <si>
    <t>WOS:000923095600005</t>
  </si>
  <si>
    <t>70-79</t>
  </si>
  <si>
    <t>Social Media Profiling for the Development of Online Marketing Strategies</t>
  </si>
  <si>
    <t>Fuciu Mircea</t>
  </si>
  <si>
    <t>ISSN1842-4120
eISSN2344-5416</t>
  </si>
  <si>
    <t>https://www.webofscience.com/wos/woscc/full-record/WOS:000923095600006</t>
  </si>
  <si>
    <t>https://sciendo.com/pdf/10.2478/sbe-2022-0047</t>
  </si>
  <si>
    <t xml:space="preserve">10.2478/sbe-2022-0047 </t>
  </si>
  <si>
    <t>WOS:000923095600006</t>
  </si>
  <si>
    <t>80-89</t>
  </si>
  <si>
    <t>ESCI, Scopus</t>
  </si>
  <si>
    <t>The Objectives of the Europe 2020 Strategy and Romania’s Achievements</t>
  </si>
  <si>
    <t>Lucian Paul</t>
  </si>
  <si>
    <t>eISSN2344-5416</t>
  </si>
  <si>
    <t>https://sciendo.com/article/10.2478/sbe-2022-0033</t>
  </si>
  <si>
    <t>DOI: https://doi.org/10.2478/sbe-2022-0033</t>
  </si>
  <si>
    <t>195-215</t>
  </si>
  <si>
    <t>Sharing Economy and Employment: What’s Next?</t>
  </si>
  <si>
    <t>https://www.scopus.com/record/display.uri?eid=2-s2.0-85126190114&amp;origin=resultslist&amp;sort=plf-f</t>
  </si>
  <si>
    <t>https://link.springer.com/chapter/10.1007/978-3-030-01878-8_13</t>
  </si>
  <si>
    <t>10.1007/978-3-030-01878-8_13</t>
  </si>
  <si>
    <t>151-156</t>
  </si>
  <si>
    <t>Highlights in Teaching Ethical Management Applied in Achieving Economic Sciences</t>
  </si>
  <si>
    <t>Liviu Mihăescu (ULBS)</t>
  </si>
  <si>
    <t>In: Orăștean, R., Ogrean, C., Mărginean, S. (eds) Innovative Business Development—A Global Perspective. IECS 2018. Springer Proceedings in Business and Economics. Springer, Cham., (Scopus Proceedings)</t>
  </si>
  <si>
    <t>Electronic ISSN 2198-7254, Print ISSN 2198-7246</t>
  </si>
  <si>
    <t xml:space="preserve">https://www.springer.com/series/11960 </t>
  </si>
  <si>
    <t xml:space="preserve">https://link.springer.com/chapter/10.1007/978-3-030-01878-8_17 </t>
  </si>
  <si>
    <t xml:space="preserve">https://doi.org/10.1007/978-3-030-01878-8_17 </t>
  </si>
  <si>
    <t>201-208</t>
  </si>
  <si>
    <t>Mihăescu Liviu</t>
  </si>
  <si>
    <t>Economic Intelligence: Using Innovation to Reinvent the Business.</t>
  </si>
  <si>
    <t xml:space="preserve"> In: Orăștean, R., Ogrean, C., Mărginean, S.C. (eds) Organizations and Performance in a Complex World. IECS 2019. Springer Proceedings in Business and Economics. Springer, Cham. </t>
  </si>
  <si>
    <t xml:space="preserve">https://link.springer.com/book/10.1007/978-3-030-50676-6#about-this-book </t>
  </si>
  <si>
    <t>Print ISBN978-3-030-50675-9, Online ISBN978-3-030-50676-6</t>
  </si>
  <si>
    <t xml:space="preserve">https://link.springer.com/book/10.1007/978-3-030-50676-6 </t>
  </si>
  <si>
    <t>https://doi.org/10.1007/978-3-030-50676-6</t>
  </si>
  <si>
    <t>177-188</t>
  </si>
  <si>
    <t>Softcover ISBN978-3-030-50678-0</t>
  </si>
  <si>
    <t>Towards a concept of responsibility for economics</t>
  </si>
  <si>
    <t>Ioana Negru (ULBS), Wilfred Dolfsma (Wageninegen University, Nederlands)</t>
  </si>
  <si>
    <t>FCSE3</t>
  </si>
  <si>
    <t>New Political Economy</t>
  </si>
  <si>
    <t>issue 5</t>
  </si>
  <si>
    <t>https://www.tandfonline.com/doi/full/10.1080/13563467.2022.2038116</t>
  </si>
  <si>
    <t>https://doi.org/10.1080/13563467.2022.2038116</t>
  </si>
  <si>
    <t>p. 895-905</t>
  </si>
  <si>
    <t>Q1/ rosie</t>
  </si>
  <si>
    <t>Negru Ioana</t>
  </si>
  <si>
    <t>Institutional Obsolescence: Why Do Institutions Persist though Evolutionary Selection Pressure Changes Radically?</t>
  </si>
  <si>
    <t>Negru, I., &amp; Dolfsma, W.</t>
  </si>
  <si>
    <t>Journal of Economic Issues</t>
  </si>
  <si>
    <t>0021-3624</t>
  </si>
  <si>
    <t>https://www.webofscience.com/wos/woscc/full-record/WOS:000863399800002</t>
  </si>
  <si>
    <t>https://www.tandfonline.com/doi/full/10.1080/00213624.2022.2079930</t>
  </si>
  <si>
    <t>https://doi.org/10.1080/00213624.2022.2079930</t>
  </si>
  <si>
    <t>WOS:000863399800002</t>
  </si>
  <si>
    <t>699-706.</t>
  </si>
  <si>
    <t>q4</t>
  </si>
  <si>
    <t xml:space="preserve">Street Food and Street Vendors, a Culinary Heritage?, </t>
  </si>
  <si>
    <t>Nicula Virgil, Donatella Privitera (Italia),Spanu Simona (ULBS)</t>
  </si>
  <si>
    <t>FSEC 3</t>
  </si>
  <si>
    <t xml:space="preserve"> Orăștean Ramona, Ogrean Claudia, Mărginean Silvia Cristina  (editori), Springer Proceedings in Business and Economics/ Innovative Business Development - A Global Perspective,</t>
  </si>
  <si>
    <t xml:space="preserve">ISBN 978-3-030-01877-1, </t>
  </si>
  <si>
    <t>DOI articol (Digital object identifier) 10.1007/978-3-030-01878-8</t>
  </si>
  <si>
    <t>pag.241-250</t>
  </si>
  <si>
    <t>Nicula Virgil</t>
  </si>
  <si>
    <t>Rural and Gastronomical Tourism in Baltic Countries</t>
  </si>
  <si>
    <t xml:space="preserve">2. Mărginean Silvia Cristina, Ogrean Claudia, Orăștean Ramona(editori), Emerging Issues in the Global Economy, 2017 International Economics Conference in Sibiu(IECS), Springer Proceedings in Business and Economics, </t>
  </si>
  <si>
    <t>ISBN 978-3-319-71875-0.</t>
  </si>
  <si>
    <t>pag. 253-277</t>
  </si>
  <si>
    <t>Exploring Romania’s Digital Gap-What is Under the Water, If this is Only the Tip of the Iceberg?</t>
  </si>
  <si>
    <t>Ogrean, C. (ULBS); Herciu, M. (ULBS)</t>
  </si>
  <si>
    <t>Ogrean Claudia</t>
  </si>
  <si>
    <t>Fostering Innovation in Romania. Insights from the Smart Specialization Strategies</t>
  </si>
  <si>
    <t>Sustainability Performance And Reporting–A Strategic Issue For Electric Car Automakers</t>
  </si>
  <si>
    <t>https://magazines.ulbsibiu.ro/eccsf/RePEc/blg/journl/17320ogrean.pdf</t>
  </si>
  <si>
    <t>Sustainable Innovation as Competitive Advantage in the Era of Sustainability</t>
  </si>
  <si>
    <t>Ogrean, C. (ULBS)</t>
  </si>
  <si>
    <t xml:space="preserve">Innovative Business Development—A Global Perspective: 25th International Economic Conference of Sibiu (IECS 2018) 25 </t>
  </si>
  <si>
    <t>https://www.scopus.com/record/display.uri?eid=2-s2.0-85126245710&amp;origin=resultslist&amp;sort=plf-f&amp;src=s&amp;st1=ogrean&amp;st2=claudia&amp;nlo=1&amp;nlr=20&amp;nls=count-f&amp;sid=e82edd7f108a330c7f0fa1adc09502f1&amp;sot=anl&amp;sdt=cl&amp;cluster=scopubyr%2c%222018%22%2ct&amp;sl=36&amp;s=AU-ID%28%22Ogrean%2c+Claudia%22+24833533600%29&amp;relpos=2&amp;citeCnt=0&amp;searchTerm=</t>
  </si>
  <si>
    <t>https://link.springer.com/chapter/10.1007/978-3-030-01878-8_21</t>
  </si>
  <si>
    <t>10.1007/978-3-030-01878-8_21</t>
  </si>
  <si>
    <t>251–265</t>
  </si>
  <si>
    <t>2018 (indexata in 2022)</t>
  </si>
  <si>
    <t>Barbu Liliana (ULBS); Mihaiu Diana Marieta (ULBS); Serban Radu Alexandru (ULBS); Opreana Alin (ULBS)</t>
  </si>
  <si>
    <t>SUSTAINABILITY</t>
  </si>
  <si>
    <t>1043</t>
  </si>
  <si>
    <t>Opreana Alin</t>
  </si>
  <si>
    <t>THE IMPACT OF THE COVID-19 PANDEMIC ON CONSUMERS' ONLINE SHOPPING BEHAVIOUR - AN EMPIRICAL MODEL</t>
  </si>
  <si>
    <t>Cetina, Iuliana (ASE); Vinerean, Simona (ULBS); Opreana, Alin (ULBS); Radulescu, Violeta (ASE); Goldbach, Dumitru (ASE); Radulian, Andreea (ASE)</t>
  </si>
  <si>
    <t>ECONOMIC COMPUTATION AND ECONOMIC CYBERNETICS STUDIES AND RESEARCH</t>
  </si>
  <si>
    <t>1842-3264</t>
  </si>
  <si>
    <t>https://www.webofscience.com/wos/woscc/full-record/WOS:000777438800003</t>
  </si>
  <si>
    <t>https://doi.org/10.24818/18423264/56.1.22.03</t>
  </si>
  <si>
    <t>WOS:000777438800003</t>
  </si>
  <si>
    <t>41 - 56</t>
  </si>
  <si>
    <t>Q4</t>
  </si>
  <si>
    <t>Key Predictors of Customer Loyalty for Facebook Brand Pages. Empirical Research on Social Media Marketing</t>
  </si>
  <si>
    <t>Vinerean, Simona (ULBS), Opreana Alin (ULBS)</t>
  </si>
  <si>
    <t xml:space="preserve">Orăștean, R., Ogrean, C., Mărginean, S. (eds) Innovative Business Development—A Global Perspective. IECS 2018. Springer Proceedings in Business and Economics. Springer, Cham. </t>
  </si>
  <si>
    <t>https://www.scopus.com/record/display.uri?eid=2-s2.0-85126248429&amp;origin=resultslist&amp;sort=plf-f</t>
  </si>
  <si>
    <t>https://doi.org/10.1007/978-3-030-01878-8_36</t>
  </si>
  <si>
    <t>433-449</t>
  </si>
  <si>
    <t>2018 cu indexare 2022</t>
  </si>
  <si>
    <t>Segmenting Customers Based on Key Determinants of Online Shopping Behavior</t>
  </si>
  <si>
    <t>Orăștean, R., Ogrean, C., Mărginean, S.C. (eds) Organizations and Performance in a Complex World. IECS 2019. Springer Proceedings in Business and Economics. Springer, Cham.</t>
  </si>
  <si>
    <t>https://www.scopus.com/record/display.uri?eid=2-s2.0-85125227351&amp;origin=resultslist&amp;sort=plf-f</t>
  </si>
  <si>
    <t>https://doi.org/10.1007/978-3-030-50676-6_31</t>
  </si>
  <si>
    <t>385-400</t>
  </si>
  <si>
    <t>2021 cu indexare 2022</t>
  </si>
  <si>
    <t>978-303050675-9</t>
  </si>
  <si>
    <t>Raising Awareness on SDGs. A Multi-Stakeholder Approach</t>
  </si>
  <si>
    <t>Panța Nancy Diana (Universitatea Lucian Blaga Sibiu)</t>
  </si>
  <si>
    <t>Organizations and Performance in a Complex World</t>
  </si>
  <si>
    <t>https://www.scopus.com/record/display.uri?eid=2-s2.0-85125261564&amp;origin=resultslist&amp;sort=plf-f&amp;src=s&amp;st1=Raising+Awareness+on+SDGs.+A+Multi-Stakeholder+Approach&amp;sid=6b76931f80c242162463cb8f78e3cd49&amp;sot=b&amp;sdt=b&amp;sl=70&amp;s=TITLE-ABS-KEY%28Raising+Awareness+on+SDGs.+A+Multi-Stakeholder+Approach%29&amp;relpos=1&amp;citeCnt=0&amp;searchTerm=</t>
  </si>
  <si>
    <t>https://link.springer.com/chapter/10.1007/978-3-030-50676-6_17</t>
  </si>
  <si>
    <t>217-227</t>
  </si>
  <si>
    <t>2021 (indexare cu întârziere)</t>
  </si>
  <si>
    <t>26th International Economic Conference of Sibiu (IECS)</t>
  </si>
  <si>
    <t>978-3-030-50675-9 (Hardcover)</t>
  </si>
  <si>
    <t>Panța Nancy</t>
  </si>
  <si>
    <t>THE IMPACT OF CHINA’S “BELT AND ROAD INITIATIVE” ON THE EUROPEAN UNION</t>
  </si>
  <si>
    <t>POPA CRISTINA ELENA SI WEI LIANG (SHANGHAI, CHINA)</t>
  </si>
  <si>
    <t>INNOVATIVE BUSINESS DEVELOPMENT—A GLOBAL PERSPECTIVE</t>
  </si>
  <si>
    <t xml:space="preserve">ISSN 2198-7246 </t>
  </si>
  <si>
    <t>https://www.scopus.com/sourceid/21101077468</t>
  </si>
  <si>
    <t>https://www.springer.com/us/book/9783030018771#aboutAuthors</t>
  </si>
  <si>
    <t>https://doi.org/10.1007/978-3-030-01878-8_25</t>
  </si>
  <si>
    <t xml:space="preserve">301-314 </t>
  </si>
  <si>
    <t>Volum indexat SCOPUS in 2022</t>
  </si>
  <si>
    <t>Popa Cristina</t>
  </si>
  <si>
    <t>Knowledge mapping of optimal taxation studies: a bibliometric analysis and network visualization</t>
  </si>
  <si>
    <t>Liliana Barbu (ULBS), Diana Marieta Mihaiu (ULBS), Radu-Alexandru Șerban (ULBS), Alin Opreana (ULBS)</t>
  </si>
  <si>
    <t>10.3390/su14021043</t>
  </si>
  <si>
    <t>de la 1 până la 36</t>
  </si>
  <si>
    <t>zona galbena/Q2</t>
  </si>
  <si>
    <t>Șerban Radu</t>
  </si>
  <si>
    <t>Vasile Brătian (ULBS), Ana-Maria Acu (ULBS), Diana Marieta Mihaiu (ULBS), Radu-Alexandru Șerban (ULBS)</t>
  </si>
  <si>
    <t>10.3390/math10030309</t>
  </si>
  <si>
    <t>WOS:000755071900001</t>
  </si>
  <si>
    <t>de la 1 până la 23</t>
  </si>
  <si>
    <t>zona rosie/Q1</t>
  </si>
  <si>
    <t>Radu-Alexandru Șerban (ULBS), Diana Marieta Mihaiu (ULBS), Mihai Țichindelean (ULBS)</t>
  </si>
  <si>
    <t>https://www.webofscience.com/wos/woscc/full-record/WOS:000771476200001</t>
  </si>
  <si>
    <t>10.3390/su14042069</t>
  </si>
  <si>
    <t>WOS:000771476200001</t>
  </si>
  <si>
    <t>de la 1 până la 25</t>
  </si>
  <si>
    <t>Short-Termism: A Step Forward Toward Long-Term Performance or a Dead End</t>
  </si>
  <si>
    <t>Radu-Alexandru Șerban (ULBS)</t>
  </si>
  <si>
    <t>Emerging Issues in the Global Economy</t>
  </si>
  <si>
    <t>https://www.scopus.com/record/display.uri?eid=2-s2.0-85125252767&amp;origin=resultslist&amp;sort=plf-f&amp;src=s&amp;sid=2bf1879b8bd89bcbb1c02fdf8d3d5811&amp;sot=b&amp;sdt=b&amp;s=DOI%2810.1007%2F978-3-319-71876-7_30%29&amp;sl=33&amp;sessionSearchId=2bf1879b8bd89bcbb1c02fdf8d3d5811</t>
  </si>
  <si>
    <t>https://link.springer.com/chapter/10.1007/978-3-319-71876-7_30</t>
  </si>
  <si>
    <t>10.1007/978-3-319-71876-7_30</t>
  </si>
  <si>
    <t>341-350</t>
  </si>
  <si>
    <t>(2017) in 2022 indexat in Scopus</t>
  </si>
  <si>
    <t>978-3-319-71876-7</t>
  </si>
  <si>
    <t>The influence of intangible assets in the company performance: The case of the world’s most profitable corporations</t>
  </si>
  <si>
    <t>Springer Proceedings in Business and Economics - Organizations and Performance in a Complex World</t>
  </si>
  <si>
    <t>2198-7254</t>
  </si>
  <si>
    <t>https://www.scopus.com/record/display.uri?eid=2-s2.0-85125260391&amp;origin=resultslist&amp;sort=plf-f&amp;src=s&amp;sid=2bf1879b8bd89bcbb1c02fdf8d3d5811&amp;sot=b&amp;sdt=b&amp;s=DOI%2810.1007%2F978-3-030-50676-6_23%29&amp;sl=33&amp;sessionSearchId=2bf1879b8bd89bcbb1c02fdf8d3d5811</t>
  </si>
  <si>
    <t>https://link.springer.com/chapter/10.1007/978-3-030-50676-6_23</t>
  </si>
  <si>
    <t>10.1007/978-3-030-50676-6_23</t>
  </si>
  <si>
    <t>285-296</t>
  </si>
  <si>
    <t>(2019) in 2022 indexat in Scopus</t>
  </si>
  <si>
    <t xml:space="preserve">Information and Communication Technology and Central Banks, in a Digital Dynamic Environment </t>
  </si>
  <si>
    <t>Șerbu Răzvan</t>
  </si>
  <si>
    <t xml:space="preserve">Innovative Business Development—A Global Perspective </t>
  </si>
  <si>
    <t>Conference proceedings</t>
  </si>
  <si>
    <t>978-3-030-01877-1</t>
  </si>
  <si>
    <t xml:space="preserve">https://link.springer.com/chapter/10.1007/978-3-030-01878-8_28#citeas </t>
  </si>
  <si>
    <t>https://doi.org/10.1007/978-3-030-01878-8_28</t>
  </si>
  <si>
    <t>331-338</t>
  </si>
  <si>
    <t>indexat SCOPUS doar in 2022</t>
  </si>
  <si>
    <t>An Automatic Anchoring of the Reference Social Index</t>
  </si>
  <si>
    <t>Dinga E., Academia Romana, Tanasescu C., ULBS, Ionescu G., Academia Romana</t>
  </si>
  <si>
    <t>SOCIAL INDICATORS RESEARCH</t>
  </si>
  <si>
    <t xml:space="preserve">162
</t>
  </si>
  <si>
    <t>0303-8300</t>
  </si>
  <si>
    <t>https://1510q6gu9-y-https-www-webofscience-com.z.e-nformation.ro/wos/woscc/full-record/WOS:000750278000001</t>
  </si>
  <si>
    <t>https://link.springer.com/article/10.1007/s11205-021-02873-7</t>
  </si>
  <si>
    <t>10.1007/s11205-021-02873-7</t>
  </si>
  <si>
    <t>935-957</t>
  </si>
  <si>
    <t>Tănăsescu Cristina</t>
  </si>
  <si>
    <r>
      <t xml:space="preserve">Șerban, R.A. (ULBS), Mihaiu, D.M. (ULBS), </t>
    </r>
    <r>
      <rPr>
        <b/>
        <sz val="10"/>
        <color theme="1"/>
        <rFont val="Arial Narrow"/>
        <family val="2"/>
      </rPr>
      <t>Țichindelean Mihai (ULBS)</t>
    </r>
  </si>
  <si>
    <t>1 - 25</t>
  </si>
  <si>
    <t>Țichindelean Mihai</t>
  </si>
  <si>
    <t>Customer Satisfaction and Quality Services in the Hotel Industry: a Strategic Approach</t>
  </si>
  <si>
    <t>Tileagă Cosmin, ULBS; Oprișan Oana, Universitatea Ovidius Constanța</t>
  </si>
  <si>
    <t>Springer Proceedings in Business and Economics, Inovative Business Development - A Global Perspective</t>
  </si>
  <si>
    <t>https://link.springer.com/chapter/10.1007/978-3-030-01878-8_31</t>
  </si>
  <si>
    <t>https://doi.org/10.1007/978-3-030-01878-8_31</t>
  </si>
  <si>
    <t>363-371</t>
  </si>
  <si>
    <t>Tileagă Cosmin</t>
  </si>
  <si>
    <t>Fights Delay Compensation 261/2004: A Challenge for Airline Companies?</t>
  </si>
  <si>
    <t>Springer Proceedings in Business and Economics, Organizations and Performance in a Complex World</t>
  </si>
  <si>
    <t>https://link.springer.com/chapter/10.1007/978-3-030-50676-6_27</t>
  </si>
  <si>
    <t>https://link.springer.com/conference/iecs</t>
  </si>
  <si>
    <t>335-344</t>
  </si>
  <si>
    <t>Job Satisfaction of Knowledge Workers</t>
  </si>
  <si>
    <t xml:space="preserve">By:Todericiu, R (ULBS); Grama, B (ULBS) ; Beca, D(masterand ULBS) </t>
  </si>
  <si>
    <t>https://1510q6trk-y-https-www-webofscience-com.z.e-nformation.ro/wos/woscc/full-record/WOS:000923095600017</t>
  </si>
  <si>
    <t>https://sciendo.com/article/10.2478/sbe-2022-0058</t>
  </si>
  <si>
    <t>https://doi.org/10.2478/sbe-2022-0058</t>
  </si>
  <si>
    <t>WOS:000923095600017</t>
  </si>
  <si>
    <t>241-250</t>
  </si>
  <si>
    <t>Todericiu Ramona</t>
  </si>
  <si>
    <t>Stimulating the Productivity of the Knowledge Workers</t>
  </si>
  <si>
    <t xml:space="preserve">By:Todericiu, R (ULBS);  Beca, D(masterand ULBS) </t>
  </si>
  <si>
    <t>https://1510q6trk-y-https-www-webofscience-com.z.e-nformation.ro/wos/woscc/full-record/WOS:000865162800018</t>
  </si>
  <si>
    <t>https://sciendo.com/article/10.2478/sbe-2022-0039</t>
  </si>
  <si>
    <t>https://doi.org/10.2478/sbe-2022-0039</t>
  </si>
  <si>
    <t>WOS:000865162800018</t>
  </si>
  <si>
    <t>282-299</t>
  </si>
  <si>
    <t>Vinerean-Opreana Simona</t>
  </si>
  <si>
    <t>Iuliana Cetina (ASE); Simona Vinerean(ULBS) ; Alin Opreana (ULBS); Violeta Radulescu (ASE); Goldbach, D (Valahia Univ Targoviste); Andreea Radulian(ASE)</t>
  </si>
  <si>
    <t>https://ecocyb.ase.ro/nr2022_1/3.%20Cetina%20Iuliana,%20Violeta%20Radulescu%20pdf.pdf</t>
  </si>
  <si>
    <t>10.24818/18423264/56.1.22.03</t>
  </si>
  <si>
    <t>000777438800003</t>
  </si>
  <si>
    <t>41-56</t>
  </si>
  <si>
    <t>Simona Vinerean(ULBS) ; Alin Opreana (ULBS);</t>
  </si>
  <si>
    <t>https://www.scopus.com/record/display.uri?eid=2-s2.0-85125227351&amp;origin=resultslist&amp;sort=plf-f&amp;src=s&amp;sid=2cea30be517a59fc54af84ec2f5a4ef3&amp;sot=b&amp;sdt=b&amp;s=TITLE-ABS-KEY%28Segmenting+Customers+Based+on+Key+Determinants+of+Online+Shopping+Behavior%29&amp;sl=89&amp;sessionSearchId=2cea30be517a59fc54af84ec2f5a4ef3</t>
  </si>
  <si>
    <t>https://link.springer.com/chapter/10.1007/978-3-030-50676-6_31</t>
  </si>
  <si>
    <t>10.1007/978-3-030-50676-6_31</t>
  </si>
  <si>
    <t>Organizations and Performance in a Complex World: 26th International Economic Conference of Sibiu (IECS)</t>
  </si>
  <si>
    <t>https://www.scopus.com/record/display.uri?eid=2-s2.0-85126248429&amp;origin=resultslist&amp;sort=plf-f&amp;src=s&amp;sid=2cea30be517a59fc54af84ec2f5a4ef3&amp;sot=b&amp;sdt=b&amp;s=TITLE-ABS-KEY%28Key+Predictors+of+Customer+Loyalty+for+Facebook+Brand+Pages.+Empirical+Research+on+Social+Media+Marketing%29&amp;sl=89&amp;sessionSearchId=2cea30be517a59fc54af84ec2f5a4ef3</t>
  </si>
  <si>
    <t>https://link.springer.com/chapter/10.1007/978-3-030-01878-8_36</t>
  </si>
  <si>
    <t>10.1007/978-3-030-01878-8_36</t>
  </si>
  <si>
    <t>Innovative Business Development—A Global Perspective: 25th International Economic Conference of Sibiu (IECS 2018)</t>
  </si>
  <si>
    <t>Silvia Cristina Mărginean, Camelia Budac, Troy B. Wiwczaroski (eds)</t>
  </si>
  <si>
    <t>The Paradigm Shift in Higher Education. Experiences in and Considerations of Virtual, Hybrid and Blended Learning, https://www.verlagdrkovac.de/978-3-339-13130-0.htm?lang=english</t>
  </si>
  <si>
    <t>Verlag Dr. Kovac</t>
  </si>
  <si>
    <t>ISBN 978-3-339-13130-0</t>
  </si>
  <si>
    <t>(5x182) = 910</t>
  </si>
  <si>
    <t>Ioana Negru, ULBS plus Penelope Hawkins, UNCTAD Geneva</t>
  </si>
  <si>
    <t>Economic Methodology, Pluralism and Economic History: Expanding Economic Thought to meet contemporary challenges</t>
  </si>
  <si>
    <t>Routledge London and New York</t>
  </si>
  <si>
    <t>https://www.routledge.com/Economic-Methodology-History-and-Pluralism-Expanding-Economic-Thought/Negru-Hawkins/p/book/9780367695675#</t>
  </si>
  <si>
    <t>258p8 5p=</t>
  </si>
  <si>
    <r>
      <t xml:space="preserve">Vinerean Simona (ULBS), </t>
    </r>
    <r>
      <rPr>
        <b/>
        <sz val="10"/>
        <color theme="1"/>
        <rFont val="Arial Narrow"/>
        <family val="2"/>
      </rPr>
      <t>Serban Anca</t>
    </r>
    <r>
      <rPr>
        <sz val="10"/>
        <color theme="1"/>
        <rFont val="Arial Narrow"/>
        <family val="2"/>
      </rPr>
      <t xml:space="preserve"> (ULBS)</t>
    </r>
  </si>
  <si>
    <t>The Paradigm Shift in Higher Education
Experiences in and Considerations of Virtual, Hybrid and Blended Learning</t>
  </si>
  <si>
    <t>K. Verlag Publishing, Berlin</t>
  </si>
  <si>
    <t>25-53</t>
  </si>
  <si>
    <t>Sims Anca</t>
  </si>
  <si>
    <t>Taylor &amp; Francis</t>
  </si>
  <si>
    <t>Vinerean Simona (ULBS), Serban Anca (ULBS)</t>
  </si>
  <si>
    <t>K. Verlag | Publishing | Berlin</t>
  </si>
  <si>
    <t>978-3-339-13130-0</t>
  </si>
  <si>
    <t>OGREAN CLAUDIA</t>
  </si>
  <si>
    <r>
      <t>Futures of Innovation Technologies European Digital Innovation Hub (</t>
    </r>
    <r>
      <rPr>
        <b/>
        <sz val="10"/>
        <color rgb="FF000000"/>
        <rFont val="Arial Narrow"/>
        <family val="2"/>
      </rPr>
      <t>FIT EDIH</t>
    </r>
    <r>
      <rPr>
        <sz val="10"/>
        <color rgb="FF000000"/>
        <rFont val="Arial Narrow"/>
        <family val="2"/>
      </rPr>
      <t>) - Centru Region, RO</t>
    </r>
  </si>
  <si>
    <t>Digital Europe</t>
  </si>
  <si>
    <t xml:space="preserve">Partener </t>
  </si>
  <si>
    <t>Pirvu Bogdan Constantin (ULBS)</t>
  </si>
  <si>
    <t xml:space="preserve">https://ec.europa.eu/info/funding-tenders/opportunities/portal/screen/opportunities/projects-results;programCode=DIGITAL </t>
  </si>
  <si>
    <t>EU Contribution: €372,765.00</t>
  </si>
  <si>
    <t>Train2Grow        Citizen-based curricula, learning activities and technologies that foster active civic engagement in democracy
and simulate participatory actions</t>
  </si>
  <si>
    <t>Horizon Europe (HORIZON)</t>
  </si>
  <si>
    <t xml:space="preserve">Stefenel Delia </t>
  </si>
  <si>
    <t>FSSU3</t>
  </si>
  <si>
    <t>https://ec.europa.eu/research/participants/grants/101095039#!/processes</t>
  </si>
  <si>
    <t xml:space="preserve">nu a fost câștigat 63/70 punctaj a.Ștefenel Delia: 66.66 b. Șerban Gabriel 66.66  Șerban Anca : 66.66. </t>
  </si>
  <si>
    <t>VINEREAN Simona (ULBS), Budac Camelia (ULBS), Lia Baltador (ULBS), Dan-Cristian Dabija (UBB)</t>
  </si>
  <si>
    <t>Assessing the effects of the COVID-19 pandemic on M-commerce adoption: an adapted UTAUT2 approach. Electronics 11 (8), 1269. 2022.</t>
  </si>
  <si>
    <t>G Lăzăroiu, M Andronie, M Iatagan…. Deep Learning-Assisted Smart Process Planning, Robotic Wireless Sensor Networks, and Geospatial Big Data Management Algorithms in the Internet of …. ISPRS International Journal of Geo-Information.</t>
  </si>
  <si>
    <t>https://www.mdpi.com/1606534</t>
  </si>
  <si>
    <t>K Valaskova, M Nagy, S Zabojnik, G Lăzăroiu. Industry 4.0 wireless networks and cyber-physical smart manufacturing systems as accelerators of value-added growth in Slovak exports. Mathematics.</t>
  </si>
  <si>
    <t>https://www.mdpi.com/1725022</t>
  </si>
  <si>
    <t>WoS, Scopus</t>
  </si>
  <si>
    <t>K Valaskova, V Machova, E Lewis. Virtual Marketplace Dynamics Data, Spatial Analytics, and Customer Engagement Tools in a Real-Time Interoperable Decentralized Metaverse. Linguistic and Philosophical Investigations.</t>
  </si>
  <si>
    <t>https://www.ceeol.com/search/article-detail?id=1045817</t>
  </si>
  <si>
    <t>M Nagy, G Lăzăroiu. Computer vision algorithms, remote sensing data fusion techniques, and mapping and navigation tools in the Industry 4.0-based Slovak automotive sector. Mathematics.</t>
  </si>
  <si>
    <t>https://www.mdpi.com/2227-7390/10/19/3543</t>
  </si>
  <si>
    <t>D Adams. Virtual retail in the metaverse: Customer behavior analytics, extended reality technologies, and immersive visualization systems. Linguistic and Philosophical Investigations.</t>
  </si>
  <si>
    <t>https://www.ceeol.com/search/article-detail?id=1045815</t>
  </si>
  <si>
    <t>P Kral, K Janoskova, AM Potcovaru. Digital Consumer Engagement on Blockchain-based Metaverse Platforms: Extended Reality Technologies, Spatial Analytics, and Immersive Multisensory Virtual …. Linguistic and Philosophical Investigations.</t>
  </si>
  <si>
    <t>https://www.ceeol.com/search/article-detail?id=1045826</t>
  </si>
  <si>
    <t>K Zvarikova, KF Michalikova, M Rowland. Retail data measurement tools, cognitive artificial intelligence algorithms, and metaverse live shopping analytics in immersive hyper-connected virtual spaces. Linguistic and Philosophical Investigations.</t>
  </si>
  <si>
    <t>https://www.ceeol.com/search/article-detail?id=1045808</t>
  </si>
  <si>
    <t>T Jenkins. Immersive Virtual Shopping Experiences in the Retail Metaverse: Consumer-driven E-Commerce, Blockchain-based Digital Assets, and Data Visualization Tools. Linguistic and Philosophical Investigations.</t>
  </si>
  <si>
    <t>https://www.ceeol.com/search/article-detail?id=1045820</t>
  </si>
  <si>
    <t>M Grupac, G Lăzăroiu. Image processing computational algorithms, sensory data mining techniques, and predictive customer analytics in the metaverse economy. Review of Contemporary Philosophy.</t>
  </si>
  <si>
    <t>https://www.ceeol.com/search/article-detail?id=1071108</t>
  </si>
  <si>
    <t>RŞ Balica, J Majerová, AC Cuţitoi. Metaverse applications, technologies, and infrastructure: predictive algorithms, real-time customer data analytics, and virtual navigation tools. Linguistic and Philosophical Investigations.</t>
  </si>
  <si>
    <t>https://www.ceeol.com/search/article-detail?id=1045824</t>
  </si>
  <si>
    <t>B Crowell. Blockchain-based Metaverse Platforms: Augmented Analytics Tools, Interconnected Decision-Making Processes, and Computer Vision Algorithms. Linguistic and Philosophical Investigations.</t>
  </si>
  <si>
    <t>https://www.ceeol.com/search/article-detail?id=1045818</t>
  </si>
  <si>
    <t>S Bratu, RI Sabău. Digital commerce in the immersive metaverse environment: cognitive analytics management, real-time purchasing data, and seamless connected shopping …. Linguistic and Philosophical Investigations.</t>
  </si>
  <si>
    <t>https://www.ceeol.com/search/article-detail?id=1045821</t>
  </si>
  <si>
    <t>T Kliestik, M Vochozka, M Vasić. Biometric Sensor Technologies, Visual Imagery and Predictive Modeling Tools, and Ambient Sound Recognition Software in the Economic Infrastructure of the …. Review of Contemporary Philosophy.</t>
  </si>
  <si>
    <t>https://www.ceeol.com/search/article-detail?id=1071089</t>
  </si>
  <si>
    <t>AA Salamah, S Hassan, A Aljaafreh, WA Zabadi…. Customer retention through service quality and satisfaction: using hybrid SEM-neural network analysis approach. Heliyon.</t>
  </si>
  <si>
    <t>https://151096smj-y-https-www-scopus-com.z.e-nformation.ro/record/display.uri?eid=2-s2.0-85137729449&amp;origin=resultslist&amp;sort=plf-f&amp;src=s&amp;sid=e04e8d7a8f4ebaf9769abe29ee5a6e01&amp;sot=b&amp;sdt=b&amp;s</t>
  </si>
  <si>
    <t>K Valaskova, J Horak, S Bratu. Simulation Modeling and Image Recognition Tools, Spatial Computing Technology, and Behavioral Predictive Analytics in the Metaverse Economy. Review of Contemporary Philosophy.</t>
  </si>
  <si>
    <t>https://www.ceeol.com/search/article-detail?id=1071113</t>
  </si>
  <si>
    <t>S Beckett. Virtual Retail Algorithms, Behavioral Predictive Analytics, and Geospatial Mapping Technologies in the Decentralized Metaverse. Review of Contemporary Philosophy.</t>
  </si>
  <si>
    <t>https://www.ceeol.com/search/article-detail?id=1071100</t>
  </si>
  <si>
    <t>S Gordon. Virtual Navigation and Geospatial Mapping Tools, Customer Data Analytics, and Computer Vision and Simulation Optimization Algorithms in the Blockchain-based …. Review of Contemporary Philosophy.</t>
  </si>
  <si>
    <t>https://www.ceeol.com/search/article-detail?id=1071091</t>
  </si>
  <si>
    <t>K Valaskova, M Vochozka, G Lăzăroiu. Immersive 3D Technologies, Spatial Computing and Visual Perception Algorithms, and Event Modeling and Forecasting Tools on Blockchain-based Metaverse …. Analysis and Metaphysics.</t>
  </si>
  <si>
    <t>https://www.ceeol.com/search/article-detail?id=1088899</t>
  </si>
  <si>
    <t>AKS Ong, YT Prasetyo, BE Vallespin, SF Persada…. Evaluating the influence of service quality, hedonic, and utilitarian value on shopper's behavioral intentions in urban shopping malls during the COVID-19 …. Heliyon.</t>
  </si>
  <si>
    <t>https://151096smj-y-https-www-scopus-com.z.e-nformation.ro/record/display.uri?eid=2-s2.0-85144849145&amp;origin=resultslist&amp;sort=plf-f&amp;src=s&amp;sid=0a53e6f9d1b14209d4b4701640db0514&amp;sot=b&amp;sdt=b&amp;s=TITLE-ABS-KEY%28Evaluating+the+influence+of+service+quality%2C+hedonic%2C+and+utilitarian+value+on+shopper%27s+behavioral+intentions+in+urban+shopping+malls+during+the+COVID-19%29&amp;sl=169&amp;sessionSearchId=0a53e6f9d1b14209d4b4701640db0514</t>
  </si>
  <si>
    <t>K Antoniadis, K Zafiropoulos, D Mitsiou. Measuring Distance Learning System Adoption in a Greek University during the Pandemic Using the UTAUT Model, Trust in Government, Perceived University …. Education Sciences.</t>
  </si>
  <si>
    <t>https://www.mdpi.com/2227-7102/12/9/625</t>
  </si>
  <si>
    <t>Y Guo. Does User Preference Matter? A Comparative Study on Influencing Factors of User Activity Between Government-Provided and Business-Provided Apps. Frontiers in Psychology.</t>
  </si>
  <si>
    <t>https://www.frontiersin.org/articles/10.3389/fpsyg.2022.914528/pdf</t>
  </si>
  <si>
    <t>NK Singh, P Singh. Identifying consumer resistance of mobile payment during COVID-19: an interpretive structural modeling (ISM) approach. Business, Management and Economics ….</t>
  </si>
  <si>
    <t>https://journals.vilniustech.lt/index.php/BMEE/article/view/16905</t>
  </si>
  <si>
    <t>MA Albaom, F Sidi, MA Jabar, R Abdullah, I Ishak…. The moderating role of personal innovativeness in tourists' intention to use web 3.0 based on updated information systems success model. Sustainability.</t>
  </si>
  <si>
    <t>https://www.mdpi.com/1908358</t>
  </si>
  <si>
    <t>T Yeğin, M Ikram. Developing a Sustainable Omnichannel Strategic Framework toward Circular Revolution: An Integrated Approach. Sustainability.</t>
  </si>
  <si>
    <t>https://www.mdpi.com/2071-1050/14/18/11578</t>
  </si>
  <si>
    <t>M Wasiq, A Johri, P Singh. Factors affecting adoption and use of M-commerce services among the customers in Saudi Arabia. Heliyon.</t>
  </si>
  <si>
    <t>https://151096smj-y-https-www-scopus-com.z.e-nformation.ro/record/display.uri?eid=2-s2.0-85145326376&amp;origin=resultslist&amp;sort=plf-f&amp;src=s&amp;sid=1dff81da520880766a41d8cb024b780c&amp;sot=b&amp;sdt=b&amp;s=TITLE-ABS-KEY%28Factors+affecting+adoption+and+use+of+M-commerce+services+among+the+customers+in+Saudi+Arabia%29&amp;sl=108&amp;sessionSearchId=1dff81da520880766a41d8cb024b780c</t>
  </si>
  <si>
    <t>R Barnes. Ambient Sound Recognition and Processing Tools, Object Perception and Motion Control Algorithms, and Behavioral Predictive Analytics in the Virtual Economy of …. Analysis and Metaphysics.</t>
  </si>
  <si>
    <t>https://www.ceeol.com/search/article-detail?id=1088910</t>
  </si>
  <si>
    <t>N Morley. Perception and Cognition Algorithms, Simulation Modeling and Data Visualization Tools, and Spatial Computing and Immersive Technologies in the Metaverse …. Analysis and Metaphysics.</t>
  </si>
  <si>
    <t>https://www.ceeol.com/search/article-detail?id=1088927</t>
  </si>
  <si>
    <t>C Grădinaru, ȘA Catană, SG Toma, A Barbu. An empirical research of students' perceptions regarding M-commerce acquisitions during the COVID-19 pandemic. Sustainability.</t>
  </si>
  <si>
    <t>https://www.mdpi.com/2071-1050/14/16/10026</t>
  </si>
  <si>
    <t>AA Salameh. An intention to use mobile applications for medical supplies and equipment ordering in clinics. Frontiers in Public Health.</t>
  </si>
  <si>
    <t>https://www.frontiersin.org/articles/10.3389/fpubh.2022.1021291/full</t>
  </si>
  <si>
    <t>P Juntongjin. Does involvement matter in S-Commerce? The integrated role of emotion to explain satisfaction and loyalty in S-commerce for low vs high involvement products. Cogent Business &amp;Management.</t>
  </si>
  <si>
    <t>https://www.tandfonline.com/doi/abs/10.1080/23311975.2022.2104439</t>
  </si>
  <si>
    <t>C Peng, Z Liu, JY Lee, S Liu, F Wen. The impact of consumers' loneliness and boredom on purchase intention in live commerce during COVID-19: telepresence as a mediator. Frontiers in Psychology.</t>
  </si>
  <si>
    <t>https://www.frontiersin.org/articles/10.3389/fpsyg.2022.919928/full</t>
  </si>
  <si>
    <t>H Jiang, Z Wang, S Gao, K Chen, F Sheng. Enhancing technology innovation performance through alliance capability: The role of standard alliance network and political skill of TMTs. Frontiers in Psychology.</t>
  </si>
  <si>
    <t>https://151096smj-y-https-www-scopus-com.z.e-nformation.ro/record/display.uri?eid=2-s2.0-85139936392&amp;origin=resultslist&amp;sort=plf-f&amp;src=s&amp;sid=0b8eb82c5d17db32f16728a04f8c2903&amp;sot=b&amp;sdt=b&amp;s=TITLE-ABS-KEY%28Enhancing+technology+innovation+performance+through+alliance+capability%3A+The+role+of+standard+alliance+network+and+political+skill+of+TMTs.%29&amp;sl=154&amp;sessionSearchId=0b8eb82c5d17db32f16728a04f8c2903</t>
  </si>
  <si>
    <t>Y Ding, R Tu, Y Xu, SK Park. Repurchase intentions of new e-commerce users in the COVID-19 context: The mediation role of brand love. Frontiers in Psychology.</t>
  </si>
  <si>
    <t>https://www.ncbi.nlm.nih.gov/pmc/articles/PMC9376477/</t>
  </si>
  <si>
    <t>D Li, D Yu. The impact of consumer positive personality on the purchase behavior of smart products. Frontiers in Psychology.</t>
  </si>
  <si>
    <t>https://www.frontiersin.org/articles/10.3389/fpsyg.2022.943023/full</t>
  </si>
  <si>
    <t>W Fan, B Shao, X Dong. Effect of e-service quality on customer engagement behavior in community e-commerce. Frontiers in Psychology.</t>
  </si>
  <si>
    <t>https://www.frontiersin.org/articles/10.3389/fpsyg.2022.965998/full</t>
  </si>
  <si>
    <t>IK Mensah. The Factors Driving the Consumer Purchasing Intentions in Social Commerce. IEEE Access.</t>
  </si>
  <si>
    <t>https://ieeexplore.ieee.org/abstract/document/9991997/</t>
  </si>
  <si>
    <t>W Bouaynaya, N Mavengere…. Exploring Trust in Mobile Commerce during Pandemic Crisis. IEEE International Conference on e-Business Engineering (ICEBE) 2022.</t>
  </si>
  <si>
    <t>https://ieeexplore.ieee.org/abstract/document/10035049/</t>
  </si>
  <si>
    <t>M Ashoer, MH Syahnur, JS Tjan…. The Future of Mobile Commerce Application in a Post Pandemic Period; An Integrative Model of UTAUT2. 
E3S Web Conf. The 7th International Conference on Energy, Environment, Epidemiology and Information System (ICENIS 2022) Volume 359, 2022.</t>
  </si>
  <si>
    <t>https://doi.org/10.1051/e3sconf/202235905005</t>
  </si>
  <si>
    <t>R Fu, B Zheng, J Wen, L Xie. Research on commodity business value and customer value of e-commerce platforms: Based on consumer psychology and cognition. Frontiers in Psychology.</t>
  </si>
  <si>
    <t>https://www.scienceopen.com/document_file/1adcc754-2297-4b39-8ba2-a59ccee071c7/PubMedCentral/1adcc754-2297-4b39-8ba2-a59ccee071c7.pdf</t>
  </si>
  <si>
    <t>Budac Camelia (ULBS), Baltador Lia (ULBS)</t>
  </si>
  <si>
    <t>The value of brand equity</t>
  </si>
  <si>
    <t>Jane L. Summer - The Cost of Doing Politics, Cambridge University Press, 2022, ISBN 978-1-009-12325-9</t>
  </si>
  <si>
    <t>https://www.cambridge.org/core/books/cost-of-doing-politics/F7A35CFBCC09E7F2D92C7D7891DC30F1</t>
  </si>
  <si>
    <t>Cambridge University Press</t>
  </si>
  <si>
    <t>Brand communication challenges in getting young customer engagement</t>
  </si>
  <si>
    <t>Yang, Q., Li, H., Lin, Y., Jiang, Y. and Huo, J. (2022), "Fostering consumer engagement with marketer-generated content: the role of content-generating devices and content features", Internet Research, Vol. 32 No. 7, pp. 307-329. https://doi.org/10.1108/INTR-10-2021-0787</t>
  </si>
  <si>
    <t>https://www.emerald.com/insight/content/doi/10.1108/INTR-10-2021-0787/full/html</t>
  </si>
  <si>
    <t>Jose, S. (2022), "COVID vaccine and generation Z – a study of factors influencing adoption", Young Consumers, Vol. 23 No. 1, pp. 16-32. https://doi.org/10.1108/YC-01-2021-1276</t>
  </si>
  <si>
    <t>https://www.emerald.com/insight/content/doi/10.1108/YC-01-2021-1276/full/html</t>
  </si>
  <si>
    <t>Mihaela Herciu (ULBS), Claudia Ogrean (ULBS), Lucian Belascu (ULBS)</t>
  </si>
  <si>
    <t>A Du Pont analysis of the 20 most profitable companies in the world</t>
  </si>
  <si>
    <t>Herman, E., Zsido, K. E., &amp; Fenyves, V. (2022). Cluster analysis with k-mean versus k-medoid in financial performance evaluation. Applied Sciences, 12(16), 7985.</t>
  </si>
  <si>
    <t>https://www.mdpi.com/2076-3417/12/16/7985</t>
  </si>
  <si>
    <t>De Cristofaro, T., Liberatore, L., Casolani, N., &amp; Nissi, E. (2023). Performance analysis and clustering of Italian SA8000-certified food and beverages companies. British Food Journal, 125(4), 1404-1419.</t>
  </si>
  <si>
    <t>https://www.emerald.com/insight/content/doi/10.1108/BFJ-12-2021-1288/full/html</t>
  </si>
  <si>
    <t>Daniela Danacica (Universitatea Targu-Jiu), Lucian Belascu (ULBS), Livia Ilie (ULBS)</t>
  </si>
  <si>
    <t>The interactive causality between higher education and economic growth in Romania.</t>
  </si>
  <si>
    <t>Gruševá, E., &amp; Blašková, V. (2022). Education as a factor influencing the economic growth of the V4 countries. Review of Applied Socio-Economic Research, 24(2), 58-69.</t>
  </si>
  <si>
    <t>https://www.reaser.eu/ojs/ojs-3.1.2-1/index.php/REASER/article/view/139</t>
  </si>
  <si>
    <t xml:space="preserve">Alexandra Horobet (ASE Bucuresti), Magdalena Radulescu (ULBS), Lucian Belascu (ULBS), Sandra Dita (ULBS) </t>
  </si>
  <si>
    <t>Determinants of bank profitability in CEE countries: Evidence from GMM panel data estimates. </t>
  </si>
  <si>
    <t>Yuan, D., Gazi, M. A. I., Harymawan, I., Dhar, B. K., &amp; Hossain, A. I. (2022). Profitability determining factors of banking sector: Panel data analysis of commercial banks in South Asian countries. Frontiers in Psychology, 13, 1000412.</t>
  </si>
  <si>
    <t>https://www.frontiersin.org/articles/10.3389/fpsyg.2022.1000412/full</t>
  </si>
  <si>
    <t>Miroshnichenko, O., Iakovleva, E., &amp; Voronova, N. (2022). Banking Sector Profitability: Does Household Income Matter?. Sustainability, 14(6), 3345.</t>
  </si>
  <si>
    <t>https://www.mdpi.com/2071-1050/14/6/3345</t>
  </si>
  <si>
    <t>Haddad, H., Luma, A. Q., Almansour, B. Y., &amp; Rumman, N. A. (2022). Bank Specific and Macroeconomic Determinants of Commercial Bank Profitability: in Jordan from 2009-2019. Montenegrin Journal of Economics, 18(4), 155-166.</t>
  </si>
  <si>
    <t>https://mnje.com/sites/mnje.com/files/currentissue/Komplet%20MNJE%20Vol.%2018,%20No.%204.pdf#page=154</t>
  </si>
  <si>
    <t>Farooq, S., Ahmad, A., Liaqat, F., &amp; Ali, F. H. (2022). Understanding Relevance of Business Environment for Financial Performance: The Case of Asian Non-Banking Microfinance Institutions. Vision, 09722629221081915.</t>
  </si>
  <si>
    <t>https://journals.sagepub.com/doi/full/10.1177/09722629221081915</t>
  </si>
  <si>
    <t>Chowdhury, E. K., Dhar, B. K., Thanakijsombat, T., &amp; Stasi, A. (2022). Strategies to determine the determinants of financial performance of conventional and Islamic commercial banks: Evidence from Bangladesh. Business Strategy &amp; Development, 5(4), 405-423.</t>
  </si>
  <si>
    <t>https://onlinelibrary.wiley.com/doi/full/10.1002/bsd2.207?casa_token=2d7EB28rWfwAAAAA%3AIdPgHi9nKH8CPiPmweuCgEKSPdERX_shwdJV7gNjDGX6DxGHUD7SIyikxvPsAA52E6MchdPQKsckpzON</t>
  </si>
  <si>
    <t>Erasmus, Y. A. (2022). Profitability Determinants of Commercial Banks: Empirical Evidence from Sub-Saharan Africa. African Journal of Business and Economic Research, 17(3), 7.</t>
  </si>
  <si>
    <t>https://journals.co.za/doi/abs/10.31920/1750-4562/2022/v17n3a1</t>
  </si>
  <si>
    <r>
      <t>Marak, Z. R., Ambarkhane, D., &amp; Kulkarni, A. J. (2022). Application of artificial neural network model in predicting profitability of Indian banks. </t>
    </r>
    <r>
      <rPr>
        <i/>
        <sz val="10"/>
        <color rgb="FF222222"/>
        <rFont val="Arial Narrow"/>
        <family val="2"/>
      </rPr>
      <t>International Journal of Knowledge-based and Intelligent Engineering Systems</t>
    </r>
    <r>
      <rPr>
        <sz val="10"/>
        <color rgb="FF222222"/>
        <rFont val="Arial Narrow"/>
        <family val="2"/>
      </rPr>
      <t>, </t>
    </r>
    <r>
      <rPr>
        <i/>
        <sz val="10"/>
        <color rgb="FF222222"/>
        <rFont val="Arial Narrow"/>
        <family val="2"/>
      </rPr>
      <t>26</t>
    </r>
    <r>
      <rPr>
        <sz val="10"/>
        <color rgb="FF222222"/>
        <rFont val="Arial Narrow"/>
        <family val="2"/>
      </rPr>
      <t>(3), 159-173.</t>
    </r>
  </si>
  <si>
    <t>https://content.iospress.com/articles/international-journal-of-knowledge-based-and-intelligent-engineering-systems/kes220020</t>
  </si>
  <si>
    <t>Khairunnisa, Z. S., Theresia, A., Saputra, D. P., Fadilah, E. A., &amp; Puspitasari, D. M. (2022). Determinants Of Rural Bank's Rentability In Indonesia: Data Panel Approach. Baltic Journal of Law &amp; Politics, 15(7), 696-705.</t>
  </si>
  <si>
    <t>https://versita.com/menuscript/index.php/Versita/article/view/1068</t>
  </si>
  <si>
    <t>Kristhy, M. E., Dehen, M. U., &amp; Aprianto, Z. K. T. (2022). BALTIC JOURNAL OF LAW &amp; POLITICS. A Journal of Vytautas Magnus University, 15(07).</t>
  </si>
  <si>
    <t>https://www.researchgate.net/profile/Mutia-Kristhy/publication/366897243_Comparative_Public_Law_To_Balance_State_Sovereignty_And_Investment_Protection_In_International_Investment_Treaties/links/63b7231f097c7832ca91d71d/Comparative-Public-Law-To-Balance-State-Sovereignty-And-Investment-Protection-In-International-Investment-Treaties.pdf</t>
  </si>
  <si>
    <t>Cepni, O., Demirer, R., Gupta, R., &amp; Sensoy, A. (2022). Interest rate uncertainty and the predictability of bank revenues. Journal of Forecasting, 41(8), 1559-1569.</t>
  </si>
  <si>
    <t>https://onlinelibrary.wiley.com/doi/full/10.1002/for.2884</t>
  </si>
  <si>
    <t>Ogrean Claudia (ULBS), Herciu Mihaela (ULBS), Belascu Lucian (ULBS)</t>
  </si>
  <si>
    <t>Competency-based management and global competencies–challenges for firm strategic management. International Review of Business Research Papers, 5(4), 114-122.</t>
  </si>
  <si>
    <t>Waseem, A., Rashid, Y., &amp; Kausar, A. R. (2022). Compositional capability as a mean to improve performance in an uncertain environment. Journal of General Management, 48(1), 70-79.</t>
  </si>
  <si>
    <t>https://journals.sagepub.com/doi/pdf/10.1177/03063070211057766</t>
  </si>
  <si>
    <t>Horobet Alexandra (ASE Bucuresti), Popovici Oana (ASE Bucuresti), Zlatea Emanuela (ASE Bucuresti), Belascu Lucian (ULBS), Dumitrescu Dan Gabriel (ASE Bucuresti), Curea Stefania (ASE Bucuresti)</t>
  </si>
  <si>
    <t>Long-run dynamics of gas emissions, economic growth, and low-carbon energy in the European Union: the fostering effect of FDI and trade. Energies, 14(10), 2858.</t>
  </si>
  <si>
    <t>Musah, M. (2022). Stock market development and environmental quality in EU member countries: a dynamic heterogeneous approach. Environment, Development and Sustainability, 1-35.</t>
  </si>
  <si>
    <t>https://link.springer.com/article/10.1007/s10668-022-02521-1</t>
  </si>
  <si>
    <t>Nguyen-Thanh, N., Chin, K. H., &amp; Nguyen, V. (2022). Does the pollution halo hypothesis exist in this “better” world? The evidence from STIRPAT model. Environmental Science and Pollution Research, 29(58), 87082-87096.</t>
  </si>
  <si>
    <t>https://link.springer.com/article/10.1007/s11356-022-21654-4</t>
  </si>
  <si>
    <t>Zhang, E., He, X., &amp; Xiao, P. (2022). Does Smart City Construction Decrease Urban Carbon Emission Intensity? Evidence from a Difference-in-Difference Estimation in China. Sustainability, 14(23), 16097.</t>
  </si>
  <si>
    <t>https://www.mdpi.com/2071-1050/14/23/16097</t>
  </si>
  <si>
    <t>Ge, G., Tang, Y., Zhang, Q., Li, Z., Cheng, X., Tang, D., &amp; Boamah, V. (2022). The Carbon Emissions Effect of China’s OFDI on Countries along the “Belt and Road”. Sustainability, 14(20), 13609.</t>
  </si>
  <si>
    <t>https://www.mdpi.com/2071-1050/14/20/13609</t>
  </si>
  <si>
    <t>Huang, C. Y., Yu, T. T., Lin, W. M., Chung, K. M., &amp; Chang, K. C. (2022). Energy Sustainability on an Offshore Island: A Case Study in Taiwan. Energies, 15(6), 2258.</t>
  </si>
  <si>
    <t>https://www.mdpi.com/1996-1073/15/6/2258</t>
  </si>
  <si>
    <t>Han, J. (2022). Analysis of Dynamic Relationship between Energy Consumption and Economic Growth Based on PVAR Model. International Transactions on Electrical Energy Systems, 2022.</t>
  </si>
  <si>
    <t>https://www.hindawi.com/journals/itees/2022/3945522/</t>
  </si>
  <si>
    <t>GRIGORE, G. E., MUȘETESCU, R. C., NICOLAE, S., &amp; VLĂDUȚ, O. (2022). A PANEL DATA ANALYSIS IN ESTIMATING THE ECONOMIC GROWTH FOR OIL-PRODUCING COUNTRIES. EVIDENCE FROM THE CASPIAN REGION. Economic Computation &amp; Economic Cybernetics Studies &amp; Research, 56(4).</t>
  </si>
  <si>
    <t>https://eds.s.ebscohost.com/eds/detail/detail?vid=0&amp;sid=1f751134-8ef7-456c-991b-c32b98c81fd1%40redis&amp;bdata=Jmxhbmc9cm8mc2l0ZT1lZHMtbGl2ZQ%3d%3d</t>
  </si>
  <si>
    <t>Searching for new paradigms in a globalized world: business ethics as a management strategy. Journal of Business Economics and Management, 9(2), 161-165.</t>
  </si>
  <si>
    <t>Zhang Yizhi, Yu Lin (2022). Moral Sensitivity in Business. Advances in Psychology, 12(5) , 1765-1776.</t>
  </si>
  <si>
    <t>https://www.hanspub.org/journal/PaperInformation.aspx?paperID=51811</t>
  </si>
  <si>
    <t>Herciu Mihaela (ULBS), Ogrean Claudia (ULBS), Belascu Lucian (ULBS)</t>
  </si>
  <si>
    <t>Culture and national competitiveness. African Journal of Business Management, 5(8), 3056.</t>
  </si>
  <si>
    <t>Astikė, K. (2022). Does cultural economics affect country’s competitiveness?.Business, Management and Economics Engineering</t>
  </si>
  <si>
    <t>https://etalpykla.vilniustech.lt/bitstream/handle/123456789/70165/17308-Article%20Text-66878-2-10-20220812.pdf?sequence=1&amp;isAllowed=y</t>
  </si>
  <si>
    <t>Alexandra Horobet (ASE Bucuresti), Lucian Belascu (ULBS), Stefania Curea (ASE Bucuresti), Alma Pentescu (ULBS)</t>
  </si>
  <si>
    <t>Ownership concentration and performance recovery patterns in the European Union. Sustainability, 11(4), 953.</t>
  </si>
  <si>
    <t>Vining, A., Moore, M., &amp; Laurin, C. (2022). Listed public–private enterprises: stock market information, agency costs and productive efficiency outcomes. International Journal of Public Sector Management, 35(4), 388-409.</t>
  </si>
  <si>
    <t>https://www.emerald.com/insight/content/doi/10.1108/IJPSM-02-2021-0050/full/html</t>
  </si>
  <si>
    <t>Steens, B., Roques, T., Gonnet, S., Beuselinck, C., &amp; Petutschnig, M. (2022). Transfer pricing comparables: Preferring a close neighbor over a far-away peer?. Journal of International Accounting, Auditing and Taxation, 47, 100471.</t>
  </si>
  <si>
    <t>https://www.sciencedirect.com/science/article/pii/S106195182200026X</t>
  </si>
  <si>
    <t>Alexandra Horobet (ASE Bucuresti), Stefania Curea (ASE Bucuresti), Cosmin-Alin Botoroga (ASE Bucuresti), Akexandra Smedoiu Popoviciu (ASE Bucuresti), Lucian Belascu (ULBS), Dan Gabriiel Dumitrescu (ASE Bucuresti)</t>
  </si>
  <si>
    <t>Solvency risk and corporate performance: a case study on European retailers. Journal of Risk and Financial Management, 14(11), 536.</t>
  </si>
  <si>
    <t>Mushafiq, M., Sami, S. A., Sohail, M. K., &amp; Sindhu, M. I. (2022). Merton-type default risk and financial performance: the dynamic panel moderation of firm size. Journal of Economic and Administrative Sciences.</t>
  </si>
  <si>
    <t>https://www.emerald.com/insight/content/doi/10.1108/JEAS-09-2021-0181/full/html</t>
  </si>
  <si>
    <t>Lam, W. S., Lee, P. F., &amp; Lam, W. H. (2022, March). Multi-Criteria Decision Analysis of the Logistics Companies using TOPSIS Model. In 2022 International Conference on Decision Aid Sciences and Applications (DASA) (pp. 574-578). IEEE.</t>
  </si>
  <si>
    <t>https://ieeexplore.ieee.org/abstract/document/9765038</t>
  </si>
  <si>
    <t>Puspitasari, D. M., Anggara, A. D., Alifia, D., Persada, M. A., Wirawan, P. Z., &amp; Nadira, S. (2022). Panel Data Analysis Of Profitability Determinants: Evidence From Rural Bank’s Indonesia. Baltic Journal of Law &amp; Politics, 15(7), 1367-1376.</t>
  </si>
  <si>
    <t>https://versita.com/menuscript/index.php/Versita/article/view/1266</t>
  </si>
  <si>
    <t>Lessambo, F. I. (2022). Financial Ratios Analysis. In Financial Statements: Analysis, Reporting and Valuation (pp. 229-275). Cham: Springer International Publishing.</t>
  </si>
  <si>
    <t>https://link.springer.com/chapter/10.1007/978-3-031-15663-2_17</t>
  </si>
  <si>
    <t>Carte în editură internațională de prestigiu</t>
  </si>
  <si>
    <t>Alexandra Horobet (ASE Bucuresti), Anca Simionescu (UMF Bucuresti), Dan Gabriel Dumitrescu (ASE Bucuresti), Lucian Belascu (ULBS)</t>
  </si>
  <si>
    <t>Europe’s war against COVID-19: A map of countries’ disease vulnerability using mortality indicators. International Journal of Environmental Research and Public Health, 17(18), 6565.</t>
  </si>
  <si>
    <t>Zhang, S. X., Miller, S. O., Xu, W., Yin, A., Chen, B. Z., Delios, A., ... &amp; Chen, J. (2022). Meta-analytic evidence of depression and anxiety in Eastern Europe during the COVID-19 pandemic. European journal of psychotraumatology, 13(1), 2000132.</t>
  </si>
  <si>
    <t>https://www.tandfonline.com/doi/full/10.1080/20008198.2021.2000132</t>
  </si>
  <si>
    <t>Altintas, E., Boudoukha, A. H., Karaca, Y., Lizio, A., Luyat, M., Gallouj, K., &amp; El Haj, M. (2022). Fear of COVID-19, emotional exhaustion, and care quality experience in nursing home staff during the COVID-19 pandemic. Archives of Gerontology and Geriatrics, 102, 104745.</t>
  </si>
  <si>
    <t>https://www.sciencedirect.com/science/article/pii/S0167494322001261</t>
  </si>
  <si>
    <t>Hysa, E., Imeraj, E., Feruni, N., Panait, M., &amp; Vasile, V. (2022). COVID-19—A Black Swan for Foreign Direct Investment: Evidence from European Countries. Journal of Risk and Financial Management, 15(4), 156.</t>
  </si>
  <si>
    <t>https://www.mdpi.com/1911-8074/15/4/156</t>
  </si>
  <si>
    <t>Altintas, E., El Haj, M., Boudoukha, A. H., Olivier, C., Lizio, A., Luyat, M., &amp; Gallouj, K. (2022). Emotional exhaustion and fear of COVID‐19 in geriatric facilities during the COVID‐19 pandemic. International Journal of Geriatric Psychiatry, 37(8).</t>
  </si>
  <si>
    <t>https://onlinelibrary.wiley.com/doi/full/10.1002/gps.5781</t>
  </si>
  <si>
    <t>Vlad Bulai (ASE Bucuresti), Alexandra Horobet (ASE Bucuresti), Lucian Belascu (ULBS)</t>
  </si>
  <si>
    <t>Improving local governments’ financial sustainability by using open government data: an application of high-granularity estimates of personal income levels in Romania. Sustainability, 11(20), 5632.</t>
  </si>
  <si>
    <t>Zhang, W., Jiang, H., Shao, Q., &amp; Shao, T. (2022). Construction of the evaluation model of open government data platform: From the perspective of citizens’ sustainable use. Sustainability, 14(3), 1415.</t>
  </si>
  <si>
    <t>https://www.mdpi.com/2071-1050/14/3/1415</t>
  </si>
  <si>
    <t>Belaşcu Lucian (ULBS), Popovici Oana (ASE Bucuresti), Horobet Alexandra (ASE Bucuresti)</t>
  </si>
  <si>
    <t>Foreign direct investments and economic growth in central and Eastern Europe: A panel-based analysis. In Emerging Issues in the Global Economy: 2017 International Economics Conference in Sibiu (IECS) (pp. 35-46). Springer International Publishing.</t>
  </si>
  <si>
    <t>Amin, A., Anwar, S., &amp; Liu, X. H. (2022). Outward foreign direct investment and economic growth in Romania: Evidence from non‐linear ARDL approach. International Journal of Finance &amp; Economics, 27(1), 665-677.</t>
  </si>
  <si>
    <t>https://onlinelibrary.wiley.com/doi/abs/10.1002/ijfe.2173?casa_token=zF0oWdAuKg8AAAAA:P-uua38PnnzE85lzGvUPbpJZNwX7TkxSkfZW6jRZKVfN1Orau5FeSOwy5TPAmwTmipxtxdKIJjoTBWqe</t>
  </si>
  <si>
    <t>A Behavioural Model of Management–Synergy between triple Bottom Line and Knowledge Management. World Journal of Social Sciences, 1(3), 172-180.</t>
  </si>
  <si>
    <t>Smuts, H., &amp; Van der Merwe, A. (2022). Knowledge Management in Society 5.0: A Sustainability Perspective. Sustainability, 14(11), 6878.</t>
  </si>
  <si>
    <t>https://www.mdpi.com/2071-1050/14/11/6878</t>
  </si>
  <si>
    <t>Horobet Alexandra (ASE Bucuresti), Georgiana Vrinceanu (ASE Bucuresti), Belascu Lucian (ULBS), Consuela Popescu (ASE Bucuresti)</t>
  </si>
  <si>
    <t>Oil price and stock prices of EU financial companies: Evidence from panel data modeling. Energies, 12(21), 4072.</t>
  </si>
  <si>
    <t>Ionescu, R. V., Zlati, M. L., Antohi, V. M., &amp; Stanciu, S. (2022). Was the European oil industry prepared for the current global crisis?. Journal of Petroleum Exploration and Production Technology, 12(12), 3357-3372.</t>
  </si>
  <si>
    <t>https://link.springer.com/article/10.1007/s13202-022-01529-7</t>
  </si>
  <si>
    <t>Drivers of competitiveness in European high-tech industries. Economic Development and Financial Markets: Latest Research and Policy Insights from Central and Southeastern Europe, 53-79.</t>
  </si>
  <si>
    <t>Vaičiukynas, E., Andrijauskienė, M., Danėnas, P., &amp; Benetytė, R. (2022). Socio-eco-efficiency of high-tech companies: a cross-sector and cross-regional study. Environment, Development and Sustainability, 1-30.</t>
  </si>
  <si>
    <t>https://link.springer.com/article/10.1007/s10668-022-02589-9</t>
  </si>
  <si>
    <t>Horobet Alexandra (ASE Bucuresti), Lucian Belascu (ULBS), Irina Ionita (ASE Bucuresti), Teodora Serban-Oprescu (ASE Bucuresti)</t>
  </si>
  <si>
    <t>A NEURAL NETWORKS PERSPECTIVE ON THE FINANCIAL INTE-GRATION OF EUROPEAN CAPITAL MARKETS. Economic Computation &amp; Economic Cybernetics Studies &amp; Research, 48(1).</t>
  </si>
  <si>
    <t>Meitei, A. J., Arora, P., Mohapatra, B. B., &amp; Arora, H. (2022). Identification of Weak Banks Using Machine Learning Techniques: Evidence from the Indian Banking Sector. Global Business Review, 09721509221113631.</t>
  </si>
  <si>
    <t>https://journals.sagepub.com/doi/full/10.1177/09721509221113631</t>
  </si>
  <si>
    <t>Simionescu Anca (UMF), Alexandra Horobet (ASE Bucuresti), Erika Marin (ASE Bucuresti), Lucian Belascu (ULBS)</t>
  </si>
  <si>
    <t xml:space="preserve"> Who indicates Caesarean section in Romania? A cross-sectional survey in tertiary level maternity on childbirth patients and doctors' profiles, https://assets.researchsquare.com/files/rs-39240/v3/f9e772c0-f6cb-4733-94cf-c63e0a446395.pdf?c=1631858704</t>
  </si>
  <si>
    <t>Citu, C., Gorun, F., Motoc, A., Sas, I., Burlea, B., Citu, I. M., ... &amp; Gorun, O. M. (2022). Prevalence and risk factors of postpartum depression in Romanian women during two periods of COVID-19 pandemic. Journal of Clinical Medicine, 11(6), 1628.</t>
  </si>
  <si>
    <t>https://www.mdpi.com/2077-0383/11/6/1628</t>
  </si>
  <si>
    <t>Blaga, O. M., Hentes, E., Ungureanu, M. I., &amp; Forray, A. I. (2022). Predictors of planned caesarean section births in a sample of Romanian women. The International Journal of Health Planning and Management, 37(3), 1555-1565.</t>
  </si>
  <si>
    <t>https://onlinelibrary.wiley.com/doi/full/10.1002/hpm.3424?casa_token=94qN-C58CGUAAAAA%3AI_XLGT-nPs_JIxASILZLnsJxkh01U7kc3hCxrpAztXFeQY53o3b4r_kKVN0--1riDzoIOR_XTbBjjdLp</t>
  </si>
  <si>
    <t>Horobet Alexandra (ASE Bucuresti); Emanuela Zlatea (ASE Bucuresti), Lucian Belascu (ULBS), Dan Gabriel Dumitrescu (ASE Bucuresti)</t>
  </si>
  <si>
    <t xml:space="preserve"> Oil price volatility and airlines’ stock returns: evidence from the global aviation industry. Journal of Business Economics and Management, 23(2), 284-304.</t>
  </si>
  <si>
    <t>Yanto, J., &amp; Liem, R. P. (2022). Cluster-Based Aircraft Fuel Estimation Model for Effective and Efficient Fuel Budgeting on New Routes. Aerospace, 9(10), 624.</t>
  </si>
  <si>
    <t>https://www.mdpi.com/2226-4310/9/10/624</t>
  </si>
  <si>
    <t>Simionescu Anca (UMF), Alexandra Horobet (ASE Bucuresti), Lucian Belascu (ULBS)</t>
  </si>
  <si>
    <t>A statistical assessment of information, knowledge and attitudes of medical students regarding contraception use. Maedica, 12(4), 267.</t>
  </si>
  <si>
    <t>Serván-Mori, E., Cerecero-García, D., Morales-Vazquez, M., Sosa-Rubí, S., Heredia-Pi, I., &amp; Hernández-Serrato, M. (2022). The Role of Effective Knowledge on Contraceptive Methods Use in the Replication of Mother-Daughter Adolescent Pregnancy in Mexico. Archives of Sexual Behavior, 1-12.</t>
  </si>
  <si>
    <t>https://link.springer.com/article/10.1007/s10508-021-02272-6</t>
  </si>
  <si>
    <t>Belascu Lucian (ULBS), Horobet Alexandra (ASE Bucuresti), Serban-Oprescu Teodora (ASE Bucuresti)</t>
  </si>
  <si>
    <t>Relevance Of Corporate Social Responsibility Indicators For Measuring Financial Performance. Revista Economica, 65(4), 7-20.</t>
  </si>
  <si>
    <t>Ogrean, C., &amp; Herciu, M. (2022). Sustainability Performance And Reporting–A Strategic Issue For Electric Car Automakers. Studies in Business and Economics, 17(3), 288-305.</t>
  </si>
  <si>
    <t>Belascu Lucian (ULBS), Horobet Alexandra (ASE Bucuresti), Aleksandar Shivarov (Varna University of Economics, Bulgaria)</t>
  </si>
  <si>
    <t>Exposure to exchange rate risk and competitiveness: an application to South-Eastern Europe. Finance in Central and Southeastern Europe, 57-87.</t>
  </si>
  <si>
    <t>Tiganasu, R., Pascariu, G., &amp; Lupu, D. (2022). Competitiveness, fiscal policy and corruption: evidence from Central and Eastern European countries. Oeconomia Copernicana, 13(3), 667-698.</t>
  </si>
  <si>
    <t>https://www.ceeol.com/search/article-detail?id=1069011</t>
  </si>
  <si>
    <t>Lucian Belascu (ULBS), Alexandra Horobet (ASE Bucuresti), Georgiana Vrinceanu (ASE Bucuresti), Consuela Popescu (ASE Bucuresti)</t>
  </si>
  <si>
    <t>Performance Dissimilarities in European Union Manufacturing: The Effect of Ownership and Technological Intensity</t>
  </si>
  <si>
    <t>Visvizi, A. (2022). Sustainability in International Business: Talent Management, Market Entry Strategies, Competitiveness. Sustainability, 14(16), 10191.</t>
  </si>
  <si>
    <t>https://www.mdpi.com/2071-1050/14/16/10191/htm</t>
  </si>
  <si>
    <t>Rohman, A., Nurkhin, A., Mukhibad, H., &amp; Kusumantoro, W. (2022). Determinants of Indonesian banking profitability: Before and during the COVID-19 pandemic analysis. Banks and Bank Systems, 37-46.</t>
  </si>
  <si>
    <t>https://www.businessperspectives.org/index.php/journals/banks-and-bank-systems/issue-407/determinants-of-indonesian-banking-profitability-before-and-during-the-covid-19-pandemic-analysis</t>
  </si>
  <si>
    <t>Olasehinde-Williams, G., &amp; Özkan, O. (2023). A consideration of the environmental externality of Turkey’s integration into global value chains: evidence from dynamic ARDL simulation model. Environmental Science and Pollution Research, 30(11), 29154-29163.</t>
  </si>
  <si>
    <t>https://link.springer.com/article/10.1007/s11356-022-24272-2</t>
  </si>
  <si>
    <t>Simionescu Anca (UMF Bucuresti), Horobet Alexandra (ASE Bucuresti), Belascu Lucian (ULBS), Median Dragos (UMF Bucuresti)</t>
  </si>
  <si>
    <t>Real-world data analysis of pregnancy-associated breast cancer at a tertiary-level hospital in Romania.</t>
  </si>
  <si>
    <t>Gado, A., El-Minawi, A., Razek, N. A., Louis, M. R., &amp; Osman, O. M. (2023). Guidelines and Protocol of Managing Patients with Breast Problems during Pregnancy and Lactation. Research Journal of Pharmacy and Technology, 16(4), 1679-1684.</t>
  </si>
  <si>
    <t>https://www.rjptonline.org/AbstractView.aspx?PID=2023-16-4-23</t>
  </si>
  <si>
    <t>Morawiec, E., Bednarska-Czerwińska, A., Pudełko, A., Strychalska, A., Broncel, M., Sagan, D., ... &amp; Grabarek, B. (2023). A Retrospective Population Study of 385 191 Positive Real-Time Reverse Transcription-Polymerase Chain Reaction Tests For SARS-CoV-2 from a Single Laboratory in Katowice, Poland from April 2020 to July 2022. Medical Science Monitor: International Medical Journal of Experimental and Clinical Research, 29, e938872-e938872.</t>
  </si>
  <si>
    <t>https://europepmc.org/article/med/36636983</t>
  </si>
  <si>
    <t>Penteado, B. E., Maldonado, J. C., &amp; Isotani, S. (2022). Methodologies for publishing linked open government data on the Web: A systematic mapping and a unified process model. Semantic Web, (Preprint), 1-26.</t>
  </si>
  <si>
    <t>https://content.iospress.com/articles/semantic-web/sw222896</t>
  </si>
  <si>
    <t>Stellner, B. (2022). Readability of annual reports on the Vienna stock exchange: A test of management obfuscation hypothesis. Central European Business Review, 11(5), 49-66.</t>
  </si>
  <si>
    <t>https://www.ceeol.com/search/article-detail?id=1081153</t>
  </si>
  <si>
    <t>https://www.sciencedirect.com/science/article/pii/S2405844022018588</t>
  </si>
  <si>
    <t>https://www.sciencedirect.com/science/article/pii/S2405844022038300</t>
  </si>
  <si>
    <t>https://www.sciencedirect.com/science/article/pii/S2405844022038208</t>
  </si>
  <si>
    <t>https://www.frontiersin.org/articles/10.3389/fpsyg.2022.1008857/pdf</t>
  </si>
  <si>
    <t>M Ashoer, MH Syahnur, JS Tjan…. The Future of Mobile Commerce Application in a Post Pandemic Period; An Integrative Model of UTAUT2.  	
E3S Web Conf. The 7th International Conference on Energy, Environment, Epidemiology and Information System (ICENIS 2022) Volume 359, 2022.</t>
  </si>
  <si>
    <t xml:space="preserve">https://doi.org/10.1051/e3sconf/202235905005 </t>
  </si>
  <si>
    <t>Budac Camelia (ULBS)</t>
  </si>
  <si>
    <t>Strategic considerations on how brands should deal with generation Z</t>
  </si>
  <si>
    <t>Siamak Seyfi, C. Michael Hall, Tan Vo-Thanh &amp; Mustafeed Zaman (2022) How does digital media engagement influence sustainability-driven political consumerism among Gen Z tourists?, Journal of Sustainable Tourism, DOI: 10.1080/09669582.2022.2112588</t>
  </si>
  <si>
    <t>https://www.tandfonline.com/doi/abs/10.1080/09669582.2022.2112588</t>
  </si>
  <si>
    <t>Camacho LJ, Ramírez-Correa P, Salazar-Concha C. Xenocentrism and Formal Education: Evaluating Its Impact on the Behavior of Chilean Consumers. Journal of Risk and Financial Management. 2022; 15(4):166. https://doi.org/10.3390/jrfm15040166</t>
  </si>
  <si>
    <t>https://www.mdpi.com/1911-8074/15/4/166</t>
  </si>
  <si>
    <t>Budac Camelia (ULBS) (Apostu C)</t>
  </si>
  <si>
    <t>The role of the brand in bringing competitive advantages</t>
  </si>
  <si>
    <t>Shiwangi Singh, Gurtej Singh &amp; Sanjay Dhir (2022) Impact of digital marketing on the competitiveness of the restaurant industry, Journal of Foodservice Business Research, DOI: 10.1080/15378020.2022.2077088</t>
  </si>
  <si>
    <t>https://www.tandfonline.com/doi/abs/10.1080/15378020.2022.2077088</t>
  </si>
  <si>
    <t>Duralia Oana(ULBS)</t>
  </si>
  <si>
    <t>The Impact of the Current Crisis Generated by the COVID-19 Pandemic on Consumer Behavior</t>
  </si>
  <si>
    <t>Chong, F., DOES ADAPTING AN ELIMINATION STRATEGY INSULATE THE NEW ZEALAND STOCK MARKET AGAINST THE COVID-19 PANDEMIC?, Studies in Business and Economics</t>
  </si>
  <si>
    <t>https://1510q6ey7-y-https-www-webofscience-com.z.e-nformation.ro/wos/woscc/full-record/WOS:000865162800005</t>
  </si>
  <si>
    <t xml:space="preserve">Taillon Brian J, Mai Enping (Shirley), Haytko Diana L, Risky Business: Consumer Attitudes, Perceptions, and Consumption Behaviors During COVID-19, BASIC AND APPLIED SOCIAL PSYCHOLOGY, Volume44, Issue2,
Page47-65, DOI10.1080/01973533.2021.2020117
</t>
  </si>
  <si>
    <t>https://1510q6ey7-y-https-www-webofscience-com.z.e-nformation.ro/wos/woscc/full-record/WOS:000740544000001</t>
  </si>
  <si>
    <t xml:space="preserve">Markovic Peter, Pollak Frantisek, Vavrek Roman,  Kostiuk Yaroslava, Impact of Coronavirus Pandemic on Changes in e-Consumer Behaviour: Empirical Analysis of Slovak e-Commerce Market,  EKONOMICKY CASOPIS, Volume70, Issue4, Page368-389
DOI10.31577/ekoncas.2022.04.04
</t>
  </si>
  <si>
    <t>https://1510q6ey7-y-https-www-webofscience-com.z.e-nformation.ro/wos/woscc/full-record/WOS:000872378100004</t>
  </si>
  <si>
    <t>Veiga, PM, Diogo, J., Consumer Behavior: A Literature Review of the Early Research on the COVID-19 Outbreak, INTERNATIONAL JOURNAL OF MARKETING COMMUNICATION AND NEW MEDIA</t>
  </si>
  <si>
    <t>https://1510q6ey7-y-https-www-webofscience-com.z.e-nformation.ro/wos/woscc/full-record/WOS:000752041000002</t>
  </si>
  <si>
    <t>Brazilian consumer perceptions towards second-hand clothes regarding
Covid-19
Julia Helena Galante Amaral,Cleaner and Responsible Consumption
Volume 5, June 2022, 100058
, Eduardo Eug^enio Spers, Dr</t>
  </si>
  <si>
    <t>https://www.sciencedirect.com/science/article/pii/S2666784322000122?via%3Dihub</t>
  </si>
  <si>
    <t>How COVID-19 Pandemic Brings out New Consumer Types: PanSumer Definition and Practice
Sevtap Özer Ünal, Sinan Nardalı, Ismail Erkan &amp; M. Burak Önemli, Springer</t>
  </si>
  <si>
    <t>https://link.springer.com/chapter/10.1007/978-3-031-13142-4_8</t>
  </si>
  <si>
    <t>Integrated Marketing Communication and Its Impact on Consumer Behavior</t>
  </si>
  <si>
    <t>Wu, LL., Danko, Y., Chen, F., Yao, X., Zhang, F., MAPPING THE LITERATURE OF INTEGRATED MARKETING COMMUNICATIONS: A SCIENTOMETRIC ANALYSIS USING CITESPACE, INNOVATIVE MARKETING</t>
  </si>
  <si>
    <t>https://1510q6ey7-y-https-www-webofscience-com.z.e-nformation.ro/wos/woscc/full-record/WOS:000858608300013</t>
  </si>
  <si>
    <t>Sport Human Connection (SHC) application as a marketplace for publication and marketing of sports coaching services SAPTO ADI , ABI FAJAR FATHONI, SUPRIYADI , WASIS DJOKO DWIYOGO , MICHAEL CHIA YONG HWA, Journal of Physical Education and Sport ® (JPES), Vol. 22 (issue 12), Art 373, pp. 2955-2964, December 2022</t>
  </si>
  <si>
    <t>https://151096pkr-y-https-www-scopus-com.z.e-nformation.ro/record/display.uri?eid=2-s2.0-85145826231&amp;origin=resultslist&amp;sort=plf-f&amp;cite=2-s2.0-85057586870&amp;src=s&amp;imp=t&amp;sid=3514e1ac1d4188f67a043fff4cb6bf08&amp;sot=cite&amp;sdt=a&amp;sl=0&amp;relpos=0&amp;citeCnt=0&amp;searchTerm=</t>
  </si>
  <si>
    <t>Human Security Versus Human Development - Behavioristic Approach</t>
  </si>
  <si>
    <t>online ISSN: 2247 - 806X; p-ISSN: 2247 – 8051</t>
  </si>
  <si>
    <t>https://1510q6ey7-y-https-www-webofscience-com.z.e-nformation.ro/wos/woscc/full-record/WOS:000829780400001</t>
  </si>
  <si>
    <t>Muscalu, E.(ULBS), Todericiu, R.(ULBS),  Fraticiu, L.(ULBS</t>
  </si>
  <si>
    <t>Efficient organizational communication-A key to success</t>
  </si>
  <si>
    <t>Rezaei, M., Ferraris, A., Busso, D. and Rizzato, F. (2022), "Seeking traces of democracy in the workplace: effects on knowledge sharing", Journal of Knowledge Management, Vol. 26 No. 10</t>
  </si>
  <si>
    <t>https://www.emerald.com/insight/content/doi/10.1108/JKM-02-2021-0103/full/html</t>
  </si>
  <si>
    <t>Frăticiu Oana</t>
  </si>
  <si>
    <t>Muscalu, E.(ULBS), Todericiu, R.(ULBS),  Fraticiu, L.(ULBS)</t>
  </si>
  <si>
    <t>V Antunes, G Gonçauves, C. Estevão, (RE)THINKING THERMALISM IN EUROPE FROM THE STRATEGIC  COMMUNICATION PERSPECTIVE: A THEORETICAL REFLECTION, GeoJournal of Tourism and Geosites, Year XV, vol. 44, no. 4, 2022</t>
  </si>
  <si>
    <t>chrome-extension://efaidnbmnnnibpcajpcglclefindmkaj/https://gtg.webhost.uoradea.ro/PDF/GTG-4-2022/gtg.44403-935.pdf</t>
  </si>
  <si>
    <t>Todericiu,R(ULBS), Frăticiu,L.(ULBS), Stanit A.</t>
  </si>
  <si>
    <t>Reflections on Human Resources – Vital Intangible Assets of Organizations</t>
  </si>
  <si>
    <t xml:space="preserve">  Socoliuc, M. I., Melega, A., Hlaciuc, E., &amp; Botez, D. (2022). Identifying obstacles in the evaluation of companies based on the research cluster method. Economic Annals-XXI, 199(9-10), </t>
  </si>
  <si>
    <t>https://www.researchgate.net/publication/371348980_Identifying_obstacles_in_the_evaluation_of_companies_based_on_the_research_cluster_method</t>
  </si>
  <si>
    <t>Victor von Loessl, Smart meter-related data privacy concerns and dynamic electricity tariffs: Evidence from a stated choice experiment, Energy Policy</t>
  </si>
  <si>
    <t>https://www.sciencedirect.com/science/article/abs/pii/S0301421523002306#preview-section-references</t>
  </si>
  <si>
    <t>Fuciu Mircea (ULBS), Gorski Hortensia (AFT)</t>
  </si>
  <si>
    <t>Marketing Research regarding the Usage of Online Social Networking Sites by High School Students</t>
  </si>
  <si>
    <t xml:space="preserve">Cingillioglu, Ilker, Gal, Uri, Prokhorov, Artem,   "Facebook Engagement and Student Preferences for Universities", </t>
  </si>
  <si>
    <t>https://ieeexplore.ieee.org/document/10032046</t>
  </si>
  <si>
    <t xml:space="preserve">Fuciu Mircea (ULBS) </t>
  </si>
  <si>
    <t>NEW MARKETING TENDENCIES IN THE ROMANIAN WINE INDUSTRY</t>
  </si>
  <si>
    <t>Brata, A.M.; Chiciudean, D.I.; Brata, V.D.; Popa, D.; Chiciudean, G.O.; Muresan, I.C. Determinants of Choice and Wine Consumption Behaviour: A Comparative Analysis between Two Counties of Romania. Foods 2022, 11, 1110. https://doi.org/10.3390/foods11081110</t>
  </si>
  <si>
    <t xml:space="preserve">https://www.mdpi.com/2304-8158/11/8/1110 </t>
  </si>
  <si>
    <t>Fuciu Mircea (ULBS), Dumitrescu Luigi (ULBS)</t>
  </si>
  <si>
    <t>From Marketing 1.0 To Marketing 4.0–The Evolution of the Marketing Concept in the Context of the 21 Century</t>
  </si>
  <si>
    <t>Kaur, R.; Singh, R.; Gehlot, A.; Priyadarshi, N.; Twala, B. Marketing Strategies 4.0: Recent Trends and Technologies in Marketing. Sustainability 2022, 14, 16356. https://doi.org/10.3390/su142416356</t>
  </si>
  <si>
    <t>https://www.mdpi.com/2071-1050/14/24/16356</t>
  </si>
  <si>
    <t>Yeğin, T.; Ikram, M. Performance Evaluation of Green Furniture Brands in the Marketing 4.0 Period: An Integrated MCDM Approach. Sustainability 2022, 14, 10644. https://doi.org/10.3390/su141710644</t>
  </si>
  <si>
    <t>https://www.mdpi.com/2071-1050/14/17/10644</t>
  </si>
  <si>
    <t>Fuciu Mircea (ULBS)</t>
  </si>
  <si>
    <t>"Changes In The Organization'S Marketing Activity In Light Of The Sars-Cov-2 Pandemic</t>
  </si>
  <si>
    <t>Nikbin, D., Iranmanesh, M., Ghobakhloo, M. and Foroughi, B. (2022), "Marketing mix strategies during and after COVID-19 pandemic and recession: a systematic review", Asia-Pacific Journal of Business Administration, Vol. 14 No. 4, pp. 405-420. https://doi.org/10.1108/APJBA-06-2021-0243</t>
  </si>
  <si>
    <t>https://ro.ecu.edu.au/ecuworkspost2013/11375/</t>
  </si>
  <si>
    <t>Fuciu Mircea (ULBS), Gorski Hortensia (AFT). Dumitrescu Luigi (ULBS)</t>
  </si>
  <si>
    <t>Sustainability and corporate social responsibility (CSR): Essential topics for business education</t>
  </si>
  <si>
    <t>Schimperna F, Nappo F, Collaretti F. Universities and CSR Teaching: New Challenges and Trends. Administrative Sciences. 2022; 12(2):55. https://doi.org/10.3390/admsci12020055</t>
  </si>
  <si>
    <t>https://www.mdpi.com/2076-3387/12/2/55</t>
  </si>
  <si>
    <t>Sarwar, H., Ishaq, M.I. &amp; Franzoni, S. Influence of HRM on CSR and performance of upscale hotels in developed and developing countries. Environ Dev Sustain (2022). https://doi.org/10.1007/s10668-022-02711-x</t>
  </si>
  <si>
    <t>https://link.springer.com/article/10.1007/s10668-022-02711-x</t>
  </si>
  <si>
    <t>Peterson, J., Gerstlberger, W.D. (2022). Crisis Management from the Perspective of Sustainable Supply Chains. In: Durst, S., Henschel, T. (eds) Crisis Management for Small and Medium-Sized Enterprises (SMEs). Management for Professionals. Springer, Cham. https://doi.org/10.1007/978-3-030-91727-2_7</t>
  </si>
  <si>
    <t>https://link.springer.com/chapter/10.1007/978-3-030-91727-2_7#Bib1</t>
  </si>
  <si>
    <t>Domingues, H.S., Linardi, M.A., Silva, S.C.e. and Duarte, P. (2022), "Consumer Vulnerability During COVID-19: The Impact of Fear and Age on Consumer Behavior and Business Strategy", van Tulder, R., Verbeke, A., Piscitello, L. and Puck, J. (Ed.) International Business in Times of Crisis: Tribute Volume to Geoffrey Jones (Progress in International Business Research, Vol. 16), Emerald Publishing Limited, Bingley, pp. 313-340. https://doi.org/10.1108/S1745-886220220000016016</t>
  </si>
  <si>
    <t>https://www.emerald.com/insight/content/doi/10.1108/S1745-886220220000016016/full/html</t>
  </si>
  <si>
    <t>Fuciu Mircea (ULBS); Dumitrescu Luigi (ULBS)</t>
  </si>
  <si>
    <t>Dhiman, N., &amp; Kumar, A. (2023). What We Know and Don’t Know About Consumer Happiness: Three-Decade Review, Synthesis, and Research Propositions. Journal of Interactive Marketing, 58(2–3), 115–135. https://doi.org/10.1177/10949968221095548</t>
  </si>
  <si>
    <t>https://journals.sagepub.com/doi/abs/10.1177/10949968221095548</t>
  </si>
  <si>
    <t>Bheekharry, N. (2023). Moving on with Digital Innovation: The Always-Connected Customer. In: Pati, B., Panigrahi, C.R., Mohapatra, P., Li, KC. (eds) Proceedings of the 6th International Conference on Advance Computing and Intelligent Engineering. Lecture Notes in Networks and Systems, vol 428. Springer, Singapore. https://doi.org/10.1007/978-981-19-2225-1_49</t>
  </si>
  <si>
    <t>https://link.springer.com/chapter/10.1007/978-981-19-2225-1_49#chapter-info</t>
  </si>
  <si>
    <t>Durable rural development through the 2014-2020 national rural development Program</t>
  </si>
  <si>
    <t>TX Wiesli, T HammerHow can Quality of Life be Achieved in a Sustainable Way? Perceptions of Swiss Rural InhabitantsDiscover Sustainability</t>
  </si>
  <si>
    <t>https://link.springer.com/article/10.1007/s43621-022-00114-6</t>
  </si>
  <si>
    <t>Rural Development in Romania–A Few Considerations</t>
  </si>
  <si>
    <t>Tiberiu Iancu 1ORCID,Ionuț Laurențiu Petre 2ORCID,Valentina Constanta Tudor 3,*,Marius Mihai Micu 3,Ana Ursu 4ORCID,Florina-Ruxandra Teodorescu 3 andEduard Alexandru Dumitru A Difficult Pattern to Change in Romania, the Perspective of Socio-Economic Development Sustainnability</t>
  </si>
  <si>
    <t>https://www.mdpi.com/2071-1050/14/4/2350</t>
  </si>
  <si>
    <t>Magdaléna Bezáková, Peter BezákWhich sustainability objectives are difficult to achieve? The mid-term evaluation of predicted scenarios in remote mountain agricultural landscapes in SlovakiaLand Use Policy</t>
  </si>
  <si>
    <t>https://www.sciencedirect.com/science/article/abs/pii/S0264837722000473</t>
  </si>
  <si>
    <t>Some considerations on the sustainable urban development in Romania</t>
  </si>
  <si>
    <t>Alfred-Ștefan Cicort-Lucaciu a, Hanem-Vera Keshta b, Paula-Vanda Popovici c d e, David Munkácsi f g h, Ilie-Cătălin Telcean a, Carmen Gache iUrban avifauna distribution explained by road noise in an Eastern European cityAvian Research</t>
  </si>
  <si>
    <t>https://www.sciencedirect.com/science/article/pii/S2053716622000639</t>
  </si>
  <si>
    <r>
      <t xml:space="preserve">Garcia-Corral F.J., Cordero-Garcia J.A., De Pablo-Valenciano J., Uribe-Toril J., A bibliometric review of cryptocurrencies: how have they grown?, </t>
    </r>
    <r>
      <rPr>
        <i/>
        <sz val="10"/>
        <color theme="1"/>
        <rFont val="Arial Narrow"/>
        <family val="2"/>
      </rPr>
      <t>Financial Innovation</t>
    </r>
    <r>
      <rPr>
        <sz val="10"/>
        <color theme="1"/>
        <rFont val="Arial Narrow"/>
        <family val="2"/>
      </rPr>
      <t>, 8(1), 2022, eISSN 2199-4730</t>
    </r>
  </si>
  <si>
    <r>
      <t xml:space="preserve">Jeflea F.V., Danciulescu D., Sitnikov C.S., Filipeanu D., Park J.O., Tugui A., Societal Technological Megatrends: A Bibliometric Analysis from 1982 to 2021, </t>
    </r>
    <r>
      <rPr>
        <i/>
        <sz val="10"/>
        <color theme="1"/>
        <rFont val="Arial Narrow"/>
        <family val="2"/>
      </rPr>
      <t>Sustainability,</t>
    </r>
    <r>
      <rPr>
        <sz val="10"/>
        <color theme="1"/>
        <rFont val="Arial Narrow"/>
        <family val="2"/>
      </rPr>
      <t xml:space="preserve"> 14(3), 2022, eISSN 2071-1050</t>
    </r>
  </si>
  <si>
    <r>
      <t>Heriyanti, N. Azizah, G. P. Cesna, N. Anggraini Santoso and Y. P. Ayu Sanjaya, Blockchain Technology Evolution Trends Bibliometrics Analysis on Scopus Database Using VOSviewer, </t>
    </r>
    <r>
      <rPr>
        <i/>
        <sz val="10"/>
        <color theme="1"/>
        <rFont val="Arial Narrow"/>
        <family val="2"/>
      </rPr>
      <t>2022 IEEE Creative Communication and Innovative Technology (ICCIT) Proceedings</t>
    </r>
    <r>
      <rPr>
        <sz val="10"/>
        <color theme="1"/>
        <rFont val="Arial Narrow"/>
        <family val="2"/>
      </rPr>
      <t>, Tangerang, Indonesia, 2022</t>
    </r>
  </si>
  <si>
    <r>
      <t xml:space="preserve">Cristian, M.G., Lazăr, M., Sitea, D.M., Țîmbalari, C., Mapping the COVID-19 Economy: An Exploratory Bibliometric Analysis, </t>
    </r>
    <r>
      <rPr>
        <i/>
        <sz val="10"/>
        <color theme="1"/>
        <rFont val="Arial Narrow"/>
        <family val="2"/>
      </rPr>
      <t>European Journal of Interdisciplinary Studies</t>
    </r>
    <r>
      <rPr>
        <sz val="10"/>
        <color theme="1"/>
        <rFont val="Arial Narrow"/>
        <family val="2"/>
      </rPr>
      <t>, Vol. 14 Issue 1 - 6/2022</t>
    </r>
  </si>
  <si>
    <t>Bucur Amelia, Kifor Claudiu, Mărginean Silvia</t>
  </si>
  <si>
    <t>Evaluation of the quality and quantity of research results in higher education, Quality and Quantity, 52 (1), 20218, pp.101-118</t>
  </si>
  <si>
    <t>Moliner, Lidon; Alegre, Francisco; Attitudes, beliefs and knowledge of mathematics teachers regarding peer tutoring, European Journal of Teacher EducationVolume 45, Issue 1, Pages 93 - 112, 2022</t>
  </si>
  <si>
    <t>https://151096mle-y-https-www-scopus-com.z.e-nformation.ro/record/display.uri?eid=2-s2.0-85089178946&amp;origin=resultslist&amp;sort=plf-f&amp;src=s&amp;nlo=&amp;nlr=&amp;nls=&amp;citedAuthorId=39861906300&amp;imp=t&amp;sid=24b368d8442391182163a7170c9b6508&amp;sot=cite&amp;sdt=cl&amp;cluster=scopubyr%2c%222022%22%2ct&amp;sl=0&amp;relpos=10&amp;citeCnt=10&amp;searchTerm=</t>
  </si>
  <si>
    <t>Adot, E; Akhmedova, A; (...); Xambre, ARSMART-QUAL: a dashboard for quality measurement in higher education institutions,  INTERNATIONAL JOURNAL OF QUALITY &amp; RELIABILITY MANAGEMENT, 40 (6) , pp.1518-1539, 2022</t>
  </si>
  <si>
    <t>https://1510y6mzm-y-https-www-emerald-com.z.e-nformation.ro/insight/content/doi/10.1108/IJQRM-06-2022-0167/full/html</t>
  </si>
  <si>
    <t>Hermanu, Adhi Indra; Sondari, Mery Citra, Dimyati, Muhammad, Sari, Diana, Study on university research performance based on systems theory: systematic literature review, International Journal of Productivity and Quality Management, Vol.35, Issue 4, Pp. 447-472, 2022</t>
  </si>
  <si>
    <t>https://www.scopus.com/record/display.uri?eid=2-s2.0-85130455809&amp;origin=resultslist&amp;sort=plf-f&amp;src=s&amp;citedAuthorId=39861906300&amp;imp=t&amp;sid=be90798e7cbdc9cea83228f5b2656b26&amp;sot=cite&amp;sdt=cite&amp;cluster=scopubyr%2c%222022%22%2ct&amp;sl=0&amp;relpos=7&amp;citeCnt=3&amp;searchTerm=</t>
  </si>
  <si>
    <r>
      <t>Sadil, V., &amp; Sipko, J. . A Transition to a Multipolar Monetary Order? Trends in Currency Concentration and Internationalization of the US Dollar, the Euro, and the Renminbi. </t>
    </r>
    <r>
      <rPr>
        <i/>
        <sz val="10"/>
        <color theme="1"/>
        <rFont val="Arial Narrow"/>
        <family val="2"/>
      </rPr>
      <t>Czech Journal of International Relations</t>
    </r>
    <r>
      <rPr>
        <sz val="10"/>
        <color theme="1"/>
        <rFont val="Arial Narrow"/>
        <family val="2"/>
      </rPr>
      <t>, </t>
    </r>
    <r>
      <rPr>
        <i/>
        <sz val="10"/>
        <color theme="1"/>
        <rFont val="Arial Narrow"/>
        <family val="2"/>
      </rPr>
      <t>Mezinarodni Vztahy</t>
    </r>
    <r>
      <rPr>
        <sz val="10"/>
        <color theme="1"/>
        <rFont val="Arial Narrow"/>
        <family val="2"/>
      </rPr>
      <t xml:space="preserve">, </t>
    </r>
    <r>
      <rPr>
        <i/>
        <sz val="10"/>
        <color theme="1"/>
        <rFont val="Arial Narrow"/>
        <family val="2"/>
      </rPr>
      <t>57</t>
    </r>
    <r>
      <rPr>
        <sz val="10"/>
        <color theme="1"/>
        <rFont val="Arial Narrow"/>
        <family val="2"/>
      </rPr>
      <t>(1), 7–42, 2022</t>
    </r>
  </si>
  <si>
    <t>Economic Globalization: From Microeconomic Foundation to National Determinants, 22ND INTERNATIONAL ECONOMIC CONFERENCE OF SIBIU 2015, IECS 2015 ECONOMIC PROSPECTS IN THE CONTEXT OF GROWING GLOBAL AND REGIONAL INTERDEPENDENCIES 27 , pp.731-735</t>
  </si>
  <si>
    <t>Karazijiene, Z. and M. E. Cernikovaite (2022). ASSESSMENT OF E-TRADE IN GLOBAL ENVIRONMENT. 12th International Scientific Conference on Business and Management, Vilnius Gediminas Tech Univ, Fac Business Management, Vilnius, LITHUANIA, 2022</t>
  </si>
  <si>
    <t>https://1510q6mym-y-https-www-webofscience-com.z.e-nformation.ro/wos/woscc/full-record/WOS:000887405800022</t>
  </si>
  <si>
    <t>Advantages and disadvantages of clusters–A theoretical approach, Revista economică, vol.1/2009</t>
  </si>
  <si>
    <t>Mackiewicz, M., &amp; Pavelkova, D. (2022). Clusters and innovation: the relationship between membership in clusters organisations and technological maturity of companies in Poland. Technological and Economic Development of Economy, 28(6), 1854–1870. https://doi.org/10.3846/tede.2022.18005</t>
  </si>
  <si>
    <t>https://jau.vgtu.lt/index.php/TEDE/article/view/18005</t>
  </si>
  <si>
    <t>Grabara, J. (Polonia), Bajdro, P. (Polonia), Mihaescu, L.(ULBS)</t>
  </si>
  <si>
    <t xml:space="preserve"> Steps of sustainable development, implementation into enterprise activities</t>
  </si>
  <si>
    <t>Iryna KONOVALYUK, Svyatoslav KNYAZ, Lesia KUCHER2, Olena PAVLENKO, Oxana SHAUDA, Vira KOSOVSKA, Yaroslava MOSKVYAK DEVELOPING A MONITORING SYSTEM OF AGRICULTURAL ENTERPRISES’ PROPENSION TO BANKRUPTCY, Scientific Papers Series Management, Economic Engineering in Agriculture and Rural Development, Vol. 22, Issue 1, 2022, PRINT ISSN 2284-7995, E-ISSN 2285-3952</t>
  </si>
  <si>
    <t>https://www.researchgate.net/profile/Lesia-Kucher/publication/359894456_Developing_a_monitoring_system_of_agricultural_enterprises'_propension_to_bankruptcy/links/62554f3fb0cee02d69664655/Developing-a-monitoring-system-of-agricultural-enterprises-propension-to-bankruptcy.pdf</t>
  </si>
  <si>
    <t>https://www.webofscience.com/wos/woscc/full-record/WOS:000798307300040
https://www.researchgate.net/profile/Lesia-Kucher/publication/359894456_Developing_a_monitoring_system_of_agricultural_enterprises'_propension_to_bankruptcy/links/62554f3fb0cee02d69664655/Developing-a-monitoring-system-of-agricultural-enterprises-propension-to-bankruptcy.pdf</t>
  </si>
  <si>
    <t xml:space="preserve">Iryna Konovalyuk, Anatolii Kucher Lviv, Tetyana Danko, Roksolana Vilhutska, Halyna Luchko, Forming a System of Monitoring Business-Structures’ Activity in the Circular Economy Development, DOI:  https://doi.org/10.14207/ejsd.2022.v11n3p307 </t>
  </si>
  <si>
    <t>http://ojs.ecsdev.org/index.php/ejsd/article/view/1361</t>
  </si>
  <si>
    <t>https://www.webofscience.com/wos/woscc/full-record/WOS:000983246500022
http://ojs.ecsdev.org/index.php/ejsd/article/view/1361</t>
  </si>
  <si>
    <r>
      <t>Iwona Bą</t>
    </r>
    <r>
      <rPr>
        <sz val="10"/>
        <color theme="1"/>
        <rFont val="Arial Narrow"/>
        <family val="2"/>
      </rPr>
      <t xml:space="preserve">k, </t>
    </r>
    <r>
      <rPr>
        <u/>
        <sz val="10"/>
        <color rgb="FF0000FF"/>
        <rFont val="Arial Narrow"/>
        <family val="2"/>
      </rPr>
      <t>Katarzyna Cheba</t>
    </r>
    <r>
      <rPr>
        <sz val="10"/>
        <color theme="1"/>
        <rFont val="Arial Narrow"/>
        <family val="2"/>
      </rPr>
      <t>, Corporate Sustainability and Value Creation: A Perspective of Companies and the Financial Market in Fostering Sustainable Business Models through Financial Markets, Editors: Magdalena Ziolo,  Elena Escrig-Olmedo, Rodrigo Lozanom SpringerLink 2022</t>
    </r>
  </si>
  <si>
    <t>Eduard Alexandru Stoica, Antoniu Gabriel Pitic, Liviu Mihăescu</t>
  </si>
  <si>
    <t>A novel model for E-Business and E-Government processes on social media</t>
  </si>
  <si>
    <t>Jose Ramon Saura, Domingo Ribeiro-Soriano, Daniel Palacios-Marqués, Assessing behavioral data science privacy issues in government artificial intelligence deployment, in Government Information Quarterly, Volume 39, Issue 4, October 2022, 101679</t>
  </si>
  <si>
    <t>https://www.sciencedirect.com/science/article/pii/S0740624X22000120</t>
  </si>
  <si>
    <t>https://scholar.google.com/citations?view_op=view_citation&amp;hl=en&amp;user=fg-VeM8AAAAJ&amp;citation_for_view=fg-VeM8AAAAJ:9ZlFYXVOiuMC</t>
  </si>
  <si>
    <t>Z. Bai, S. Ma and G. Li, "A WeChat Official Account Reading Quantity Prediction Model Based on Text and Image Feature Extraction," in IEEE Access, vol. 10, pp. 28348-28360, 2022, doi: 10.1109/ACCESS.2022.3157715.</t>
  </si>
  <si>
    <t>https://scholar.google.com/scholar?oi=bibs&amp;hl=en&amp;cites=10935143923853686654&amp;as_sdt=5&amp;as_ylo=2022&amp;as_yhi=2022</t>
  </si>
  <si>
    <t>https://ieeexplore.ieee.org/abstract/document/9729805</t>
  </si>
  <si>
    <t>Aurel Mihail Titu (ULBS), Alexandru Stanciu, Liviu Mihaescu (ULBS)</t>
  </si>
  <si>
    <t>Technological and ethical aspects of autonomous driving in a multicultural society</t>
  </si>
  <si>
    <t>David Mhlanga, Human-Centered Artificial Intelligence: The Superlative Approach to Achieve Sustainable Development Goals in the Fourth Industrial</t>
  </si>
  <si>
    <t>https://www.mdpi.com/2071-1050/14/13/7804</t>
  </si>
  <si>
    <t>Mihãescu, D., &amp; Mihãescu, L. </t>
  </si>
  <si>
    <r>
      <t>(2014). Motivational aspects in choosing the profession of university teacher. </t>
    </r>
    <r>
      <rPr>
        <i/>
        <sz val="10"/>
        <rFont val="Arial Narrow"/>
        <family val="2"/>
      </rPr>
      <t>Polish Journal of Management Studies</t>
    </r>
    <r>
      <rPr>
        <sz val="10"/>
        <rFont val="Arial Narrow"/>
        <family val="2"/>
      </rPr>
      <t>, </t>
    </r>
    <r>
      <rPr>
        <i/>
        <sz val="10"/>
        <rFont val="Arial Narrow"/>
        <family val="2"/>
      </rPr>
      <t>9</t>
    </r>
    <r>
      <rPr>
        <sz val="10"/>
        <rFont val="Arial Narrow"/>
        <family val="2"/>
      </rPr>
      <t>, 159-167</t>
    </r>
  </si>
  <si>
    <t>Fichtnerova, E., Vackova, J., &amp; Nathan, R. J. (2022). International Staff Management at Higher Education Institutions in Czech Republic. Polish Journal of Management Studies, 26(1), 45-60.</t>
  </si>
  <si>
    <t>https://pjms.zim.pcz.pl/resources/html/article/details?id=233971&amp;language=en</t>
  </si>
  <si>
    <t>https://www.scopus.com/results/citedbyresults.uri?sort=plf-f&amp;cite=2-s2.0-84905094794&amp;src=s&amp;imp=t&amp;sid=79325ab3b94b3df34e433a97e0aa4a49&amp;sot=cite&amp;sdt=a&amp;sl=0&amp;origin=resultslist&amp;editSaveSearch=&amp;txGid=2beb6292ebe58515623ce332eebc6498</t>
  </si>
  <si>
    <t>Kesting, S., Negru, I., &amp; Silvestri, P. </t>
  </si>
  <si>
    <r>
      <t> (2020). Institutional analysis and the gift: an introduction to the symposium. </t>
    </r>
    <r>
      <rPr>
        <i/>
        <sz val="10"/>
        <color rgb="FF222222"/>
        <rFont val="Arial Narrow"/>
        <family val="2"/>
      </rPr>
      <t>Journal of Institutional Economics</t>
    </r>
    <r>
      <rPr>
        <sz val="10"/>
        <color rgb="FF222222"/>
        <rFont val="Arial Narrow"/>
        <family val="2"/>
      </rPr>
      <t>, </t>
    </r>
    <r>
      <rPr>
        <i/>
        <sz val="10"/>
        <color rgb="FF222222"/>
        <rFont val="Arial Narrow"/>
        <family val="2"/>
      </rPr>
      <t>16</t>
    </r>
    <r>
      <rPr>
        <sz val="10"/>
        <color rgb="FF222222"/>
        <rFont val="Arial Narrow"/>
        <family val="2"/>
      </rPr>
      <t>(5), 665-674.</t>
    </r>
  </si>
  <si>
    <r>
      <t>Frolov, D. P. (2022). The future of pluralistic institutional theory. </t>
    </r>
    <r>
      <rPr>
        <i/>
        <sz val="10"/>
        <color rgb="FF222222"/>
        <rFont val="Arial Narrow"/>
        <family val="2"/>
      </rPr>
      <t>VOPROSY ECONOMIKI</t>
    </r>
    <r>
      <rPr>
        <sz val="10"/>
        <color rgb="FF222222"/>
        <rFont val="Arial Narrow"/>
        <family val="2"/>
      </rPr>
      <t>, (4).</t>
    </r>
  </si>
  <si>
    <t>https://www.webofscience.com/wos/woscc/full-record/WOS:000868918300003</t>
  </si>
  <si>
    <t>Dolfsma, W., &amp; Negru, I. </t>
  </si>
  <si>
    <r>
      <t>2019). </t>
    </r>
    <r>
      <rPr>
        <i/>
        <sz val="10"/>
        <color rgb="FF222222"/>
        <rFont val="Arial Narrow"/>
        <family val="2"/>
      </rPr>
      <t>The ethical formation of economists Introduction</t>
    </r>
    <r>
      <rPr>
        <sz val="10"/>
        <color rgb="FF222222"/>
        <rFont val="Arial Narrow"/>
        <family val="2"/>
      </rPr>
      <t>. Routledge.</t>
    </r>
  </si>
  <si>
    <r>
      <t>Vázquez-Parra, J. C., García-González, A., &amp; Ramírez-Montoya, M. S. (2022). Ethical education and its impact on the perceived development of social entrepreneurship competency. </t>
    </r>
    <r>
      <rPr>
        <i/>
        <sz val="10"/>
        <color rgb="FF222222"/>
        <rFont val="Arial Narrow"/>
        <family val="2"/>
      </rPr>
      <t>Higher Education, Skills and Work-Based Learning</t>
    </r>
    <r>
      <rPr>
        <sz val="10"/>
        <color rgb="FF222222"/>
        <rFont val="Arial Narrow"/>
        <family val="2"/>
      </rPr>
      <t>, </t>
    </r>
    <r>
      <rPr>
        <i/>
        <sz val="10"/>
        <color rgb="FF222222"/>
        <rFont val="Arial Narrow"/>
        <family val="2"/>
      </rPr>
      <t>12</t>
    </r>
    <r>
      <rPr>
        <sz val="10"/>
        <color rgb="FF222222"/>
        <rFont val="Arial Narrow"/>
        <family val="2"/>
      </rPr>
      <t>(2), 369-383.</t>
    </r>
  </si>
  <si>
    <t>https://www.scopus.com/results/citedbyresults.uri?sort=plf-f&amp;cite=2-s2.0-85101056135&amp;src=s&amp;imp=t&amp;sid=7bff8d9e15312a5d9d6f1bda1ecff557&amp;sot=cite&amp;sdt=a&amp;sl=0&amp;origin=resultslist&amp;editSaveSearch=&amp;txGid=d9220e2260c8a8c3ff4518ca9ec57aff</t>
  </si>
  <si>
    <t>Nicula Virgil, Popșa Roxana (ULBS)</t>
  </si>
  <si>
    <t>Business Tourism Market Developments</t>
  </si>
  <si>
    <r>
      <t xml:space="preserve">Jaruwan Suwannasat, Punthumadee Katawandee, Achara Chandrachai &amp; Pattarasinee Bhattarakosol, </t>
    </r>
    <r>
      <rPr>
        <sz val="10"/>
        <color rgb="FF333333"/>
        <rFont val="Arial Narrow"/>
        <family val="2"/>
      </rPr>
      <t>Site selection determinant factors: An empirical study from meeting and conference organizers’ perspectives, Journal of Convention &amp; Event Tourism, Volume 23, 2022 - Issue 3</t>
    </r>
  </si>
  <si>
    <t>https://www.tandfonline.com/doi/abs/10.1080/15470148.2022.2034557</t>
  </si>
  <si>
    <r>
      <t xml:space="preserve">BSCOhost Online Research Databases; Electronic Collections Online (OCLC); Elsevier Eflow-l; Elsevier </t>
    </r>
    <r>
      <rPr>
        <b/>
        <sz val="10"/>
        <color theme="1"/>
        <rFont val="Arial Narrow"/>
        <family val="2"/>
      </rPr>
      <t>Scopus</t>
    </r>
    <r>
      <rPr>
        <sz val="10"/>
        <color theme="1"/>
        <rFont val="Arial Narrow"/>
        <family val="2"/>
      </rPr>
      <t>; eRTR: e-Review of Tourism Research; ESCI; IndexCopernicus; Intute; JournalSeek</t>
    </r>
  </si>
  <si>
    <t>Lekgau, Refiloe Julia; Tichaawa, Tembi M., The Changing Nature of the Mice Sector In South Africa Due to Covid-19, Tourism Review International, Volume 26, Number 1, 2022, pp. 87-101(15</t>
  </si>
  <si>
    <t>https://www.ingentaconnect.com/content/cog/tri/2022/00000026/00000001/art00007</t>
  </si>
  <si>
    <r>
      <t xml:space="preserve">
</t>
    </r>
    <r>
      <rPr>
        <b/>
        <sz val="10"/>
        <color theme="1"/>
        <rFont val="Arial Narrow"/>
        <family val="2"/>
      </rPr>
      <t>SCOPUS</t>
    </r>
    <r>
      <rPr>
        <sz val="10"/>
        <color theme="1"/>
        <rFont val="Arial Narrow"/>
        <family val="2"/>
      </rPr>
      <t>; Cab International (Cabi); Cambridge Scientific Abstracts; EBSCO Discovery Service-Eds Emerging Sources Citation Index; Google Analytics; I.B.S.S. PROQUEST; Oclc; Oxford Brookes University; Primo Central; PROQUEST; Whatt – Southern Cross University; Worldcat Discovery Services</t>
    </r>
  </si>
  <si>
    <t>Trusheva, Sharafat; Abdramanova, Gulzhan; Zhakupov, Altynbek; Yessilov, Assylkhan; Bayandin, Marat Asylbekovich; Assessment of the Impact of Regional Characteristics and the Development of Event Tourism on Business Tourism in the Republic of Kazakhstan Based on Clusterization and a Regression Model, Journal of Environmental Management &amp; Tourism Craiova Vol. 13, Iss. 4,  (Summer 2022): 985-994</t>
  </si>
  <si>
    <t>https://www.proquest.com/docview/2688129266?pq-origsite=gscholar&amp;fromopenview=true</t>
  </si>
  <si>
    <t xml:space="preserve"> SCOPUS, ProQuest, EBSCO, RePEC, CABELL'S Directories and CEEOL 
database.
</t>
  </si>
  <si>
    <t>Lisa Welthagen,Elmarie SlabbertORCID &amp;Engelina du Plessis, Conference tourism competitiveness: An applied AHP framework, Journal of Convention &amp; Event Tourism, Volume 23, 2022 - Issue 5</t>
  </si>
  <si>
    <t>https://www.tandfonline.com/doi/abs/10.1080/15470148.2022.2095316</t>
  </si>
  <si>
    <t>Evolution of Tourist Accommodation Structures in Romania’sDeveloping Regions in the Context of New Challenges at European Level</t>
  </si>
  <si>
    <t>Mykola Rohoza, Valentyna Stolyarchuk, Development Opportunities for the Accommodation Industry: Evidence from European Countries, European Journal of Tourism, Hospitality and Recreation, Volume 12 (2022) - Issue 1</t>
  </si>
  <si>
    <t>https://sciendo.com/article/10.2478/ejthr-2022-0001?tab=article</t>
  </si>
  <si>
    <t>Web of Science - Emerging Sources Citation Index,Dimensions, EBSCO, EconBiz, ExLibris, Google Scholar¸ Semantic Scholar. Research Papers in Economics (RePEc)</t>
  </si>
  <si>
    <t>Analysis the sustainable management of tourist destination influence on the competitive advantage. Case study: Romania</t>
  </si>
  <si>
    <t>Canhui Wei, Jiayu Li, and Xiya Guo, Influence Analysis of Hotel and Tourism Economic Development Based on Computational Intelligence, Hindawi, Security and Communication Networks Volume 2022</t>
  </si>
  <si>
    <t>https://downloads.hindawi.com/journals/scn/2022/7549628.pdf</t>
  </si>
  <si>
    <t>Scopus, Technology Research Database, Engineering Village, Environmental Engineering Abstracts, INSPEC, PASCAL Database, ACM Digital Library, Aerospace and High Technology Database,CAS PubScholar</t>
  </si>
  <si>
    <t>Donatella Privitera, Adrian Nedelcu, Virgil Nicula (ULBS)</t>
  </si>
  <si>
    <t>Gastronomic and food tourism as an economic local resource: Case studies from Romania and Italy</t>
  </si>
  <si>
    <t xml:space="preserve"> HH Lin, KC Ting, JM Huang, IS Chen, CH Hsu – Journals Water Volumul 14 Numărul 12, Water 2022, 14(12),  Influence of Rural Development of River Tourism Resources on Physical and Mental Health and Consumption Willingness in the Context of COVID-19</t>
  </si>
  <si>
    <t>mdpi.com</t>
  </si>
  <si>
    <t>Scopus, SCIE (Web of Science), Ei Compendex, GEOBASE, GeoRef, PubAg, AGRIS, CAPlus / SciFinder</t>
  </si>
  <si>
    <t>Nicula Virgil, Spanu Simona</t>
  </si>
  <si>
    <t>The need to approach the management of the tourist destination by the central and local public</t>
  </si>
  <si>
    <t xml:space="preserve">Joreen T. Rocamora, The Philippines Tourism Officers’ Competencies Based on Tourism Act of 2009 and Local Government Code of 1991, Part of the Perspectives on Asian Tourism book series (PAT), Tourism in the Philippines, </t>
  </si>
  <si>
    <t>. Ways to promoting rural, cultural and gastronomical tourism in Mărginimea Sibiului</t>
  </si>
  <si>
    <t>T Adamov, T Iancu, E Peț, G Popescu, L Șmuleac… - Sustainability, 2022, Rural Tourism in Marginimea Sibiului Area—A Possibility of Capitalizing on Local Resources</t>
  </si>
  <si>
    <t>Scopus, SCIE (Web of Science), PubAg, AGRIS, RePEc, JCR - Q1 (Agronomy) / CiteScore - Q2 (Plant Science)</t>
  </si>
  <si>
    <t>Virgil Nicula, Donatella Privitera, Simona Spânu</t>
  </si>
  <si>
    <t>Street Food and Street Vendors, a Culinary Heritage?</t>
  </si>
  <si>
    <t>F Sgroi, F Modica, F Fusté-Forné - International Journal of Gastronomy and …, 2022 - Elsevier</t>
  </si>
  <si>
    <t xml:space="preserve">https://www.sciencedirect.com/
</t>
  </si>
  <si>
    <t xml:space="preserve">sciencedirect.com/, Elsevier, 
https://doi.org/10.1016/j.ijgfs.2022.100482
</t>
  </si>
  <si>
    <t xml:space="preserve">The Role of Partnerships in the Development of the Short Chains of Organic Honey Distribution
</t>
  </si>
  <si>
    <t xml:space="preserve">Olatz Etxegarai-Legarreta, Valeriano Sanchez-Famoso , The Role of Beekeeping in the Generation of Goods and Services: The Interrelation between Environmental, Socioeconomic, and Sociocultural Utilities, Agriculture 2022, 12(4), </t>
  </si>
  <si>
    <t xml:space="preserve"> B Nagy, MR Gabor, IB Bacoș, Journals Electronics, Volume 11, Issue 15
Google Mobility Data as a Predictor for Tourism in Romania during the COVID-19 Pandemic—A Structural Equation Modeling Approach for Big Data
</t>
  </si>
  <si>
    <t>Scopus, SCIE (Web of Science), CAPlus / SciFinder,</t>
  </si>
  <si>
    <t xml:space="preserve"> Genoveva Dancausa Millán, Genoveva Millán Vázquez de la Torre, 
Quality Food Products as a Tourist Attraction in the Province of Córdoba (Spain), Journals IJERPH, Vol. 19, Issue 19, 10.3390/ijerph191912754
</t>
  </si>
  <si>
    <t xml:space="preserve">Scopus, PubMed, MEDLINE, PMC, Embase, GEOBASE, CAPlus / SciFinder </t>
  </si>
  <si>
    <t>MG Dancausa Millán, Evaluation of the Hygienic Quality of the Gastronomic Offer of a Coastal Tourist Destination: A Study in San Pablo, Ecuador, Journals Foods, Volume 11, Issue 6, 2022</t>
  </si>
  <si>
    <t xml:space="preserve">. JLA Zambrano, DD da Cruz.., Impacts of the transition from family farming to monoculture farming on the eating habits of two cities in the Valle de Tenza, Boyacá—Colombia, Journal of Ethnic Foods, Springer, vol. 9, Article number: 28 (2022) </t>
  </si>
  <si>
    <t>Scopus Directory of Open Access Journals (DOAJ)</t>
  </si>
  <si>
    <t>S Basnyat, ITE Ho,  Food and tourist experiences: Insights from Macau, Journal of Global Scholars of Marketing …, 2022 – Taylor &amp; Francis,</t>
  </si>
  <si>
    <t xml:space="preserve">HH Lin, SF Zhang, P Liu, H Wei, ML Chan… , Chapter Possibility analysis of three Gorges Dam to realize sustainable urban development goals—Taking Yichang City as an example, Book Renewable Energy and Sustainable Development, First Published 2022, ImprintCRC Press, Pages 6, eBook ISBN9781003349648
</t>
  </si>
  <si>
    <t>A Pramezwary, DM Lemy, NB Sitorus…, Sustainability Gastronomy Tourism in Medan City. International Journal of Sustainable Development &amp; Planning . 2022, Vol. 17 Issue 3</t>
  </si>
  <si>
    <t>.ebscohost.com</t>
  </si>
  <si>
    <t>Scopus, SCImago (SJR), CrossRef, Portico, EBSCOhost, Google Scholar, Publons, Dimensions, CAB Abstracts (CABI), Zetoc, MIAR, ScienceOpen, Microsoft  Academic, CNKI Scholar, Baidu Scholar</t>
  </si>
  <si>
    <t xml:space="preserve">E Tendani, MP Swart, C van Zyl , The Road to a Tourist’s Heart is Through Their Stomach: Exploring Culinary Tourist Motivation in Zimbabwe, Transcending Borders in Tourism …, 2022 – Springer, Editors: Vicky Katsoni, Andreea Claudia Şerban, Transcending Borders in Tourism Through Innovation and Cultural Heritage 8th International Conference, IACuDiT, Hydra, Greece, Part of the book series: Springer Proceedings in Business and Economics (SPBE)
</t>
  </si>
  <si>
    <t xml:space="preserve">Springer, </t>
  </si>
  <si>
    <t>Mario Ossorio, Enogastronomic Tourism in Times of Pandemic, Challenges and New Opportunities for Tourism in Inland Territories: Ecocultural Resources and Sustainable Initiatives, igi-global.com</t>
  </si>
  <si>
    <t xml:space="preserve"> igi-global.com</t>
  </si>
  <si>
    <t>https://www.igi-global.com/ ,DOI: 10.4018/978-1-7998-7339-6.ch014</t>
  </si>
  <si>
    <t>Nicula Virgil, Onetiu Anda</t>
  </si>
  <si>
    <t>The impact of attempts, epidemics and climatic changes on the international tourism</t>
  </si>
  <si>
    <t>Daniel Zacher, Community Resilience als Strategie zur Entwicklung von touristischen Destinationen, Springer</t>
  </si>
  <si>
    <t>Springer,</t>
  </si>
  <si>
    <t>https://link.springer.com/book/10.1007/978-3-658-38034-2</t>
  </si>
  <si>
    <t>Simona Spânu, Adrian Nedelcu, Virgil Nicula</t>
  </si>
  <si>
    <t>The gastronomic heritage of Sibiu, a higher capitalization form of cultural tourism</t>
  </si>
  <si>
    <t>Mohammad, MH Hanafiah,,, ,The influence of heritage food consumption and experiential value on Terengganu's destination image and tourists' behavioural intention N … - Journal of Heritage …, 2022 - Taylor &amp; Francis</t>
  </si>
  <si>
    <t>researchgate.ne</t>
  </si>
  <si>
    <t xml:space="preserve">. Giandomenico Corrado . Journal of Ethnic Foods. Vol. 9, art. Nr: 6 (2022)
Food history and gastronomic traditions of beans in Italy
</t>
  </si>
  <si>
    <t>[HTML] springer.com</t>
  </si>
  <si>
    <t>Golding, Philippa; Merkle, Thorsten; Matching business travel with wine tourism: the case of the canton of Grisons, Switzerland, Published in: Routledge Handbook of Wine Tourism, 2022, Routledge, ISBN: 9781003143628</t>
  </si>
  <si>
    <t>https://digitalcollection.zhaw.ch/handle/11475/25798</t>
  </si>
  <si>
    <t>Routledge</t>
  </si>
  <si>
    <t>Nosiphiwo Mahlangu, Are DMOs the Key to Developing Business Tourism in South Africa and Africa?, In: Katsoni, V., Şerban, A.C. (eds) Transcending Borders in Tourism Through Innovation and Cultural Heritage. Springer Proceedings in Business and Economics. Springer, 2022</t>
  </si>
  <si>
    <t>https://link.springer.com/chapter/10.1007/978-3-030-92491-1_16</t>
  </si>
  <si>
    <t>Spriger</t>
  </si>
  <si>
    <t>Nicula Virgil, Spanu Simona, Popșa Roxana (ULBS)</t>
  </si>
  <si>
    <t xml:space="preserve"> Regional tourism development in Romania – consistency with policies and strategies developed at EU Level</t>
  </si>
  <si>
    <t>Provotorina, V., Kazmina, L., Makarenko, V. Key Aspects of Accommodation and Restaurant Service in the Development of Regional Tourism. In: Beskopylny, A., Shamtsyan, M., Artiukh, V. (eds) XV International Scientific Conference “INTERAGROMASH 2022”. Lecture Notes in Networks and Systems, vol 574. Springer, 2022</t>
  </si>
  <si>
    <t>https://link.springer.com/chapter/10.1007/978-3-031-21432-5_318</t>
  </si>
  <si>
    <t>Ekinil, G., Petrenko, A., Provotorina, V. Modern Development Trends Hospitality Industry of the South of Russia. In: Beskopylny, A., Shamtsyan, M., Artiukh, V. (eds) XV International Scientific Conference “INTERAGROMASH 2022”. Lecture Notes in Networks and Systems, vol 575. Springer, 2022</t>
  </si>
  <si>
    <t>https://link.springer.com/chapter/10.1007/978-3-031-21219-2_87</t>
  </si>
  <si>
    <t>Ekinil, G., Petrenko, A.  An Innovative Approach to the Formation of Landscape Architecture of Hotels in the Rostov Region. In: Beskopylny, A., Shamtsyan, M., Artiukh, V. (eds) XV International Scientific Conference “INTERAGROMASH 2022”. Lecture Notes in Networks and Systems, vol 575. Springer, 2022</t>
  </si>
  <si>
    <t>https://link.springer.com/chapter/10.1007/978-3-031-21219-2_155</t>
  </si>
  <si>
    <t>Okręglicka, M. (Politechnika Częstochowska: Czestochowa, PL), Gorzeń-Mitka, I. (Politechnika Częstochowska: Czestochowa, PL), &amp; Ogrean, C. (ULBS)</t>
  </si>
  <si>
    <r>
      <t>(2015). Management challenges in the context of a complex view-SMEs perspective. </t>
    </r>
    <r>
      <rPr>
        <i/>
        <sz val="10"/>
        <color rgb="FF222222"/>
        <rFont val="Arial Narrow"/>
        <family val="2"/>
      </rPr>
      <t>Procedia Economics and Finance</t>
    </r>
    <r>
      <rPr>
        <sz val="10"/>
        <color rgb="FF222222"/>
        <rFont val="Arial Narrow"/>
        <family val="2"/>
      </rPr>
      <t>, </t>
    </r>
    <r>
      <rPr>
        <i/>
        <sz val="10"/>
        <color rgb="FF222222"/>
        <rFont val="Arial Narrow"/>
        <family val="2"/>
      </rPr>
      <t>34</t>
    </r>
    <r>
      <rPr>
        <sz val="10"/>
        <color rgb="FF222222"/>
        <rFont val="Arial Narrow"/>
        <family val="2"/>
      </rPr>
      <t>, 445-452.</t>
    </r>
  </si>
  <si>
    <r>
      <t>Andrade, J., Franco, M., &amp; Mendes, L. (2022). Facilitating and inhibiting effects of organisational ambidexterity in SME: An analysis centred on SME characteristics. </t>
    </r>
    <r>
      <rPr>
        <i/>
        <sz val="10"/>
        <color rgb="FF222222"/>
        <rFont val="Arial Narrow"/>
        <family val="2"/>
      </rPr>
      <t>Journal of the Knowledge Economy</t>
    </r>
    <r>
      <rPr>
        <sz val="10"/>
        <color rgb="FF222222"/>
        <rFont val="Arial Narrow"/>
        <family val="2"/>
      </rPr>
      <t>, 1-30.</t>
    </r>
  </si>
  <si>
    <t>https://www.webofscience.com/wos/woscc/full-record/WOS:000740143600002</t>
  </si>
  <si>
    <r>
      <t>(2014). An overview on European Union sustainable competitiveness. </t>
    </r>
    <r>
      <rPr>
        <i/>
        <sz val="10"/>
        <color rgb="FF222222"/>
        <rFont val="Arial Narrow"/>
        <family val="2"/>
      </rPr>
      <t>Procedia Economics and Finance</t>
    </r>
    <r>
      <rPr>
        <sz val="10"/>
        <color rgb="FF222222"/>
        <rFont val="Arial Narrow"/>
        <family val="2"/>
      </rPr>
      <t>, </t>
    </r>
    <r>
      <rPr>
        <i/>
        <sz val="10"/>
        <color rgb="FF222222"/>
        <rFont val="Arial Narrow"/>
        <family val="2"/>
      </rPr>
      <t>16</t>
    </r>
    <r>
      <rPr>
        <sz val="10"/>
        <color rgb="FF222222"/>
        <rFont val="Arial Narrow"/>
        <family val="2"/>
      </rPr>
      <t>, 651-656.</t>
    </r>
  </si>
  <si>
    <r>
      <t>Mishchuk, H., Štofková, J., Krol, V., Joshi, O., &amp; Vasa, L. (2022). Social Capital Factors Fostering the Sustainable Competitiveness of Enterprises.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(19), 11905.</t>
    </r>
  </si>
  <si>
    <r>
      <t>Cudečka-Puriņa, N., Atstāja, D., Koval, V., Purviņš, M., Nesenenko, P., &amp; Tkach, O. (2022). Achievement of sustainable development goals through the implementation of circular economy and developing regional cooperation. </t>
    </r>
    <r>
      <rPr>
        <i/>
        <sz val="10"/>
        <color rgb="FF222222"/>
        <rFont val="Arial Narrow"/>
        <family val="2"/>
      </rPr>
      <t>Energies</t>
    </r>
    <r>
      <rPr>
        <sz val="10"/>
        <color rgb="FF222222"/>
        <rFont val="Arial Narrow"/>
        <family val="2"/>
      </rPr>
      <t>, </t>
    </r>
    <r>
      <rPr>
        <i/>
        <sz val="10"/>
        <color rgb="FF222222"/>
        <rFont val="Arial Narrow"/>
        <family val="2"/>
      </rPr>
      <t>15</t>
    </r>
    <r>
      <rPr>
        <sz val="10"/>
        <color rgb="FF222222"/>
        <rFont val="Arial Narrow"/>
        <family val="2"/>
      </rPr>
      <t>(11), 4072.</t>
    </r>
  </si>
  <si>
    <r>
      <t>(2015). Wealth, competitiveness, and intellectual capital–sources for economic development. </t>
    </r>
    <r>
      <rPr>
        <i/>
        <sz val="10"/>
        <color rgb="FF222222"/>
        <rFont val="Arial Narrow"/>
        <family val="2"/>
      </rPr>
      <t>Procedia Economics and Finance</t>
    </r>
    <r>
      <rPr>
        <sz val="10"/>
        <color rgb="FF222222"/>
        <rFont val="Arial Narrow"/>
        <family val="2"/>
      </rPr>
      <t>, </t>
    </r>
    <r>
      <rPr>
        <i/>
        <sz val="10"/>
        <color rgb="FF222222"/>
        <rFont val="Arial Narrow"/>
        <family val="2"/>
      </rPr>
      <t>27</t>
    </r>
    <r>
      <rPr>
        <sz val="10"/>
        <color rgb="FF222222"/>
        <rFont val="Arial Narrow"/>
        <family val="2"/>
      </rPr>
      <t>, 556-566.</t>
    </r>
  </si>
  <si>
    <r>
      <t>Shen, J., Chou, R. J., Zhu, R., &amp; Chen, S. H. (2022). Experience of Community Resilience in Rural Areas around Heritage Sites in Quanzhou under Transition to a Knowledge Economy. </t>
    </r>
    <r>
      <rPr>
        <i/>
        <sz val="10"/>
        <color rgb="FF222222"/>
        <rFont val="Arial Narrow"/>
        <family val="2"/>
      </rPr>
      <t>Land</t>
    </r>
    <r>
      <rPr>
        <sz val="10"/>
        <color rgb="FF222222"/>
        <rFont val="Arial Narrow"/>
        <family val="2"/>
      </rPr>
      <t>, </t>
    </r>
    <r>
      <rPr>
        <i/>
        <sz val="10"/>
        <color rgb="FF222222"/>
        <rFont val="Arial Narrow"/>
        <family val="2"/>
      </rPr>
      <t>11</t>
    </r>
    <r>
      <rPr>
        <sz val="10"/>
        <color rgb="FF222222"/>
        <rFont val="Arial Narrow"/>
        <family val="2"/>
      </rPr>
      <t>(12), 2155.</t>
    </r>
  </si>
  <si>
    <r>
      <t>Guido, R. M. D., &amp; Mangali, G. R. (2022, December). Research Productivity as Performance Dynamics of PISA among Southeast Asian Countries. In </t>
    </r>
    <r>
      <rPr>
        <i/>
        <sz val="10"/>
        <color rgb="FF222222"/>
        <rFont val="Arial Narrow"/>
        <family val="2"/>
      </rPr>
      <t>2022 IEEE 14th International Conference on Humanoid, Nanotechnology, Information Technology, Communication and Control, Environment, and Management (HNICEM)</t>
    </r>
    <r>
      <rPr>
        <sz val="10"/>
        <color rgb="FF222222"/>
        <rFont val="Arial Narrow"/>
        <family val="2"/>
      </rPr>
      <t> (pp. 1-5). IEEE.</t>
    </r>
  </si>
  <si>
    <r>
      <t>Anielak-Sobczak, K. (2022). A bank’s intellectual capital and its importance in building competitiveness on the example of Polish listed banks. </t>
    </r>
    <r>
      <rPr>
        <i/>
        <sz val="10"/>
        <color rgb="FF222222"/>
        <rFont val="Arial Narrow"/>
        <family val="2"/>
      </rPr>
      <t>Ekonomia i Prawo. Economics and Law</t>
    </r>
    <r>
      <rPr>
        <sz val="10"/>
        <color rgb="FF222222"/>
        <rFont val="Arial Narrow"/>
        <family val="2"/>
      </rPr>
      <t>, </t>
    </r>
    <r>
      <rPr>
        <i/>
        <sz val="10"/>
        <color rgb="FF222222"/>
        <rFont val="Arial Narrow"/>
        <family val="2"/>
      </rPr>
      <t>21</t>
    </r>
    <r>
      <rPr>
        <sz val="10"/>
        <color rgb="FF222222"/>
        <rFont val="Arial Narrow"/>
        <family val="2"/>
      </rPr>
      <t>(1), 5-24.</t>
    </r>
  </si>
  <si>
    <r>
      <t>(2011). A Du Pont analysis of the 20 most profitable companies in the world. </t>
    </r>
    <r>
      <rPr>
        <i/>
        <sz val="10"/>
        <color rgb="FF222222"/>
        <rFont val="Arial Narrow"/>
        <family val="2"/>
      </rPr>
      <t>Group</t>
    </r>
    <r>
      <rPr>
        <sz val="10"/>
        <color rgb="FF222222"/>
        <rFont val="Arial Narrow"/>
        <family val="2"/>
      </rPr>
      <t>, </t>
    </r>
    <r>
      <rPr>
        <i/>
        <sz val="10"/>
        <color rgb="FF222222"/>
        <rFont val="Arial Narrow"/>
        <family val="2"/>
      </rPr>
      <t>13</t>
    </r>
    <r>
      <rPr>
        <sz val="10"/>
        <color rgb="FF222222"/>
        <rFont val="Arial Narrow"/>
        <family val="2"/>
      </rPr>
      <t>(1.58), 18-93.</t>
    </r>
  </si>
  <si>
    <r>
      <t>De Cristofaro, T., Liberatore, L., Casolani, N., &amp; Nissi, E. (2022). Performance analysis and clustering of Italian SA8000-certified food and beverages companies. </t>
    </r>
    <r>
      <rPr>
        <i/>
        <sz val="10"/>
        <color rgb="FF222222"/>
        <rFont val="Arial Narrow"/>
        <family val="2"/>
      </rPr>
      <t>British Food Journal</t>
    </r>
    <r>
      <rPr>
        <sz val="10"/>
        <color rgb="FF222222"/>
        <rFont val="Arial Narrow"/>
        <family val="2"/>
      </rPr>
      <t>, </t>
    </r>
    <r>
      <rPr>
        <i/>
        <sz val="10"/>
        <color rgb="FF222222"/>
        <rFont val="Arial Narrow"/>
        <family val="2"/>
      </rPr>
      <t>125</t>
    </r>
    <r>
      <rPr>
        <sz val="10"/>
        <color rgb="FF222222"/>
        <rFont val="Arial Narrow"/>
        <family val="2"/>
      </rPr>
      <t>(4), 1404-1419.</t>
    </r>
  </si>
  <si>
    <r>
      <t>Herman, E., Zsido, K. E., &amp; Fenyves, V. (2022). Cluster analysis with k-mean versus k-medoid in financial performance evaluation. </t>
    </r>
    <r>
      <rPr>
        <i/>
        <sz val="10"/>
        <color rgb="FF222222"/>
        <rFont val="Arial Narrow"/>
        <family val="2"/>
      </rPr>
      <t>Applied Sciences</t>
    </r>
    <r>
      <rPr>
        <sz val="10"/>
        <color rgb="FF222222"/>
        <rFont val="Arial Narrow"/>
        <family val="2"/>
      </rPr>
      <t>, </t>
    </r>
    <r>
      <rPr>
        <i/>
        <sz val="10"/>
        <color rgb="FF222222"/>
        <rFont val="Arial Narrow"/>
        <family val="2"/>
      </rPr>
      <t>12</t>
    </r>
    <r>
      <rPr>
        <sz val="10"/>
        <color rgb="FF222222"/>
        <rFont val="Arial Narrow"/>
        <family val="2"/>
      </rPr>
      <t>(16), 7985.</t>
    </r>
  </si>
  <si>
    <r>
      <t>Modjo, M. I., Loekman, S., &amp; Limijaya, A. (2022, August). The ICT Paradox in Indonesia: ICT Investment and Firm Profitability. In </t>
    </r>
    <r>
      <rPr>
        <i/>
        <sz val="10"/>
        <color rgb="FF222222"/>
        <rFont val="Arial Narrow"/>
        <family val="2"/>
      </rPr>
      <t>2022 International Conference on Information Management and Technology (ICIMTech)</t>
    </r>
    <r>
      <rPr>
        <sz val="10"/>
        <color rgb="FF222222"/>
        <rFont val="Arial Narrow"/>
        <family val="2"/>
      </rPr>
      <t> (pp. 111-115). IEEE.</t>
    </r>
  </si>
  <si>
    <r>
      <t>Gomes, C., &amp; Oliveira, F. (2022). The tourism intermediaries' profitability in Portugal and Spain–differences and similarities. </t>
    </r>
    <r>
      <rPr>
        <i/>
        <sz val="10"/>
        <color rgb="FF222222"/>
        <rFont val="Arial Narrow"/>
        <family val="2"/>
      </rPr>
      <t>Journal of Hospitality and Tourism Insights</t>
    </r>
    <r>
      <rPr>
        <sz val="10"/>
        <color rgb="FF222222"/>
        <rFont val="Arial Narrow"/>
        <family val="2"/>
      </rPr>
      <t>, </t>
    </r>
    <r>
      <rPr>
        <i/>
        <sz val="10"/>
        <color rgb="FF222222"/>
        <rFont val="Arial Narrow"/>
        <family val="2"/>
      </rPr>
      <t>5</t>
    </r>
    <r>
      <rPr>
        <sz val="10"/>
        <color rgb="FF222222"/>
        <rFont val="Arial Narrow"/>
        <family val="2"/>
      </rPr>
      <t>(5), 1101-1117.</t>
    </r>
  </si>
  <si>
    <t>https://www.webofscience.com/wos/woscc/full-record/WOS:000674142700001</t>
  </si>
  <si>
    <r>
      <t>(2011). Culture and national competitiveness. </t>
    </r>
    <r>
      <rPr>
        <i/>
        <sz val="10"/>
        <color rgb="FF222222"/>
        <rFont val="Arial Narrow"/>
        <family val="2"/>
      </rPr>
      <t>African Journal of Business Management</t>
    </r>
    <r>
      <rPr>
        <sz val="10"/>
        <color rgb="FF222222"/>
        <rFont val="Arial Narrow"/>
        <family val="2"/>
      </rPr>
      <t>, </t>
    </r>
    <r>
      <rPr>
        <i/>
        <sz val="10"/>
        <color rgb="FF222222"/>
        <rFont val="Arial Narrow"/>
        <family val="2"/>
      </rPr>
      <t>5</t>
    </r>
    <r>
      <rPr>
        <sz val="10"/>
        <color rgb="FF222222"/>
        <rFont val="Arial Narrow"/>
        <family val="2"/>
      </rPr>
      <t>(8), 3056.</t>
    </r>
  </si>
  <si>
    <t>Ogrean, C. (ULBS)</t>
  </si>
  <si>
    <r>
      <t>(2019). Relevance of Big Data for Business and Management. Exploratory Insights (Part II). </t>
    </r>
    <r>
      <rPr>
        <i/>
        <sz val="10"/>
        <color rgb="FF222222"/>
        <rFont val="Arial Narrow"/>
        <family val="2"/>
      </rPr>
      <t>Studies in Business and Economics</t>
    </r>
    <r>
      <rPr>
        <sz val="10"/>
        <color rgb="FF222222"/>
        <rFont val="Arial Narrow"/>
        <family val="2"/>
      </rPr>
      <t>, </t>
    </r>
    <r>
      <rPr>
        <i/>
        <sz val="10"/>
        <color rgb="FF222222"/>
        <rFont val="Arial Narrow"/>
        <family val="2"/>
      </rPr>
      <t>14</t>
    </r>
    <r>
      <rPr>
        <sz val="10"/>
        <color rgb="FF222222"/>
        <rFont val="Arial Narrow"/>
        <family val="2"/>
      </rPr>
      <t>(1), 169-180.</t>
    </r>
  </si>
  <si>
    <r>
      <t>Zhang, G., &amp; Wang, T. (2022). Financial Budgets of Technology-Based SMEs From the Perspective of Sustainability and Big Data. </t>
    </r>
    <r>
      <rPr>
        <i/>
        <sz val="10"/>
        <color rgb="FF222222"/>
        <rFont val="Arial Narrow"/>
        <family val="2"/>
      </rPr>
      <t>Frontiers in Public Health</t>
    </r>
    <r>
      <rPr>
        <sz val="10"/>
        <color rgb="FF222222"/>
        <rFont val="Arial Narrow"/>
        <family val="2"/>
      </rPr>
      <t>, </t>
    </r>
    <r>
      <rPr>
        <i/>
        <sz val="10"/>
        <color rgb="FF222222"/>
        <rFont val="Arial Narrow"/>
        <family val="2"/>
      </rPr>
      <t>10</t>
    </r>
    <r>
      <rPr>
        <sz val="10"/>
        <color rgb="FF222222"/>
        <rFont val="Arial Narrow"/>
        <family val="2"/>
      </rPr>
      <t>.</t>
    </r>
  </si>
  <si>
    <t>https://www.webofscience.com/wos/woscc/full-record/WOS:000797811500001</t>
  </si>
  <si>
    <r>
      <t>Bhat, S. A., Huang, N. F., Sofi, I. B., &amp; Sultan, M. (2022). Agriculture-food supply chain management based on blockchain and IoT: A narrative on enterprise blockchain interoperability. </t>
    </r>
    <r>
      <rPr>
        <i/>
        <sz val="10"/>
        <color rgb="FF222222"/>
        <rFont val="Arial Narrow"/>
        <family val="2"/>
      </rPr>
      <t>Agriculture</t>
    </r>
    <r>
      <rPr>
        <sz val="10"/>
        <color rgb="FF222222"/>
        <rFont val="Arial Narrow"/>
        <family val="2"/>
      </rPr>
      <t>, </t>
    </r>
    <r>
      <rPr>
        <i/>
        <sz val="10"/>
        <color rgb="FF222222"/>
        <rFont val="Arial Narrow"/>
        <family val="2"/>
      </rPr>
      <t>12</t>
    </r>
    <r>
      <rPr>
        <sz val="10"/>
        <color rgb="FF222222"/>
        <rFont val="Arial Narrow"/>
        <family val="2"/>
      </rPr>
      <t>(1), 40.</t>
    </r>
  </si>
  <si>
    <t>https://www.webofscience.com/wos/woscc/full-record/WOS:000747459100001</t>
  </si>
  <si>
    <t>Payutvorased, R., &amp; Sukwatthana, S. (2022). STRATEGIC DIGITAL MARKETING DEVELOPMENT: A CASE STUDY OF AN ONLINE ENTREPRENEUR IN FACEBOOK DURING EMERGING DISEASES OF THE NOVEL CORONAVIRUS 2019 (COVID-19) PANDEMIC. International Journal of Early Childhood Special Education, 14(5).</t>
  </si>
  <si>
    <t>https://www.webofscience.com/wos/woscc/summary/1238a797-b10a-4e94-81c1-f095ead266b7-93264b89/relevance/1</t>
  </si>
  <si>
    <t>(2015). Corporate initiatives and strategies to meet the environmental challenges–contributions towards a green economic development. Studies in Business and Economics, 10(3), 62-70.</t>
  </si>
  <si>
    <t>Liang, J., Bai, W., Li, Q., Zhang, X., &amp; Zhang, L. (2022). Dynamic Mechanisms and Institutional Frameworks of China’s Green Development: An Analysis from the Perspective of Collaboration. Sustainability, 14(11), 6491.</t>
  </si>
  <si>
    <t>https://www.webofscience.com/wos/woscc/full-record/WOS:000808982500001</t>
  </si>
  <si>
    <r>
      <t>(2018). Corporate Sustainability–From a Fuzzy Concept to a Coherent Reality. </t>
    </r>
    <r>
      <rPr>
        <i/>
        <sz val="10"/>
        <color rgb="FF222222"/>
        <rFont val="Arial Narrow"/>
        <family val="2"/>
      </rPr>
      <t>Studies in Business and Economics</t>
    </r>
    <r>
      <rPr>
        <sz val="10"/>
        <color rgb="FF222222"/>
        <rFont val="Arial Narrow"/>
        <family val="2"/>
      </rPr>
      <t>, </t>
    </r>
    <r>
      <rPr>
        <i/>
        <sz val="10"/>
        <color rgb="FF222222"/>
        <rFont val="Arial Narrow"/>
        <family val="2"/>
      </rPr>
      <t>13</t>
    </r>
    <r>
      <rPr>
        <sz val="10"/>
        <color rgb="FF222222"/>
        <rFont val="Arial Narrow"/>
        <family val="2"/>
      </rPr>
      <t>(1), 112-127.</t>
    </r>
  </si>
  <si>
    <r>
      <t>Masuku, C. (2022). Strategic communication, enhanced sustainability and embedded communities: assessing approaches by a platinum mine in Zimbabwe. </t>
    </r>
    <r>
      <rPr>
        <i/>
        <sz val="10"/>
        <color rgb="FF222222"/>
        <rFont val="Arial Narrow"/>
        <family val="2"/>
      </rPr>
      <t>Communitas</t>
    </r>
    <r>
      <rPr>
        <sz val="10"/>
        <color rgb="FF222222"/>
        <rFont val="Arial Narrow"/>
        <family val="2"/>
      </rPr>
      <t>, </t>
    </r>
    <r>
      <rPr>
        <i/>
        <sz val="10"/>
        <color rgb="FF222222"/>
        <rFont val="Arial Narrow"/>
        <family val="2"/>
      </rPr>
      <t>27</t>
    </r>
    <r>
      <rPr>
        <sz val="10"/>
        <color rgb="FF222222"/>
        <rFont val="Arial Narrow"/>
        <family val="2"/>
      </rPr>
      <t>, 21-33.</t>
    </r>
  </si>
  <si>
    <r>
      <t>(2021). Romania’s SMEs on the Way to EU’s Twin Transition to Digitalization and Sustainability. </t>
    </r>
    <r>
      <rPr>
        <i/>
        <sz val="10"/>
        <color rgb="FF222222"/>
        <rFont val="Arial Narrow"/>
        <family val="2"/>
      </rPr>
      <t>Studies in Business and Economics</t>
    </r>
    <r>
      <rPr>
        <sz val="10"/>
        <color rgb="FF222222"/>
        <rFont val="Arial Narrow"/>
        <family val="2"/>
      </rPr>
      <t>, </t>
    </r>
    <r>
      <rPr>
        <i/>
        <sz val="10"/>
        <color rgb="FF222222"/>
        <rFont val="Arial Narrow"/>
        <family val="2"/>
      </rPr>
      <t>16</t>
    </r>
    <r>
      <rPr>
        <sz val="10"/>
        <color rgb="FF222222"/>
        <rFont val="Arial Narrow"/>
        <family val="2"/>
      </rPr>
      <t>(2), 282-295.</t>
    </r>
  </si>
  <si>
    <r>
      <t>Mehedintu, A., &amp; Soava, G. (2022). A Structural Framework for Assessing the Digital Resilience of Enterprises in the Context of the Technological Revolution 4.0. </t>
    </r>
    <r>
      <rPr>
        <i/>
        <sz val="10"/>
        <color rgb="FF222222"/>
        <rFont val="Arial Narrow"/>
        <family val="2"/>
      </rPr>
      <t>Electronics</t>
    </r>
    <r>
      <rPr>
        <sz val="10"/>
        <color rgb="FF222222"/>
        <rFont val="Arial Narrow"/>
        <family val="2"/>
      </rPr>
      <t>, </t>
    </r>
    <r>
      <rPr>
        <i/>
        <sz val="10"/>
        <color rgb="FF222222"/>
        <rFont val="Arial Narrow"/>
        <family val="2"/>
      </rPr>
      <t>11</t>
    </r>
    <r>
      <rPr>
        <sz val="10"/>
        <color rgb="FF222222"/>
        <rFont val="Arial Narrow"/>
        <family val="2"/>
      </rPr>
      <t>(15), 2439.</t>
    </r>
  </si>
  <si>
    <r>
      <t>Mutlu, I., den Hartigh, E., &amp; Ucler, C. (2022, June). Digital Technology and the Stages of Digital Business Transformation. In </t>
    </r>
    <r>
      <rPr>
        <i/>
        <sz val="10"/>
        <color rgb="FF222222"/>
        <rFont val="Arial Narrow"/>
        <family val="2"/>
      </rPr>
      <t>2022 IEEE 28th International Conference on Engineering, Technology and Innovation (ICE/ITMC) &amp; 31st International Association For Management of Technology (IAMOT) Joint Conference</t>
    </r>
    <r>
      <rPr>
        <sz val="10"/>
        <color rgb="FF222222"/>
        <rFont val="Arial Narrow"/>
        <family val="2"/>
      </rPr>
      <t> (pp. 1-8). IEEE.</t>
    </r>
  </si>
  <si>
    <r>
      <t>Martinho, R., Lopes, J., Jorge, D., de Oliveira, L. C., Henriques, C., &amp; Peças, P. (2022). IoT Based Automatic Diagnosis for Continuous Improvement.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(15), 9687.</t>
    </r>
  </si>
  <si>
    <r>
      <t>Voza, D., Szewieczek, A., &amp; Grabara, D. (2022). Environmental sustainability in digitalized SMEs: comparative study from Poland and Serbia. </t>
    </r>
    <r>
      <rPr>
        <i/>
        <sz val="10"/>
        <color rgb="FF222222"/>
        <rFont val="Arial Narrow"/>
        <family val="2"/>
      </rPr>
      <t>Serbian Journal of Management</t>
    </r>
    <r>
      <rPr>
        <sz val="10"/>
        <color rgb="FF222222"/>
        <rFont val="Arial Narrow"/>
        <family val="2"/>
      </rPr>
      <t>, </t>
    </r>
    <r>
      <rPr>
        <i/>
        <sz val="10"/>
        <color rgb="FF222222"/>
        <rFont val="Arial Narrow"/>
        <family val="2"/>
      </rPr>
      <t>17</t>
    </r>
    <r>
      <rPr>
        <sz val="10"/>
        <color rgb="FF222222"/>
        <rFont val="Arial Narrow"/>
        <family val="2"/>
      </rPr>
      <t>(1), 15-31.</t>
    </r>
  </si>
  <si>
    <r>
      <t>(2020). Digital Transformation of Centru Region–Romania. Needs Assessment. </t>
    </r>
    <r>
      <rPr>
        <i/>
        <sz val="10"/>
        <color rgb="FF222222"/>
        <rFont val="Arial Narrow"/>
        <family val="2"/>
      </rPr>
      <t>Studies in Business and Economics</t>
    </r>
    <r>
      <rPr>
        <sz val="10"/>
        <color rgb="FF222222"/>
        <rFont val="Arial Narrow"/>
        <family val="2"/>
      </rPr>
      <t>, </t>
    </r>
    <r>
      <rPr>
        <i/>
        <sz val="10"/>
        <color rgb="FF222222"/>
        <rFont val="Arial Narrow"/>
        <family val="2"/>
      </rPr>
      <t>15</t>
    </r>
    <r>
      <rPr>
        <sz val="10"/>
        <color rgb="FF222222"/>
        <rFont val="Arial Narrow"/>
        <family val="2"/>
      </rPr>
      <t>(2), 270-281.</t>
    </r>
  </si>
  <si>
    <r>
      <t>Bettinger, P., Merry, K., Fei, S., Weiskittel, A., &amp; Ma, Z. (2022). Usefulness and Need for Digital Technology to Assist Forest Management: Summary of Findings from a Survey of Registered Foresters. </t>
    </r>
    <r>
      <rPr>
        <i/>
        <sz val="10"/>
        <color rgb="FF222222"/>
        <rFont val="Arial Narrow"/>
        <family val="2"/>
      </rPr>
      <t>Journal of Forestry</t>
    </r>
    <r>
      <rPr>
        <sz val="10"/>
        <color rgb="FF222222"/>
        <rFont val="Arial Narrow"/>
        <family val="2"/>
      </rPr>
      <t>, </t>
    </r>
    <r>
      <rPr>
        <i/>
        <sz val="10"/>
        <color rgb="FF222222"/>
        <rFont val="Arial Narrow"/>
        <family val="2"/>
      </rPr>
      <t>121</t>
    </r>
    <r>
      <rPr>
        <sz val="10"/>
        <color rgb="FF222222"/>
        <rFont val="Arial Narrow"/>
        <family val="2"/>
      </rPr>
      <t>(1), 1-11.</t>
    </r>
  </si>
  <si>
    <r>
      <t>Tudose, M. B., Rusu, V. D., &amp; Avasilcai, S. (2022). Financial performance–determinants and interdependencies between measurement indicators. </t>
    </r>
    <r>
      <rPr>
        <i/>
        <sz val="10"/>
        <color rgb="FF222222"/>
        <rFont val="Arial Narrow"/>
        <family val="2"/>
      </rPr>
      <t>Business, Management and Economics Engineering</t>
    </r>
    <r>
      <rPr>
        <sz val="10"/>
        <color rgb="FF222222"/>
        <rFont val="Arial Narrow"/>
        <family val="2"/>
      </rPr>
      <t>, </t>
    </r>
    <r>
      <rPr>
        <i/>
        <sz val="10"/>
        <color rgb="FF222222"/>
        <rFont val="Arial Narrow"/>
        <family val="2"/>
      </rPr>
      <t>20</t>
    </r>
    <r>
      <rPr>
        <sz val="10"/>
        <color rgb="FF222222"/>
        <rFont val="Arial Narrow"/>
        <family val="2"/>
      </rPr>
      <t>(1), 119-138.</t>
    </r>
  </si>
  <si>
    <r>
      <t>(2020). Business Models Addressing Sustainability Challenges—Towards a New Research Agenda. </t>
    </r>
    <r>
      <rPr>
        <i/>
        <sz val="10"/>
        <color rgb="FF222222"/>
        <rFont val="Arial Narrow"/>
        <family val="2"/>
      </rPr>
      <t>Sustainability</t>
    </r>
    <r>
      <rPr>
        <sz val="10"/>
        <color rgb="FF222222"/>
        <rFont val="Arial Narrow"/>
        <family val="2"/>
      </rPr>
      <t>, </t>
    </r>
    <r>
      <rPr>
        <i/>
        <sz val="10"/>
        <color rgb="FF222222"/>
        <rFont val="Arial Narrow"/>
        <family val="2"/>
      </rPr>
      <t>12</t>
    </r>
    <r>
      <rPr>
        <sz val="10"/>
        <color rgb="FF222222"/>
        <rFont val="Arial Narrow"/>
        <family val="2"/>
      </rPr>
      <t>(9), 3534.</t>
    </r>
  </si>
  <si>
    <r>
      <t>Ryszko, A., &amp; Szafraniec, M. (2022). Mapping the Landscape of the Business Model and Open Innovation Scientific Field to Set Proposals for Directions of Future Research. </t>
    </r>
    <r>
      <rPr>
        <i/>
        <sz val="10"/>
        <color rgb="FF222222"/>
        <rFont val="Arial Narrow"/>
        <family val="2"/>
      </rPr>
      <t>Journal of Open Innovation: Technology, Market, and Complexity</t>
    </r>
    <r>
      <rPr>
        <sz val="10"/>
        <color rgb="FF222222"/>
        <rFont val="Arial Narrow"/>
        <family val="2"/>
      </rPr>
      <t>, </t>
    </r>
    <r>
      <rPr>
        <i/>
        <sz val="10"/>
        <color rgb="FF222222"/>
        <rFont val="Arial Narrow"/>
        <family val="2"/>
      </rPr>
      <t>8</t>
    </r>
    <r>
      <rPr>
        <sz val="10"/>
        <color rgb="FF222222"/>
        <rFont val="Arial Narrow"/>
        <family val="2"/>
      </rPr>
      <t>(3), 150.</t>
    </r>
  </si>
  <si>
    <r>
      <t>Hassan, G. F., Rashed, R., &amp; Nagar, S. M. E. (2022). Regenerative urban heritage model: Scoping review of paradigms’ progression. </t>
    </r>
    <r>
      <rPr>
        <i/>
        <sz val="10"/>
        <color rgb="FF222222"/>
        <rFont val="Arial Narrow"/>
        <family val="2"/>
      </rPr>
      <t>Ain Shams Engineering Journal</t>
    </r>
    <r>
      <rPr>
        <sz val="10"/>
        <color rgb="FF222222"/>
        <rFont val="Arial Narrow"/>
        <family val="2"/>
      </rPr>
      <t>, </t>
    </r>
    <r>
      <rPr>
        <i/>
        <sz val="10"/>
        <color rgb="FF222222"/>
        <rFont val="Arial Narrow"/>
        <family val="2"/>
      </rPr>
      <t>13</t>
    </r>
    <r>
      <rPr>
        <sz val="10"/>
        <color rgb="FF222222"/>
        <rFont val="Arial Narrow"/>
        <family val="2"/>
      </rPr>
      <t>(4), 101652.</t>
    </r>
  </si>
  <si>
    <r>
      <t>(2021). Digital transformation as strategic shift-a bibliometric analysis. </t>
    </r>
    <r>
      <rPr>
        <i/>
        <sz val="10"/>
        <color rgb="FF222222"/>
        <rFont val="Arial Narrow"/>
        <family val="2"/>
      </rPr>
      <t>Studies in Business and Economics</t>
    </r>
    <r>
      <rPr>
        <sz val="10"/>
        <color rgb="FF222222"/>
        <rFont val="Arial Narrow"/>
        <family val="2"/>
      </rPr>
      <t>, </t>
    </r>
    <r>
      <rPr>
        <i/>
        <sz val="10"/>
        <color rgb="FF222222"/>
        <rFont val="Arial Narrow"/>
        <family val="2"/>
      </rPr>
      <t>16</t>
    </r>
    <r>
      <rPr>
        <sz val="10"/>
        <color rgb="FF222222"/>
        <rFont val="Arial Narrow"/>
        <family val="2"/>
      </rPr>
      <t>(3), 136-151.</t>
    </r>
  </si>
  <si>
    <r>
      <t>CRISTIAN, M. G., LAZĂR, M., SITEA, D. M., &amp; ȚÎMBALARI, C. (2022). Mapping the COVID-19 Economy: An Exploratory Bibliometric Analysis. </t>
    </r>
    <r>
      <rPr>
        <i/>
        <sz val="10"/>
        <color rgb="FF222222"/>
        <rFont val="Arial Narrow"/>
        <family val="2"/>
      </rPr>
      <t>European Journal of Interdisciplinary Studies</t>
    </r>
    <r>
      <rPr>
        <sz val="10"/>
        <color rgb="FF222222"/>
        <rFont val="Arial Narrow"/>
        <family val="2"/>
      </rPr>
      <t>.</t>
    </r>
  </si>
  <si>
    <r>
      <t>(2017). Integrating holistic marketing into the stakeholder management approach. </t>
    </r>
    <r>
      <rPr>
        <i/>
        <sz val="10"/>
        <color rgb="FF222222"/>
        <rFont val="Arial Narrow"/>
        <family val="2"/>
      </rPr>
      <t>The Palgrave Handbook of Managing Continuous Business Transformation</t>
    </r>
    <r>
      <rPr>
        <sz val="10"/>
        <color rgb="FF222222"/>
        <rFont val="Arial Narrow"/>
        <family val="2"/>
      </rPr>
      <t>, 513-532.</t>
    </r>
  </si>
  <si>
    <r>
      <t>Rahman, M. S., Hossain, M. A., &amp; Fattah, F. A. M. A. (2022). Does marketing analytics capability boost firms' competitive marketing performance in data-rich business environment?. </t>
    </r>
    <r>
      <rPr>
        <i/>
        <sz val="10"/>
        <color rgb="FF222222"/>
        <rFont val="Arial Narrow"/>
        <family val="2"/>
      </rPr>
      <t>Journal of Enterprise Information Management</t>
    </r>
    <r>
      <rPr>
        <sz val="10"/>
        <color rgb="FF222222"/>
        <rFont val="Arial Narrow"/>
        <family val="2"/>
      </rPr>
      <t>, </t>
    </r>
    <r>
      <rPr>
        <i/>
        <sz val="10"/>
        <color rgb="FF222222"/>
        <rFont val="Arial Narrow"/>
        <family val="2"/>
      </rPr>
      <t>35</t>
    </r>
    <r>
      <rPr>
        <sz val="10"/>
        <color rgb="FF222222"/>
        <rFont val="Arial Narrow"/>
        <family val="2"/>
      </rPr>
      <t>(2), 455-480.</t>
    </r>
  </si>
  <si>
    <r>
      <t>(2017). Does capital structure influence company profitability?. </t>
    </r>
    <r>
      <rPr>
        <i/>
        <sz val="10"/>
        <color rgb="FF222222"/>
        <rFont val="Arial Narrow"/>
        <family val="2"/>
      </rPr>
      <t>Studies in Business and Economics</t>
    </r>
    <r>
      <rPr>
        <sz val="10"/>
        <color rgb="FF222222"/>
        <rFont val="Arial Narrow"/>
        <family val="2"/>
      </rPr>
      <t>, </t>
    </r>
    <r>
      <rPr>
        <i/>
        <sz val="10"/>
        <color rgb="FF222222"/>
        <rFont val="Arial Narrow"/>
        <family val="2"/>
      </rPr>
      <t>12</t>
    </r>
    <r>
      <rPr>
        <sz val="10"/>
        <color rgb="FF222222"/>
        <rFont val="Arial Narrow"/>
        <family val="2"/>
      </rPr>
      <t>(3), 50-62.</t>
    </r>
  </si>
  <si>
    <r>
      <t>Habibniya, H., Dsouza, S., Rabbani, M. R., Nawaz, N., &amp; Demiraj, R. (2022). Impact of capital structure on profitability: panel data evidence of the telecom industry in the United States. </t>
    </r>
    <r>
      <rPr>
        <i/>
        <sz val="10"/>
        <color rgb="FF222222"/>
        <rFont val="Arial Narrow"/>
        <family val="2"/>
      </rPr>
      <t>Risks</t>
    </r>
    <r>
      <rPr>
        <sz val="10"/>
        <color rgb="FF222222"/>
        <rFont val="Arial Narrow"/>
        <family val="2"/>
      </rPr>
      <t>, </t>
    </r>
    <r>
      <rPr>
        <i/>
        <sz val="10"/>
        <color rgb="FF222222"/>
        <rFont val="Arial Narrow"/>
        <family val="2"/>
      </rPr>
      <t>10</t>
    </r>
    <r>
      <rPr>
        <sz val="10"/>
        <color rgb="FF222222"/>
        <rFont val="Arial Narrow"/>
        <family val="2"/>
      </rPr>
      <t>(8), 157.</t>
    </r>
  </si>
  <si>
    <r>
      <t>Ilie, L., &amp; Vasiu, D. (2022). Capital Structure And Profitability. The Case Of Companies Listed In Romania. </t>
    </r>
    <r>
      <rPr>
        <i/>
        <sz val="10"/>
        <color rgb="FF222222"/>
        <rFont val="Arial Narrow"/>
        <family val="2"/>
      </rPr>
      <t>Studies in Business and Economics</t>
    </r>
    <r>
      <rPr>
        <sz val="10"/>
        <color rgb="FF222222"/>
        <rFont val="Arial Narrow"/>
        <family val="2"/>
      </rPr>
      <t>, </t>
    </r>
    <r>
      <rPr>
        <i/>
        <sz val="10"/>
        <color rgb="FF222222"/>
        <rFont val="Arial Narrow"/>
        <family val="2"/>
      </rPr>
      <t>17</t>
    </r>
    <r>
      <rPr>
        <sz val="10"/>
        <color rgb="FF222222"/>
        <rFont val="Arial Narrow"/>
        <family val="2"/>
      </rPr>
      <t>(3), 100-112.</t>
    </r>
  </si>
  <si>
    <r>
      <t>(2009). Competency-based management and global competencies–challenges for firm strategic management. </t>
    </r>
    <r>
      <rPr>
        <i/>
        <sz val="10"/>
        <color rgb="FF222222"/>
        <rFont val="Arial Narrow"/>
        <family val="2"/>
      </rPr>
      <t>International Review of Business Research Papers</t>
    </r>
    <r>
      <rPr>
        <sz val="10"/>
        <color rgb="FF222222"/>
        <rFont val="Arial Narrow"/>
        <family val="2"/>
      </rPr>
      <t>, </t>
    </r>
    <r>
      <rPr>
        <i/>
        <sz val="10"/>
        <color rgb="FF222222"/>
        <rFont val="Arial Narrow"/>
        <family val="2"/>
      </rPr>
      <t>5</t>
    </r>
    <r>
      <rPr>
        <sz val="10"/>
        <color rgb="FF222222"/>
        <rFont val="Arial Narrow"/>
        <family val="2"/>
      </rPr>
      <t>(4), 114-122.</t>
    </r>
  </si>
  <si>
    <r>
      <t>Waseem, A., Rashid, Y., &amp; Kausar, A. R. (2022). Compositional capability as a mean to improve performance in an uncertain environment. </t>
    </r>
    <r>
      <rPr>
        <i/>
        <sz val="10"/>
        <color rgb="FF222222"/>
        <rFont val="Arial Narrow"/>
        <family val="2"/>
      </rPr>
      <t>Journal of General Management</t>
    </r>
    <r>
      <rPr>
        <sz val="10"/>
        <color rgb="FF222222"/>
        <rFont val="Arial Narrow"/>
        <family val="2"/>
      </rPr>
      <t>, </t>
    </r>
    <r>
      <rPr>
        <i/>
        <sz val="10"/>
        <color rgb="FF222222"/>
        <rFont val="Arial Narrow"/>
        <family val="2"/>
      </rPr>
      <t>48</t>
    </r>
    <r>
      <rPr>
        <sz val="10"/>
        <color rgb="FF222222"/>
        <rFont val="Arial Narrow"/>
        <family val="2"/>
      </rPr>
      <t>(1), 70-79.</t>
    </r>
  </si>
  <si>
    <t>(2017). The directive 2014/95/EU–Is there a “new” beginning for CSR in Romania?. Studies in Business and Economics, 12(1), 141-147.</t>
  </si>
  <si>
    <r>
      <t>Gil-Marín, M., Vega-Muñoz, A., Contreras-Barraza, N., Salazar-Sepúlveda, G., Vera-Ruiz, S., &amp; Losada, A. V. (2022). Sustainability Accounting Studies: A Metasynthesis.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(15), 9533.</t>
    </r>
  </si>
  <si>
    <t>https://www.webofscience.com/wos/woscc/full-record/WOS:000839184100001</t>
  </si>
  <si>
    <t>Fiandrino, S., Gromis di Trana, M., Tonelli, A., &amp; Lucchese, A. (2022). The multi-faceted dimensions for the disclosure quality of non-financial information in revising directive 2014/95/EU. Journal of Applied Accounting Research, 23(1), 274-300.</t>
  </si>
  <si>
    <t>https://www.webofscience.com/wos/woscc/full-record/WOS:000676303300001</t>
  </si>
  <si>
    <t>Dragomir, V. D., Dumitru, M., &amp; Feleaga, L. (2022). The predictors of non-financial reporting quality in Romanian state-owned enterprises. Accounting in Europe, 19(1), 110-151.</t>
  </si>
  <si>
    <t>https://www.webofscience.com/wos/woscc/full-record/WOS:000739725400001</t>
  </si>
  <si>
    <t>Monteiro, A., Cepêda, C., &amp; Silva, A. (2022). EU Non-Financial Reporting Research. International Journal of Financial, Accounting, and Management, 4(3), 335-348.</t>
  </si>
  <si>
    <t>https://www.webofscience.com/wos/woscc/summary/99756a90-e33f-4903-8a21-fbb0c227373d-9324f4bb/relevance/1</t>
  </si>
  <si>
    <t>(2010). National competitiveness between concept and reality. Some insights for Romania. Revista Economica, 49(1-2), 59-72.</t>
  </si>
  <si>
    <t>Valderrey, F. J., Kaltenecker, E., &amp; Montoya, M. A. (2022). National competitiveness and response to COVID-19: the political factor in Mexico and Brazil. The Competitiveness of Nations 1: Navigating the US–China Trade War and the COVID-19 Global Pandemic, 211-228.</t>
  </si>
  <si>
    <t>https://books.google.com/books?hl=ro&amp;lr=&amp;id=Rcp8EAAAQBAJ&amp;oi=fnd&amp;pg=PA211&amp;ots=g6xdBhMGCf&amp;sig=G798nCt_UyJXinleJDAmRiz8hXM</t>
  </si>
  <si>
    <t>ED. WORLD SCIENTIFIC</t>
  </si>
  <si>
    <t>(2017). A snapshot of the world of global multinationals–an industry based analysis of fortune global 500 companies. Studies in Business and Economics, 12(2), 136-154.</t>
  </si>
  <si>
    <t>Jiang, T., Yang, B., Yang, B., Wu, B., &amp; Wan, G. (2022). How does liability of origin influence cross-border acquisition completion? Evidence from Chinese firms. Chinese Management Studies, 16(4), 857-884.</t>
  </si>
  <si>
    <t>https://www.scopus.com/record/display.uri?eid=2-s2.0-85122789563&amp;origin=resultslist&amp;sort=plf-f&amp;src=s&amp;nlo=&amp;nlr=&amp;nls=&amp;sid=f0dcbbd39a3feb89c0d3dfc52b10e1b7&amp;sot=a&amp;sdt=cl&amp;cluster=scopubyr%2c%222022%22%2ct&amp;sl=23&amp;s=SOURCE-ID+%2818400156719%29&amp;relpos=19&amp;citeCnt=1&amp;searchTerm=</t>
  </si>
  <si>
    <r>
      <t>(2019). Ambidexterity–a new paradigm for organizations facing complexity. </t>
    </r>
    <r>
      <rPr>
        <i/>
        <sz val="10"/>
        <color rgb="FF222222"/>
        <rFont val="Arial Narrow"/>
        <family val="2"/>
      </rPr>
      <t>Studies in Business and Economics</t>
    </r>
    <r>
      <rPr>
        <sz val="10"/>
        <color rgb="FF222222"/>
        <rFont val="Arial Narrow"/>
        <family val="2"/>
      </rPr>
      <t>, </t>
    </r>
    <r>
      <rPr>
        <i/>
        <sz val="10"/>
        <color rgb="FF222222"/>
        <rFont val="Arial Narrow"/>
        <family val="2"/>
      </rPr>
      <t>14</t>
    </r>
    <r>
      <rPr>
        <sz val="10"/>
        <color rgb="FF222222"/>
        <rFont val="Arial Narrow"/>
        <family val="2"/>
      </rPr>
      <t>(3), 145-159.</t>
    </r>
  </si>
  <si>
    <r>
      <t>Gayed, S., &amp; El Ebrashi, R. (2022). Fostering firm resilience through organizational ambidexterity capability and resource availability: amid the COVID-19 outbreak. </t>
    </r>
    <r>
      <rPr>
        <i/>
        <sz val="10"/>
        <color rgb="FF222222"/>
        <rFont val="Arial Narrow"/>
        <family val="2"/>
      </rPr>
      <t>International Journal of Organizational Analysis</t>
    </r>
    <r>
      <rPr>
        <sz val="10"/>
        <color rgb="FF222222"/>
        <rFont val="Arial Narrow"/>
        <family val="2"/>
      </rPr>
      <t>, (ahead-of-print).</t>
    </r>
  </si>
  <si>
    <t>Ocicka, B., Mierzejewska, W., &amp; Brzeziński, J. (2022). Creating supply chain resilience during and post-COVID-19 outbreak: the organizational ambidexterity perspective. Decision, 49(1), 129-151.</t>
  </si>
  <si>
    <t>https://www.webofscience.com/wos/woscc/full-record/WOS:000792634900008</t>
  </si>
  <si>
    <r>
      <t>(2006). COMPETITIVENESS AND CORRUPTION IN ROMANIA – FORECASTING IN THE CONTEXT. </t>
    </r>
    <r>
      <rPr>
        <i/>
        <sz val="10"/>
        <color rgb="FF222222"/>
        <rFont val="Arial Narrow"/>
        <family val="2"/>
      </rPr>
      <t>Romanian Journal of Economic Forecasting</t>
    </r>
    <r>
      <rPr>
        <sz val="10"/>
        <color rgb="FF222222"/>
        <rFont val="Arial Narrow"/>
        <family val="2"/>
      </rPr>
      <t>, 72.</t>
    </r>
  </si>
  <si>
    <r>
      <t>Ţîmbalari, C. The Determinants of International Competitiveness. </t>
    </r>
    <r>
      <rPr>
        <i/>
        <sz val="10"/>
        <color rgb="FF222222"/>
        <rFont val="Arial Narrow"/>
        <family val="2"/>
      </rPr>
      <t>Studies in Business and Economics</t>
    </r>
    <r>
      <rPr>
        <sz val="10"/>
        <color rgb="FF222222"/>
        <rFont val="Arial Narrow"/>
        <family val="2"/>
      </rPr>
      <t xml:space="preserve">, 2022, </t>
    </r>
    <r>
      <rPr>
        <i/>
        <sz val="10"/>
        <color rgb="FF222222"/>
        <rFont val="Arial Narrow"/>
        <family val="2"/>
      </rPr>
      <t>16</t>
    </r>
    <r>
      <rPr>
        <sz val="10"/>
        <color rgb="FF222222"/>
        <rFont val="Arial Narrow"/>
        <family val="2"/>
      </rPr>
      <t>(3), 247-265.</t>
    </r>
  </si>
  <si>
    <t>https://www.webofscience.com/wos/woscc/full-record/WOS:000746434400018</t>
  </si>
  <si>
    <t>Alin OPREANA, S Vinerean</t>
  </si>
  <si>
    <t>A new development in online marketing: Introducing digital inbound marketing</t>
  </si>
  <si>
    <t>IT Hawaldar, MS Ullal, A Sarea, RT Mathukutti, ... (2022)
The study on digital marketing influences on sales for B2B start-ups in South Asia
Journal of Open Innovation</t>
  </si>
  <si>
    <t>https://www.mdpi.com/1452102
https://www.mdpi.com/1452102</t>
  </si>
  <si>
    <t>MD García-Santiago (2022)
Communicating the Resilience and Corporate Social Responsibility of SMEs during Lockdown in Spain: A Visual and Exploratory Study of Communication …
Sustainability</t>
  </si>
  <si>
    <t>https://www.mdpi.com/2071-1050/14/13/7944
https://www.mdpi.com/2071-1050/14/13/7944/pdf</t>
  </si>
  <si>
    <t>E Mao (2022)
The effectiveness of event marketing in an attention economy: Findings from Twitch live-stream esports tournament events
Journal of Media Economics</t>
  </si>
  <si>
    <t>https://www.tandfonline.com/doi/abs/10.1080/08997764.2022.2115503
DOI: 10.1080/08997764.2022.2115503</t>
  </si>
  <si>
    <t>C Nguyen (2022)
Relationship between influencer marketing and purchase intention: focusing on Vietnamese gen Z consumers
Independent Journal of Management &amp; Production</t>
  </si>
  <si>
    <t>https://papers.ssrn.com/sol3/papers.cfm?abstract_id=4073305
http://www.paulorodrigues.pro.br/ojs/ijmp/index.php/ijmp/article/download/1603/2142</t>
  </si>
  <si>
    <t>C Nguyen, T Nguyen, V Luu (2022)
Predicting the Relationship Between Influencer Marketing and Purchase Intention: Focusing on Gen Z Consumers
Financial Econometrics: Bayesian Analysis …</t>
  </si>
  <si>
    <t>https://link.springer.com/chapter/10.1007/978-3-030-98689-6_31
https://www.researchgate.net/profile/Khoa-Duong-8/publication/361107052_How_Credit_Growth_and_Political_Connection_Affect_Net_Interest_Margin_of_Commercial_Bank_in_Vietnam_A_Bayesian_Approach/links/62a9384b6886635d5cda65e0/How-Credit-Growth-and-Political-Connection-Affect-Net-Interest-Margin-of-Commercial-Bank-in-Vietnam-A-Bayesian-Approach.pdf#page=466
DOI: 10.1007/978-3-030-98689-6_31</t>
  </si>
  <si>
    <t>IS Domazet, M Lazarević-Moravčević (2022)
Internet Marketing: Factor of Improving SME Business in Serbia
… digital communication and …</t>
  </si>
  <si>
    <t>https://www.igi-global.com/chapter/internet-marketing/301391</t>
  </si>
  <si>
    <t>Editura internațională de prestigiu: IGI-Global</t>
  </si>
  <si>
    <t>S Abbas, ZZ Khattak, H Al-Abrrow (2022)
The Role of Online Advertising in the Intentions of Customers
Artificial Neural Networks and …</t>
  </si>
  <si>
    <t>https://link.springer.com/chapter/10.1007/978-981-19-6509-8_12
DOI: 10.1007/978-981-19-6509-8_12</t>
  </si>
  <si>
    <t>ES Nirmal, P Narang, TS Rajeswari, ... (2022)
The Application of Effective Machine Learning Tools in Digital Marketing for Enhancing Brand Presence and Image Among the Fast-Moving Consumer Goods in the …
2022 2nd …</t>
  </si>
  <si>
    <t>https://ieeexplore.ieee.org/abstract/document/9823902/</t>
  </si>
  <si>
    <t>S Davidavičius, T Limba (2022)
SEARCH PECULIARITIES OF EDUCATIONAL CONTENT IN CONTEXT OF REMOTE WORK
12th International Scientific …</t>
  </si>
  <si>
    <t>https://scholar.archive.org/work/d5zqmtipjrcrzkcpweawqf4qj4/access/wayback/http://bm.vgtu.lt/index.php/verslas/2022/paper/download/888/422
https://scholar.archive.org/work/d5zqmtipjrcrzkcpweawqf4qj4/access/wayback/http://bm.vgtu.lt/index.php/verslas/2022/paper/download/888/422</t>
  </si>
  <si>
    <t>R Fan, Z Jing, D Guo (2022)
Digital Marketing Technology Based on Electricity User Portrait and K-means Clustering Algorithm
2022 IEEE Conference on …</t>
  </si>
  <si>
    <t>https://ieeexplore.ieee.org/abstract/document/10015996/</t>
  </si>
  <si>
    <t>Y Zheng (2022)
Research on the enterprise online marketing mode based on data mining
Journal of Computational Methods in Sciences and …</t>
  </si>
  <si>
    <t>https://content.iospress.com/articles/journal-of-computational-methods-in-sciences-and-engineering/jcm215794</t>
  </si>
  <si>
    <t>C Rangel (2022)
Inteligencia Artificial como aliada en la supervisión de contenidos comerciales perjudiciales para menores en Internet
Revista Mediterránea de Comunicación …</t>
  </si>
  <si>
    <t>https://dialnet.unirioja.es/servlet/articulo?codigo=8286543
https://dialnet.unirioja.es/descarga/articulo/8286543.pdf</t>
  </si>
  <si>
    <t>S Vinerean, Alin OPREANA</t>
  </si>
  <si>
    <t>Social Media Marketing Efforts of Luxury Brands on Instagram</t>
  </si>
  <si>
    <t>G Colella, C Amatulli (2022)
Digital luxury retailing and the COVID-19 pandemic: a qualitative study
International Journal of Electronic …</t>
  </si>
  <si>
    <t>https://www.inderscienceonline.com/doi/abs/10.1504/IJEMR.2022.121804
DOI: 10.1504/IJEMR.2022.121804</t>
  </si>
  <si>
    <t>S Balova, I Orlova, E Konovalova, M Repina… (2022)
Social Media Marketing (SMM) impact on hotel business development: Private mini hotel experience
Anais Brasileiros De …</t>
  </si>
  <si>
    <t>https://core.ac.uk/download/pdf/539602185.pdf
https://core.ac.uk/download/pdf/539602185.pdf</t>
  </si>
  <si>
    <t xml:space="preserve">A Fathima Musfira, N Ibrahim, H Harun (2022)
A Thematic Review on Digital Storytelling (DST) in Social Media
</t>
  </si>
  <si>
    <t>http://ir.lib.seu.ac.lk/handle/123456789/6259
http://ir.lib.seu.ac.lk/bitstream/123456789/6259/1/A%20Thematic%20Review%20on%20Digital%20Storytelling%20%28DST%29%20in%20Social%20Media.pdf</t>
  </si>
  <si>
    <t>Hai-Jew, Shalin (2022)
Self-Presenting Virtually for Remote Social Influence: Peer Lessons About Social Following and Being Followed
PRACTICAL PEER-TO-PEER TEACHING AND LEARNING ON THE SOCIAL WEB</t>
  </si>
  <si>
    <t>https://www.igi-global.com/gateway/chapter/290525</t>
  </si>
  <si>
    <t>Alin OPREANA, DM Mihaiu</t>
  </si>
  <si>
    <t>B Banik, CK Roy, R Hossain (2022)
Healthcare expenditure, good governance and human development
EconomiA</t>
  </si>
  <si>
    <t>https://www.emerald.com/insight/content/doi/10.1108/ECON-06-2022-0072/full/html
https://www.emerald.com/insight/content/doi/10.1108/ECON-06-2022-0072/full/html
DOI: 10.1108/ECON-06-2022-0072</t>
  </si>
  <si>
    <t>G Shilpi (2022)
Government Expenditure for Healthy Development: A Catch-22 for India
2nd International Conference on Sustainability and …</t>
  </si>
  <si>
    <t>https://www.atlantis-press.com/proceedings/icse-21/125968851
https://www.atlantis-press.com/article/125968851.pdf</t>
  </si>
  <si>
    <t>Editura internațională de prestigiu: Atlantis / Springer</t>
  </si>
  <si>
    <t>S Vinerean, Alin OPREANA, C Tileagă, RE Popșa</t>
  </si>
  <si>
    <t>The impact of COVID-19 pandemic on residents’ support for sustainable tourism development</t>
  </si>
  <si>
    <t>P Karacsony, K Krupánszki, I Antalík (2022)
Analysis of the Impact of the COVID-19 Crisis on the Hungarian Employees
Sustainability</t>
  </si>
  <si>
    <t>https://www.mdpi.com/2071-1050/14/4/1990
https://www.mdpi.com/2071-1050/14/4/1990/pdf</t>
  </si>
  <si>
    <t>Y Ma, H Li, Y Tong (2022)
Distribution Differentiation and Influencing Factors of the High-Quality Development of the Hotel Industry from the Perspective of Customer Satisfaction: A Case Study …
Sustainability</t>
  </si>
  <si>
    <t>https://www.mdpi.com/1647824
https://www.mdpi.com/2071-1050/14/11/6476/pdf</t>
  </si>
  <si>
    <t>D Saghin, LM Lăzărescu, LD Diacon, M Grosu (2022)
Residents' Perceptions of Tourism: A Decisive Variable in Stimulating Entrepreneurial Intentions and Activities in Tourism in the Mountainous Rural Area of the North …
Sustainability</t>
  </si>
  <si>
    <t>https://www.mdpi.com/1783440
https://www.mdpi.com/2071-1050/14/16/10282/pdf</t>
  </si>
  <si>
    <t>AM Morales-Hernández, C Fernández-Hernández… (2022)
Rural tourism networking and covid-19 crisis: a gender perspective
Service Business</t>
  </si>
  <si>
    <t>https://link.springer.com/article/10.1007/s11628-022-00503-x
https://link.springer.com/article/10.1007/s11628-022-00503-x
DOI: 10.1007/s11628-022-00503-x</t>
  </si>
  <si>
    <t>E Nasr, OL Emeagwali, HY Aljuhmani, S Al-Geitany (2022)
Destination Social Responsibility and Residents' Environmentally Responsible Behavior: Assessing the Mediating Role of Community Attachment and Involvement
Sustainability</t>
  </si>
  <si>
    <t>https://www.mdpi.com/1915812
https://www.mdpi.com/2071-1050/14/21/14153/pdf</t>
  </si>
  <si>
    <t>M Nakamura, T Hattori (2022)
Impacts of the COVID-19 Pandemic on Rural Residents of Japan and Their Interactions with the Outside World
Sustainability</t>
  </si>
  <si>
    <t>https://www.mdpi.com/2071-1050/14/4/2465
https://www.mdpi.com/2071-1050/14/4/2465/pdf</t>
  </si>
  <si>
    <t>Y Shi, J Zhang, X Cui, G Zhang (2022)
Evaluating Sustainability of Tourism Projects in Rural Land Development Base on a Resilience Model
Land</t>
  </si>
  <si>
    <t>https://www.mdpi.com/2073-445X/11/12/2245
https://www.mdpi.com/2073-445X/11/12/2245</t>
  </si>
  <si>
    <t>M Stanciu, A Popescu, C Sava, G Moise… (2022)
Youth's perception toward ecotourism as a possible model for sustainable use of local tourism resources
Frontiers in …</t>
  </si>
  <si>
    <t>https://www.frontiersin.org/articles/10.3389/fenvs.2022.940957/full?&amp;utm_source=Email_to_authors_&amp;utm_medium=Email&amp;utm_content=T1_11.5e1_author&amp;utm_campaign=Email_publication&amp;field=&amp;journalName=Frontiers_in_Environmental_Science&amp;id=940957
https://www.frontiersin.org/articles/10.3389/fenvs.2022.940957/full?&amp;utm_source=Email_to_authors_&amp;utm_medium=Email&amp;utm_content=T1_11.5e1_author&amp;utm_campaign=Email_publication&amp;field=&amp;journalName=Frontiers_in_Environmental_Science&amp;id=940957
DOI: 10.3389/fenvs.2022.940957</t>
  </si>
  <si>
    <t>О Вовчак, І Кулиняк, Л Гальків, О Савіцька… (2022)
МОДЕЛЮВАННЯ ВПЛИВУ ПАНДЕМІЇ COVID-19 НА ФІНАНСОВО-ЕКОНОМІЧНУ ДІЯЛЬНІСТЬ СУБ'ЄКТІВ НА РИНКУ ТУРИСТИЧНИХ ПОСЛУГ
FINANCIAL AND CREDIT ACTIVITY-PROBLEMS OF THEORY AND PRACTICE</t>
  </si>
  <si>
    <t>https://fkd.net.ua/index.php/fkd/article/view/3717
https://fkd.net.ua/index.php/fkd/article/view/3717</t>
  </si>
  <si>
    <t>Measuring customer engagement in social media marketing: A higher-order model</t>
  </si>
  <si>
    <t>C Huo, J Hameed, M Zhang, AF Bin Mohd Ali… (2022)
Modeling the impact of corporate social responsibility on sustainable purchase intentions: insights into brand trust and brand loyalty
Economic research …</t>
  </si>
  <si>
    <t>https://hrcak.srce.hr/file/436598
https://hrcak.srce.hr/file/436598</t>
  </si>
  <si>
    <t>M Zhou, H Yu (2022)
Exploring how tourist engagement affects destination loyalty: the intermediary role of value and satisfaction
Sustainability</t>
  </si>
  <si>
    <t>https://www.mdpi.com/1477312
https://www.mdpi.com/2071-1050/14/3/1621/pdf</t>
  </si>
  <si>
    <t>D Garcia-Rivera, S Matamoros-Rojas… (2022)
Engagement on Twitter, a Closer Look from the Consumer Electronics Industry
Journal of Theoretical …</t>
  </si>
  <si>
    <t>https://www.mdpi.com/0718-1876/17/2/29
https://www.mdpi.com/0718-1876/17/2/29/pdf</t>
  </si>
  <si>
    <t>E Vitsentzatou, GT Tsoulfas, AN Mihiotis (2022)
The Digital Transformation of the Marketing Mix in the Food and Beverage Service Supply Chain: A Grey DEMATEL Approach
Sustainability</t>
  </si>
  <si>
    <t>https://www.mdpi.com/1949676
https://www.mdpi.com/2071-1050/14/22/15228/pdf</t>
  </si>
  <si>
    <t>N Fatima, R Ali (2022)
How businesswomen engage customers on social media?
Spanish Journal of Marketing-ESIC</t>
  </si>
  <si>
    <t>https://www.emerald.com/insight/content/doi/10.1108/SJME-09-2021-0172/full/html
https://www.emerald.com/insight/content/doi/10.1108/SJME-09-2021-0172/full/html
DOI: 10.1108/SJME-09-2021-0172</t>
  </si>
  <si>
    <t>G Roy, V Jain (2022)
Role of artificial intelligence in gamification for the emerging markets
Management and Information Technology in the …</t>
  </si>
  <si>
    <t>https://www.emerald.com/insight/content/doi/10.1108/S1877-636120220000029002/full/html
DOI: 10.1108/S1877-636120220000029002</t>
  </si>
  <si>
    <t>Editura internațională de prestigiu: Emerald</t>
  </si>
  <si>
    <t>Y Zhang, M Zhang (2022)
The effect of quality of service experience on consumers' loyalty to music streaming services: Time pressure as a moderator
Frontiers in Psychology</t>
  </si>
  <si>
    <t>https://www.frontiersin.org/articles/10.3389/fpsyg.2022.1014199/full
https://www.frontiersin.org/articles/10.3389/fpsyg.2022.1014199/full
DOI: 10.3389/fpsyg.2022.1014199</t>
  </si>
  <si>
    <t>Z Shen (2022)
Street Art on TikTok: Engaging with Digital Cosmopolitanism
Cosmopolitan Civil Societies: An Interdisciplinary …</t>
  </si>
  <si>
    <t>https://epress.lib.uts.edu.au/journals/index.php/mcs/article/view/8017
https://epress.lib.uts.edu.au/journals/index.php/mcs/article/download/8017/8029</t>
  </si>
  <si>
    <t>Alin OPREANA, S VINEREAN</t>
  </si>
  <si>
    <t>Analyzing mediators of the customer satisfaction–loyalty relation in internet retailing</t>
  </si>
  <si>
    <t>K Klein, LF Martinez (2022)
The impact of anthropomorphism on customer satisfaction in chatbot commerce: an experimental study in the food sector
Electronic Commerce Research</t>
  </si>
  <si>
    <t>https://link.springer.com/article/10.1007/s10660-022-09562-8
https://link.springer.com/article/10.1007/s10660-022-09562-8
DOI: 10.1007/s10660-022-09562-8</t>
  </si>
  <si>
    <t>Consumer engagement in online settings: conceptualization and validation of measurement scales</t>
  </si>
  <si>
    <t>YH Chen, CJ Keng, YL Chen (2022)
How interaction experience enhances customer engagement in smart speaker devices? The moderation of gendered voice and product smartness
Journal of Research in Interactive Marketing</t>
  </si>
  <si>
    <t>https://www.emerald.com/insight/content/doi/10.1108/JRIM-03-2021-0064/full/html
DOI: 10.1108/JRIM-03-2021-0064</t>
  </si>
  <si>
    <t>L Barbu, DM Mihaiu, RA Șerban, Alin OPREANA</t>
  </si>
  <si>
    <t>R Mu, NM Fentaw, L Zhang (2022)
The Impacts of Value-Added Tax Audit on Tax Revenue Performance: The Mediating Role of Electronics Tax System, Evidence from the Amhara Region, Ethiopia
Sustainability</t>
  </si>
  <si>
    <t>https://www.mdpi.com/2071-1050/14/10/6105
https://www.mdpi.com/2071-1050/14/10/6105/pdf</t>
  </si>
  <si>
    <t>CY Lin, GL Dai, S Wang, XM Fu (2022)
The Evolution of Green Port Research: A Knowledge Mapping Analysis
Sustainability</t>
  </si>
  <si>
    <t>https://www.mdpi.com/1840746
https://www.mdpi.com/2071-1050/14/19/11857/pdf</t>
  </si>
  <si>
    <t>DM Mihaiu, RA Șerban, Alin OPREANA, M Țichindelean, V Brătian, L Barbu</t>
  </si>
  <si>
    <t>K Andriuškevičius, D Štreimikienė, I Alebaitė (2022)
Convergence between Indicators for Measuring Sustainable Development and M&amp;A Performance in the Energy Sector
Sustainability</t>
  </si>
  <si>
    <t>https://www.mdpi.com/2071-1050/14/16/10360
https://www.mdpi.com/2071-1050/14/16/10360/pdf</t>
  </si>
  <si>
    <t>K Andriuškevičius, D Štreimikienė (2022)
Energy M&amp;A Market in the Baltic States Analyzed through the Lens of Sustainable Development
Energies</t>
  </si>
  <si>
    <t>https://www.mdpi.com/1905056
https://www.mdpi.com/1996-1073/15/21/7907/pdf</t>
  </si>
  <si>
    <t>Alin OPREANA, I CETINA, L DUMITRESCU, S VINEREAN</t>
  </si>
  <si>
    <t>Relationships among hedonic and utilitarian factors and exogenous and endogenous influences of consumer behavior in tourism</t>
  </si>
  <si>
    <t>W Wang, M Huang, S Zheng, L Lin, L Wang (2022)
The impact of broadcasters on consumer's intention to follow livestream brand community
Frontiers in Psychology</t>
  </si>
  <si>
    <t>https://www.frontiersin.org/articles/10.3389/fpsyg.2021.810883/full
https://www.frontiersin.org/articles/10.3389/fpsyg.2021.810883/full
DOI: 10.3389/fpsyg.2021.810883</t>
  </si>
  <si>
    <t>S Zheng, J Cui, C Sun, J Li, B Li, W Guan (2022)
The effects of the type of information played in environmentally themed short videos on social media on people's willingness to protect the environment
International Journal of …</t>
  </si>
  <si>
    <t>https://www.mdpi.com/1758124
https://www.mdpi.com/1660-4601/19/15/9520/pdf</t>
  </si>
  <si>
    <t>Alin OPREANA</t>
  </si>
  <si>
    <t>Segmentation of Employee Perceptions in Relation to Corporate Social Responsibility Practices</t>
  </si>
  <si>
    <t>JP Hasebrook, L Michalak, A Wessels, S Koenig, ... (2022)
Green Behavior: Factors Influencing Behavioral Intention and Actual Environmental Behavior of Employees in the Financial Service Sector
Sustainability</t>
  </si>
  <si>
    <t>https://www.mdpi.com/2071-1050/14/17/10814
https://www.mdpi.com/2071-1050/14/17/10814/pdf</t>
  </si>
  <si>
    <r>
      <rPr>
        <b/>
        <sz val="10"/>
        <color theme="1"/>
        <rFont val="Arial Narrow"/>
        <family val="2"/>
      </rPr>
      <t>Pentescu Alma</t>
    </r>
    <r>
      <rPr>
        <sz val="10"/>
        <color theme="1"/>
        <rFont val="Arial Narrow"/>
        <family val="2"/>
      </rPr>
      <t xml:space="preserve"> (ULBS), Cetină Iuliana (ASE), Orzan Gheorghe (ASE)</t>
    </r>
  </si>
  <si>
    <t>Social media's impact on healthcare services, Procedia Economics and Finance, 27, 2015</t>
  </si>
  <si>
    <t>Priescu I., Oncioiu I., Measuring the Impact of Virtual Communities on the Intention to Use Telemedicine Services, Healthcare</t>
  </si>
  <si>
    <t>https://www.mdpi.com/2227-9032/10/9/1685</t>
  </si>
  <si>
    <t>Scopus, SCIE and SSCI (Web of Science), alte BDIs</t>
  </si>
  <si>
    <t>Pentescu Alma</t>
  </si>
  <si>
    <t>Eddabali I., Yahia IB:, Health communication 2.0 and social media: The case of obesity and bariatric surgery, International Journal of Healthcare</t>
  </si>
  <si>
    <t>https://www.tandfonline.com/doi/abs/10.1080/20479700.2020.1860543</t>
  </si>
  <si>
    <t>Emerging Sources Citation Index (ESCI), Scopus</t>
  </si>
  <si>
    <r>
      <rPr>
        <b/>
        <sz val="10"/>
        <rFont val="Arial Narrow"/>
        <family val="2"/>
      </rPr>
      <t>Pentescu Alma</t>
    </r>
    <r>
      <rPr>
        <sz val="10"/>
        <rFont val="Arial Narrow"/>
        <family val="2"/>
      </rPr>
      <t xml:space="preserve"> (ULBS), Cetină Iuliana (ASE), Orzan Gheorghe (ASE)</t>
    </r>
  </si>
  <si>
    <t xml:space="preserve"> Bai, ZJ; Ma, SY ; Li, G; A WeChat Official Account Reading Quantity Prediction Model Based on Text and Image Feature Extraction, IEEE ACCESS</t>
  </si>
  <si>
    <t>https://1510q6trk-y-https-www-webofscience-com.z.e-nformation.ro/wos/woscc/full-record/WOS:000772383900001</t>
  </si>
  <si>
    <t>Pentescu Alma (ULBS)</t>
  </si>
  <si>
    <t>Millennials, Peer-to-Peer Accommodation and the Hotel Industry, Ovidius University Annals - Economic Sciences Series, 16(2), 2016</t>
  </si>
  <si>
    <t>RA Fitch, JM Mueller, R Ruiz, W Rousse, Recreation matters: Estimating millennials' preferences for native American cultural tourism, Sustainability</t>
  </si>
  <si>
    <t>https://www.mdpi.com/2071-1050/14/18/11513</t>
  </si>
  <si>
    <t>Scopus, SCIE and SSCI (Web of Science)</t>
  </si>
  <si>
    <t>A Rauf, M Zurcher, I Pantelidis, J Winbladh, Millennials' perceptions of artificial intelligence in hotel service encounters, Consumer Behavior in Tourism and Hospitality</t>
  </si>
  <si>
    <t>https://www.emerald.com/insight/content/doi/10.1108/CBTH-04-2021-0104/full/html</t>
  </si>
  <si>
    <r>
      <t xml:space="preserve">Horobeț Alexandra (ASE), Belașcu Lucian (ULBS), Curea Ștefania C. (ASE), </t>
    </r>
    <r>
      <rPr>
        <b/>
        <sz val="10"/>
        <color theme="1"/>
        <rFont val="Arial Narrow"/>
        <family val="2"/>
      </rPr>
      <t>Pentescu Alma</t>
    </r>
    <r>
      <rPr>
        <sz val="10"/>
        <color theme="1"/>
        <rFont val="Arial Narrow"/>
        <family val="2"/>
      </rPr>
      <t xml:space="preserve"> (ULBS)</t>
    </r>
  </si>
  <si>
    <t>Ownership Concentration and Performance Recovery Patterns in the European Union, Sustainability, 11, 2019</t>
  </si>
  <si>
    <t>A Vining, M Moore, C Laurin, Listed public–private enterprises: stock market information, agency costs and productive efficiency outcome, International Journal of Public Sector Management</t>
  </si>
  <si>
    <t>B Steens, T Roques, S Gonnet, C Beuselinck, Transfer pricing comparables: Preferring a close neighbor over a far-away peer?, Journal of International Accounting, Auditing and Taxation</t>
  </si>
  <si>
    <t>https://www.sciencedirect.com/science/article/pii/S106195182200026X#bi005</t>
  </si>
  <si>
    <r>
      <t xml:space="preserve">Horobeț Alexandra (ASE), Belașcu Lucian (ULBS), Curea Ștefania C. (ASE), </t>
    </r>
    <r>
      <rPr>
        <b/>
        <sz val="10"/>
        <rFont val="Arial Narrow"/>
        <family val="2"/>
      </rPr>
      <t>Pentescu Alma</t>
    </r>
    <r>
      <rPr>
        <sz val="10"/>
        <rFont val="Arial Narrow"/>
        <family val="2"/>
      </rPr>
      <t xml:space="preserve"> (ULBS)</t>
    </r>
  </si>
  <si>
    <t>Stellner, Bernhard; READABILITY OF ANNUAL REPORTS ON THE VIENNA STOCK EXCHANGE: A TEST OF MANAGEMENT OBFUSCATION HYPOTHESIS, CENTRAL EUROPEAN BUSINESS REVIEW</t>
  </si>
  <si>
    <t>https://1510q6trk-y-https-www-webofscience-com.z.e-nformation.ro/wos/woscc/full-record/WOS:000892859500003</t>
  </si>
  <si>
    <r>
      <t xml:space="preserve">Dumitrescu Luigi (ex. ULBS), Cetină Iuliana (ASE), </t>
    </r>
    <r>
      <rPr>
        <b/>
        <sz val="10"/>
        <color theme="1"/>
        <rFont val="Arial Narrow"/>
        <family val="2"/>
      </rPr>
      <t>Pentescu Alma</t>
    </r>
    <r>
      <rPr>
        <sz val="10"/>
        <color theme="1"/>
        <rFont val="Arial Narrow"/>
        <family val="2"/>
      </rPr>
      <t xml:space="preserve"> (ULBS)</t>
    </r>
  </si>
  <si>
    <t>Employee satisfaction measurement-part of internal marketing, The Review of International Comparative Management, 13(1), 2012</t>
  </si>
  <si>
    <t>H Xu, M Dao, H Sun, Accounting firms' employee satisfaction and audit fees, Accounting and Business Research</t>
  </si>
  <si>
    <t>https://www.tandfonline.com/doi/abs/10.1080/00014788.2022.2049193</t>
  </si>
  <si>
    <t>Scopus
Social Science Citation Index (SSCI) (Clarivate Analytics)
Web of Science (Clarivate Analytics)</t>
  </si>
  <si>
    <r>
      <t xml:space="preserve">Dumitrescu Luigi (ex. ULBS), Cetină Iuliana (ASE), </t>
    </r>
    <r>
      <rPr>
        <b/>
        <sz val="10"/>
        <color theme="1"/>
        <rFont val="Arial Narrow"/>
        <family val="2"/>
      </rPr>
      <t>Pentescu Alma</t>
    </r>
    <r>
      <rPr>
        <sz val="10"/>
        <color theme="1"/>
        <rFont val="Arial Narrow"/>
        <family val="2"/>
      </rPr>
      <t xml:space="preserve"> (ULBS), Bilan Yury (Szczecin University, Poland)</t>
    </r>
  </si>
  <si>
    <t>Directly estimating the private healthcare services demand in Romania, Journal of International Studies, 7(3), 2014</t>
  </si>
  <si>
    <t>Q Chen, Q Chi, Y Chen, O Lyulyov, Does Population Aging Impact China's Economic Growth?, International Journal of Environmental Research and Public Health</t>
  </si>
  <si>
    <t>https://www.mdpi.com/1660-4601/19/19/12171</t>
  </si>
  <si>
    <r>
      <rPr>
        <b/>
        <sz val="10"/>
        <color rgb="FF000000"/>
        <rFont val="Arial Narrow"/>
        <family val="2"/>
      </rPr>
      <t>Pentescu Alma</t>
    </r>
    <r>
      <rPr>
        <sz val="10"/>
        <color rgb="FF000000"/>
        <rFont val="Arial Narrow"/>
        <family val="2"/>
      </rPr>
      <t xml:space="preserve"> (ULBS), Orzan Mihai (ASE), Ștefănescu Cristian Dragoș (UMFCD), Orzan Olguța Anca (UMFCD)</t>
    </r>
  </si>
  <si>
    <t>Modelling patient satisfaction in healthcare, Economic Computation and Economic Cybernetics Studies and Research, Vol. 48, No. 4, 2014</t>
  </si>
  <si>
    <t>F Radu, V Radu, MC Turkeș, OR Ivan, AI Tăbîrcă, A research of service quality perceptions and patient satisfaction: Case study of public hospitals in Romania, The International Journal of Health Planning and Management</t>
  </si>
  <si>
    <t>https://onlinelibrary.wiley.com/doi/abs/10.1002/hpm.3375</t>
  </si>
  <si>
    <t>Social Sciences Citation Index</t>
  </si>
  <si>
    <r>
      <t xml:space="preserve">Budac Camelia (ULBS), </t>
    </r>
    <r>
      <rPr>
        <b/>
        <sz val="10"/>
        <color theme="1"/>
        <rFont val="Arial Narrow"/>
        <family val="2"/>
      </rPr>
      <t>Pentescu Alma</t>
    </r>
    <r>
      <rPr>
        <sz val="10"/>
        <color theme="1"/>
        <rFont val="Arial Narrow"/>
        <family val="2"/>
      </rPr>
      <t xml:space="preserve"> (ULBS)</t>
    </r>
  </si>
  <si>
    <t>Promoting entrepreneurship in Romania: An impact study within recent graduates of economic sciences, Studies in Business and Economics, 10(1), 2015</t>
  </si>
  <si>
    <t>GT Pambekti, R Yusfiarto, SS Nugraha, ROSCAs through the islamic community: an alternative to enhancing entrepreneurship and wealth, Journal of Islamic Monetary Economics and Finance</t>
  </si>
  <si>
    <t>http://jimf-bi.org/index.php/JIMF/article/view/1371</t>
  </si>
  <si>
    <t>Popescu N Eugen</t>
  </si>
  <si>
    <t>Entrepreneurship and SMEs innovation in Romania.</t>
  </si>
  <si>
    <r>
      <t>Niyi Anifowose, O., Ghasemi, M., &amp; Olaleye, B. R. (2022). Total Quality Management and Small and Medium-Sized Enterprises’(SMEs) Performance: Mediating Role of Innovation Speed.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(14), 8719.</t>
    </r>
  </si>
  <si>
    <t>https://www.mdpi.com/2071-1050/14/14/8719</t>
  </si>
  <si>
    <t>WOS https://mjl.clarivate.com:/search-results?issn=2071-1050&amp;hide_exact_match_fl=true&amp;utm_source=mjl&amp;utm_medium=share-by-link&amp;utm_campaign=search-results-share-this-journal</t>
  </si>
  <si>
    <t>Popescu Eugen</t>
  </si>
  <si>
    <t>Entreprenurial mindsets in Romania and Bulgaria</t>
  </si>
  <si>
    <r>
      <t>Bercu, A. M., &amp; Lupu, D. (2022). Entrepreneurial Competencies as Strategic Tools: A Comparative Study for Eastern European Countries. In </t>
    </r>
    <r>
      <rPr>
        <i/>
        <sz val="10"/>
        <color rgb="FF222222"/>
        <rFont val="Arial Narrow"/>
        <family val="2"/>
      </rPr>
      <t>Research Anthology on Vocational Education and Preparing Future Workers</t>
    </r>
    <r>
      <rPr>
        <sz val="10"/>
        <color rgb="FF222222"/>
        <rFont val="Arial Narrow"/>
        <family val="2"/>
      </rPr>
      <t> (pp. 235-254). IGI Global.</t>
    </r>
  </si>
  <si>
    <t>https://www.igi-global.com/chapter/entrepreneurial-competencies-as-strategic-tools/304487</t>
  </si>
  <si>
    <t>IGI Global</t>
  </si>
  <si>
    <t>Popescu Doris-Louise, Facultatea de Stiinte Economice, Universitatea "Lucian Blaga" din Sibiu</t>
  </si>
  <si>
    <t>Subsistence/semi-subsistence agricultural exploitations.Their roles and dynamics within rural economy/rural sustanaible development in Romania</t>
  </si>
  <si>
    <t>Vijulie Iuliana, Lequeux-Dinca Ana-Irina, Preda Mihaela, Mareci Alina, Matei Elena, Could Lavender Farming Go from a Niche Crop to a Suitable Solution for Romanian Small Farms, Land 2022, 11 (5)</t>
  </si>
  <si>
    <t>https://www.mdpi.com/2073-445X/11/5/662</t>
  </si>
  <si>
    <t xml:space="preserve">WoS                           SCOPUS                                                   </t>
  </si>
  <si>
    <t>Popescu Doris</t>
  </si>
  <si>
    <t xml:space="preserve">Argatu Ruxandra, Razvanta Florina, Sustainable societal development perspectives for rural Romania in light of Horizon 2020, The 17 th International Conference on Business Excellence, Proceedings of the International Conference on Business Excellence, volume 16 (2022) </t>
  </si>
  <si>
    <t>https://sciendo.com/article/10.2478/picbe-2022-0048</t>
  </si>
  <si>
    <t>WosS-Conference Proceedings Citation Index</t>
  </si>
  <si>
    <t>Rural Population in Romania, Development and Tendencies (2000-2010)</t>
  </si>
  <si>
    <t>Iancu Tiberiu, Petre Ionut Laurentiu, Tudor Valentina Constanta, Micu Marius Mihai, Ursu Ana, Teodorescu Florina-Ruxandra, Dumitru Eduard Alexandru, A Difficult Pattern to Change in Romania, the Perspective of Socio-Economic Development, Sustainability, 2022, 14 (4)</t>
  </si>
  <si>
    <t>file:///C:/Users/Doris%20Popescu/Downloads/sustainability-14-02350.pdf</t>
  </si>
  <si>
    <t xml:space="preserve">WoS                              SCOPUS   </t>
  </si>
  <si>
    <r>
      <t>Jaruwan Suwannasat</t>
    </r>
    <r>
      <rPr>
        <sz val="10"/>
        <color theme="1"/>
        <rFont val="Arial Narrow"/>
        <family val="2"/>
      </rPr>
      <t xml:space="preserve">, </t>
    </r>
    <r>
      <rPr>
        <sz val="10"/>
        <rFont val="Arial Narrow"/>
        <family val="2"/>
      </rPr>
      <t>Punthumadee Katawandee</t>
    </r>
    <r>
      <rPr>
        <sz val="10"/>
        <color theme="1"/>
        <rFont val="Arial Narrow"/>
        <family val="2"/>
      </rPr>
      <t xml:space="preserve">, </t>
    </r>
    <r>
      <rPr>
        <sz val="10"/>
        <rFont val="Arial Narrow"/>
        <family val="2"/>
      </rPr>
      <t>Achara Chandrachai</t>
    </r>
    <r>
      <rPr>
        <sz val="10"/>
        <color theme="1"/>
        <rFont val="Arial Narrow"/>
        <family val="2"/>
      </rPr>
      <t xml:space="preserve"> &amp; </t>
    </r>
    <r>
      <rPr>
        <sz val="10"/>
        <rFont val="Arial Narrow"/>
        <family val="2"/>
      </rPr>
      <t>Pattarasinee Bhattarakosol</t>
    </r>
    <r>
      <rPr>
        <sz val="10"/>
        <color theme="1"/>
        <rFont val="Arial Narrow"/>
        <family val="2"/>
      </rPr>
      <t xml:space="preserve">, </t>
    </r>
    <r>
      <rPr>
        <sz val="10"/>
        <color rgb="FF333333"/>
        <rFont val="Arial Narrow"/>
        <family val="2"/>
      </rPr>
      <t>Site selection determinant factors: An empirical study from meeting and conference organizers’ perspectives, Journal of Convention &amp; Event Tourism, Volume 23, 2022 - Issue 3</t>
    </r>
  </si>
  <si>
    <r>
      <t xml:space="preserve">BSCOhost Online Research Databases; Electronic Collections Online (OCLC); Elsevier Eflow-l; Elsevier </t>
    </r>
    <r>
      <rPr>
        <b/>
        <sz val="10"/>
        <rFont val="Arial Narrow"/>
        <family val="2"/>
      </rPr>
      <t>Scopus</t>
    </r>
    <r>
      <rPr>
        <sz val="10"/>
        <rFont val="Arial Narrow"/>
        <family val="2"/>
      </rPr>
      <t>; eRTR: e-Review of Tourism Research; ESCI; IndexCopernicus; Intute; JournalSeek</t>
    </r>
  </si>
  <si>
    <t>Popșa Roxana</t>
  </si>
  <si>
    <r>
      <t>Lekgau, Refiloe Julia</t>
    </r>
    <r>
      <rPr>
        <sz val="10"/>
        <color theme="1"/>
        <rFont val="Arial Narrow"/>
        <family val="2"/>
      </rPr>
      <t>; </t>
    </r>
    <r>
      <rPr>
        <sz val="10"/>
        <rFont val="Arial Narrow"/>
        <family val="2"/>
      </rPr>
      <t>Tichaawa, Tembi M.</t>
    </r>
    <r>
      <rPr>
        <sz val="10"/>
        <color theme="1"/>
        <rFont val="Arial Narrow"/>
        <family val="2"/>
      </rPr>
      <t xml:space="preserve">, The Changing Nature of the Mice Sector In South Africa Due to Covid-19, </t>
    </r>
    <r>
      <rPr>
        <sz val="10"/>
        <rFont val="Arial Narrow"/>
        <family val="2"/>
      </rPr>
      <t>Tourism Review International</t>
    </r>
    <r>
      <rPr>
        <sz val="10"/>
        <color theme="1"/>
        <rFont val="Arial Narrow"/>
        <family val="2"/>
      </rPr>
      <t>, Volume 26, Number 1, 2022, pp. 87-101(15</t>
    </r>
  </si>
  <si>
    <r>
      <t xml:space="preserve">
</t>
    </r>
    <r>
      <rPr>
        <b/>
        <sz val="10"/>
        <rFont val="Arial Narrow"/>
        <family val="2"/>
      </rPr>
      <t>SCOPUS</t>
    </r>
    <r>
      <rPr>
        <sz val="10"/>
        <rFont val="Arial Narrow"/>
        <family val="2"/>
      </rPr>
      <t>; Cab International (Cabi); Cambridge Scientific Abstracts; EBSCO Discovery Service-Eds Emerging Sources Citation Index; Google Analytics; I.B.S.S. PROQUEST; Oclc; Oxford Brookes University; Primo Central; PROQUEST; Whatt – Southern Cross University; Worldcat Discovery Services</t>
    </r>
  </si>
  <si>
    <t>Simona Vinerean, Alin Opreana, Cosmin Tileagă, Roxana Elena Popșa (ULBS)</t>
  </si>
  <si>
    <t>The Impact of COVID-19 Pandemic on Residents’ Support for Sustainable Tourism Development</t>
  </si>
  <si>
    <r>
      <t>Karacsony P, Krupánszki K, Antalík I. Analysis of the Impact of the COVID-19 Crisis on the Hungarian Employees.</t>
    </r>
    <r>
      <rPr>
        <sz val="10"/>
        <color rgb="FF222222"/>
        <rFont val="Arial Narrow"/>
        <family val="2"/>
      </rPr>
      <t>Sustainability. 2022; 14(4)</t>
    </r>
  </si>
  <si>
    <t>https://www.mdpi.com/2071-1050/14/4/1990</t>
  </si>
  <si>
    <r>
      <t>Ma Y, Li H, Tong Y. Distribution Differentiation and Influencing Factors of the High-Quality Development of the Hotel Industry from the Perspective of Customer Satisfaction: A Case Study of Sanya. </t>
    </r>
    <r>
      <rPr>
        <sz val="10"/>
        <color rgb="FF222222"/>
        <rFont val="Arial Narrow"/>
        <family val="2"/>
      </rPr>
      <t>Sustainability. 2022; 14(11)</t>
    </r>
  </si>
  <si>
    <t>https://www.mdpi.com/2071-1050/14/11/6476</t>
  </si>
  <si>
    <r>
      <t>Saghin D, Lăzărescu L-M, Diacon LD, Grosu M. Residents’ Perceptions of Tourism: A Decisive Variable in Stimulating Entrepreneurial Intentions and Activities in Tourism in the Mountainous Rural Area of the North-East Region of Romania. </t>
    </r>
    <r>
      <rPr>
        <sz val="10"/>
        <color rgb="FF222222"/>
        <rFont val="Arial Narrow"/>
        <family val="2"/>
      </rPr>
      <t>Sustainability. 2022; 14(16):</t>
    </r>
  </si>
  <si>
    <t>https://www.mdpi.com/2071-1050/14/16/10282</t>
  </si>
  <si>
    <t>Nasr E, Emeagwali OL, Aljuhmani HY, Al-Geitany S. Destination Social Responsibility and Residents’ Environmentally Responsible Behavior: Assessing the Mediating Role of Community Attachment and Involvement. Sustainability. 2022; 14(21)</t>
  </si>
  <si>
    <t>https://www.mdpi.com/2071-1050/14/21/14153</t>
  </si>
  <si>
    <t>Nakamura M, Hattori T. Impacts of the COVID-19 Pandemic on Rural Residents of Japan and Their Interactions with the Outside World. Sustainability. 2022; 14(4)</t>
  </si>
  <si>
    <t>https://www.mdpi.com/2071-1050/14/4/2465</t>
  </si>
  <si>
    <t>Shi Y, Zhang J, Cui X, Zhang G. Evaluating Sustainability of Tourism Projects in Rural Land Development Base on a Resilience Model. Land. 2022; 11(12)</t>
  </si>
  <si>
    <t>https://www.mdpi.com/2073-445X/11/12/2245</t>
  </si>
  <si>
    <t>Stanciu M, Popescu A, Sava C, Moise G, Nistoreanu BG, Rodzik J and Bratu IA (2022) Youth’s perception toward ecotourism as a possible model for sustainable use of local tourism resources. Frontiers in Environmental Science, 2022, 10:940957</t>
  </si>
  <si>
    <t>https://www.frontiersin.org/articles/10.3389/fenvs.2022.940957/full?&amp;utm_source=Email_to_authors_&amp;utm_medium=Email&amp;utm_content=T1_11.5e1_author&amp;utm_campaign=Email_publication&amp;field=&amp;journalName=Frontiers_in_Environmental_Science&amp;id=940957</t>
  </si>
  <si>
    <t>Scopus, Web of Science Science Citation Index Expanded (SCIE), Google Scholar, DOAJ, CrossRef, Chemical Abstracts Service (CAS), AGRICOLA, ProQuest Aquatic Sciences and Fisheries Abstracts (ASFA)</t>
  </si>
  <si>
    <t>Vovchak, O., Kulyniak, I., Halkiv, L., Savitska, O., &amp; Bondarenko, Y. Modeling the impact of the COVID-19 pandemic on the financial and economic activities of entities in the tourist services market. Financial and Credit Activity Problems of Theory and Practice, 1(42), 2022: 250–258.</t>
  </si>
  <si>
    <t>https://fkd.net.ua/index.php/fkd/article/view/3717</t>
  </si>
  <si>
    <t>Web of Science, DOAJ, Index Copernicus, Google Scholar, ResearchBib, World Cat, EBSCO Business Source Elite, EBSCO Business Source Premier, OpenAIRE, JournalTOCs, ERIH PLUS</t>
  </si>
  <si>
    <t>Șerban Radu-Alexandru (ULBS)</t>
  </si>
  <si>
    <t>The impact of big data, sustainability, and digitalization on company performance</t>
  </si>
  <si>
    <t>Milošević, I., Arsić, S., Glogovac, M., Rakić, A., &amp; Ruso, J. Industry 4.0: Limitation or benefit for success?. Serbian Journal of Management</t>
  </si>
  <si>
    <t>https://scindeks.ceon.rs/article.aspx?artid=1452-48642201085M</t>
  </si>
  <si>
    <t>Tanasescu, L. G., Vines, A., Bologa, A. R., &amp; Vaida, C. A. Big Data ETL Process and Its Impact on Text Mining Analysis for Employees’ Reviews. Applied Sciences</t>
  </si>
  <si>
    <t>https://www.mdpi.com/2076-3417/12/15/7509</t>
  </si>
  <si>
    <t>Zhang, J., &amp; Li, H. The Impact of Big Data Management Capabilities on the Performance of Manufacturing Firms in Asian Economy During COVID-19: The Mediating Role of Organizational Agility and Moderating Role of Information Technology Capability. Frontiers in Psychology</t>
  </si>
  <si>
    <t>https://www.ncbi.nlm.nih.gov/pmc/articles/PMC9296816/</t>
  </si>
  <si>
    <t>Wojnarowska, M., &amp; Salerno-Kochan, R. The Fourth Industrial Revolution as an Opportunity for the Development of a Circular Economy. In Industrial Revolution 4.0. Routledge</t>
  </si>
  <si>
    <t>https://www.taylorfrancis.com/chapters/edit/10.4324/9781003264170-7/fourth-industrial-revolution-opportunity-development-circular-economy-magdalena-wojnarowska-renata-salerno-kochan</t>
  </si>
  <si>
    <t>Beltramo, R., Vesce, E., &amp; Duglio, S. Utilisation of digitalisation in sustainable manufacturing and the Circular Economy. In Sustainable Products in the Circular Economy. Routledge</t>
  </si>
  <si>
    <t>https://www.taylorfrancis.com/chapters/edit/10.4324/9781003179788-9/utilisation-digitalisation-sustainable-manufacturing-circular-economy-riccardo-beltramo-enrica-vesce-stefano-duglio</t>
  </si>
  <si>
    <t>Saáry, R., Kárpáti-Daróczi, J., &amp; Tick, A. Profit or less waste? Digitainability in SMEs-a comparison of Hungarian and Slovakian SMEs. Serbian Journal of Management</t>
  </si>
  <si>
    <t>https://www.aseestant.ceon.rs/index.php/sjm/article/view/36437</t>
  </si>
  <si>
    <t>Șerban Radu-Alexandru (ULBS), Herciu Mihaela (ULBS)</t>
  </si>
  <si>
    <t>Performance management systems–proposing and testing a conceptual model</t>
  </si>
  <si>
    <t>Cunha, F., Dinis-Carvalho, J., &amp; Sousa, R. M. Barriers to Performance Measurement Systems Effectiveness. In European Lean Educator Conference. Cham: Springer International Publishing.</t>
  </si>
  <si>
    <t>Lushaba, J. D., &amp; Proches, C. N. G. Perceptions on the Effectiveness of Skills Development Programmes for Teachers in the Ehlanzeni District, South Africa. In Provision of Psychosocial Support and Education of Vulnerable Children. IGI Global.</t>
  </si>
  <si>
    <t>Mu, R., Fentaw, N. M., &amp; Zhang, L. The Impacts of Value-Added Tax Audit on Tax Revenue Performance: The Mediating Role of Electronics Tax System, Evidence from the Amhara Region, Ethiopia. Sustainability.</t>
  </si>
  <si>
    <t>Lin, C. Y., Dai, G. L., Wang, S., &amp; Fu, X. M. The Evolution of Green Port Research: A Knowledge Mapping Analysis. Sustainability.</t>
  </si>
  <si>
    <t>Diana Marieta Mihaiu (ULBS), Radu-Alexandru Șerban (ULBS), Alin Opreana (ULBS), Mihai Țichindelean (ULBS), Vasile Brătian (ULBS), Liliana Barbu (ULBS)</t>
  </si>
  <si>
    <t>Andriuškevičius, K., Štreimikienė, D., &amp; Alebaitė, I. Convergence between Indicators for Measuring Sustainable Development and M&amp;A Performance in the Energy Sector. Sustainability.</t>
  </si>
  <si>
    <t>Andriuškevičius, K., &amp; Štreimikienė, D. Energy M&amp;A Market in the Baltic States Analyzed through the Lens of Sustainable Development. Energies.</t>
  </si>
  <si>
    <t>Vasile Brătian (ULBS), Acu Ana-Maria (ULBS), Diana Marieta Mihaiu (ULBS), Radu-Alexandru Șerban (ULBS)</t>
  </si>
  <si>
    <t>Curto, J. D., &amp; Serrasqueiro, P. Averaging financial ratios. Finance Research Letters, 48, 103000.</t>
  </si>
  <si>
    <t>https://www.sciencedirect.com/science/article/pii/S1544612322002458</t>
  </si>
  <si>
    <t>Vinod, D., Cherstvy, A. G., Metzler, R., &amp; Sokolov, I. M. Time-averaging and nonergodicity of reset geometric Brownian motion with drift. Physical Review E, 106(3), 034137.</t>
  </si>
  <si>
    <t>Hersugondo, H., Widyarti, E. T., Maruddani, D. A. I., &amp; Trimono, T. ASEAN-5 Stock Price Index Valuation after COVID-19 Outbreak through GBM-MCS and VaR-SDPP Methods. International Journal of Financial Studies, 10(4), 112.</t>
  </si>
  <si>
    <t>Răzvan Șerbu, Renate Bratu</t>
  </si>
  <si>
    <t>Operational risk and e-banking</t>
  </si>
  <si>
    <t>Saputra, M.P.A.; Sukono; Chaerani, D. Estimation of Maximum Potential Losses for Digital Banking Transaction Risks Using the Extreme Value-at-Risks Method. Risks 2022, 10, 10. https://doi.org/10.3390/risks10010010</t>
  </si>
  <si>
    <t>https://doi.org/10.3390/risks10010010</t>
  </si>
  <si>
    <t>Alexa, Lidia (TUIASI) Maier, Veronica (UTCN), Serban Anca (ULBS); Craciunescu, Razvan (UPB)</t>
  </si>
  <si>
    <t>Engineers Changing the World: Education for Sustainability in Romanian Technical Universities-An Empirical Web-Based Content Analysis</t>
  </si>
  <si>
    <t xml:space="preserve">
Baba, Mutasim Baba, M., Sustainability integration in Palestinian universities: a focus on teaching and research at engineering faculties</t>
  </si>
  <si>
    <t>https://www.webofscience.com/wos/woscc/full-record/WOS:000790377600001</t>
  </si>
  <si>
    <t>Paulauskaite-Taraseviciene, A (Paulauskaite-Taraseviciene, Agne) [1] ; Lagzdinyte-Budnike, I (Lagzdinyte-Budnike, Ingrida) [1] ; Gaiziuniene, L (Gaiziuniene, Lina) [2] ; Sukacke, V (Sukacke, Vilma) [2] ; Daniuseviciute-Brazaite, L (Daniuseviciute-Brazaite, Laura) [2], Assessing Education for Sustainable Development in Engineering Study Programs: A Case of AI Ecosystem Creation</t>
  </si>
  <si>
    <t>https://www.webofscience.com/wos/woscc/full-record/WOS:000756102500001</t>
  </si>
  <si>
    <t>Mihaela Sima a, Ines Grigorescu a, Dan Bălteanu a, Mariyana Nikolova, A comparative analysis of campus greening practices at universities in Romania and Bulgaria: Sharing the same challenges?</t>
  </si>
  <si>
    <t>https://www.sciencedirect.com/science/article/abs/pii/S0959652622033984?casa_token=wo3m_TMvr_gAAAAA:YKvLH5e6YDk4sSS2Ej2Tujcm9D6Mmd6_4EDPWmvPrUyFFCmpknDs93bWc9vL8DPIe9Co8aXv</t>
  </si>
  <si>
    <t>Salma Shaik, Lakshika N. Kuruppuarachchi, Matthew J. Franchetti, Push and Pull: Sustainability Education for 21st Century Engineers</t>
  </si>
  <si>
    <t>https://www.taylorfrancis.com/chapters/edit/10.1201/9781003333036-6/push-pull-sustainability-education-21st-century-engineers-salma-shaik-lakshika-kuruppuarachchi-matthew-franchetti</t>
  </si>
  <si>
    <t>Ilie, Livia ; Bondrea, Ioan ; Serban, Anca</t>
  </si>
  <si>
    <t xml:space="preserve">The Entrepreneurial University - a Response of Academic Leadership facing Current Challenges
</t>
  </si>
  <si>
    <t>Elatawneh, HAA (Elatawneh, Hebah Ahmed Ali) [1] ; Sidek, S (Sidek, Safiah) [1] ; Mosali, NA (Mosali, Najmaddin Abo), Factors Affecting Academics Professional Development of Higher Education Institutions</t>
  </si>
  <si>
    <t>https://www.webofscience.com/wos/woscc/full-record/WOS:000885367500030</t>
  </si>
  <si>
    <t>Todericiu, Ramona and Serban, Anca</t>
  </si>
  <si>
    <t xml:space="preserve">Intellectual Capital and its Relationship with Universities
</t>
  </si>
  <si>
    <t xml:space="preserve">
Ozalp, U (Ozalp, Ugur) [1] ; Cetin, M (Cetin, Munevver), Academic Intellectual Capital Scale: A Validity and Reliability Study</t>
  </si>
  <si>
    <t>https://www.webofscience.com/wos/woscc/full-record/WOS:000763010900009</t>
  </si>
  <si>
    <t>Al-Hemyari, ZA (Al-Hemyari, Zuhair A.) [1] ; AlSarmi, AM (AlSarmi, Abdullah M.), Performance and planning model for HEIs: A developmental engine for intellectual capital</t>
  </si>
  <si>
    <t>https://www.webofscience.com/wos/woscc/full-record/WOS:000827343500007</t>
  </si>
  <si>
    <t>Mahdi Salehi, Mohammad Ali Fahimi, Grzegorz Zimon, Saeid Homayoun, The effect of knowledge management on intellectual capital, social capital, and firm innovation</t>
  </si>
  <si>
    <t>https://www.emerald.com/insight/content/doi/10.1108/JFM-06-2021-0064/full/html</t>
  </si>
  <si>
    <t>Emerald</t>
  </si>
  <si>
    <t>Ramo Palalić, Benjamin Duraković, Veland Ramadani, João J. M. Ferreir, Human capital and youth emigration in the “new normal”</t>
  </si>
  <si>
    <t>https://onlinelibrary.wiley.com/doi/abs/10.1002/tie.22250</t>
  </si>
  <si>
    <t>Wiley</t>
  </si>
  <si>
    <r>
      <t>Adamu, M. U., &amp; Ivashkovskaya, I. (2022, October). Intellectual Capital and Corporate Risk Disclosure in the Nigerian Banking Sector. In </t>
    </r>
    <r>
      <rPr>
        <i/>
        <sz val="10"/>
        <color theme="1"/>
        <rFont val="Arial Narrow"/>
        <family val="2"/>
      </rPr>
      <t>Eurasian Business and Economics Perspectives: Proceedings of the 36th Eurasia Business and Economics Society Conference</t>
    </r>
    <r>
      <rPr>
        <sz val="10"/>
        <color theme="1"/>
        <rFont val="Arial Narrow"/>
        <family val="2"/>
      </rPr>
      <t> (pp. 201-218). Cham: Springer International Publishing.</t>
    </r>
  </si>
  <si>
    <t>https://link.springer.com/chapter/10.1007/978-3-031-14395-3_11</t>
  </si>
  <si>
    <t>Human Resource Management-from Function to Strategic Partner</t>
  </si>
  <si>
    <r>
      <t>Del Giudice, M., Scuotto, V., Ballestra, L. V., &amp; Pironti, M. (2022). Humanoid robot adoption and labour productivity: a perspective on ambidextrous product innovation routines. </t>
    </r>
    <r>
      <rPr>
        <i/>
        <sz val="10"/>
        <color theme="1"/>
        <rFont val="Arial Narrow"/>
        <family val="2"/>
      </rPr>
      <t>The International Journal of Human Resource Management</t>
    </r>
    <r>
      <rPr>
        <sz val="10"/>
        <color theme="1"/>
        <rFont val="Arial Narrow"/>
        <family val="2"/>
      </rPr>
      <t>, </t>
    </r>
    <r>
      <rPr>
        <i/>
        <sz val="10"/>
        <color theme="1"/>
        <rFont val="Arial Narrow"/>
        <family val="2"/>
      </rPr>
      <t>33</t>
    </r>
    <r>
      <rPr>
        <sz val="10"/>
        <color theme="1"/>
        <rFont val="Arial Narrow"/>
        <family val="2"/>
      </rPr>
      <t>(6), 1098-1124.</t>
    </r>
  </si>
  <si>
    <t>https://www.tandfonline.com/doi/full/10.1080/09585192.2021.1897643</t>
  </si>
  <si>
    <r>
      <t>Al-Jawder, M., Hamdan, A., &amp; Roboey, A. (2022, March). The Impact of Artificial Intelligence on Enhancing Human Resource Management Functionality. In </t>
    </r>
    <r>
      <rPr>
        <i/>
        <sz val="10"/>
        <color theme="1"/>
        <rFont val="Arial Narrow"/>
        <family val="2"/>
      </rPr>
      <t>International Conference on Business and Technology</t>
    </r>
    <r>
      <rPr>
        <sz val="10"/>
        <color theme="1"/>
        <rFont val="Arial Narrow"/>
        <family val="2"/>
      </rPr>
      <t> (pp. 509-515). Cham: Springer International Publishing.</t>
    </r>
  </si>
  <si>
    <t>https://link.springer.com/chapter/10.1007/978-3-031-26953-0_46</t>
  </si>
  <si>
    <t>Dumitrascu, Oana and Serban, Anca</t>
  </si>
  <si>
    <t>Present State of Research regarding University Choice and Attractiveness of the Study Area</t>
  </si>
  <si>
    <r>
      <t>Ho, G. K., &amp; Law, R. (2022). Marketing strategies in the decision-making process for undergraduate choice in pursuit of hospitality and tourism higher education: The case of Hong Kong. </t>
    </r>
    <r>
      <rPr>
        <i/>
        <sz val="10"/>
        <color theme="1"/>
        <rFont val="Arial Narrow"/>
        <family val="2"/>
      </rPr>
      <t>Journal of Hospitality &amp; Tourism Education</t>
    </r>
    <r>
      <rPr>
        <sz val="10"/>
        <color theme="1"/>
        <rFont val="Arial Narrow"/>
        <family val="2"/>
      </rPr>
      <t>, </t>
    </r>
    <r>
      <rPr>
        <i/>
        <sz val="10"/>
        <color theme="1"/>
        <rFont val="Arial Narrow"/>
        <family val="2"/>
      </rPr>
      <t>34</t>
    </r>
    <r>
      <rPr>
        <sz val="10"/>
        <color theme="1"/>
        <rFont val="Arial Narrow"/>
        <family val="2"/>
      </rPr>
      <t>(2), 124-136.</t>
    </r>
  </si>
  <si>
    <t>https://www.tandfonline.com/doi/full/10.1080/10963758.2020.1791136</t>
  </si>
  <si>
    <t>Muscalu, Emanoil and Serban, Anca</t>
  </si>
  <si>
    <t xml:space="preserve">HR Analytics for Strategic Human Resource Managemetn </t>
  </si>
  <si>
    <r>
      <t>Margherita, A. (2022). Human resources analytics: A systematization of research topics and directions for future research. </t>
    </r>
    <r>
      <rPr>
        <i/>
        <sz val="10"/>
        <color theme="1"/>
        <rFont val="Arial Narrow"/>
        <family val="2"/>
      </rPr>
      <t>Human Resource Management Review</t>
    </r>
    <r>
      <rPr>
        <sz val="10"/>
        <color theme="1"/>
        <rFont val="Arial Narrow"/>
        <family val="2"/>
      </rPr>
      <t>, </t>
    </r>
    <r>
      <rPr>
        <i/>
        <sz val="10"/>
        <color theme="1"/>
        <rFont val="Arial Narrow"/>
        <family val="2"/>
      </rPr>
      <t>32</t>
    </r>
    <r>
      <rPr>
        <sz val="10"/>
        <color theme="1"/>
        <rFont val="Arial Narrow"/>
        <family val="2"/>
      </rPr>
      <t>(2), 100795.</t>
    </r>
  </si>
  <si>
    <t>https://www.sciencedirect.com/science/article/abs/pii/S1053482220300681</t>
  </si>
  <si>
    <t>Serban Anca</t>
  </si>
  <si>
    <t>CSR in the Network Economy</t>
  </si>
  <si>
    <r>
      <t>Ali, A., Foroudi, P., &amp; Palazzo, M. (2022). Examining the Influence of Corporate Identity on Corporate Reputation and Non-financial Brand Performance in the Context of Higher Education. In </t>
    </r>
    <r>
      <rPr>
        <i/>
        <sz val="10"/>
        <color theme="1"/>
        <rFont val="Arial Narrow"/>
        <family val="2"/>
      </rPr>
      <t>The Emerald Handbook of Multi-Stakeholder Communication</t>
    </r>
    <r>
      <rPr>
        <sz val="10"/>
        <color theme="1"/>
        <rFont val="Arial Narrow"/>
        <family val="2"/>
      </rPr>
      <t> (pp. 147-189). Emerald Publishing Limited.</t>
    </r>
  </si>
  <si>
    <t>https://www.emerald.com/insight/content/doi/10.1108/978-1-80071-897-520221015/full/html</t>
  </si>
  <si>
    <t>Oprean-Stan C., Tanasescu C.</t>
  </si>
  <si>
    <t>Effects of behavioural finance on emerging capital markets</t>
  </si>
  <si>
    <t xml:space="preserve">Mohit Fogaat , Sangeetha Sharma , Dr. Rajendra Prasad Meena, ”Behavioral Finance Psychology: A Review Paper”, Journal of Positive School Psychology </t>
  </si>
  <si>
    <t>Kashif Rashid, Yasir Bin Tariq, Mamoon Ur Rehman,  Behavioural errors and stock market investment decisions: recent evidence from Pakistan, Asian Journal of Accounting Research</t>
  </si>
  <si>
    <t>Oprean-Stan C., Tanasescu C., Bucur A.</t>
  </si>
  <si>
    <t>A new proposal for efficiency quantification of capital markets in the context of complex non-linear dynamics and chaos</t>
  </si>
  <si>
    <t>V Brătian, AM Acu, DM Mihaiu, RA Șerban , Geometric Brownian Motion (GBM) of stock indexes and financial market uncertainty in the context of non-crisis and financial crisis scenarios, Mathematics</t>
  </si>
  <si>
    <t>SCOPUS; WoS</t>
  </si>
  <si>
    <t>Applications of chaos and fractal theory on emerging capital markets</t>
  </si>
  <si>
    <t>M Antar, Efficiency classification among MENA region stock markets indexes: insights from multifractal spectrum and MSM forecasts, International Journal of Business and Emerging Markets</t>
  </si>
  <si>
    <t>E Dinga, C Oprean-Stan, CR Tănăsescu, V Brătian, GM Ionescu</t>
  </si>
  <si>
    <t>C Xu, J Ke, Z Peng, W Fang, Y Duan, Asymmetric Fractal Characteristics and Market Efficiency Analysis of Style Stock Indices, Entropy</t>
  </si>
  <si>
    <t>P Cho, K Kim, Global collective dynamics of financial market efficiency using attention entropy with hierarchical clustering, Fractal and Fractional,</t>
  </si>
  <si>
    <r>
      <t xml:space="preserve">Vinerean, S. (ULBS), Cetină, I. (ASE), Dumitrescu, L. (ULBS), </t>
    </r>
    <r>
      <rPr>
        <b/>
        <sz val="10"/>
        <color theme="1"/>
        <rFont val="Arial Narrow"/>
        <family val="2"/>
      </rPr>
      <t>Țichindelean Mihai (ULBS)</t>
    </r>
  </si>
  <si>
    <t>The Effect of Social Media Marketing on Online Consumer Behavior</t>
  </si>
  <si>
    <r>
      <t>Zobeidi, T., Komendantova, N., &amp; Yazdanpanah, M. (2022). Social media as a driver of the use of renewable energy: The perceptions of instagram users in Iran. </t>
    </r>
    <r>
      <rPr>
        <i/>
        <sz val="10"/>
        <color rgb="FF222222"/>
        <rFont val="Arial Narrow"/>
        <family val="2"/>
      </rPr>
      <t>Energy Policy</t>
    </r>
    <r>
      <rPr>
        <sz val="10"/>
        <color rgb="FF222222"/>
        <rFont val="Arial Narrow"/>
        <family val="2"/>
      </rPr>
      <t>, </t>
    </r>
    <r>
      <rPr>
        <i/>
        <sz val="10"/>
        <color rgb="FF222222"/>
        <rFont val="Arial Narrow"/>
        <family val="2"/>
      </rPr>
      <t>161</t>
    </r>
    <r>
      <rPr>
        <sz val="10"/>
        <color rgb="FF222222"/>
        <rFont val="Arial Narrow"/>
        <family val="2"/>
      </rPr>
      <t>, 112721.</t>
    </r>
  </si>
  <si>
    <t>https://www.webofscience.com/wos/woscc/full-record/WOS:000745980300011</t>
  </si>
  <si>
    <r>
      <t>Rehman, F. U., &amp; Al-Ghazali, B. M. (2022). Evaluating the influence of social advertising, individual factors, and brand image on the buying behavior toward fashion clothing brands. </t>
    </r>
    <r>
      <rPr>
        <i/>
        <sz val="10"/>
        <color rgb="FF222222"/>
        <rFont val="Arial Narrow"/>
        <family val="2"/>
      </rPr>
      <t>Sage Open</t>
    </r>
    <r>
      <rPr>
        <sz val="10"/>
        <color rgb="FF222222"/>
        <rFont val="Arial Narrow"/>
        <family val="2"/>
      </rPr>
      <t>, </t>
    </r>
    <r>
      <rPr>
        <i/>
        <sz val="10"/>
        <color rgb="FF222222"/>
        <rFont val="Arial Narrow"/>
        <family val="2"/>
      </rPr>
      <t>12</t>
    </r>
    <r>
      <rPr>
        <sz val="10"/>
        <color rgb="FF222222"/>
        <rFont val="Arial Narrow"/>
        <family val="2"/>
      </rPr>
      <t>(1), 21582440221088858.</t>
    </r>
  </si>
  <si>
    <t>https://journals.sagepub.com/doi/10.1177/21582440221088858</t>
  </si>
  <si>
    <r>
      <t>Ayaviri-Nina, V. D., Jaramillo-Quinzo, N. S., Quispe-Fernández, G. M., Mahmud, I., Alasqah, I., Alharbi, T. A. F., ... &amp; Raposo, A. (2022). Consumer behaviour and attitude towards the purchase of organic products in Riobamba, Ecuador. </t>
    </r>
    <r>
      <rPr>
        <i/>
        <sz val="10"/>
        <color rgb="FF222222"/>
        <rFont val="Arial Narrow"/>
        <family val="2"/>
      </rPr>
      <t>Foods</t>
    </r>
    <r>
      <rPr>
        <sz val="10"/>
        <color rgb="FF222222"/>
        <rFont val="Arial Narrow"/>
        <family val="2"/>
      </rPr>
      <t>, </t>
    </r>
    <r>
      <rPr>
        <i/>
        <sz val="10"/>
        <color rgb="FF222222"/>
        <rFont val="Arial Narrow"/>
        <family val="2"/>
      </rPr>
      <t>11</t>
    </r>
    <r>
      <rPr>
        <sz val="10"/>
        <color rgb="FF222222"/>
        <rFont val="Arial Narrow"/>
        <family val="2"/>
      </rPr>
      <t>(18), 2849.</t>
    </r>
  </si>
  <si>
    <t>https://www.webofscience.com/wos/woscc/full-record/WOS:000858244200001</t>
  </si>
  <si>
    <r>
      <t>Torabi, M., &amp; Bélanger, C. H. (2022). Influence of social media and online reviews on university students' purchasing decisions. </t>
    </r>
    <r>
      <rPr>
        <i/>
        <sz val="10"/>
        <color rgb="FF222222"/>
        <rFont val="Arial Narrow"/>
        <family val="2"/>
      </rPr>
      <t>International Journal of Internet Marketing and Advertising</t>
    </r>
    <r>
      <rPr>
        <sz val="10"/>
        <color rgb="FF222222"/>
        <rFont val="Arial Narrow"/>
        <family val="2"/>
      </rPr>
      <t>, </t>
    </r>
    <r>
      <rPr>
        <i/>
        <sz val="10"/>
        <color rgb="FF222222"/>
        <rFont val="Arial Narrow"/>
        <family val="2"/>
      </rPr>
      <t>16</t>
    </r>
    <r>
      <rPr>
        <sz val="10"/>
        <color rgb="FF222222"/>
        <rFont val="Arial Narrow"/>
        <family val="2"/>
      </rPr>
      <t>(1-2), 98-119.</t>
    </r>
  </si>
  <si>
    <t>https://www.webofscience.com/wos/woscc/full-record/WOS:000904204400006</t>
  </si>
  <si>
    <r>
      <t>Indriyarti, E. R., Christian, M., Yulita, H., Ruminda, M., Sunarno, S., &amp; Wibowo, S. (2022). Online Food Delivery App Distribution and Determinants of Jakarta’s Gen Z Spending Habits. </t>
    </r>
    <r>
      <rPr>
        <i/>
        <sz val="10"/>
        <color rgb="FF222222"/>
        <rFont val="Arial Narrow"/>
        <family val="2"/>
      </rPr>
      <t>Journal of Distribution Science</t>
    </r>
    <r>
      <rPr>
        <sz val="10"/>
        <color rgb="FF222222"/>
        <rFont val="Arial Narrow"/>
        <family val="2"/>
      </rPr>
      <t>, </t>
    </r>
    <r>
      <rPr>
        <i/>
        <sz val="10"/>
        <color rgb="FF222222"/>
        <rFont val="Arial Narrow"/>
        <family val="2"/>
      </rPr>
      <t>20</t>
    </r>
    <r>
      <rPr>
        <sz val="10"/>
        <color rgb="FF222222"/>
        <rFont val="Arial Narrow"/>
        <family val="2"/>
      </rPr>
      <t>(7), 73-86.</t>
    </r>
  </si>
  <si>
    <t>http://koreascience.or.kr/article/JAKO202219957447926.page</t>
  </si>
  <si>
    <r>
      <t>Krishnadas, R., &amp; Renganathan, R. (2022, February). Determinants of Customer Satisfaction towards Using e-tailing Apps: A Study among Millennial Shoppers. In </t>
    </r>
    <r>
      <rPr>
        <i/>
        <sz val="10"/>
        <color rgb="FF222222"/>
        <rFont val="Arial Narrow"/>
        <family val="2"/>
      </rPr>
      <t>2022 Interdisciplinary Research in Technology and Management (IRTM)</t>
    </r>
    <r>
      <rPr>
        <sz val="10"/>
        <color rgb="FF222222"/>
        <rFont val="Arial Narrow"/>
        <family val="2"/>
      </rPr>
      <t> (pp. 1-6). IEEE.</t>
    </r>
  </si>
  <si>
    <t>https://ieeexplore.ieee.org/document/9791764</t>
  </si>
  <si>
    <r>
      <t>Trivedi, S., &amp; Malik, R. (2022). Social Media Marketing as New Marketing Tool. In </t>
    </r>
    <r>
      <rPr>
        <i/>
        <sz val="10"/>
        <color rgb="FF222222"/>
        <rFont val="Arial Narrow"/>
        <family val="2"/>
      </rPr>
      <t>Research Anthology on Social Media Advertising and Building Consumer Relationships</t>
    </r>
    <r>
      <rPr>
        <sz val="10"/>
        <color rgb="FF222222"/>
        <rFont val="Arial Narrow"/>
        <family val="2"/>
      </rPr>
      <t> (pp. 18-33). IGI Global.</t>
    </r>
  </si>
  <si>
    <t>https://www.igi-global.com/gateway/chapter/280653</t>
  </si>
  <si>
    <r>
      <t>Singh, S., &amp; Saluja, D. (2022). Effects of Social Media Marketing Strategies on Consumers Behavior. In </t>
    </r>
    <r>
      <rPr>
        <i/>
        <sz val="10"/>
        <color rgb="FF222222"/>
        <rFont val="Arial Narrow"/>
        <family val="2"/>
      </rPr>
      <t>Research Anthology on Social Media Advertising and Building Consumer Relationships</t>
    </r>
    <r>
      <rPr>
        <sz val="10"/>
        <color rgb="FF222222"/>
        <rFont val="Arial Narrow"/>
        <family val="2"/>
      </rPr>
      <t> (pp. 195-216). IGI Global.</t>
    </r>
  </si>
  <si>
    <t>https://www.igi-global.com/chapter/effects-of-social-media-marketing-strategies-on-consumers-behavior/305336</t>
  </si>
  <si>
    <r>
      <t>Amanatidis, D., Mylona, I., &amp; Dossis, M. (2022, September). Social Media and Consumer Behaviour: Exploratory Factor Analysis. In </t>
    </r>
    <r>
      <rPr>
        <i/>
        <sz val="10"/>
        <color rgb="FF222222"/>
        <rFont val="Arial Narrow"/>
        <family val="2"/>
      </rPr>
      <t>2022 7th South-East Europe Design Automation, Computer Engineering, Computer Networks and Social Media Conference (SEEDA-CECNSM)</t>
    </r>
    <r>
      <rPr>
        <sz val="10"/>
        <color rgb="FF222222"/>
        <rFont val="Arial Narrow"/>
        <family val="2"/>
      </rPr>
      <t> (pp. 1-5). IEEE.</t>
    </r>
  </si>
  <si>
    <t>https://ieeexplore.ieee.org/document/9932979</t>
  </si>
  <si>
    <t>Murad, A. M., Irsheid, A. A., Najdawi, M. A., &amp; Anaya, L. A. (2022). Investigation of Consumer Intention toward Online Shopping During Covid-19 Pandemic.</t>
  </si>
  <si>
    <t>https://www.naturalspublishing.com/Article.asp?ArtcID=25563</t>
  </si>
  <si>
    <r>
      <t>Lousada, M. L. R., de Matos e Souza, P. B., &amp; de Mesquita, J. M. C. (2022, April). Social Media Interactions and Offline Purchasing Decisions: Differences Between Products and Services. In </t>
    </r>
    <r>
      <rPr>
        <i/>
        <sz val="10"/>
        <color rgb="FF222222"/>
        <rFont val="Arial Narrow"/>
        <family val="2"/>
      </rPr>
      <t>From Micro to Macro: Dealing with Uncertainties in the Global Marketplace: Proceedings of the 2020 Academy of Marketing Science (AMS) Annual Conference</t>
    </r>
    <r>
      <rPr>
        <sz val="10"/>
        <color rgb="FF222222"/>
        <rFont val="Arial Narrow"/>
        <family val="2"/>
      </rPr>
      <t> (pp. 155-167). Cham: Springer International Publishing.</t>
    </r>
  </si>
  <si>
    <t>https://link.springer.com/chapter/10.1007/978-3-030-89883-0_44</t>
  </si>
  <si>
    <r>
      <t>Menaga, A., &amp; Vasantha, S. (2022). Influence of Social Media on Brand Trust During COVID-19 Through Corporate Social Responsibility Communication. </t>
    </r>
    <r>
      <rPr>
        <i/>
        <sz val="10"/>
        <color rgb="FF222222"/>
        <rFont val="Arial Narrow"/>
        <family val="2"/>
      </rPr>
      <t>ECS Transactions</t>
    </r>
    <r>
      <rPr>
        <sz val="10"/>
        <color rgb="FF222222"/>
        <rFont val="Arial Narrow"/>
        <family val="2"/>
      </rPr>
      <t>, </t>
    </r>
    <r>
      <rPr>
        <i/>
        <sz val="10"/>
        <color rgb="FF222222"/>
        <rFont val="Arial Narrow"/>
        <family val="2"/>
      </rPr>
      <t>107</t>
    </r>
    <r>
      <rPr>
        <sz val="10"/>
        <color rgb="FF222222"/>
        <rFont val="Arial Narrow"/>
        <family val="2"/>
      </rPr>
      <t>(1), 8819.</t>
    </r>
  </si>
  <si>
    <t>https://iopscience.iop.org/article/10.1149/10701.8819ecst</t>
  </si>
  <si>
    <r>
      <t>Rajarathinam, K. K., Rathinam, L., &amp; Parayitam, S. (2022). A moderated mediation model of the effect of social media advertising on consumer buying behaviour: evidence from India. </t>
    </r>
    <r>
      <rPr>
        <i/>
        <sz val="10"/>
        <color rgb="FF222222"/>
        <rFont val="Arial Narrow"/>
        <family val="2"/>
      </rPr>
      <t>International Journal of Internet Marketing and Advertising</t>
    </r>
    <r>
      <rPr>
        <sz val="10"/>
        <color rgb="FF222222"/>
        <rFont val="Arial Narrow"/>
        <family val="2"/>
      </rPr>
      <t>, </t>
    </r>
    <r>
      <rPr>
        <i/>
        <sz val="10"/>
        <color rgb="FF222222"/>
        <rFont val="Arial Narrow"/>
        <family val="2"/>
      </rPr>
      <t>17</t>
    </r>
    <r>
      <rPr>
        <sz val="10"/>
        <color rgb="FF222222"/>
        <rFont val="Arial Narrow"/>
        <family val="2"/>
      </rPr>
      <t>(1-2), 48-76.</t>
    </r>
  </si>
  <si>
    <t>https://www.inderscienceonline.com/doi/abs/10.1504/IJIMA.2022.125142</t>
  </si>
  <si>
    <r>
      <t>Islam, M. A. (2022). Determinants of customers' buying decision in the digital market. </t>
    </r>
    <r>
      <rPr>
        <i/>
        <sz val="10"/>
        <color rgb="FF222222"/>
        <rFont val="Arial Narrow"/>
        <family val="2"/>
      </rPr>
      <t>International Journal of Business and Globalisation</t>
    </r>
    <r>
      <rPr>
        <sz val="10"/>
        <color rgb="FF222222"/>
        <rFont val="Arial Narrow"/>
        <family val="2"/>
      </rPr>
      <t>, </t>
    </r>
    <r>
      <rPr>
        <i/>
        <sz val="10"/>
        <color rgb="FF222222"/>
        <rFont val="Arial Narrow"/>
        <family val="2"/>
      </rPr>
      <t>30</t>
    </r>
    <r>
      <rPr>
        <sz val="10"/>
        <color rgb="FF222222"/>
        <rFont val="Arial Narrow"/>
        <family val="2"/>
      </rPr>
      <t>(3-4), 330-339.</t>
    </r>
  </si>
  <si>
    <t>https://www.inderscienceonline.com/doi/abs/10.1504/IJBG.2022.123612</t>
  </si>
  <si>
    <r>
      <t>Balida, D. A. R., Tumati, R., &amp; Al Saadi, F. H. (2022). Impact of Social Media on the Buying Decision-Making Process of Leisure and Recreation Products. In </t>
    </r>
    <r>
      <rPr>
        <i/>
        <sz val="10"/>
        <color rgb="FF222222"/>
        <rFont val="Arial Narrow"/>
        <family val="2"/>
      </rPr>
      <t>Mixed Methods Perspectives on Communication and Social Media Research</t>
    </r>
    <r>
      <rPr>
        <sz val="10"/>
        <color rgb="FF222222"/>
        <rFont val="Arial Narrow"/>
        <family val="2"/>
      </rPr>
      <t> (pp. 216-234). Routledge.</t>
    </r>
  </si>
  <si>
    <t>https://www.taylorfrancis.com/chapters/edit/10.4324/9781003265887-16/impact-social-media-buying-decision-making-process-leisure-recreation-products-anton-robles-balida-raja-tumati-fatma-houssein-al-saadi</t>
  </si>
  <si>
    <t>Taylor&amp;Francis Group</t>
  </si>
  <si>
    <r>
      <t>Kumar, J., Dixit, S., Maurya, A., &amp; Gupta, A. (2022). Social Media Marketing and Purchase Behavior of Millennials: A Systematic Literature Review. </t>
    </r>
    <r>
      <rPr>
        <i/>
        <sz val="10"/>
        <color rgb="FF222222"/>
        <rFont val="Arial Narrow"/>
        <family val="2"/>
      </rPr>
      <t>Integrating New Technologies In International Business</t>
    </r>
    <r>
      <rPr>
        <sz val="10"/>
        <color rgb="FF222222"/>
        <rFont val="Arial Narrow"/>
        <family val="2"/>
      </rPr>
      <t>, 281-291.</t>
    </r>
  </si>
  <si>
    <t>https://www.taylorfrancis.com/chapters/edit/10.1201/9781003130352-17/social-media-marketing-purchase-behavior-millennials-systematic-literature-review-jitender-kumar-sweta-dixit-alka-maurya-ashish-gupta</t>
  </si>
  <si>
    <r>
      <t>Linkiewicz, A., &amp; Bartosik-Purgat, M. (2022). Changes in consumer behaviour in the digital age. In </t>
    </r>
    <r>
      <rPr>
        <i/>
        <sz val="10"/>
        <color rgb="FF222222"/>
        <rFont val="Arial Narrow"/>
        <family val="2"/>
      </rPr>
      <t>European Consumers in the Digital Era</t>
    </r>
    <r>
      <rPr>
        <sz val="10"/>
        <color rgb="FF222222"/>
        <rFont val="Arial Narrow"/>
        <family val="2"/>
      </rPr>
      <t> (pp. 9-26). Routledge.</t>
    </r>
  </si>
  <si>
    <t>https://books.google.ro/books?hl=en&amp;lr=&amp;id=_zKDEAAAQBAJ&amp;oi=fnd&amp;pg=PT22&amp;ots=GPgCTyZsVP&amp;sig=0g6dt70tZKmd7jjFhHmiTmK2pow&amp;redir_esc=y#v=onepage&amp;q&amp;f=false</t>
  </si>
  <si>
    <t>Routledge/Taylor&amp;Francis Group</t>
  </si>
  <si>
    <t xml:space="preserve">Hazari, Sunil &amp; Sethna, Beheruz. (2022). A Comparison of Lifestyle Marketing and Brand Influencer Advertising for Generation Z Instagram Users. Journal of Promotion Management. 29. 1-44. 10.1080/10496491.2022.2163033. </t>
  </si>
  <si>
    <t>https://www.tandfonline.com/doi/full/10.1080/10496491.2022.2163033</t>
  </si>
  <si>
    <t xml:space="preserve">Mathur, Manisha &amp; Lawrence, Danae &amp; Chakravarty, Anindita. (2022). Leveraging Consumer Personality and Social Media Marketing to Improve a Brand's Social Media Equity. International Journal of Consumer Studies. 47. 10.1111/ijcs.12888. </t>
  </si>
  <si>
    <t>https://onlinelibrary.wiley.com/doi/10.1111/ijcs.12888</t>
  </si>
  <si>
    <t xml:space="preserve">Ebrahimi, Pejman &amp; Khajeheian, Datis &amp; Soleimani, Maryam &amp; Gholampour, Abbas &amp; Maria, Fekete Farkas. (2022). User engagement in social network platforms: what key strategic factors determine online consumer purchase behaviour?. Economic Research-Ekonomska Istraživanja. 36. 1-32. 10.1080/1331677X.2022.2106264. </t>
  </si>
  <si>
    <t>https://www.tandfonline.com/doi/full/10.1080/1331677X.2022.2106264</t>
  </si>
  <si>
    <t xml:space="preserve">Wagdi, Osama &amp; Afify, Amal &amp; Fathi, Atef. (2022). The impact of social media marketing activities on green consumption intention: evidence from emerging countries. Journal of Entrepreneurship and Sustainability Issues. 10. 158-174. 10.9770/jesi.2022.10.1(8). </t>
  </si>
  <si>
    <t>https://www.webofscience.com/wos/woscc/full-record/WOS:000889298700001</t>
  </si>
  <si>
    <r>
      <t xml:space="preserve">Dumitreascu, L. (ULBS), </t>
    </r>
    <r>
      <rPr>
        <b/>
        <sz val="10"/>
        <color theme="1"/>
        <rFont val="Arial Narrow"/>
        <family val="2"/>
      </rPr>
      <t>Țichindelean Mihai</t>
    </r>
    <r>
      <rPr>
        <sz val="10"/>
        <color theme="1"/>
        <rFont val="Arial Narrow"/>
        <family val="2"/>
      </rPr>
      <t xml:space="preserve"> (ULBS), Vinerean, S. (ULBS)</t>
    </r>
  </si>
  <si>
    <t>Using factor Analysis in Relationship Marketing</t>
  </si>
  <si>
    <r>
      <t>Sahoo, D., Sinha, S., &amp; Mohanty, S. (2022). ANALYSING THE RESIDENTS'FOOD (EATING OUT) BEHAVIOUR IN THE PRE &amp; POST COVID-19 PERIOD: A STUDY OF DHARAMSHALA REGION, INDIA. </t>
    </r>
    <r>
      <rPr>
        <i/>
        <sz val="10"/>
        <color rgb="FF222222"/>
        <rFont val="Arial Narrow"/>
        <family val="2"/>
      </rPr>
      <t>Geo Journal of Tourism and Geosites</t>
    </r>
    <r>
      <rPr>
        <sz val="10"/>
        <color rgb="FF222222"/>
        <rFont val="Arial Narrow"/>
        <family val="2"/>
      </rPr>
      <t>, </t>
    </r>
    <r>
      <rPr>
        <i/>
        <sz val="10"/>
        <color rgb="FF222222"/>
        <rFont val="Arial Narrow"/>
        <family val="2"/>
      </rPr>
      <t>45</t>
    </r>
    <r>
      <rPr>
        <sz val="10"/>
        <color rgb="FF222222"/>
        <rFont val="Arial Narrow"/>
        <family val="2"/>
      </rPr>
      <t>, 1674-1682.</t>
    </r>
  </si>
  <si>
    <t>https://www.scopus.com/record/display.uri?eid=2-s2.0-85145611945&amp;origin=resultslist&amp;sort=plf-f&amp;src=s&amp;st1=A+STUDY+OF+DHARAMSHALA+REGION&amp;sid=3ed1dd7de2dd9e0fb03b87778f3dc271&amp;sot=b&amp;sdt=b&amp;sl=36&amp;s=TITLE%28A+STUDY+OF+DHARAMSHALA+REGION%29&amp;relpos=1&amp;citeCnt=0&amp;searchTerm=</t>
  </si>
  <si>
    <t xml:space="preserve">Kleisiari, Christina &amp; Kleftodimos, Georgios &amp; Vlontzos, George. (2022). Be(e)ha(i)viour(e): assessment of honey consumption in Europe. British Food Journal. 125. 10.1108/BFJ-12-2021-1300. </t>
  </si>
  <si>
    <t>https://www.webofscience.com/wos/woscc/full-record/WOS:000841705700001</t>
  </si>
  <si>
    <r>
      <t xml:space="preserve">Cătoiu, I.(+)., </t>
    </r>
    <r>
      <rPr>
        <b/>
        <sz val="10"/>
        <color theme="1"/>
        <rFont val="Arial Narrow"/>
        <family val="2"/>
      </rPr>
      <t>Țichindelean Mihai (ULBS)</t>
    </r>
  </si>
  <si>
    <t>Relationship Marketing - Theoretical Consideration</t>
  </si>
  <si>
    <r>
      <t>John, S. P., &amp; De Villiers, R. (2022). Factors affecting the success of marketing in higher education: a relationship marketing perspective. </t>
    </r>
    <r>
      <rPr>
        <i/>
        <sz val="10"/>
        <color rgb="FF222222"/>
        <rFont val="Arial Narrow"/>
        <family val="2"/>
      </rPr>
      <t>Journal of Marketing for Higher Education</t>
    </r>
    <r>
      <rPr>
        <sz val="10"/>
        <color rgb="FF222222"/>
        <rFont val="Arial Narrow"/>
        <family val="2"/>
      </rPr>
      <t>, 1-20.</t>
    </r>
  </si>
  <si>
    <t>https://www.webofscience.com/wos/woscc/full-record/WOS:000853379800001</t>
  </si>
  <si>
    <r>
      <t xml:space="preserve">Tartarin, T. (Saxion University of Applied Sciences), </t>
    </r>
    <r>
      <rPr>
        <b/>
        <sz val="10"/>
        <color theme="1"/>
        <rFont val="Arial Narrow"/>
        <family val="2"/>
      </rPr>
      <t>Țichindelean Mihai (ULBS)</t>
    </r>
    <r>
      <rPr>
        <sz val="10"/>
        <color theme="1"/>
        <rFont val="Arial Narrow"/>
        <family val="2"/>
      </rPr>
      <t>, Haaker, T. (Saxion University of Applied Sciences)</t>
    </r>
  </si>
  <si>
    <t>Effects of Covid-19 on Business Models in Romania and the Netherlands, a Digitalizaiton Perspective</t>
  </si>
  <si>
    <r>
      <t>Sabatini, A., Cucculelli, M., &amp; Gregori, G. L. (2022). Business model innovation and digital technology: the perspective of incumbent Italian small and medium-sized firms. </t>
    </r>
    <r>
      <rPr>
        <i/>
        <sz val="10"/>
        <color rgb="FF222222"/>
        <rFont val="Arial Narrow"/>
        <family val="2"/>
      </rPr>
      <t>Entrepreneurial Business and Economics Review</t>
    </r>
    <r>
      <rPr>
        <sz val="10"/>
        <color rgb="FF222222"/>
        <rFont val="Arial Narrow"/>
        <family val="2"/>
      </rPr>
      <t>, </t>
    </r>
    <r>
      <rPr>
        <i/>
        <sz val="10"/>
        <color rgb="FF222222"/>
        <rFont val="Arial Narrow"/>
        <family val="2"/>
      </rPr>
      <t>10</t>
    </r>
    <r>
      <rPr>
        <sz val="10"/>
        <color rgb="FF222222"/>
        <rFont val="Arial Narrow"/>
        <family val="2"/>
      </rPr>
      <t>(3), 23-35.</t>
    </r>
  </si>
  <si>
    <t>https://www.scopus.com/record/display.uri?eid=2-s2.0-85139952018&amp;origin=resultslist&amp;sort=plf-f&amp;src=s&amp;st1=Business+model+innovation+and+digital+technology%3a+The+perspective+of+incumbent+Italian+small+and+medium-sized+firms&amp;sid=28a010a4cf980747fa35e25e11a076bc&amp;sot=b&amp;sdt=b&amp;sl=122&amp;s=TITLE%28Business+model+innovation+and+digital+technology%3a+The+perspective+of+incumbent+Italian+small+and+medium-sized+firms%29&amp;relpos=0&amp;citeCnt=4&amp;searchTerm=</t>
  </si>
  <si>
    <r>
      <rPr>
        <b/>
        <sz val="10"/>
        <color theme="1"/>
        <rFont val="Arial Narrow"/>
        <family val="2"/>
      </rPr>
      <t>Țichindelean Mihai (ULBS)</t>
    </r>
    <r>
      <rPr>
        <sz val="10"/>
        <color theme="1"/>
        <rFont val="Arial Narrow"/>
        <family val="2"/>
      </rPr>
      <t>, Țichindelean M-T.(ULBS), Cetină, I. (ASE), Orzan, Gh. (ASE)</t>
    </r>
  </si>
  <si>
    <t>A Comparative Eye Tracking Study of Usability - Towards a Sustainable Web Design</t>
  </si>
  <si>
    <r>
      <t>Li, W., Zhou, Y., Luo, S., &amp; Dong, Y. (2022). Design Factors to Improve the Consistency and Sustainable User Experience of Responsive Interface Design.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(15), 9131.</t>
    </r>
  </si>
  <si>
    <t>https://www.webofscience.com/wos/woscc/full-record/WOS:000840219000001</t>
  </si>
  <si>
    <r>
      <t>Berčík, J., Neomániová, K., Mušinská, K., &amp; Pšurný, M. (2022). Use of Consumer Neuroscience in the Choice of Aromatisation as Part of the Shopping Atmosphere and a Way to Increase Sales Volume. </t>
    </r>
    <r>
      <rPr>
        <i/>
        <sz val="10"/>
        <color rgb="FF222222"/>
        <rFont val="Arial Narrow"/>
        <family val="2"/>
      </rPr>
      <t>Applied Sciences</t>
    </r>
    <r>
      <rPr>
        <sz val="10"/>
        <color rgb="FF222222"/>
        <rFont val="Arial Narrow"/>
        <family val="2"/>
      </rPr>
      <t>, </t>
    </r>
    <r>
      <rPr>
        <i/>
        <sz val="10"/>
        <color rgb="FF222222"/>
        <rFont val="Arial Narrow"/>
        <family val="2"/>
      </rPr>
      <t>12</t>
    </r>
    <r>
      <rPr>
        <sz val="10"/>
        <color rgb="FF222222"/>
        <rFont val="Arial Narrow"/>
        <family val="2"/>
      </rPr>
      <t>(14), 7069.</t>
    </r>
  </si>
  <si>
    <t>https://www.webofscience.com/wos/woscc/full-record/WOS:000832104500001</t>
  </si>
  <si>
    <r>
      <t>Tao, D. (2022). Dynamic Web Page Graphic Design Method for Internet Big Data Information System. </t>
    </r>
    <r>
      <rPr>
        <i/>
        <sz val="10"/>
        <color rgb="FF222222"/>
        <rFont val="Arial Narrow"/>
        <family val="2"/>
      </rPr>
      <t>Mathematical Problems in Engineering</t>
    </r>
    <r>
      <rPr>
        <sz val="10"/>
        <color rgb="FF222222"/>
        <rFont val="Arial Narrow"/>
        <family val="2"/>
      </rPr>
      <t>, </t>
    </r>
    <r>
      <rPr>
        <i/>
        <sz val="10"/>
        <color rgb="FF222222"/>
        <rFont val="Arial Narrow"/>
        <family val="2"/>
      </rPr>
      <t>2022</t>
    </r>
    <r>
      <rPr>
        <sz val="10"/>
        <color rgb="FF222222"/>
        <rFont val="Arial Narrow"/>
        <family val="2"/>
      </rPr>
      <t>.</t>
    </r>
  </si>
  <si>
    <t>https://www.scopus.com/record/display.uri?eid=2-s2.0-85136083837&amp;origin=resultslist&amp;sort=plf-f&amp;src=s&amp;st1=Dynamic+Web+Page+Graphic+Design+Method+for+Internet+Big+Data+Information+System&amp;sid=877910b70771245885469c2c771c7d21&amp;sot=b&amp;sdt=b&amp;sl=86&amp;s=TITLE%28Dynamic+Web+Page+Graphic+Design+Method+for+Internet+Big+Data+Information+System%29&amp;relpos=0&amp;citeCnt=0&amp;searchTerm=</t>
  </si>
  <si>
    <t xml:space="preserve">Szabó, Bálint &amp; Hercegfi, Karoly. (2022). User‐centered approaches in software development processes: Qualitative research into the practice of Hungarian companies. Journal of Software: Evolution and Process. 35. 10.1002/smr.2501. </t>
  </si>
  <si>
    <t>https://www.webofscience.com/wos/woscc/full-record/WOS:000844421400001</t>
  </si>
  <si>
    <t xml:space="preserve">Farías, Pablo &amp; Reyes, Miguel &amp; Peláez Muñoz, Jenny. (2022). Understanding online retail brand equity: a cross-cultural perspective. Journal of Services Marketing. 37. 10.1108/JSM-07-2021-0259. </t>
  </si>
  <si>
    <t>https://www.webofscience.com/wos/woscc/full-record/WOS:000776198900001</t>
  </si>
  <si>
    <r>
      <t xml:space="preserve">Mihaiu, D.M. (ULBS), Șerban, R.A. (ULBS), Opreana, A. (ULBS), </t>
    </r>
    <r>
      <rPr>
        <b/>
        <sz val="10"/>
        <color theme="1"/>
        <rFont val="Arial Narrow"/>
        <family val="2"/>
      </rPr>
      <t>Țichindelean Mihai (ULBS)</t>
    </r>
    <r>
      <rPr>
        <sz val="10"/>
        <color theme="1"/>
        <rFont val="Arial Narrow"/>
        <family val="2"/>
      </rPr>
      <t>, Brătian, V. (ULBS), Barbu, L. (ULBS)</t>
    </r>
  </si>
  <si>
    <r>
      <t>Andriuškevičius, K., Štreimikienė, D., &amp; Alebaitė, I. (2022). Convergence between Indicators for Measuring Sustainable Development and M&amp;A Performance in the Energy Sector. </t>
    </r>
    <r>
      <rPr>
        <i/>
        <sz val="10"/>
        <color rgb="FF222222"/>
        <rFont val="Arial Narrow"/>
        <family val="2"/>
      </rPr>
      <t>Sustainability</t>
    </r>
    <r>
      <rPr>
        <sz val="10"/>
        <color rgb="FF222222"/>
        <rFont val="Arial Narrow"/>
        <family val="2"/>
      </rPr>
      <t>, </t>
    </r>
    <r>
      <rPr>
        <i/>
        <sz val="10"/>
        <color rgb="FF222222"/>
        <rFont val="Arial Narrow"/>
        <family val="2"/>
      </rPr>
      <t>14</t>
    </r>
    <r>
      <rPr>
        <sz val="10"/>
        <color rgb="FF222222"/>
        <rFont val="Arial Narrow"/>
        <family val="2"/>
      </rPr>
      <t>(16), 10360.</t>
    </r>
  </si>
  <si>
    <r>
      <t>Andriuškevičius, K., &amp; Štreimikienė, D. (2022). Energy M&amp;A Market in the Baltic States Analyzed through the Lens of Sustainable Development. </t>
    </r>
    <r>
      <rPr>
        <i/>
        <sz val="10"/>
        <color rgb="FF222222"/>
        <rFont val="Arial Narrow"/>
        <family val="2"/>
      </rPr>
      <t>Energies</t>
    </r>
    <r>
      <rPr>
        <sz val="10"/>
        <color rgb="FF222222"/>
        <rFont val="Arial Narrow"/>
        <family val="2"/>
      </rPr>
      <t>, </t>
    </r>
    <r>
      <rPr>
        <i/>
        <sz val="10"/>
        <color rgb="FF222222"/>
        <rFont val="Arial Narrow"/>
        <family val="2"/>
      </rPr>
      <t>15</t>
    </r>
    <r>
      <rPr>
        <sz val="10"/>
        <color rgb="FF222222"/>
        <rFont val="Arial Narrow"/>
        <family val="2"/>
      </rPr>
      <t>(21), 7907.</t>
    </r>
  </si>
  <si>
    <r>
      <t xml:space="preserve">Țichindelean M-T.(ULBS), Cetină, I. (ASE), </t>
    </r>
    <r>
      <rPr>
        <b/>
        <sz val="10"/>
        <color theme="1"/>
        <rFont val="Arial Narrow"/>
        <family val="2"/>
      </rPr>
      <t>Țichindelean Mihai (ULBS)</t>
    </r>
  </si>
  <si>
    <t>Studying the User Experience in Online banking Services: An Eye-Tracking Application</t>
  </si>
  <si>
    <r>
      <t>Kaklauskas, A., Abraham, A., Ubarte, I., Kliukas, R., Luksaite, V., Binkyte-Veliene, A., ... &amp; Kaklauskiene, L. (2022). A Review of AI Cloud and Edge Sensors, Methods, and Applications for the Recognition of Emotional, Affective and Physiological States. </t>
    </r>
    <r>
      <rPr>
        <i/>
        <sz val="10"/>
        <color rgb="FF222222"/>
        <rFont val="Arial Narrow"/>
        <family val="2"/>
      </rPr>
      <t>Sensors</t>
    </r>
    <r>
      <rPr>
        <sz val="10"/>
        <color rgb="FF222222"/>
        <rFont val="Arial Narrow"/>
        <family val="2"/>
      </rPr>
      <t>, </t>
    </r>
    <r>
      <rPr>
        <i/>
        <sz val="10"/>
        <color rgb="FF222222"/>
        <rFont val="Arial Narrow"/>
        <family val="2"/>
      </rPr>
      <t>22</t>
    </r>
    <r>
      <rPr>
        <sz val="10"/>
        <color rgb="FF222222"/>
        <rFont val="Arial Narrow"/>
        <family val="2"/>
      </rPr>
      <t>(20), 7824.</t>
    </r>
  </si>
  <si>
    <t>https://www.webofscience.com/wos/woscc/full-record/WOS:000873528800001</t>
  </si>
  <si>
    <r>
      <t>Ha, J., Choi, K. M., &amp; Im, C. H. (2022). Feasibility of Using Electrooculography-Based Eye-Trackers for Neuromarketing Applications. </t>
    </r>
    <r>
      <rPr>
        <i/>
        <sz val="10"/>
        <color rgb="FF222222"/>
        <rFont val="Arial Narrow"/>
        <family val="2"/>
      </rPr>
      <t>IEEE Transactions on Instrumentation and Measurement</t>
    </r>
    <r>
      <rPr>
        <sz val="10"/>
        <color rgb="FF222222"/>
        <rFont val="Arial Narrow"/>
        <family val="2"/>
      </rPr>
      <t>, </t>
    </r>
    <r>
      <rPr>
        <i/>
        <sz val="10"/>
        <color rgb="FF222222"/>
        <rFont val="Arial Narrow"/>
        <family val="2"/>
      </rPr>
      <t>71</t>
    </r>
    <r>
      <rPr>
        <sz val="10"/>
        <color rgb="FF222222"/>
        <rFont val="Arial Narrow"/>
        <family val="2"/>
      </rPr>
      <t>, 1-10.</t>
    </r>
  </si>
  <si>
    <t>https://www.scopus.com/record/display.uri?eid=2-s2.0-85141452809&amp;origin=resultslist&amp;sort=plf-f&amp;src=s&amp;st1=Feasibility+of+Using+Electrooculography-Based+Eye-Trackers+for+Neuromarketing+Applications&amp;sid=5de8f243d47acb64e2c6dc15b93662e4&amp;sot=b&amp;sdt=b&amp;sl=97&amp;s=TITLE%28Feasibility+of+Using+Electrooculography-Based+Eye-Trackers+for+Neuromarketing+Applications%29&amp;relpos=0&amp;citeCnt=0&amp;searchTerm=</t>
  </si>
  <si>
    <r>
      <t xml:space="preserve">Țichindelean M-T.(ULBS), </t>
    </r>
    <r>
      <rPr>
        <b/>
        <sz val="10"/>
        <color theme="1"/>
        <rFont val="Arial Narrow"/>
        <family val="2"/>
      </rPr>
      <t>Țichindelean Mihai (ULBS)</t>
    </r>
  </si>
  <si>
    <t>A Study of Banking Marketers" Perception regarding the Use of Neuromarketing Techniques in Banking Services</t>
  </si>
  <si>
    <r>
      <t xml:space="preserve">Beca M-T.(ULBS), </t>
    </r>
    <r>
      <rPr>
        <b/>
        <sz val="10"/>
        <color theme="1"/>
        <rFont val="Arial Narrow"/>
        <family val="2"/>
      </rPr>
      <t>Țichindelean Mihai (ULBS)</t>
    </r>
  </si>
  <si>
    <t>How Brand Personality Influences Consumer"s Brand Preference</t>
  </si>
  <si>
    <r>
      <t>Chaudhry, A., &amp; Kulkarni, A. (2022). Impact of Brand and Change in Habits of Customers Due to Coronavirus in the Home Appliance Industry of India. </t>
    </r>
    <r>
      <rPr>
        <i/>
        <sz val="10"/>
        <color rgb="FF222222"/>
        <rFont val="Arial Narrow"/>
        <family val="2"/>
      </rPr>
      <t>Cardiometry</t>
    </r>
    <r>
      <rPr>
        <sz val="10"/>
        <color rgb="FF222222"/>
        <rFont val="Arial Narrow"/>
        <family val="2"/>
      </rPr>
      <t>, (25), 558-563.</t>
    </r>
  </si>
  <si>
    <t>https://www.webofscience.com/wos/woscc/full-record/WOS:000911100200080</t>
  </si>
  <si>
    <t>S Vinerean, A Opreana, C Tileagă, RE Popșa (Universitatea Lucian Blaga Sibiu)</t>
  </si>
  <si>
    <t>Analysis of the Impact of the COVID-19 Crisis on the Hungarian Employees (Peter Karacsony ,Kornél Krupánszki,Imrich Antalík)</t>
  </si>
  <si>
    <t>Distribution Differentiation and Influencing Factors of the High-Quality Development of the Hotel Industry from the Perspective of Customer Satisfaction: A Case Study of Sanya (Yong Ma,Hang Li,Yun Tong)</t>
  </si>
  <si>
    <t>Residents’ Perceptions of Tourism: A Decisive Variable in Stimulating Entrepreneurial Intentions and Activities in Tourism in the Mountainous Rural Area of the North-East Region of Romania (Despina Saghin,Luminița-Mirela Lăzărescu,Liliana Daniela Diacon, Maria Grosu)</t>
  </si>
  <si>
    <t>Social Distance with Tourists in U.S. Counties with the Highest Historical Numbers of Reported COVID-19 Cases (Kyle Maurice Woosnam,Emrullah Erul,Zachary A. Russell,Sabrina Rahman,Chase Perren,Michael Lefavi,Camille Bennett)</t>
  </si>
  <si>
    <t>https://www.mdpi.com/2071-1050/15/11/8944</t>
  </si>
  <si>
    <t>Destination Social Responsibility and Residents’ Environmentally Responsible Behavior: Assessing the Mediating Role of Community Attachment and Involvement (Elsie Nasr,Okechukwu Lawrence Emeagwali,Hasan Yousef Aljuhmani,Souha Al-Geitany)</t>
  </si>
  <si>
    <t>Impacts of the COVID-19 Pandemic on Rural Residents of Japan and Their Interactions with the Outside World (Momoka Nakamura,Toshihiro Hattori)</t>
  </si>
  <si>
    <t>Evaluating Sustainability of Tourism Projects in Rural Land Development Base on a Resilience Model (Yongwei ShiORCID,Jing Zhang,Xufeng Cui,Guanghong Zhang)</t>
  </si>
  <si>
    <t>Influence of Destination Attributes on Tourists’ Satisfaction and Their Impact on Tourists’ Loyalty, Pramuka Island (Anisatul Auliya,Diani Mustika Prianti)</t>
  </si>
  <si>
    <t>https://www.mdpi.com/2504-3900/83/1/28</t>
  </si>
  <si>
    <t>Youth’s perception toward ecotourism as a possible model for sustainable use of local tourism resources (Mirela Stanciu1,Agatha Popescu,Camelia Sava,George Moise,Bogdan Gabriel Nistoreanu,Jarosław Rodzik,Alexandru Bratu, )</t>
  </si>
  <si>
    <t>Oprișan Oana, Niţu Claudiu Valentin Tileagă Cosmin (Universitatea Lucian Blaga Sibiu)</t>
  </si>
  <si>
    <t>Artificial Intelligence-a new field of computer science which any business should consider</t>
  </si>
  <si>
    <t>Transforming business using digital innovations: the application of AI, blockchain, cloud and data analytics (Shahriar Akter, Katina Michael, Muhammad Rajib Uddin, Grace McCarthy &amp; Mahfuzur Rahman)</t>
  </si>
  <si>
    <t>https://link.springer.com/article/10.1007/s10479-020-03620-w</t>
  </si>
  <si>
    <t>Adoption of Digital Technologies by SMEs for Sustainability and Value Creation: Moderating Role of Entrepreneurial Orientation (Demetris Vrontis,Ranjan Chaudhuri,Sheshadri Chatterjee)</t>
  </si>
  <si>
    <t>https://www.mdpi.com/2071-1050/14/13/7949</t>
  </si>
  <si>
    <t>Adoption of Artificial Intelligence and Cutting-Edge Technologies for Production System Sustainability: A Moderator-Mediation Analysis (Sheshadri Chatterjee, Ranjan Chaudhuri, Sachin Kamble, Shivam Gupta &amp; Uthayasankar Sivarajah)</t>
  </si>
  <si>
    <t>https://link.springer.com/article/10.1007/s10796-022-10317-x</t>
  </si>
  <si>
    <t>O OPRIȘAN, C TILEAGĂ (Universitatea Lucian Blaga Sibiu)</t>
  </si>
  <si>
    <t>The importance of selling techniques in the tourism industry.</t>
  </si>
  <si>
    <t>Promoting hotel upselling: The effect of message appeal and delivery setting on consumer attitude and purchase intention (Jeongyeon (Jennie) Ahn, Eun-Kyong (Cindy) Choi, Hyun-Woo Joung)</t>
  </si>
  <si>
    <t>https://www.sciencedirect.com/science/article/pii/S1447677022001310</t>
  </si>
  <si>
    <t>GRAMA B(ULBS), Todericiu R(ULBS)</t>
  </si>
  <si>
    <t>Change, rezistance to change and organizational cinism</t>
  </si>
  <si>
    <t>Sabar, Sukoco, B.M., Snell, R.S., Susanto, E., Teofilus, Widianto, S., Nasution, R.A. and Fauzi, A.M. (2022), "The role of cynicism in follower championing behavior: the moderating effect of empowering leadership", Leadership &amp; Organization Development Journal, Vol. 43 No. 5, pp. 669-688. https://doi.org/10.1108/LODJ-09-2021-0424</t>
  </si>
  <si>
    <t>https://www.emerald.com/insight/content/doi/10.1108/LODJ-09-2021-0424/full/html</t>
  </si>
  <si>
    <t>Burcu Aydın Küçük, Understanding the employee job satisfaction depending on manager's fair treatment: The role of cynicism towards the organization and co-worker supportComprendre la satisfaction au travail des employés en fonction du traitement équitable du manager : le rôle du cynisme envers l’organisation et soutien des collègues, European Review of Applied Psychology
Volume 72, Issue 6, November 2022</t>
  </si>
  <si>
    <t>https://www.sciencedirect.com/science/article/abs/pii/S1162908822000469</t>
  </si>
  <si>
    <t>Nauffal, D., Nader, J. Organizational cultures of higher education institutions operating amid turbulence and an unstable environment: the Lebanese case. High Educ 84, 343–371 (2022). https://doi.org/10.1007/s10734-021-00771-y</t>
  </si>
  <si>
    <t>https://link.springer.com/article/10.1007/s10734-021-00771-y#citeas</t>
  </si>
  <si>
    <t> Teofilus T, Ardyan E, Sutrisno TFCW, Sabar S and Sutanto V (2022) Managing Organizational Inertia: Indonesian Family Business Perspective. Front. Psychol. 13:839266. doi: 10.3389/fpsyg.2022.839266</t>
  </si>
  <si>
    <t>https://1510q6uwk-y-https-www-webofscience-com.z.e-nformation.ro/wos/woscc/full-record/WOS:000806333700001</t>
  </si>
  <si>
    <t>Todericiu, R(ULBS)</t>
  </si>
  <si>
    <t>THE IMPACT OF INTELLECTUAL CAPITAL ON THE SMEs PERFORMANCE: A STUDY OF THE ROMANIAN CENTRAL REGION SMEs</t>
  </si>
  <si>
    <t>Liu, LJ; Zhang, JY ; Xu, J; Wang, YQ , Intellectual Capital and Financial Performance of Chinese Manufacturing SMEs: An Analysis from the Perspective of Different Industry Types, SUSTAINABILITY</t>
  </si>
  <si>
    <t>https://1510q6uwk-y-https-www-webofscience-com.z.e-nformation.ro/wos/woscc/full-record/WOS:000851959800001</t>
  </si>
  <si>
    <t>WoS/SCOPUS</t>
  </si>
  <si>
    <t>Todericiu, R (ULBS) ; Stăniț, A (ULBS) </t>
  </si>
  <si>
    <t>Intellectual Capital - The Key for Sustainable Competitive Advantage for the SME's Sector</t>
  </si>
  <si>
    <t>https://1510q6trk-y-https-www-webofscience-com.z.e-nformation.ro/wos/woscc/full-record/WOS:000851959800001</t>
  </si>
  <si>
    <t>Gunawan, RMB ; Widodo, W, Intellectual Capital and Corporate Performance through Competitive Advantage: Evidence from Indonesia, QUALITY-ACCESS TO SUCCESS</t>
  </si>
  <si>
    <t>https://1510q6trk-y-https-www-webofscience-com.z.e-nformation.ro/wos/woscc/full-record/WOS:000878622200028</t>
  </si>
  <si>
    <t>Nguyen-Anh, T ; Hoang-Duc, C ; Nguyen-Thi-Thuy, L ; Vu-Tien, V ; Nguyen-Dinh, ; To-The, Do intangible assets stimulate firm performance? Empirical evidence from Vietnamese agriculture, forestry and fishery small- and medium- sized enterprises,JOURNAL OF INNOVATION &amp; KNOWLEDGE</t>
  </si>
  <si>
    <t>https://1510q6trk-y-https-www-webofscience-com.z.e-nformation.ro/wos/woscc/full-record/WOS:000795070500001</t>
  </si>
  <si>
    <t xml:space="preserve">Reboredo, JC; Sowaity, SMA, Environmental, Social, and Governance Information Disclosure and Intellectual Capital Efficiency in Jordanian Listed Firms,SUSTAINABILITY </t>
  </si>
  <si>
    <t>https://1510q6trk-y-https-www-webofscience-com.z.e-nformation.ro/wos/woscc/full-record/WOS:000741132100001</t>
  </si>
  <si>
    <t>Hamdoun, M; Achabou, MA; Dekhili, S, Could CSR improve the financial performance of developing countries' firms? Analyses of mediating effect of intangible resources, EUROPEAN BUSINESS REVIEW</t>
  </si>
  <si>
    <t>https://1510q6trk-y-https-www-webofscience-com.z.e-nformation.ro/wos/woscc/full-record/WOS:000709468500001</t>
  </si>
  <si>
    <t xml:space="preserve">Todericiu, R (ULBS) ; Serban, A (ULBS), </t>
  </si>
  <si>
    <t>Intellectual Capital and its Relationship with Universities</t>
  </si>
  <si>
    <t>Ozalp, U; Cetin, M,Academic Intellectual Capital Scale: A Validity and Reliability Study,  INTERNATIONAL JOURNAL OF ASSESSMENT TOOLS IN EDUCATION</t>
  </si>
  <si>
    <t>https://1510q6trk-y-https-www-webofscience-com.z.e-nformation.ro/wos/woscc/full-record/WOS:000763010900009</t>
  </si>
  <si>
    <t xml:space="preserve">Al-Hemyari, ZA; AlSarmi, AM, Performance and planning model for HEIs: A developmental engine for intellectual capital,
HUMAN SYSTEMS MANAGEMENT </t>
  </si>
  <si>
    <t>https://1510q6trk-y-https-www-webofscience-com.z.e-nformation.ro/wos/woscc/full-record/WOS:000827343500007</t>
  </si>
  <si>
    <t>Adamu, M.U., Ivashkovskaya, I. (2022). Intellectual Capital and Corporate Risk Disclosure in the Nigerian Banking Sector. In: Bilgin, M.H., Danis, H., Demir, E., Bodolica, V. (eds) Eurasian Business and Economics Perspectives. Eurasian Studies in Business and Economics, vol 23. Springer, Cham. https://doi.org/10.1007/978-3-031-14395-3_11</t>
  </si>
  <si>
    <t>https://link.springer.com/chapter/10.1007/978-3-031-14395-3_11#citeas</t>
  </si>
  <si>
    <t>Todericiu, R (ULBS) ; Boanta, A (ULBS) </t>
  </si>
  <si>
    <t>KNOWLEDGE RETENTION WITHIN SMALL AND MEDIUM-SIZED ENTERPRISES</t>
  </si>
  <si>
    <t>Abdalla, W; Renukappa, S ; Suresh, S, An evaluation of critical knowledge areas for managing the COVID-19 pandemic, JOURNAL OF KNOWLEDGE MANAGEMENT</t>
  </si>
  <si>
    <t>https://1510q6trk-y-https-www-webofscience-com.z.e-nformation.ro/wos/woscc/full-record/WOS:000740784300001</t>
  </si>
  <si>
    <t>Tseole, T., &amp; Ngulube, P. (2022). Improving knowledge retention in the cross-border mergers of the telecommunications industry of Lesotho. Business Information Review, 39(4), 124–135. https://doi.org/10.1177/02663821221110119</t>
  </si>
  <si>
    <t>https://journals.sagepub.com/doi/abs/10.1177/02663821221110119</t>
  </si>
  <si>
    <t>Sage</t>
  </si>
  <si>
    <t>VINEREAN Simona (ULBS)</t>
  </si>
  <si>
    <t>Importance of strategic social media marketing</t>
  </si>
  <si>
    <t>L Hamdan, SH Lee. Brand balance: the effect of influencer brand encroachment on interactivity. International Journal of Retail &amp; Distribution Management.</t>
  </si>
  <si>
    <t>https://www.emerald.com/insight/content/doi/10.1108/IJRDM-07-2020-0283/full/html</t>
  </si>
  <si>
    <t>Z Virglerová, J Kramoliš, N Capolupo. The impact of social media use on the internationalisation of SMEs. Economics and Sociology.</t>
  </si>
  <si>
    <t>https://publikace.k.utb.cz/handle/10563/1010956</t>
  </si>
  <si>
    <t>B Rishi, J Mohammed. Design, execute, and manage promotions: Study on social media platforms. In Promotional practices and perspectives from emerging markets (pp. 226-245). Routledge India..</t>
  </si>
  <si>
    <t>https://www.taylorfrancis.com/chapters/edit/10.4324/9781003315582-12/design-execute-manage-promotions-bikramjit-rishi-junaid-mohammed</t>
  </si>
  <si>
    <t>Routledge, Springer</t>
  </si>
  <si>
    <t>Adeola, O., Edeh, J. N., Evans, O., &amp; Abbatty, O. (2022). Africa’s Digital Marketplace: The Role of Social Media in Customer Engagement. In Digital Business in Africa: Social Media and Related Technologies (pp. 145-168). Cham: Springer International Publishing. Palgrave. . .</t>
  </si>
  <si>
    <t>https://link.springer.com/chapter/10.1007/978-3-030-93499-6_7</t>
  </si>
  <si>
    <t>Palgrave Springer</t>
  </si>
  <si>
    <t>K Xu, M Xie, Y Alshehri, N Alnazzawi. A comprehensive analysis of the impact of online media and newsprint on advertising sales in the information society. Soft Computing.</t>
  </si>
  <si>
    <t>https://link.springer.com/article/10.1007/s00500-022-07400-5</t>
  </si>
  <si>
    <t>S Trivedi, R Malik. Social Media Marketing as New Marketing Tool. Research Anthology on Social Media Advertising ….</t>
  </si>
  <si>
    <t>https://www.igi-global.com/chapter/social-media-marketing-as-new-marketing-tool/305324</t>
  </si>
  <si>
    <t xml:space="preserve">Idea Group Publishing                                                                                   </t>
  </si>
  <si>
    <t>EE Lulandala. Social media advertising: Concept, contemporary trends, and implications. Digital Marketing Outreach.</t>
  </si>
  <si>
    <t>https://www.taylorfrancis.com/chapters/edit/10.4324/9781003315377-13/social-media-advertising-emmanuel-elioth-lulandala</t>
  </si>
  <si>
    <t>Editura de prestigiu, Routledge</t>
  </si>
  <si>
    <r>
      <t xml:space="preserve">Importance of strategic social media marketing. </t>
    </r>
    <r>
      <rPr>
        <i/>
        <sz val="10"/>
        <rFont val="Arial Narrow"/>
        <family val="2"/>
      </rPr>
      <t>Expert Journal of Marketing</t>
    </r>
    <r>
      <rPr>
        <sz val="10"/>
        <rFont val="Arial Narrow"/>
        <family val="2"/>
      </rPr>
      <t xml:space="preserve"> 5 (1) pp. 28-35. 2017.</t>
    </r>
  </si>
  <si>
    <t>Mole, Benjamin, Cook, Paul and Crabtree, Ruth (2022) Influence of Micro-Celebrities on the Formulation of Social Media Marketing Strategies. In: Marketing Analysis in Sport Business: Global Perspectives. World Association for Sport Management Series . Routledge, London. ISBN 9781032298757, 9781003302476</t>
  </si>
  <si>
    <t>https://www.routledge.com/Marketing-Analysis-in-Sport-Business-Global-Perspectives/Byon-Yim-Zhang/p/book/9781032298757
https://nrl.northumbria.ac.uk/id/eprint/48363/</t>
  </si>
  <si>
    <t>BA Alhejaily, RM Abdulghani, WMS Yafooz. Machine Learning and Data Mining Use Cases in the Development of Marketing Strategies. 
Proceedings of Third Doctoral Symposium on Computational Intelligence pp 581–591.</t>
  </si>
  <si>
    <t>https://www.webofscience.com/wos/woscc/full-record/WOS:000937074400049</t>
  </si>
  <si>
    <t>Content Marketing Strategy. Definition, Objectives and Tactics</t>
  </si>
  <si>
    <t>C du Plessis. A Scoping Review of the Effect of Content Marketing on Online Consumer Behavior. SAGE Open.</t>
  </si>
  <si>
    <t>https://journals.sagepub.com/doi/pdf/10.1177/21582440221093042</t>
  </si>
  <si>
    <t>Content Marketing Strategy. Definition, Objectives and Tactics. Expert Journal of Marketing. Vol.5, Issue 2, pp. 92-98, 2018</t>
  </si>
  <si>
    <t>HA Senturk, EO Cizer, T Sezer. The Effects of Real-Time Content Marketing on Consumer Emotions and Behaviors: An Analysis on COVID-19 Pandemic Period. Cases on Digital Strategies and Management Issues in Modern Organizations.</t>
  </si>
  <si>
    <t>https://www.igi-global.com/chapter/the-effects-of-real-time-content-marketing-on-consumer-emotions-and-behaviors/291735</t>
  </si>
  <si>
    <t>Content Marketing Strategy. Definition, Objectives and Tactics. Expert Journal of Marketing. Vol.5, Issue 2, pp. 92-98, 2025</t>
  </si>
  <si>
    <t>PW Ardhianti, N Firdaus. Towards a Web-based Membership Information System to Manage Product Marketing Content. 2022 1st International Conference on Smart Technology, Applied Informatics, and Engineering (APICS), IEEE.</t>
  </si>
  <si>
    <t>https://ieeexplore.ieee.org/abstract/document/9918774/</t>
  </si>
  <si>
    <t>Content Marketing Strategy. Definition, Objectives and Tactics. Expert Journal of Marketing. Vol.5, Issue 2, pp. 92-98, 2036</t>
  </si>
  <si>
    <t>A Schwarz-Musch, A Tauchhammer…. Step 2: Konzeptentwicklung. Quick Guide Digital Marketing Roadmap .</t>
  </si>
  <si>
    <t>https://link.springer.com/chapter/10.1007/978-3-658-37290-3_3</t>
  </si>
  <si>
    <t>Springer Publishing</t>
  </si>
  <si>
    <t>Understanding consumers online shopping behavior during the Covid-19 pandemic: empirical research. </t>
  </si>
  <si>
    <t>TMA Nguyen, TH Nguyen, HH Le. Online Shopping in Relationship with Perception, Attitude, and Subjective Norm during COVID-19 Outbreak: The Case of Vietnam. Sustainability.</t>
  </si>
  <si>
    <t>https://www.mdpi.com/2071-1050/14/22/15009</t>
  </si>
  <si>
    <t>VINEREAN Simona (ULBS), Luigi Dumitrescu (ULBS)</t>
  </si>
  <si>
    <t xml:space="preserve">The glocal strategy of global brands. Studies in Business and Economics 5 (3), 147-155. 2010.
</t>
  </si>
  <si>
    <t>M Hellman, V Männistö-Inkinen…. Being good while being bad: How does CSR-communication on the social media serve the gambling industry?. European Journal of Communication.</t>
  </si>
  <si>
    <t>https://journals.sagepub.com/doi/abs/10.1177/02673231221145363</t>
  </si>
  <si>
    <t>Luigi Dumitrescu (ULBS), Mihai Țichindelean (ULBS), VINEREAN Simona (ULBS),</t>
  </si>
  <si>
    <t>Using factor analysis in relationship marketing. Procedia Economics and Finance 6, 466-475. 2014</t>
  </si>
  <si>
    <t>D Sahoo, S Sinha, S Mohanty. ANALYSING THE RESIDENTS'FOOD (EATING OUT) BEHAVIOUR IN THE PRE &amp;POST COVID-19 PERIOD: A STUDY OF DHARAMSHALA REGION, INDIA. Geo Journal of Tourism and ….</t>
  </si>
  <si>
    <t>https://gtg.webhost.uoradea.ro/PDF/GTG-4spl-2022/gtg.454spl17-988.pdf</t>
  </si>
  <si>
    <t>Using factor analysis in relationship marketing. Procedia Economics and Finance 6, 466-475. 2018</t>
  </si>
  <si>
    <t>Kleisiari, Christina &amp; Kleftodimos, Georgios &amp; Vlontzos, George. (2022). Be(e)ha(i)viour(e): assessment of honey consumption in Europe. British Food Journal. 125. 10.1108/BFJ-12-2021-1300. . . .</t>
  </si>
  <si>
    <t>VINEREAN Simona (ULBS), Iuliana Cetina (ASE Bucuresti), Luigi Dumitrescu (ULBS)</t>
  </si>
  <si>
    <t>Modeling employee satisfaction in relation to CSR practices and attraction and retention of top talent. 2013. Expert Journal of Business and Management, 1(1)</t>
  </si>
  <si>
    <t>A Dobrosavljević, S Urošević. Research of the Influence of CSR Dimensions Integration in Business Processes on the Reduction of the Employee Turnover in Apparel Industry Organizations Using …. Engineering Management Journal.</t>
  </si>
  <si>
    <t>https://www.tandfonline.com/doi/abs/10.1080/10429247.2021.1940043</t>
  </si>
  <si>
    <t>A Tabassum, AN Ahmed, ST Alam, N Tabassum…. Decentralizing and Optimizing Nation-Wide Employee Allocation While Simultaneously Maximizing Employee Satisfaction. International Conference on Optimization and Learning.</t>
  </si>
  <si>
    <t>https://www.scopus.com/record/display.uri?eid=2-s2.0-85145260783&amp;origin=resultslist&amp;sort=plf-f&amp;src=s&amp;sid=dac5fddd08548fb6cf41ad84fc08b774&amp;sot=b&amp;sdt=b&amp;s=TITLE-ABS-KEY%28Decentralizing+and+Optimizing+Nation-Wide+Employee+Allocation+While+Simultaneously+Maximizing+Employee+Satisfaction%29&amp;sl=15&amp;sessionSearchId=dac5fddd08548fb6cf41ad84fc08b774</t>
  </si>
  <si>
    <t>Vinerean, S. (ULBS), Cetină, I. (ASE), Dumitrescu, L. (ULBS), Țichindelean Mihai (ULBS)</t>
  </si>
  <si>
    <t>Zobeidi, T., Komendantova, N., &amp; Yazdanpanah, M. (2022). Social media as a driver of the use of renewable energy: The perceptions of instagram users in Iran. Energy Policy, 161, 112721.</t>
  </si>
  <si>
    <t>Rehman, F. U., &amp; Al-Ghazali, B. M. (2022). Evaluating the influence of social advertising, individual factors, and brand image on the buying behavior toward fashion clothing brands. Sage Open, 12(1), 21582440221088858.</t>
  </si>
  <si>
    <t>Ayaviri-Nina, V. D., Jaramillo-Quinzo, N. S., Quispe-Fernández, G. M., Mahmud, I., Alasqah, I., Alharbi, T. A. F., ... &amp; Raposo, A. (2022). Consumer behaviour and attitude towards the purchase of organic products in Riobamba, Ecuador. Foods, 11(18), 2849.</t>
  </si>
  <si>
    <t>Torabi, M., &amp; Bélanger, C. H. (2022). Influence of social media and online reviews on university students' purchasing decisions. International Journal of Internet Marketing and Advertising, 16(1-2), 98-119.</t>
  </si>
  <si>
    <t>Indriyarti, E. R., Christian, M., Yulita, H., Ruminda, M., Sunarno, S., &amp; Wibowo, S. (2022). Online Food Delivery App Distribution and Determinants of Jakarta’s Gen Z Spending Habits. Journal of Distribution Science, 20(7), 73-86.</t>
  </si>
  <si>
    <t>Krishnadas, R., &amp; Renganathan, R. (2022, February). Determinants of Customer Satisfaction towards Using e-tailing Apps: A Study among Millennial Shoppers. In 2022 Interdisciplinary Research in Technology and Management (IRTM) (pp. 1-6). IEEE.</t>
  </si>
  <si>
    <t>Trivedi, S., &amp; Malik, R. (2022). Social Media Marketing as New Marketing Tool. In Research Anthology on Social Media Advertising and Building Consumer Relationships (pp. 18-33). IGI Global.</t>
  </si>
  <si>
    <t>Singh, S., &amp; Saluja, D. (2022). Effects of Social Media Marketing Strategies on Consumers Behavior. In Research Anthology on Social Media Advertising and Building Consumer Relationships (pp. 195-216). IGI Global.</t>
  </si>
  <si>
    <t>Amanatidis, D., Mylona, I., &amp; Dossis, M. (2022, September). Social Media and Consumer Behaviour: Exploratory Factor Analysis. In 2022 7th South-East Europe Design Automation, Computer Engineering, Computer Networks and Social Media Conference (SEEDA-CECNSM) (pp. 1-5). IEEE.</t>
  </si>
  <si>
    <t>Lousada, M. L. R., de Matos e Souza, P. B., &amp; de Mesquita, J. M. C. (2022, April). Social Media Interactions and Offline Purchasing Decisions: Differences Between Products and Services. In From Micro to Macro: Dealing with Uncertainties in the Global Marketplace: Proceedings of the 2020 Academy of Marketing Science (AMS) Annual Conference (pp. 155-167). Cham: Springer International Publishing.</t>
  </si>
  <si>
    <t>Menaga, A., &amp; Vasantha, S. (2022). Influence of Social Media on Brand Trust During COVID-19 Through Corporate Social Responsibility Communication. ECS Transactions, 107(1), 8819.</t>
  </si>
  <si>
    <t>Rajarathinam, K. K., Rathinam, L., &amp; Parayitam, S. (2022). A moderated mediation model of the effect of social media advertising on consumer buying behaviour: evidence from India. International Journal of Internet Marketing and Advertising, 17(1-2), 48-76.</t>
  </si>
  <si>
    <t>Islam, M. A. (2022). Determinants of customers' buying decision in the digital market. International Journal of Business and Globalisation, 30(3-4), 330-339.</t>
  </si>
  <si>
    <t>Kumar, J., Dixit, S., Maurya, A., &amp; Gupta, A. (2022). Social Media Marketing and Purchase Behavior of Millennials: A Systematic Literature Review. Integrating New Technologies In International Business, 281-291.</t>
  </si>
  <si>
    <t>Balida, D. A. R., Tumati, R., &amp; Al Saadi, F. H. (2022). Impact of Social Media on the Buying Decision-Making Process of Leisure and Recreation Products. In Mixed Methods Perspectives on Communication and Social Media Research (pp. 216-234). Routledge.</t>
  </si>
  <si>
    <t>Linkiewicz, A., &amp; Bartosik-Purgat, M. (2022). Changes in consumer behaviour in the digital age. In European Consumers in the Digital Era (pp. 9-26). Routledge.</t>
  </si>
  <si>
    <t>Opreana Alin (ULBS), VINEREAN Simona (ULBS)</t>
  </si>
  <si>
    <t>VINEREAN Simona (ULBS), Alin OPREANA (ULBS)</t>
  </si>
  <si>
    <t>Social Media Marketing Efforts of Luxury Brands on Instagram. Expert Journal of Marketing, 2019. 7(2)pp. 144-152</t>
  </si>
  <si>
    <t>Social Media Marketing Efforts of Luxury Brands on Instagram. Expert Journal of Marketing, 2019. 7(2)pp. 144-153</t>
  </si>
  <si>
    <t>AF Musfira, N Ibrahim, H Harun (2022)
A Thematic Review on Digital Storytelling (DST) in Social Media
The Qualitative Report</t>
  </si>
  <si>
    <t>https://search.proquest.com/openview/950ae743f25311e11b6499a1689a6b37/1?pq-origsite=gscholar&amp;cbl=55152&amp;casa_token=5wuhNWaIg8IAAAAA:8Lpw6AGno-LWwAzL6zvBxd9OqpkV_HyX3xZ4osMrETPUMh7n9cCAnoAQetXCGFCJ-UVdH6s
https://search.proquest.com/openview/950ae743f25311e11b6499a1689a6b37/1?pq-origsite=gscholar&amp;cbl=55152&amp;casa_token=5wuhNWaIg8IAAAAA:8Lpw6AGno-LWwAzL6zvBxd9OqpkV_HyX3xZ4osMrETPUMh7n9cCAnoAQetXCGFCJ-UVdH6s</t>
  </si>
  <si>
    <t>VINEREAN Simona (ULBS),  Alin OPREANA (ULBS), Tileaga Cosmin, (ULBS), Roxana Popsa (ULBS).</t>
  </si>
  <si>
    <t>VINEREAN Simona (ULBS)
Opreana Alin (ULBS)</t>
  </si>
  <si>
    <r>
      <t xml:space="preserve">Alin OPREANA, I CETINA, L DUMITRESCU, </t>
    </r>
    <r>
      <rPr>
        <b/>
        <sz val="10"/>
        <color theme="1"/>
        <rFont val="Arial Narrow"/>
        <family val="2"/>
      </rPr>
      <t>S VINEREAN</t>
    </r>
  </si>
  <si>
    <t>VINEREAN Simona (ULBS), Alin Opreana (ULBS)</t>
  </si>
  <si>
    <t>Consumer Engagement in Online Settings: Conceptualization and Validation of Measurement Scales, Expert Journal of Marketing, 3(2), pp. 35-50, 2015</t>
  </si>
  <si>
    <t>YH Chen, CJ Keng, YL Chen. How interaction experience enhances customer engagement in smart speaker devices? The moderation of gendered voice and product smartness. Journal of Research in Interactive Marketing.</t>
  </si>
  <si>
    <t>https://www.emerald.com/insight/content/doi/10.1108/JRIM-03-2021-0064/full/html</t>
  </si>
  <si>
    <t>INTERNAL MARKETING AND HUMAN RESOURCES MANAGEMENT – A
SIMPLE RELATIONSHIP OR AN IN-DEPTH SYNERGIC EFFECT?</t>
  </si>
  <si>
    <t>Mircea Fuciu (ULBS); Anca Şerban (ULBS)</t>
  </si>
  <si>
    <t>18 - 23</t>
  </si>
  <si>
    <t>DOI: 10.56043/reveco-2022-0033</t>
  </si>
  <si>
    <t>Repec, UlrichsWeb, EbscoHost. CrossRef</t>
  </si>
  <si>
    <t>The effect of abusive supervision on employee silence with the mediation role of emotional exhaustion and moderate leader-member exchange</t>
  </si>
  <si>
    <t>Ahmad Rizki Sridadi (Airlangga Indonezia); Rifki Tri Cahyo Admojo (Airlangga Indonezia); Muhammad Fikri Himmawan (Airlangga Indonezia); Mircea Fuciu (ULBS)</t>
  </si>
  <si>
    <t>BISMA (Bisnis dan Manajemen)</t>
  </si>
  <si>
    <t>ISSN: 1979-7192; ISSN 2549-7790</t>
  </si>
  <si>
    <t>78-95</t>
  </si>
  <si>
    <t>DOI: https://doi.org/10.26740/bisma.v15n1.p78-95</t>
  </si>
  <si>
    <t>Google Schoolar</t>
  </si>
  <si>
    <t>THE IMPACT OF MACROECONOMIC DEVELOPMENTS ON EXPORTS OF THE CENTRAL AND EASTERN EUROPEAN COUNTRIES</t>
  </si>
  <si>
    <t>Ilinca MĂRGĂRITA (ULBS), Magdalena RĂDULESCU (Universitatea din Pitesti), Paul LUCIAN (ULBS)</t>
  </si>
  <si>
    <t>50-63</t>
  </si>
  <si>
    <t>DOI: 10.56043/reveco-2022-0037</t>
  </si>
  <si>
    <t>REPEC EBSCO  Crossref</t>
  </si>
  <si>
    <t>SHORT FOOD CHAINS ON THE VIA TRANSILVANICA - TERRA SAXORUM, OPPORTUNITY TO DEVELOPSUSTAINABLE RURAL TOURISM</t>
  </si>
  <si>
    <t>Nicula Virgil, Spânu Simona</t>
  </si>
  <si>
    <t>Revista Economică, 2022, Volume 74, Issue 4</t>
  </si>
  <si>
    <t>88-95</t>
  </si>
  <si>
    <t>EBSCOHost, RePec, ULRICHSWEB, Crossref</t>
  </si>
  <si>
    <t>The Road Towards Sustainability – Facing the
Paradox of Progress</t>
  </si>
  <si>
    <t>Economic and Social Development: Book of Proceedings</t>
  </si>
  <si>
    <t>ISSN: 1849-7535</t>
  </si>
  <si>
    <t>pp. 369-378</t>
  </si>
  <si>
    <t>ProQuest, Google Scholar</t>
  </si>
  <si>
    <t>Generational Particularities In Financial Behavior. Examples From Romania</t>
  </si>
  <si>
    <t>Bahnean Paul Gheorghe (UVT), Panța Nancy Diana (Universitatea Lucian Blaga Sibiu)</t>
  </si>
  <si>
    <t>pp.8-17</t>
  </si>
  <si>
    <t xml:space="preserve"> 10.56043/reveco-2022-0001</t>
  </si>
  <si>
    <t>RePEc, EBSCO Host, ULRICHS Web, Crossref</t>
  </si>
  <si>
    <t>Underfunding of the health system in Romania</t>
  </si>
  <si>
    <r>
      <t xml:space="preserve">Mezei Sebastian (ULBS), </t>
    </r>
    <r>
      <rPr>
        <b/>
        <sz val="10"/>
        <color rgb="FF000000"/>
        <rFont val="Arial Narrow"/>
        <family val="2"/>
      </rPr>
      <t>Pentescu Alma</t>
    </r>
    <r>
      <rPr>
        <sz val="10"/>
        <color rgb="FF000000"/>
        <rFont val="Arial Narrow"/>
        <family val="2"/>
      </rPr>
      <t xml:space="preserve"> (ULBS)</t>
    </r>
  </si>
  <si>
    <t>71-81</t>
  </si>
  <si>
    <t>10.56043/reveco-2022-0026</t>
  </si>
  <si>
    <t>RePEc, EBSCO, Ullrichs, Crossref</t>
  </si>
  <si>
    <t>THE IMPORTANCE AND EVOLUTION OF FDI INFLOWS IN CHINA</t>
  </si>
  <si>
    <t>POPA CRISTINA ELENA</t>
  </si>
  <si>
    <t>30-39</t>
  </si>
  <si>
    <t>10.56043/reveco-2022-0014</t>
  </si>
  <si>
    <t>BDI, RePEc, EBSCO, Ulrich</t>
  </si>
  <si>
    <t>IS INDIA ‘THE NEXT CHINA’?</t>
  </si>
  <si>
    <t>2359-7704</t>
  </si>
  <si>
    <t>9-16</t>
  </si>
  <si>
    <t>https://economics.expertjournals.com/23597704-1002/</t>
  </si>
  <si>
    <t>BDI, RePEc, DOAJ, EconLit, etc. Ulrich’s Periodicals Directory</t>
  </si>
  <si>
    <t>Modern Romania Economic Issues. The Agricultural Exploitations. Limits and Vulnerabilities.</t>
  </si>
  <si>
    <t>Revista economica, Volume 74, Issue 2</t>
  </si>
  <si>
    <t>49-53</t>
  </si>
  <si>
    <t>DOI: 10.56043/reveco-2022-0016</t>
  </si>
  <si>
    <r>
      <rPr>
        <sz val="10"/>
        <color theme="1"/>
        <rFont val="Arial Narrow"/>
        <family val="2"/>
      </rPr>
      <t xml:space="preserve">RePEC   ULRICHSWEBEBSCO Crossref   </t>
    </r>
    <r>
      <rPr>
        <b/>
        <sz val="10"/>
        <color theme="1"/>
        <rFont val="Arial Narrow"/>
        <family val="2"/>
      </rPr>
      <t xml:space="preserve">       </t>
    </r>
  </si>
  <si>
    <t>Online Advertising - History, Evolution and Challenges</t>
  </si>
  <si>
    <t>Ungureanu Andrei, Facultatea de Stiinte Economice, Universitatea "Lucian Blaga" din Sibiu  Popescu Doris-Louise, Facultatea de Stiinte Economice, Universitatea "Lucian Blaga" din Sibiu</t>
  </si>
  <si>
    <t>Revista economica, Volume 74, Issue 3</t>
  </si>
  <si>
    <t>121-130</t>
  </si>
  <si>
    <t>DOI: 10.56043/reveco-2022-0031</t>
  </si>
  <si>
    <t xml:space="preserve">RePEC   ULRICHSWEBEBSCO Crossref </t>
  </si>
  <si>
    <t>Sustainable tourism development in times of COVID-19 pandemic</t>
  </si>
  <si>
    <t>Popșa Roxana Elena (ULBS)</t>
  </si>
  <si>
    <t>97 - 105</t>
  </si>
  <si>
    <t>10.56043/reveco-2022-0008</t>
  </si>
  <si>
    <t>RePeC; EBSCO; DOAJ, Ulrichs Web,</t>
  </si>
  <si>
    <t>Assessing tourism industry during the COVID-19 pandemic</t>
  </si>
  <si>
    <t>Quaestus Multidisciplinary Research Journal</t>
  </si>
  <si>
    <t>ISSN online 2343-8134</t>
  </si>
  <si>
    <t>142-149</t>
  </si>
  <si>
    <t>http://www.quaestus.ro/wp-content/uploads/2012/03/Quaestus-20-B5.pdf</t>
  </si>
  <si>
    <t>RePEc–EconPapers; DOAJ; INDEX COPERNICUS;ProQuest</t>
  </si>
  <si>
    <t>A POSSIBLE PREDICTIVE CAUSALITY BETWEEN THE NEW GLOBAL TREND, ENVIRONMENTAL, SOCIAL, AND GOVERNANCE (ESG) AND MARKET SENTIMENT THROUGH “GOLD FUTURES/VIX” RATIO</t>
  </si>
  <si>
    <t>Șerbu Răzvan, Iancu Adrian,  Eugen Rotar</t>
  </si>
  <si>
    <t>Revista Economică, Volume 74, Issue 4,2022</t>
  </si>
  <si>
    <t>91-99</t>
  </si>
  <si>
    <t>10.56043/reveco-2022-0040</t>
  </si>
  <si>
    <t>INTERNAL MARKETING AND HUMAN RESOURCES MANAGEMENT – A SIMPLE RELATIONSHIP OR AN IN-DEPTH SYNERGIC EFFECT?</t>
  </si>
  <si>
    <t>Digital Transformation of Higher Education System</t>
  </si>
  <si>
    <t>Tileaga Cosmin - Lucian Blaga University of Sibiu, Romania, Bucăţa George - Nicolae Bălcescu Land Forces Academy, Sibiu, Romania, Popescu Florin Vasile - Carol I National Defense University, Bucharest, Romania</t>
  </si>
  <si>
    <t>International Conference KNOWLEDGE-BASED ORGANIZATION</t>
  </si>
  <si>
    <t>1843-6722</t>
  </si>
  <si>
    <t>158-168</t>
  </si>
  <si>
    <t>10.2478/kbo-2022-0025</t>
  </si>
  <si>
    <t>Sciendo, EBSCO</t>
  </si>
  <si>
    <t>Student Dropout-A Challenge in Virtual Mobility</t>
  </si>
  <si>
    <r>
      <t xml:space="preserve">Camelia Budac (ULBS), Silvia Marginean (ULBS), </t>
    </r>
    <r>
      <rPr>
        <b/>
        <sz val="10"/>
        <color theme="1"/>
        <rFont val="Arial Narrow"/>
        <family val="2"/>
      </rPr>
      <t>Simona Vinerean (ULBS)</t>
    </r>
  </si>
  <si>
    <t>NEW MODES OF MOBILITY: Lessons Learned 2019-2022
Volume II</t>
  </si>
  <si>
    <t>978-3-949864-05-6</t>
  </si>
  <si>
    <t>29-41</t>
  </si>
  <si>
    <t>https://opus4.kobv.de/opus4-fhws/files/2084/NewM_Volume_II.pdf#page=41</t>
  </si>
  <si>
    <t>Online Co-Teaching Experiences in Virtual Mobilities</t>
  </si>
  <si>
    <t>Simona Vinerean (ULBS)</t>
  </si>
  <si>
    <t>NEW MODES OF MOBILITY: Lessons Learned 2019-2022
Volume I</t>
  </si>
  <si>
    <t xml:space="preserve"> 978-3-949864-04-9</t>
  </si>
  <si>
    <t>93-104</t>
  </si>
  <si>
    <t>https://opus4.kobv.de/opus4-fhws/files/2073/NewM_Volume_I.pdf#page=104</t>
  </si>
  <si>
    <t>New Modes of Mobility: Lesson Learned 2019-2022, coord. Dominik Winkler, Troy Wiwczarosi, capitol Student Dropout - A Challenge in Virtual Mobility, https://opus4.kobv.de/opus4-fhws/frontdoor/index/index/docId/2084</t>
  </si>
  <si>
    <t>Camelia Budac, Silvia Mărginean, Simona Vinerean</t>
  </si>
  <si>
    <t>Würzburg International Business Press</t>
  </si>
  <si>
    <t>noiembrie</t>
  </si>
  <si>
    <t>48/3</t>
  </si>
  <si>
    <r>
      <t xml:space="preserve">New Modes of Mobility: Lesson Learned 2019-2022, coord. Dominik Winkler, Troy Wiwczarosi, </t>
    </r>
    <r>
      <rPr>
        <b/>
        <sz val="10"/>
        <color rgb="FF000000"/>
        <rFont val="Arial Narrow"/>
        <family val="2"/>
      </rPr>
      <t>capitol Student Dropout - A Challenge in Virtual Mobility,</t>
    </r>
    <r>
      <rPr>
        <sz val="10"/>
        <color rgb="FF000000"/>
        <rFont val="Arial Narrow"/>
        <family val="2"/>
      </rPr>
      <t xml:space="preserve"> https://opus4.kobv.de/opus4-fhws/frontdoor/index/index/docId/2084</t>
    </r>
  </si>
  <si>
    <t xml:space="preserve">Würzburg International Business Press </t>
  </si>
  <si>
    <t xml:space="preserve">TOURISM AND RURAL SPACE
Volume 48
Issue 2, Edited by
Georgia-Daniela Tacu Hârșan, Alina-Petronela Haller,
Dănuț Ungureanu, Romanian Academy – Iași Branch
“Gheorghe Zane” Institute for Economic and Social Research
Department of Economic Research
</t>
  </si>
  <si>
    <t xml:space="preserve">Nicula Virgil, Spânu Simona, cap. "The Cultural Tourism of Blaj", </t>
  </si>
  <si>
    <t>Publisher
Performantica Publishing House
I.R.I.IS. Foundation
Iași, Romania
www.performantica.ro</t>
  </si>
  <si>
    <t>SSN: 2971-9151
ISSN-L: 2971-9151</t>
  </si>
  <si>
    <t>30.12.2022</t>
  </si>
  <si>
    <t>193-207; 15 pag</t>
  </si>
  <si>
    <r>
      <rPr>
        <b/>
        <sz val="10"/>
        <color theme="1"/>
        <rFont val="Arial Narrow"/>
        <family val="2"/>
      </rPr>
      <t>Capitol: CHANGE MANAGEMENT AS A SUCCESS FORMULA FOR INDIVIDUALS AND
ORGANIZATIONS -</t>
    </r>
    <r>
      <rPr>
        <sz val="10"/>
        <color theme="1"/>
        <rFont val="Arial Narrow"/>
        <family val="2"/>
      </rPr>
      <t xml:space="preserve"> in</t>
    </r>
    <r>
      <rPr>
        <b/>
        <sz val="10"/>
        <color theme="1"/>
        <rFont val="Arial Narrow"/>
        <family val="2"/>
      </rPr>
      <t xml:space="preserve"> </t>
    </r>
    <r>
      <rPr>
        <sz val="10"/>
        <color theme="1"/>
        <rFont val="Arial Narrow"/>
        <family val="2"/>
      </rPr>
      <t xml:space="preserve">EMPLOYMENT, EDUCATION
AND ENTREPRENEURSHIP. THEMATIC PROCEEDINGS </t>
    </r>
  </si>
  <si>
    <r>
      <t xml:space="preserve">Gordana Gavrić (Faculty of business economics and entrepreneurship, Belgrade, Serbia), </t>
    </r>
    <r>
      <rPr>
        <b/>
        <sz val="10"/>
        <color theme="1"/>
        <rFont val="Arial Narrow"/>
        <family val="2"/>
      </rPr>
      <t>Claudia Ogrean</t>
    </r>
    <r>
      <rPr>
        <sz val="10"/>
        <color theme="1"/>
        <rFont val="Arial Narrow"/>
        <family val="2"/>
      </rPr>
      <t xml:space="preserve"> (ULBS), Aleksandra Golubović Stojanović (Business School of Vocational Studies, "Prof. Dr. Radomir Bojković”, Kruševac, Serbia)</t>
    </r>
  </si>
  <si>
    <t xml:space="preserve">Faculty of Business Economics and Entrepreneurship, Belgrade, Serbia
https://www.eee-conference.com/_img/arhiva/2022/thematic_proceedings_eee2022.pdf  </t>
  </si>
  <si>
    <t>978-86-6069-202-5</t>
  </si>
  <si>
    <t>2*12*2</t>
  </si>
  <si>
    <t>Economica</t>
  </si>
  <si>
    <t>B Martinez, L McAndrews. Investigating US Consumer's Mobile Pay Through UTAUT2 and Generational Cohort Theory: An Analysis of Mobile Pay in Pandemic Times. Repository.</t>
  </si>
  <si>
    <t>https://papers.ssrn.com/sol3/papers.cfm?abstract_id=4268004</t>
  </si>
  <si>
    <t>Gregorios Ronald, Hatane Semuel - Effects of Profitability towards Enterprise Value with Corporate Social Responsibility Performance and Brand Value as Mediating Variables, International Journal of Business Studies</t>
  </si>
  <si>
    <t>https://ijbs.petra.ac.id/index.php/ijbs/article/view/181</t>
  </si>
  <si>
    <t>O'Sullivan, H., 2022. Antecedents, nature and consequences of brand success in comparable newer universities. Doctoral Thesis (Doctoral). Bournemouth University.</t>
  </si>
  <si>
    <t>http://eprints.bournemouth.ac.uk/37482/</t>
  </si>
  <si>
    <t>Kovács Vajkai, Éva (2022) Brand avoidance investigation of fast fashion brands with
anti-consumption approach. PhD thesis, Budapesti Corvinus Egyetem, Gazdálkodástani Doktori Iskola. DOI https://doi.org/10.14267/phd.2022055</t>
  </si>
  <si>
    <t>http://phd.lib.uni-corvinus.hu/1192/</t>
  </si>
  <si>
    <t xml:space="preserve">Hamou-ou-Brahim, Safae Ait; Zaoui, Soukaina; Zhou, Haiwei; and Huang, Dechun, "The influence of product color displayed on online advertisements and consumer personality on purchase intention: The moderating role of age and gender" (2022). ICEB 2022 Proceedings (Bangkok, Thailand). </t>
  </si>
  <si>
    <t>https://aisel.aisnet.org/iceb2022/48/</t>
  </si>
  <si>
    <t>Ali, Rehana Qurban, FACTORS AFFECTING CONSUMERS PREFERENCES DURING COVID-19 PANDEMIC: AN EMPIRICAL STUDY WITH EVIDENCE FROM FAST FOOD INDUSTRY IN KARACHI, Academy of Strategic Management Journal,</t>
  </si>
  <si>
    <t>https://www.proquest.com/openview/43b6505f396020506f217345908db49f/1?pq-origsite=gscholar&amp;cbl=38745</t>
  </si>
  <si>
    <t>Open Government–A Long Way Ahead for Romania</t>
  </si>
  <si>
    <t>Georgescu, Anamaria (2022) "The Quality of Public Participation Infrastructure in the Post-Communist Community of Targoviste, Romania," Proceedings of the Fábos Conference on Landscape and Greenway Planning: Vol. 7: Iss. 1, Article 33.
DOI: https://doi.org/10.7275/en36-p471</t>
  </si>
  <si>
    <t>https://scholarworks.umass.edu/fabos/vol7/iss1/33/</t>
  </si>
  <si>
    <t>M Toyama. Empirical Study on the Acceptance of Mobility as a Service (MaaS) Based on the UTAUT2 Model. Asia Marketing Journal.</t>
  </si>
  <si>
    <t>https://amj.kma.re.kr/journal/vol24/iss3/3/</t>
  </si>
  <si>
    <t>Modjo, M. I., Loekman, S., &amp; Limijaya, A. (2022, August). The ICT Paradox in Indonesia: ICT Investment and Firm Profitability. In 2022 International Conference on Information Management and Technology (ICIMTech) (pp. 111-115). IEEE.</t>
  </si>
  <si>
    <t>https://ieeexplore.ieee.org/abstract/document/9915152</t>
  </si>
  <si>
    <t>Volum de conferință publicat în străinătate</t>
  </si>
  <si>
    <t>Supmak, W. (2022). Enterprise Performance Management in High-Tech Engineering: Developing a Holistic Model (Doctoral dissertation, Oxford Brookes University).</t>
  </si>
  <si>
    <t>https://radar.brookes.ac.uk/radar/file/d48c2909-1524-4e02-a6fc-7c91b7513dda/1/Supmak2022HighTechEngineering.pdf</t>
  </si>
  <si>
    <t>ă</t>
  </si>
  <si>
    <t>Jani, D. G. (2022). A DETAILED STUDY OF FINANCIAL PERFORMANCE OF COAL INDIA LIMITED POST DISINVESTMENT USING DUPONT ANALYSIS, GAP iNTERDISCIPLINARITIES, Volume - V Issue I
January – March 2022</t>
  </si>
  <si>
    <t>Revistă indexată BDI - CiteFactor, International Scientific Indexing, Crossref</t>
  </si>
  <si>
    <t>Singh, G. (2022). Study of Financial Performance of Cement Industry by Using Du-pont Analysis. ADHYAYAN: A JOURNAL OF MANAGEMENT SCIENCES, 12(02), 54-58.</t>
  </si>
  <si>
    <t>https://smsjournals.com/index.php/Adhyayan/article/view/3076</t>
  </si>
  <si>
    <t>Revistă indexată BDI - Revistă indexată Crossref</t>
  </si>
  <si>
    <t>Negi, V. S. Prospects of Growth in E-Commerce in India and Security Framework. INTERNATIONAL JOURNAL OF TRADE &amp; COMMERCE-IIARTC.</t>
  </si>
  <si>
    <t>Revistă indexată BDI - Revistă indexată Index Copernicus</t>
  </si>
  <si>
    <t>Qureshia, M. M., &amp; Yadavb, S. K. S. A Comparative Financial Analysis Between World Top Two E-Commerce Companies: Amazon and Alibaba. International Journal of Trade and Commerce-IIARTC
July-December 2021, Volume 10, No. 2 pp. 256-268</t>
  </si>
  <si>
    <t>Hassan, M., Habib, Z., &amp; Ali, M. S. Z. (2022). Technical and Vocational Educational Programs. Global Regional Review (GRR), Vol. VII, No. II (Spring 2022),  Pages: 266‒ 275</t>
  </si>
  <si>
    <t>https://www.researchgate.net/profile/Dr-Muhammad-Shahid-Zulfiqar-Chaddhar/publication/363266794_Technical_and_Vocational_Educational_Programs_Investigating_the_Effect_on_Poverty_Reduction/links/6314fe7d1ddd4470213680d3/Technical-and-Vocational-Educational-Programs-Investigating-the-Effect-on-Poverty-Reduction.pdf</t>
  </si>
  <si>
    <t>Revistă indexată BDI - Revistă indexată ResearchBib</t>
  </si>
  <si>
    <t>Puiu, R., &amp; Lazăr, T. (2022). The Romanian Higher Educational System–before and after the Bologna moment. Case study of a Romanian university. Journal of Educational Sciences, 23(1), 45.</t>
  </si>
  <si>
    <t>https://rse.uvt.ro/pdf/2022/Nr1_update/RSE1_2022_5.pdf</t>
  </si>
  <si>
    <t>Revistă indexată BDI - Revistă indexată EBSCO, ERIC, ERIH Plus, INDEX COPERNICUS, DOAJ, CEEOL</t>
  </si>
  <si>
    <t>Özmen, S. (2022). Türk bankacılık sisteminde yerli yabancı banka ayrımı ile karlılığı etkileyen faktörlerin panel veri modeliyle analiz edilmesi.</t>
  </si>
  <si>
    <t>https://books.google.ro/books?hl=ro&amp;lr=&amp;id=f2iJEAAAQBAJ&amp;oi=fnd&amp;pg=PT12&amp;ots=Fui70LmVP9&amp;sig=6zUnP3wWgpoWEn9oU_pXmklcovQ&amp;redir_esc=y#v=onepage&amp;q&amp;f=false</t>
  </si>
  <si>
    <t>Carte indexată în Google Scholar</t>
  </si>
  <si>
    <t>Omachar, A. E. (2022). Securities Market Development, Bank Industry Performance, Government Regulations and Economic Growth in the Common Market for Eastern and Southern Africa Member States (Doctoral dissertation, University of Nairobi).</t>
  </si>
  <si>
    <t>http://erepository.uonbi.ac.ke/bitstream/handle/11295/161426/Allan%20Ekweny%20Omachar-%20PHD%20Thesis.pdf?sequence=1&amp;isAllowed=y</t>
  </si>
  <si>
    <t>Teză de doctorat indexată în Google Scholar</t>
  </si>
  <si>
    <t>Ajizah, S. D. N., &amp; Widarjono, A. (2022). Dampak Covid-19 terhadap keuntungan Bank Umum Syariah (BUS) di Indonesia: Indonesia. Jurnal Kebijakan Ekonomi dan Keuangan.</t>
  </si>
  <si>
    <t>https://journal.uii.ac.id/JKEK/article/view/25454</t>
  </si>
  <si>
    <t>Revistă neindexată</t>
  </si>
  <si>
    <t>Acharya, K. R., &amp; Vyas, S. K. (2022). The Impact of Bank-Specific and Macroeconomic Variables on Commercial Banks Profitability in Nepal. Patan Pragya, 10(01), 74-85.</t>
  </si>
  <si>
    <t>https://www.nepjol.info/index.php/pragya/article/view/50592</t>
  </si>
  <si>
    <t>Revistă indexată BDI - SciLit</t>
  </si>
  <si>
    <t>AJIZAH, S. D. N. (2022). Analisis Kinerja Bank Syariah Sebelum Dan Saat Pandemi Covid-19.</t>
  </si>
  <si>
    <t>https://dspace.uii.ac.id/bitstream/handle/123456789/39889/19918023.pdf?sequence=1&amp;isAllowed=y</t>
  </si>
  <si>
    <t>Özcan, I. Ş. I. K., &amp; ERSOY, E. BANK AGE AND FINANCIAL PERFORMANCE. IS THE RELATIONSHIP LINEAR OR NONLINEAR? EVIDENCE FROM LISTED AND UNLISTED COMMERCIAL BANKS IN CHINA. Finans Ekonomi ve Sosyal Araştırmalar Dergisi, 7(4), 893-906.</t>
  </si>
  <si>
    <t>https://dergipark.org.tr/en/pub/fesa/issue/74902/1217119</t>
  </si>
  <si>
    <t>Elliyana, E., Manurung, A. H., Ulupui, I. G. K. A., &amp; Nazir, G. Performance of Conventional Banking, Impact of Indonesia's National Economic Recovery Program Due to the Covid 19 Pandemic.</t>
  </si>
  <si>
    <t>https://e-journal.trisakti.ac.id/index.php/ber/article/view/13700</t>
  </si>
  <si>
    <t>Revistă indexată BDI - Revistă indexată Sinta, Garud, Dimensions</t>
  </si>
  <si>
    <t>Baklouti, N., Elbaz, A., &amp; El Khamlichi, A. Comparison of Bank Profitability: Evidence from Morocco and Tunisia. International Journal of Smart Business and Technology</t>
  </si>
  <si>
    <t>https://gvpress.com/journals/IJSBT/vol10_no2/3.pdf</t>
  </si>
  <si>
    <t>Revistă indexată BDI - Revistă indexată DRJI</t>
  </si>
  <si>
    <t>КРИЗА, М. (2022). РЕНТАБИЛНОСТ НА БАНКИТЕ В БЪЛГАРИЯ МЕЖДУ СВЕТОВНАТА ФИНАНСОВА И ИКОНОМИЧЕСКА КРИЗА И КОВИД-19 Александрина ПАНЧЕВА1. Известия, 66(4).</t>
  </si>
  <si>
    <t>https://www.researchgate.net/profile/Aleksandrina-Pancheva/publication/366781236_Profitability_of_banks_in_Bulgaria_between_the_World_Financial_Crisis_and_Covid-19/links/63b1ea67a03100368a45f5e9/Profitability-of-banks-in-Bulgaria-between-the-World-Financial-Crisis-and-Covid-19.pdf</t>
  </si>
  <si>
    <t>Revistă indexată BDI - Revistă indexată ERIH Plus</t>
  </si>
  <si>
    <t>KOLEV, K. (2022). THE IMPORT OF FOREIGN DIRECT INVESTMENTS AS A FACTOR OF PRODUCTION GROWTH IN THE REGIONAL ECONOMIES IN BULGARIA. ИЗЛИЗА ОТ 1957 Г., 318.</t>
  </si>
  <si>
    <t>https://journal.ue-varna.bg/uploads/20221219065941_108398445163a00bdda963c.pdf#page=38</t>
  </si>
  <si>
    <t>KÜÇÜKOĞLU, S., &amp; GENÇ, E. G. TÜRK BANKACILIK SEKTÖRÜNDE PİYASA HAKİMİYETİNE ETKİ EDEN FAKTÖRLER: BİR PANEL VERİ ANALİZİ. İstanbul Ticaret Üniversitesi Girişimcilik Dergisi, 6(11), 28-45.</t>
  </si>
  <si>
    <t>https://dergipark.org.tr/en/pub/tje/issue/70589/1093769</t>
  </si>
  <si>
    <t>Neves, S. C. L. D. (2022). O modelo de competências de liderança nas Forças Armadas (Doctoral dissertation, Instituto Superior de Economia e Gestão).</t>
  </si>
  <si>
    <t>Revistă indexată BDI - Index Copernicus, ERIH Plus, DRJI, Crossref</t>
  </si>
  <si>
    <t>FORMATION OF EQUILIBRIUM SYSTEM OF DEVELOPMENT OF INDUSTRIAL PRODUCTION IN INNOVATIVE REGIONAL SYSTEMS, TRONIN SERGEY ALEKSANDROVICH , Kuchkovskaya N.V.</t>
  </si>
  <si>
    <t>https://elibrary.ru/item.asp?id=49512086</t>
  </si>
  <si>
    <t>Carp, M., Georgescu, I. E., &amp; Afrăsinei, M. B. (2022). Influenţa reputaţiei auditorului şi a gradului de concentrare a acţionariatului asupra calităţii informaţiilor financiare. Audit Financiar, 20(1), 11-116.</t>
  </si>
  <si>
    <t>https://www.proquest.com/docview/2627196792?pq-origsite=gscholar&amp;fromopenview=true</t>
  </si>
  <si>
    <t>Revistă indexată BDI - Repec</t>
  </si>
  <si>
    <t>Claudia Ogrean (ULBS), Mihaela Herciu (ULBS); Lucian Belascu (ULBS)</t>
  </si>
  <si>
    <t>Searching for sustainable competitive advantage–from tangibles to intangibles. Journal of US-China Public Administration, 6(4), 1-9.</t>
  </si>
  <si>
    <t>Omoregbe, O., &amp; Azage, J. (2022). Employee Satisfaction and Competitive Advantage of Virtual Organisations in Lagos State, Nigeria. SRIWIJAYA INTERNATIONAL JOURNAL OF DYNAMIC ECONOMICS AND BUSINESS, 6(1), 23-50.</t>
  </si>
  <si>
    <t>https://sijdeb.unsri.ac.id/index.php/SIJDEB/article/view/311</t>
  </si>
  <si>
    <t>Muparuri, L., &amp; Gumbo, V. (2022). On logit and artificial neural networks in corporate distress modelling for Zimbabwe listed corporates. Sustainability Analytics and Modeling, 2, 100006.</t>
  </si>
  <si>
    <t>https://www.sciencedirect.com/science/article/pii/S2667259622000042</t>
  </si>
  <si>
    <t>Radojko, L. (2022). Employee Costs Of Distribution Trade Of The European Union And Serbia. Business Excellence and Management, 12(3), 60-76.</t>
  </si>
  <si>
    <t>https://beman.ase.ro/no123/5.pdf</t>
  </si>
  <si>
    <t>Revistă indexată BDI - Repec, Econpapers, DOAJ, Proquest</t>
  </si>
  <si>
    <t>Muparuri, L., &amp; Gumbo, V. (2022). Corporate Distress-One of the Major Hindrances to Sustainable Development of Africa. AfricaGrowth Agenda, 19(1), 10-13.</t>
  </si>
  <si>
    <t>https://journals.co.za/doi/abs/10.10520/ejc-afgrow_v19_n1_a2</t>
  </si>
  <si>
    <t>Revistă indexată BDI - Econpapers, IDEAS</t>
  </si>
  <si>
    <t>Wraith, A. (2022). Balance Sheet Strength: A Retrospective Analysis of Corporate Liquidity and Solvency and Firm Stock Returns.</t>
  </si>
  <si>
    <t>https://scholarship.claremont.edu/cmc_theses/2970/</t>
  </si>
  <si>
    <t>Ramos, T., &amp; Amaral, M. DETERMINANTES DA RENTABILIDADE DAS EMPRESAS COTADAS NA EURONEXT LISBON: Evidência empírica em Portugal, no período de 2015 a 2020.</t>
  </si>
  <si>
    <t>https://xxencuentro.aeca.es/wp-content/uploads/2022/09/12c.pdf</t>
  </si>
  <si>
    <t>Rodriguez, R. (2022). Factores que afectan la transparencia de los datos abiertos gubernamentales y cómo influyen en la innovación de la salud pública (Doctoral dissertation, Universidad Ana G Méndez-Gurabo).</t>
  </si>
  <si>
    <t>https://www.proquest.com/openview/0c2b905a5b93ac2b7f644506ee127a13/1?cbl=18750&amp;diss=y&amp;pq-origsite=gscholar</t>
  </si>
  <si>
    <t>Vasile, V., Panait, M., Piciocchi, P., Ferri, M. A., &amp; Palazzo, M. (2022). Performance management and sustainable development: An exploration of non-financial performance of companies with foreign capital in Romania. Italian Journal of Marketing, 2022(3), 371-400.</t>
  </si>
  <si>
    <t>https://link.springer.com/article/10.1007/s43039-022-00056-x</t>
  </si>
  <si>
    <t>Revistă indexată BDI - Repec, Exaly</t>
  </si>
  <si>
    <t>Lucian Belascu (ULBS); Alexandra Horobet (ASE Bucuresti)</t>
  </si>
  <si>
    <t>Foreign direct investments and institutional performance: a Romanian perspective. Вісник Киiвського нацiонального унiверситету iм. Тараса Шевченка. Серiя: Економiка, (9 (174)), 21-26.</t>
  </si>
  <si>
    <t>Horobet Alexandra (ASE Bucuresti),  Irina Mnohoghitnei (ASE Bucuresti), Emanuela Zlatea (ASE Bucuresti) Lucian Belascu (ULBS)</t>
  </si>
  <si>
    <t xml:space="preserve"> The interplay between digitalization, education, and financial development: A european case study. Journal of Risk and Financial Management, 15(3), 135.</t>
  </si>
  <si>
    <t>Rahman, N. N., Rahayu, D., Rasyid, M., Wahyu, S. A., &amp; Simatupang, E. D. (2022). The Development of Education Digitalization in the Hinterland. European Journal of Education and Pedagogy, 3(5), 159-164.</t>
  </si>
  <si>
    <t>https://ej-edu.org/index.php/ejedu/article/view/475</t>
  </si>
  <si>
    <t>Revistă indexată BDI - Crossref, Scilit</t>
  </si>
  <si>
    <t>Aslam, A., Ghouse, G., &amp; Khan, B. (2022). Role of Financial Development on Economic Complexity: An Empirical Evidence from 33 BRI Countries. Audit and Accounting Review, 2(1), 26-47.</t>
  </si>
  <si>
    <t>https://journals.umt.edu.pk/index.php/aar/article/view/2837</t>
  </si>
  <si>
    <t>Revistă indexată BDI - Crossref, Scilit, ROAD, BASE, Semantic Scholar</t>
  </si>
  <si>
    <t>Stoica, E. A., Bogoslov, I. A., &amp; Serbu, R. S. FINTECH AND EDUCATION, IN THE CONTEMPORARY TIMES OF A RAPIDLY CHANGING ENVIRONMENT–A BIBLIOMETRIC STUDY. EMPLOYMENT, EDUCATION AND ENTREPRENEURSHIP, 15.</t>
  </si>
  <si>
    <t>http://www.eee-conference.com/_img/arhiva/2022/thematic_proceedings_eee2022.pdf#page=14</t>
  </si>
  <si>
    <t>Horobet Alexandra (ASE Bucuresti), Belaşcu Lucian (ULBS), Popovici Oana (ASE Bucuresti)</t>
  </si>
  <si>
    <t>Shaping Competitiveness for Driving FDI in CEE Countries. Romanian Journal of European Affairs, 21(2).</t>
  </si>
  <si>
    <t>Васильева, А. В. (2022). Использование отраслевой структуры экономики для отбора регионов-конкурентов (на примере Амурской области) - Using the Sectoral Structure of the Economy to Select Competing Regions (on the Example of the Amur Region). Статистика и Экономика, 19(6), 40-52.</t>
  </si>
  <si>
    <t>https://statecon.rea.ru/jour/article/view/1669</t>
  </si>
  <si>
    <t>Revistă indexată BDI - Dimensions, DOAJ, BASE</t>
  </si>
  <si>
    <t>Mistreanu, D. S. (2022). A comparative analysis of the evolution of the business internationalization process: the Western Balkans and the EU member states in CEE. CES Working Papers, 14(4), 369-381.</t>
  </si>
  <si>
    <t>https://www.ceeol.com/search/article-detail?id=1109020</t>
  </si>
  <si>
    <t>Revistă indexată BDI - CEEOL, DOAJ, EBSCO, Proquest</t>
  </si>
  <si>
    <t>From financial performance for shareholders to global performance for stakeholders. Studies in business and economics.</t>
  </si>
  <si>
    <t>Alina, Radoiu, &amp; Cristina Maria, Batusaru. (2022). SUSTAINABLE VALUE OF cOMPANIES. Management of Sustainable Development, 14(1).</t>
  </si>
  <si>
    <t>Revistă indexată BDI - Crossref, DOAJ, ERIH PLUS, Index Copernicus, JournalTOCs, Research Papers in Economics (RePeC), Scholars Portal Journals, ScienceGate, Sherpa Romeo</t>
  </si>
  <si>
    <t>Belascu Lucian (ULBS), Horobet Alexandra (ASE Bucuresti)</t>
  </si>
  <si>
    <t>On the Relationship between Social Responsibility and Financial Performance-The Need for Theoretical Convergence. International Proceedings of Economics Development and Research, 65, 32.</t>
  </si>
  <si>
    <t>Rasool, N., Sohail, M., &amp; Hussain, M. M. Analysis of Sustainability Disclosure and Performance Indicators in Pakistan to Determine the Value Relevance of Sustainability Reporting. Global Economics Review, 7(1), 41-56</t>
  </si>
  <si>
    <t>https://www.researchgate.net/profile/Muhammad-Sohail-68/publication/363253528_Analysis_of_Sustainability_Disclosure_and_Performance_Indicators_in_Pakistan_to_Determine_the_Value_Relevance_of_Sustainability_Reporting/links/639f289be42faa7e75d3642e/Analysis-of-Sustainability-Disclosure-and-Performance-Indicators-in-Pakistan-to-Determine-the-Value-Relevance-of-Sustainability-Reporting.pdf</t>
  </si>
  <si>
    <t>Revistă indexată BDI - HJRS/HEC</t>
  </si>
  <si>
    <t>홍창유. (2022). 지역 거점 국제공항 입지경쟁력 분석 연구-영남권 공항 사례를 중심으로. 한국지적정보학회지, 24(2), 159-169.</t>
  </si>
  <si>
    <t>https://www.dbpia.co.kr/Journal/articleDetail?nodeId=NODE11119552#a</t>
  </si>
  <si>
    <t>Lucian Belascu (ULBS), Alexandra Horobet (ASE Bucuresti), Alexandra Smedoiu Popoviciu (ASE Bucuresti), Dan Gabriel Dumitrescu (ASE Bucuresti)</t>
  </si>
  <si>
    <t xml:space="preserve"> What drives profitability in the Romanian ICT sector?. Amfiteatru Economic, 23(15), 899-913.</t>
  </si>
  <si>
    <t>Consuela Popescu (ASE Bucuresti), Georgiana Vrinceanu (ASE Bucuresti); Alexandra Horobet (ASE Bucuresti), Lucian Belascu (ULBS)</t>
  </si>
  <si>
    <t xml:space="preserve"> Business recovery in the European Union after the global financial crisis: lessons for the Coronavirus pandemic. Eastern Journal of European Studies, 12.</t>
  </si>
  <si>
    <t>LAZAR, P., &amp; NICHITA, E. M. FORWARD THINKING ON RECOVERY: COVID-19 PANDEMIC RESPONSES IN EMERGING MARKETS. In Law, Business and Innovation Studies (LBIS) Conference (p. 57).</t>
  </si>
  <si>
    <t>https://lbisconference.com/wp-content/uploads/2022/03/LBIS-FULL-PAPER-PROCEEDINGS-BOOK-2022.pdf#page=61</t>
  </si>
  <si>
    <t>Stefania Curea (ASE Bucuresti), Lucian Belascu (ULBS), Ana Maria Barsan (Universitatea Bucuresti)</t>
  </si>
  <si>
    <t>An Exploratory Study of Financial Performance in CEE Countries. KnE Social Sciences, 286-300.</t>
  </si>
  <si>
    <t>VALASKOVA, K., GAJDOSIKOVA, D., &amp; DURANA, P. (2022). The Territorial Impact of Indebtedness: Sectoral Analysis in Slovak Environment. Fostering Recovery through Metaverse Business Modelling, 626.</t>
  </si>
  <si>
    <t>https://www.researchgate.net/profile/Abebe-Alemu-2/publication/364495612_Economic_Liberalization_Privatization_and_Globalization_Hodge-Podges_Ethiopian_Manufacturing_Firms_Retort_from_Marketing_Perspectives/links/636924af431b1f53007a8574/Economic-Liberalization-Privatization-and-Globalization-Hodge-Podges-Ethiopian-Manufacturing-Firms-Retort-from-Marketing-Perspectives.pdf#page=630</t>
  </si>
  <si>
    <t>Mihaylova-Borisova, G. (2022, September). Post COVID-19 Recovery and New Challenges for Central And Eastern European Countries. In Economic Challenges in the Context of Pandemic and War Circumstances. Monetary and Economic Research Center 8th Annual Conference (pp. 36-49). Университет за национално и световно стопанство (УНСС).</t>
  </si>
  <si>
    <t>https://www.ceeol.com/search/chapter-detail?id=1118714</t>
  </si>
  <si>
    <t>Belascu Lucian (ULBS), Budac Camelia (ULBS)</t>
  </si>
  <si>
    <t xml:space="preserve"> Considerations on the Impact of the Global Financial Crisis on Economies from Eastern Europe.</t>
  </si>
  <si>
    <t>Md Masud, R. (2022). The Economic Impact of Investment, Expenditure and Wages on GRDP–a Case Study of 47 Prefectures of Japan in 2005. Technology audit and production reserves, 6(4), 68.</t>
  </si>
  <si>
    <t>https://papers.ssrn.com/sol3/papers.cfm?abstract_id=4330078</t>
  </si>
  <si>
    <t>Revistă indexată BDI - Index Copernicus, EBSCO, DOAJ</t>
  </si>
  <si>
    <t>Horobet Alexandra (ASE Bucuresti), Georgiana Vrinceanu (ASE Bucuresti), Consuela Popescu (ASE Bucuresti), Belascu Lucian (ULBS)</t>
  </si>
  <si>
    <t>Business Dynamics in Recovery Times: A Comparative Perspective on Manufacturing Firms’ Performance in the European Union. Management dynamics in the knowledge economy, 9(1), 122-136.</t>
  </si>
  <si>
    <t>Kamkankaew, P., Phattarowas, V., Khumwongpin, S., Limpiaongkhanan, P., &amp; Sribenjachot, S. (2022). Increasing Competitive Environment Dynamics and the Need of Hyper-Competition for Businesses. International Journal of Sociologies and Anthropologies Science Reviews (IJSASR), 2(5), 9-20.</t>
  </si>
  <si>
    <t>https://so07.tci-thaijo.org/index.php/IJSASR/article/view/1639</t>
  </si>
  <si>
    <t>Revistă indexată BDI - Index Copernicus, ResearchBib, CiteFactor</t>
  </si>
  <si>
    <t>Belascu Lucian (ULBS), Daniela Danacica (Universtatea Tg Jiu)</t>
  </si>
  <si>
    <t xml:space="preserve"> The Interactive Causality between Higher Education and Economic Growth in Romania. In Proceedings of Annual London Business Research Conference.</t>
  </si>
  <si>
    <t>Petrenko, O. (2022). How Universities Determine Economic Development in 27 EU Member States. ACC Journal.</t>
  </si>
  <si>
    <t>https://dspace.tul.cz/handle/15240/166057</t>
  </si>
  <si>
    <t>Revistă indexată BDI - INDEX COPERNICUS INTERNATIONAL, ERIH PLUS, ROAD Directory of Open Access Scholarly Resources and DOAJ Directory of Open Access Journals</t>
  </si>
  <si>
    <t>Guven, M. (2022). OIL PRICE VOLATILITY AND STOCK MARKETS IN BRICS: EVIDENCE FROM QUANTILE REGRESSION FOR PANEL DATA, in ACADEMIC COMMENTS AND ANALYZES ON DEVELOPMENTS IN FINANCE AND ECONOMICS, Sahin Karabulut (editor), EKIN Publishing, e_ISBN: 978-625-8235-29-6</t>
  </si>
  <si>
    <t>https://www.researchgate.net/publication/366589293_OIL_PRICE_VOLATILITY_AND_STOCK_MARKETS_IN_BRICS_EVIDENCE_FROM_QUANTILE_REGRESSION_FOR_PANEL_DATA</t>
  </si>
  <si>
    <t>Radojko Lukić (2022). Performansna analiza distribucione trgovine Evropske unije i Srbije. Performance Analysis of the Distribution Trade of the European Union and Serbia. Conference: IZZIVI GLOBALIZACIJE IN DRUŽBENO EKONOMSKO OKOLJE EU GLOBALISATION CHALLENGES AND THE SOCIAL ECONOMIC ENVIRONMENT OF THE EU, 327-335, University of Novo mesto</t>
  </si>
  <si>
    <t>https://www.researchgate.net/publication/366065193_Performansna_analiza_distribucione_trgovine_Evropske_unije_i_Srbije_Performance_Analysis_of_the_Distribution_Trade_of_the_European_Union_and_Serbia</t>
  </si>
  <si>
    <t>Özcan IŞIK (2022). NONLINEAR EFFECT OF LOAN TO DEPOSIT RATIO ON
BANK PERFORMANCE: A COMPARISON WITH PAKISTAN AND CHINA, International Journal of Insurance and Finance, 61-71</t>
  </si>
  <si>
    <t>https://www.ijif.net/public/admin/uploads/sayfalar/181/makale-5.pdf</t>
  </si>
  <si>
    <t>Revistă indexată BDI - Citefactor</t>
  </si>
  <si>
    <t>Marić, V., Ignjatović, S., &amp; Anđelković, D. (2022). Determinants of bank business success: A study of selected cases from former Yugoslav countries. Bankarstvo, 51(3-4), 94-127.</t>
  </si>
  <si>
    <t>https://scindeks.ceon.rs/article.aspx?artid=1451-43542203094M</t>
  </si>
  <si>
    <t>Revistă indexată BDI - DOAJ</t>
  </si>
  <si>
    <t>Shahzad Ahmad, Shahzad Ahmad, Maria Shabir, Kashif Amin, Awis Muhammad (2022). Does Education Enhance Economic Growth? Evidence from Pakistan, International Journal of Scientific and Engineering Research, Volume 11(Issue 7):1454-1464 
Citations
0
Recommendations
0
Reads
252</t>
  </si>
  <si>
    <t>https://www.researchgate.net/publication/358377267_Does_Education_Enhance_Economic_Growth_Evidence_from_Pakistan#fullTextFileContent</t>
  </si>
  <si>
    <t>Revistă indexată BDI - Index Copernicus, ResearchBib</t>
  </si>
  <si>
    <t>Next generations of consumers – challenges and opportunities for brands</t>
  </si>
  <si>
    <t>Bardia Shabani. Le rôle des événements et des innovations culturelles dans la construction de l'image d'une destination touristique. Géographie. Université Paul Valéry - Montpellier III, 2022.</t>
  </si>
  <si>
    <t>https://theses.hal.science/tel-03890359v1/document</t>
  </si>
  <si>
    <t>Özkan Pir, E. (2022). THE INFLUENCE OF OPENNESS TO CHANGES ON THE SHOPPING ORIENTATION OF
GENERATION Z CUSTOMER . İThe Journal of Business, Economics and Management Research , 5 (1) , 150-176 . DOI: 10.33416/baybem.1049018</t>
  </si>
  <si>
    <t>https://dergipark.org.tr/tr/pub/baybem/issue/67899/1049018</t>
  </si>
  <si>
    <t xml:space="preserve">Garip, S. (2022). QUALITATIVE EVALUATION OF THE RELATIONSHIP BETWEEN BRAND
ORIENTATION-QUALITY CONSCIOUSNESS AND ENVIRONMENTAL
AWARENESS THROUGH GENERATIONS X AND Z . International Journal of Social Sciences , 6 (1) , 180-202 . </t>
  </si>
  <si>
    <t>https://dergipark.org.tr/en/pub/toplumsalbilimler/issue/69372/1075390</t>
  </si>
  <si>
    <t>Yasa, Y. A. , Kuş, A. S. &amp; Sayan, N. (2022). DIGITAL NATIVES AS NEW CONSUMERS: THE EFFECT OF ROLE. MODEL ON BEHAVIOURAL INTENTION IN GENERATION Z. International Journal of Management Economics and Business, , 18 (3) , 929-955 . DOI: 10.17130/ijmeb.1011812</t>
  </si>
  <si>
    <t>https://dergipark.org.tr/en/pub/ijmeb/issue/72612/1011812</t>
  </si>
  <si>
    <t>Bora Semiz, B. (2022). Investigation of Factors of Affecting Consumer’s
Satisfaction Towards Mobile Applications: A Study on
Generation Z . Journal of the Human and Social Researches , 11 (1) , 63-89 . DOI: 10.15869/itobiad.879819</t>
  </si>
  <si>
    <t>https://dergipark.org.tr/en/pub/itobiad/article/879819</t>
  </si>
  <si>
    <t>Sims Craig - The nature of Gen-Zs influence on the Future of Printed Surf Magazines, doctoral thesis</t>
  </si>
  <si>
    <t>https://pure.bond.edu.au/ws/portalfiles/portal/186737831/Craig_Sims_Thesis.pdf</t>
  </si>
  <si>
    <t>Tükel Paker, İrem B. (2022). The Effect of Social Media Phenomena on Consumption Habits of Generation Z. Journal of Social, Humanities and Administrative Sciences, 5(4), 451–461. https://doi.org/10.26677/TR1010.2022.971</t>
  </si>
  <si>
    <t>https://www.sobibder.org/index.php/sobibder/article/view/264</t>
  </si>
  <si>
    <t>Theoretical approaches on successful email marketing campaigns</t>
  </si>
  <si>
    <t>S. Saralaya, J. Hehar, A. S. Pereira, A. Saldanha and M. Fernandes, "RetroMailer- An Email Marketing Campaign using Amazon SES," 2023 2nd International Conference on Smart Technologies and Systems for Next Generation Computing (ICSTSN), Villupuram, India, 2023, pp. 1-6, doi: 10.1109/ICSTSN57873.2023.10151562.</t>
  </si>
  <si>
    <t>https://ieeexplore.ieee.org/abstract/document/10151562</t>
  </si>
  <si>
    <t>Murat Șener - COVID-19 PANDEMİ SÜRECİNDE PAZARLAMA
İLETİŞİM UNSURLARININ MÜŞTERİ MEMNUNİYETİ
ÜZERİNDEKİ ETKİSİ: ÖZEL OKULLAR ÖRNEĞİ, doctoral thesis</t>
  </si>
  <si>
    <t>http://acikerisim.gelisim.edu.tr/xmlui/bitstream/handle/11363/4635/791655.pdf?sequence=1&amp;isAllowed=y</t>
  </si>
  <si>
    <t>Budac Camelia (ULBS), Belașcu Lucian (ULBS)</t>
  </si>
  <si>
    <t>Considerations on the Impact of the Global Financial Crisis on Economies from Eastern Europe</t>
  </si>
  <si>
    <t>Md. Masud, Rony, The Economic Impact of Investment, Expenditure and Wages on GRDP – a Case Study of 47 Prefectures of Japan in 2005 (December 31, 2022). Technology Audit and Production Reserves, 6(4(68), 43–48, 2022; doi.10.15587/2706-5448.2022.271840, Available at SSRN: https://ssrn.com/abstract=4330078</t>
  </si>
  <si>
    <t>Budac Camelia (ULBS), Pentescu Alma (ULBS)</t>
  </si>
  <si>
    <t>Promoting entrepreneurship in Romania: An impact study within recent graduates of economic sciences</t>
  </si>
  <si>
    <t>Pambekti, G. T., Yusfiarto, R., &amp; Nugraha, S. S. (2022). ROSCAs THROUGH THE ISLAMIC COMMUNITY: AN ALTERNATIVE TO ENHANCING ENTREPRENEURSHIP AND WEALTH. Journal of Islamic Monetary Economics and Finance, 8, 81-106. https://doi.org/10.21098/jimf.v8i0.1371</t>
  </si>
  <si>
    <t>Budac Camelia (ULBS), Ogrean Claudia (ULBS), Leila Lunguleac-Bardasuc (Malaga)</t>
  </si>
  <si>
    <t>Study on the Reputation of the (MASS) Media in Romania</t>
  </si>
  <si>
    <t>Koçak, A. &amp; Aydın, İ. (2022). Your Media / My Media:
The Positioning of Attributed Reputation to Media by Generations . Akdeniz Üniversitesi İletişim Fakültesi Dergisi , 2022 November Special Issue , 1-22 . DOI: 10.31123/akil.1171504</t>
  </si>
  <si>
    <t>https://dergipark.org.tr/en/pub/akil/issue/73746/1171504</t>
  </si>
  <si>
    <t>The Impact of Purchasing Intentions on Retail Home Improvements in E-Commerce on Generation Y and Z's Brand Engagement, Journal of Business and Management Studies,
 https://doi.org/10.32996/jbms.2022.4.1.25</t>
  </si>
  <si>
    <t>https://al-kindipublisher.com/index.php/jbms/article/view/3022/2649</t>
  </si>
  <si>
    <t>Konnichiwa's Advertising Model in an Effort to Reach Consumers (Case Study at Konnichiwa Japanese Restaurant, Bandung City), DOI: https://doi.org/10.38035/jafm.v3i5.155</t>
  </si>
  <si>
    <t>https://dinastires.org/JAFM/article/view/155</t>
  </si>
  <si>
    <t xml:space="preserve">WU LINGLING, MANAGEMENT OF MARKETING COMMUNICATIONS SYSTEM
OF HIGHER EDUCATION INSTITUTIONS IN CHINA, </t>
  </si>
  <si>
    <t>https://science.snau.edu.ua/wp-content/uploads/2022/12/Wu-signed.pdf</t>
  </si>
  <si>
    <t>TEZA DE DOCTORAT</t>
  </si>
  <si>
    <t xml:space="preserve">Burak Durmaz, PAZARLAMA İLETİŞİMİNDE HEDEF KİTLEYİ ANLAMA
SÜRECİNİN GELİŞİMİ: “HEDEF KİTLEYİ ANLAMA
ODAKLI GÜNCEL UYGULAMALAR ÜZERİNE BİR
İNCELEME”
</t>
  </si>
  <si>
    <t>http://acikerisim.maltepe.edu.tr/xmlui/bitstream/handle/20.500.12415/9175/10451722.pdf?sequence=1&amp;isAllowed=y</t>
  </si>
  <si>
    <t>Analisis Integrated    Marketing    CommunicationDalam    Meningkatkan    Kepuasan    dan    Loyalitas    Konsumen, Tuharman, Helwen Heri, dan Hadiyanti, JMBT (Jurnal Manajemen dan Bisnis Terapan)Vol.4,No.2,Desember2022, 87-96</t>
  </si>
  <si>
    <t>http://journal.unilak.ac.id/index.php/mbt/article/view/12649/4625</t>
  </si>
  <si>
    <t>THE ROLE OF MARKETING IN THE SUPPLY CHAIN DISRUPTION MANAGEMENT
PROCESS, Teodora Todorova, MANAGEMENT AND EDUCATION
 VOL. 18 (2) 2022</t>
  </si>
  <si>
    <t>http://www.conference-burgas.com/maevolumes/vol18_2022/b2_v18.pdf#page=110</t>
  </si>
  <si>
    <t>Vol. Edit. Din străinatate</t>
  </si>
  <si>
    <t>Peningkatan daya saing UMKM Ikatan Pengusaha Aisyiyah Bantul melalui integrated marketing, Seminar Nasional Hasil Pengabdian kepada Masyarakat
26 November 2022, Hal. 999-1006
e-ISSN: 2686-2964</t>
  </si>
  <si>
    <t>http://seminar.uad.ac.id/index.php/senimas/article/view/11174/pdf</t>
  </si>
  <si>
    <t>Hábitos de compra y consumo de alimentos durante las cuarentenas por COVID-19 en Bogotá
Christian Acevedo-Navas and María Angelica Osorio-Romero</t>
  </si>
  <si>
    <t>https://www.jstor.org/stable/27164679</t>
  </si>
  <si>
    <t>Risky Business: Consumer Attitudes, Perceptions, and Consumption Behaviors During COVID-19
Brian J. TaillonORCID Icon,Enping (Shirley) MaiORCID Icon &amp;Diana L. HaytkoORCID Icon
Pages 47-65 | Published online: 05 Jan 2022</t>
  </si>
  <si>
    <t>https://www.tandfonline.com/doi/full/10.1080/01973533.2021.2020117?needAccess=true</t>
  </si>
  <si>
    <t>Impact of Coronavirus on Consumer Behavior
MD DANISH Raza and Reshma Nikhat, DOI 10.1149/10701.11559ecst</t>
  </si>
  <si>
    <t>https://iopscience.iop.org/article/10.1149/10701.11559ecst/meta</t>
  </si>
  <si>
    <t>GLOBAL PERSPECTIVE OF CONSUMER BEHAVIOUR DURING COVID-19, DOI: https://doi.org/10.46281/ijmri.v7i1.1807</t>
  </si>
  <si>
    <t>https://www.cribfb.com/journal/index.php/ijmri/article/view/1807</t>
  </si>
  <si>
    <t xml:space="preserve">Impact of COVID-19 on consumer behavior in the leisure outdoor
sports market
by
Lea – Florentina Koh
</t>
  </si>
  <si>
    <t>https://www.proquest.com/openview/16a8edef685c95789908c7341de56f88/1?pq-origsite=gscholar&amp;cbl=18750&amp;diss=y</t>
  </si>
  <si>
    <t>Cambios en el comportamiento turístico tras la COVID-19: hacia un nuevo perfil del turista y del viaje de ocio en España
ADRIÁN MENDIETA-ARAGÓN, Revista Electrónica de Comunicaciones y Trabajos de ASEPUMA, ISSN-e 1575-605X, Vol. 23, Nº. 1, 2022, págs. 37-51</t>
  </si>
  <si>
    <t>https://dialnet.unirioja.es/servlet/articulo?codigo=8913733</t>
  </si>
  <si>
    <t xml:space="preserve">Consumer Behavior After the Corona Pandemic: An Analytical Study of the Opinions of
a Sample of Consumers in Iraq, Anas MAAROF, Abdullah OĞRAK, TOJET: The Turkish Online Journal of Educational Technology – December 2022
Special Issue for IETC
</t>
  </si>
  <si>
    <t>http://www.tojet.net/special/2022_12.pdf#page=53</t>
  </si>
  <si>
    <t>Impact of Coronavirus Pandemic on Changes in e-Consumer Behaviour: Empirical Analysis of Slovak e-Commerce Market, Peter Markovič, František Pollák, Roman Vavrek, Yaroslava Kostiuk</t>
  </si>
  <si>
    <t>https://www.ceeol.com/search/article-detail?id=1080031</t>
  </si>
  <si>
    <t>Consumer behavior changes after COVID-19, Dr. Neeraj Kumar Sharma, Associate Professor</t>
  </si>
  <si>
    <t>https://www.researchgate.net/profile/Neeraj-Sharma-108/publication/366290547_Consumer_behavior_changes_after_COVID-19/links/639afdec095a6a777430581f/Consumer-behavior-changes-after-COVID-19.pdf</t>
  </si>
  <si>
    <t>A New Paradigm of Sensory Marketing for Those in Need: Exploring NGOs,
New Technologies and Virality During and Post COVID-19 Crisis.
Aikaterini Avgeropoulou 
and Yioula Melanthiou</t>
  </si>
  <si>
    <t>https://www.unic.ac.cy/cmc2022/wp-content/uploads/sites/33/2022/05/Book-of-Proceedings-CMC2022.pdf#page=212</t>
  </si>
  <si>
    <t>The Consumer of University Educational Services – A Central Element of Educational Marketing</t>
  </si>
  <si>
    <t>Validação de escala de mensuração da preferência de alunos por instituições de ensino superior privadas, v.15, n.3, setembro de 2022</t>
  </si>
  <si>
    <t>https://periodicos.ufsc.br/index.php/gual/article/view/89647</t>
  </si>
  <si>
    <t xml:space="preserve">Improve educational marketing strategy through use of digital marketing technology 
Richki Hardi; Suprijadi; Ririn Kusdyawati; Agustinus Noertjahyana, Volume 2658, Issue 1
30 November 2022
</t>
  </si>
  <si>
    <t>https://pubs.aip.org/aip/acp/article-abstract/2658/1/080003/2831643/Improve-educational-marketing-strategy-through-use</t>
  </si>
  <si>
    <t>Suprianto Sitti, Hrdiyanti Arhas, Quality of Employee Performance at the Makassar City Ujung Tanah Sub-District Office, Pinisi Discretion Review, Volume 5, Issue 2, March 2022</t>
  </si>
  <si>
    <t>https://www.neliti.com/publications/522405/quality-of-employee-performance-at-the-makassar-city-ujung-tanah-sub-district-of#id-section-content</t>
  </si>
  <si>
    <t>Frăticiu Lucia</t>
  </si>
  <si>
    <t>Chukwuma, N. ., Onwubu, S., Netswera, F. ., &amp; Anwana, E., The influence of communication adequacy on resistance to change: Case study of selected dealership companies in the Durban metropolitan region, International Journal of Research in Business and Social Science,  Vol. 11 No. 6 (2022)</t>
  </si>
  <si>
    <t>https://www.ssbfnet.com/ojs/index.php/ijrbs/article/view/1890</t>
  </si>
  <si>
    <t>Илиев, Ивайло, Промени и предизвикателства във вътрешните организационни комуникации, породени от дигитализацията, Journal Business Directions / Journal Biznes Posoki . 2022, Issue 2</t>
  </si>
  <si>
    <t>https://web.s.ebscohost.com/abstract?direct=true&amp;profile=ehost&amp;scope=site&amp;authtype=crawler&amp;jrnl=13126016&amp;AN=163319901&amp;h=ToqgKexyDrNgUhh11kQShw1Yiz8%2b1XtAQzEKCI7EkgJ05jr4RzW0BXkVe0zJQ%2bk7mz%2frmgzjFliCsaifWTWDCw%3d%3d&amp;crl=c&amp;resultNs=AdminWebAuth&amp;resultLocal=ErrCrlNotAuth&amp;crlhashurl=login.aspx%3fdirect%3dtrue%26profile%3dehost%26scope%3dsite%26authtype%3dcrawler%26jrnl%3d13126016%26AN%3d163319901</t>
  </si>
  <si>
    <t>Frăticiu,L.(ULBS), Mihăescu,D.(ULBS), Andănuţ, M</t>
  </si>
  <si>
    <t>Culture-Civilization-Organizational Culture and Managerial Performance</t>
  </si>
  <si>
    <t>Özlem KÖROĞLU, Abdullah ÇALIŞKAN, THE EFFECT OF DEVELOPMENT CULTURE AND RATIONAL SUB-CULTURES ON WORK PERFORMANCE, THE MEDIATING ROLE OF OPENNESS TOWARD ORGANIZATIONAL CHANGE, Journal of Turkish Social Sciences Research October 2022 Volume: 7 Issue: 2</t>
  </si>
  <si>
    <t>chrome-extension://efaidnbmnnnibpcajpcglclefindmkaj/http://tursbad.hku.edu.tr/tr/download/article-file/2665011</t>
  </si>
  <si>
    <t>Hosein Namazian, Zahra Foroutani, Atieh Bohrani, Masoud Geramipour, Designing and Explaining the Model of Organizational Civilization,  Case Study: Mobarakeh Steel Company of Isfahan, Public Organizations Management</t>
  </si>
  <si>
    <t>chrome-extension://efaidnbmnnnibpcajpcglclefindmkaj/https://ipom.journals.pnu.ac.ir/article_9148_cc68380801a9a5c6c6ff7201bbb1b7eb.pdf</t>
  </si>
  <si>
    <t xml:space="preserve">Bruno de Amorim Cantermi, Suzete Antonieta Lizote(2022), Leadership and organizational culture in small companies, Revista de Administração da UFSM. </t>
  </si>
  <si>
    <t>https://www.researchgate.net/publication/366395908_Leadership_and_organizational_culture_in_small_companies</t>
  </si>
  <si>
    <t>Todericiu,R.(ULBS), Muscalu, E.(ULBS), Fraticiu, L.(ULBS)</t>
  </si>
  <si>
    <t>Reflections on managerial communication</t>
  </si>
  <si>
    <t>Arisman, The Effect of Leadership Style and Motivation on Employee Performance, Jurnal Multidisiplin Madani (MUDIMA) Vol.2, No.5, 2022</t>
  </si>
  <si>
    <t>https://www.researchgate.net/publication/361081598_The_Effect_of_Leadership_Style_and_Motivation_on_Employee_Performance</t>
  </si>
  <si>
    <t>FIRDAUS, Vera; HANA SETYANI, Sri Wahyu Lelly; BUDI SUSANTO, Arnis; SUROSO, Imam, Change Management and Self Fulfilling Motivation In The East Java Furniture Industry, Quality - Access to Success . Oct 2022, Vol. 23 Issue 190</t>
  </si>
  <si>
    <t>https://web.p.ebscohost.com/abstract?direct=true&amp;profile=ehost&amp;scope=site&amp;authtype=crawler&amp;jrnl=15822559&amp;AN=160497797&amp;h=OV7R1YlnppvmdPmfnZQjjNlpzUfQUcnns0iBXKA3Ma%2bmkO0e%2fq%2fx1OHSwSnqiUgwUhfYx%2baYL5nx%2bwB3BeI6PA%3d%3d&amp;crl=f&amp;resultNs=AdminWebAuth&amp;resultLocal=ErrCrlNotAuth&amp;crlhashurl=login.aspx%3fdirect%3dtrue%26profile%3dehost%26scope%3dsite%26authtype%3dcrawler%26jrnl%3d15822559%26AN%3d160497797#:~:text=Change%20Management%20and%20Self%20Fulfilling%20Motivation%20In%20The%20East%20Java%20Furniture%20Industry</t>
  </si>
  <si>
    <t xml:space="preserve"> Todericiu,R.(ULBS), Muscalu, E.(ULBS), Fraticiu, L.(ULBS)</t>
  </si>
  <si>
    <t>Mohammed Faisal Amadu and Bismark Kwaku Anyarayo, Understanding the Influence of Communication on Employee Work Satisfaction: Perspectives from Decentralised Government Institutions in the Oti Region, Ghana, Hindawi Education Research International Volume 2022</t>
  </si>
  <si>
    <t>https://www.hindawi.com/journals/edri/2022/5024703/</t>
  </si>
  <si>
    <t>John M. Balan, Baltasar Taruma Djata,Aurelius Fredimento, Pendidikan dan Pelatihan Persiapan Perkawinan bagi Calon Pasangan Suami Istridi Paroki St. Yosef Onekore Ende, Jurnal Pengabdian Masyarakat 2(1), 2022</t>
  </si>
  <si>
    <t>http://e-journal.uniflor.ac.id/index.php/abdika/article/view/1649/1271</t>
  </si>
  <si>
    <t xml:space="preserve">Soner DOĞAN, OKUL MÜDÜRLERİNİN OKUL KÜLTÜRÜNE OLAN KATKILARININ                              DEĞERLENDİRİLMESİ (YÖNETİCİ VE ÖĞRETMEN GÖRÜŞLERİNE GÖRE) , THE JOURNAL OF ACADEMIC SOCIAL SCIENCE </t>
  </si>
  <si>
    <t>chrome-extension://efaidnbmnnnibpcajpcglclefindmkaj/https://web.archive.org/web/20220828133902id_/https://asosjournal.com/files/asosjournalmakaleler/a3d17feb-0ec9-4e22-bcd3-db4846ad7f3b.pdf</t>
  </si>
  <si>
    <t>Greer, Octavia Elizabeth, Educational Involvement by Pre-K Caregivers in Low-Income Settings: A Qualitative Descriptive Study, Grand Canyon University ProQuest Dissertations Publishing,  2022</t>
  </si>
  <si>
    <t>https://www.proquest.com/openview/718047b36d349b79a9d96a5a574e4bf3/1?pq-origsite=gscholar&amp;cbl=18750&amp;diss=y</t>
  </si>
  <si>
    <t>teze de doctorat indexate în Google Scholar</t>
  </si>
  <si>
    <t>Saliha EMRE DEVECİ, Dr. Öğretim Üyesi, Gaziantep Üniversitesi, SBMYO, ÖRGÜTSEL İLETİŞİM VE ÖRGÜTSEL ÇATIŞMA İLİŞKİSİ in  book Sosyal, Beşeri ve
İdari Bilimler Alanında
Yeni Trendler III, Baskı: ARALIK 2022</t>
  </si>
  <si>
    <t>https://www.researchgate.net/publication/367128557_KIZILIRMAK_DELTASI_UZERINDE_BASIN_YAYIN_HAYATIYLA_BIR_KULTUR_DURAGI_BAFRA/references#fullTextFileContent</t>
  </si>
  <si>
    <t>volume apărute la edituri din străinătate</t>
  </si>
  <si>
    <t>FROM MARKETING 1.0 TO MARKETING 4.0–THE EVOLUTION OF THE MARKETING CONCEPT IN THE CONTEXT OF THE 21 ST CENTURY</t>
  </si>
  <si>
    <t>Ngida Philemon Simon, Olutayo K. Osunsan, Grace A. Byamukama, "Marketing Practices on Firm Performance among Insurance Firms in Juba Central Equatoria State, South Sudan" International Journal of Management Sciences and Business Research, July-2022 ISSN (2226-8235) Vol-11, Issue 7</t>
  </si>
  <si>
    <t>https://www.researchgate.net/profile/Olutayo-Osunsan/publication/362432321_Marketing_Practices_on_Firm_Performance_among_Insurance_Firms_in_Juba_Central_Equatoria_State_South_Sudan/links/62ea5f2c4246456b550638bf/Marketing-Practices-on-Firm-Performance-among-Insurance-Firms-in-Juba-Central-Equatoria-State-South-Sudan.pdf</t>
  </si>
  <si>
    <t>DEMİRBAŞ KALKAN, Nida, and Şefika ÖZDEMİR. 2022. “Markalarin Gerçek Zamanli Pazarlama Strateji̇leri̇ Kapsaminda Twi̇tter Paylaşimlari: Covid-19 Pandemi̇ Dönemi̇ne İli̇şki̇n Bi̇r Araştirma.” Journal of Suleyman Demirel University Institute of Social Sciences, no. 43 (August): 44–78.</t>
  </si>
  <si>
    <t>https://eds.p.ebscohost.com/eds/detail/detail?vid=0&amp;sid=06ded19e-09e7-4648-9885-8d5bfdd8ee06%40redis&amp;bdata=Jmxhbmc9cm8mc2l0ZT1lZHMtbGl2ZQ%3d%3d#AN=159484968&amp;db=a9h</t>
  </si>
  <si>
    <t>5 Issue 4 Int'l J.L. Mgmt. &amp; Human. 469 (2022)
The Evolution of Marketing 1.0 to Marketing 5.0</t>
  </si>
  <si>
    <t>https://heinonline.org/HOL/LandingPage?handle=hein.journals/ijlmhs18&amp;div=39&amp;id=&amp;page=</t>
  </si>
  <si>
    <t>Mircea Fuciu (ULBS); Hortensia Gorski (AFT)</t>
  </si>
  <si>
    <t>Marketing Research Regarding the Usage of Online Social Networking Sites by High School Students</t>
  </si>
  <si>
    <t>Winfred Yaokumah, Fred Totimeh, Peace Kumah, Gender Differences in Preferences and Proclivities for ICT Tools and Online Services, Research Anthology on Feminist Studies and Gender Perceptions, 2022 - 18 pag, DOI: 10.4018/978-1-6684-4511-2.ch016</t>
  </si>
  <si>
    <t>https://www.igi-global.com/chapter/gender-differences-in-preferences-and-proclivities-for-ict-tools-and-online-services/296620</t>
  </si>
  <si>
    <t>I. Cingillioglu, U. Gal and A. Prokhorov, "Facebook Engagement and Student Preferences for Universities," 2022 20th International Conference on Information Technology Based Higher Education and Training (ITHET), Antalya, Turkey, 2022, pp. 1-10, doi: 10.1109/ITHET56107.2022.10032046.</t>
  </si>
  <si>
    <t>https://ieeexplore.ieee.org/abstract/document/10032046</t>
  </si>
  <si>
    <t>IEE E xplore</t>
  </si>
  <si>
    <t>Fuciu Mircea (ULBS); Dumitrescu Luigi (ULBS), Orzan G (ASE)</t>
  </si>
  <si>
    <t>Understanding the online consumer behaviour and the usage of the internet as a business environment–a marketing research</t>
  </si>
  <si>
    <t>Muluken Ayalew, Shimelis Zewdie, "What Factors Determine the Online Consumer Behavior in This Digitalized World? A Systematic Literature", Human Behavior and Emerging Technologies, vol. 2022, Article ID 1298378, 18 pages, 2022. https://doi.org/10.1155/2022/1298378</t>
  </si>
  <si>
    <t>https://www.hindawi.com/journals/hbet/2022/1298378/#references</t>
  </si>
  <si>
    <t>Wiley / Hindawi</t>
  </si>
  <si>
    <t>Rosário, Albérico Travassos. "A Look at the New Online Consumer Behavior on Social Media Platforms." Handbook of Research on the Platform Economy and the Evolution of E-Commerce, edited by Myriam Ertz, IGI Global, 2022, pp. 344-369. https://doi.org/10.4018/978-1-7998-7545-1.ch015</t>
  </si>
  <si>
    <t>https://www.igi-global.com/chapter/a-look-at-the-new-online-consumer-behavior-on-social-media-platforms/288456</t>
  </si>
  <si>
    <r>
      <t xml:space="preserve">Sujinda CHEMSRIPONG, </t>
    </r>
    <r>
      <rPr>
        <i/>
        <sz val="10"/>
        <rFont val="Arial Narrow"/>
        <family val="2"/>
      </rPr>
      <t>IMPACT OF COVID-19 PANDEMIC UPON JEWELRY AND GEMS
BUSINESS: MARKETING MIXED PERSPECTIVE,</t>
    </r>
    <r>
      <rPr>
        <sz val="10"/>
        <rFont val="Arial Narrow"/>
        <family val="2"/>
      </rPr>
      <t xml:space="preserve"> NEW PERSPECTIVES ON MANAGEMENT AND RESILIENCE OF BUSINESS ORGANISATIONS, 12th International Scientific Conference, BUSINESS AND MANAGEMENT 2022, 12-13 mai 2022, Vilnius</t>
    </r>
  </si>
  <si>
    <t>https://scholar.google.com/scholar?hl=ro&amp;as_sdt=2005&amp;cites=15955438552823456996&amp;scipsc=&amp;as_ylo=2022&amp;as_yhi=2022</t>
  </si>
  <si>
    <t xml:space="preserve">Google Schoolar, </t>
  </si>
  <si>
    <t>Matura Phanos, Marketing Mix Strategies used by lodges and hotels during the COVID-19
pandemic era in Masvingo Province, Zimbabwe, Research Journal of Economic and Management Studies (RJEMS)_Tourism Special Edition. Vol. 2, No. 1, (2022),ISSN: 2789-6803 (Online). 2789-678X (Print). Great Zimbabwe University, School of Commerce based journal</t>
  </si>
  <si>
    <t>http://ir.gzu.ac.zw:8080/xmlui/bitstream/handle/123456789/595/Marketing%20Mix%20Strategies%20used%20by%20lodges%20and%20hotels%20during%20the%20COVID-19.pdf?sequence=1&amp;isAllowed=y</t>
  </si>
  <si>
    <t>Swapna Patawar, Aditi Mutha, CHANGING MARKETING MIX STRATEGIES PRE AND POST-COVID-19: A REVIEW, International Journal of Innovations &amp; Research Analysis (IJIRA), ISSN : 2583-0295, Impact Factor: 5.449, Volume 02, No. 01, January - March, 2022, pp 81-84</t>
  </si>
  <si>
    <t>https://www.researchgate.net/profile/Aditi-Mutha/publication/360672471_CHANGING_MARKETING_MIX_STRATEGIES_PRE_AND_POST-COVID-19_A_REVIEW/links/6284d60703d81f2e1ed23874/CHANGING-MARKETING-MIX-STRATEGIES-PRE-AND-POST-COVID-19-A-REVIEW.pdf</t>
  </si>
  <si>
    <t>Google Scholar, Research Gate</t>
  </si>
  <si>
    <t>ON INTERNAL MARKETING - CONCEPT, MODELS, ADVANTAGES AND DISADVANTAGES</t>
  </si>
  <si>
    <t>Bakti Setyadi, Sulaiman Helmi, Syed Ismail Syed Mohamad, The Effect of Internal Marketing of Islamic Banks in Palembang City on The Quality of Customer Service With Job Satisfaction as a Mediator, Jurnal Ekonomi dan Bisnis Islam, vol. 7, no. 1, 2022,  https://doi.org/10.24042/febi.v7i1.13703</t>
  </si>
  <si>
    <t xml:space="preserve">http://ejournal.radenintan.ac.id/index.php/ikonomika/article/view/13703 </t>
  </si>
  <si>
    <t xml:space="preserve">Google scholar </t>
  </si>
  <si>
    <t>Sunda Ariana, Diah Natalisa, Sulaiman Helmi, The Impact of Internal Marketing in Bank Syariah of Palembang City on Customer Service Quality, Social Science Journal
A Multidisciplinary Journal, Vol. 12 No. 4 (2022)</t>
  </si>
  <si>
    <t xml:space="preserve">https://resmilitaris.net/menu-script/index.php/resmilitaris/article/view/2140 </t>
  </si>
  <si>
    <t>EFFECTS OF THE SARS-COV-2 PANDEMIC ON THE MARKETING AND THE CONSUMPTION ACTIVITY</t>
  </si>
  <si>
    <t>Akçagün, E. , Yılmaz, A. &amp; Ceviz, N. (2022). COVID 19 PANDEMİSİNİN TÜKETİCİ ALIŞVERİŞ ALIŞKANLIKLARINA ETKİSİ: ÜNİVERSİTE ÖĞRENCİLERİ ÖRNEĞİ . İstanbul Aydın Üniversitesi Sosyal Bilimler Dergisi , 14 (2) , 179-197 . Retrieved from https://dergipark.org.tr/en/pub/iausos/issue/69442/1021295</t>
  </si>
  <si>
    <t>https://dergipark.org.tr/en/pub/iausos/issue/69442/1021295#article_cite</t>
  </si>
  <si>
    <t>Can Social Media Addiction Influence the Consumers' Loyalty for a Certain Brand or Product?</t>
  </si>
  <si>
    <t>Sitinurbayu Mohd Yusoff, Azeera Azeasharmel Mohd Azreen Azmel, Brand Awareness: The Influence of Social Media During the Covid-19 Pandemic, Baskara Journal of Business and Entrepreneurship, vol 5, no. 1, 2022</t>
  </si>
  <si>
    <t>https://jurnal.umj.ac.id/index.php/baskara/article/view/14045</t>
  </si>
  <si>
    <t xml:space="preserve">Lucian Paul </t>
  </si>
  <si>
    <t>Absorption of European funds by Romania</t>
  </si>
  <si>
    <t>Claudia Elena Grigoras Ichim SHORT ANALYSIS REGARDING THE STRUCTURAL AND COHESION FUNDS
OF THE EUROPEAN UNION IN ROMANIA EUROPEAN JOURNAL OF ACCOUNTING, FINANCE &amp; BUSINESS</t>
  </si>
  <si>
    <t>https://ideas.repec.org/a/scm/ejafbu/v10y2022i1p52-56.html</t>
  </si>
  <si>
    <t>ERIH Plus
Index Copernicus
Open Academic Journals Index - OAJI</t>
  </si>
  <si>
    <t>Edwige Kamitewoko Does Agriculture Really Matter for Economic Growth in Congo Brazzaville? Theoretical Economics Letters</t>
  </si>
  <si>
    <t>https://www.scirp.org/journal/paperinformation.aspx?paperid=116685</t>
  </si>
  <si>
    <t>ABSORPTION OF EUROPEAN FUNDS BY ROMANIA DURING 2014-2020.</t>
  </si>
  <si>
    <t xml:space="preserve">DE ABALAȘEI, LG MAHATHE NATIONAL INSTITUTIONAL FRAMEWORK FOR
IMPLEMENTING THE EUROPEAN FUNDS IN ROMANIA. A
COMPARATIVE ANALYSIS BETWEEN THE LAST TWO
PROGRAMMING PERIODS: 2007-2013 AND 2014-2020 </t>
  </si>
  <si>
    <t>https://www.researchgate.net/profile/Raul-Gutierrez-Meave/publication/366271923_Framing_and_decisions_The_punctuations_of_the_Mexican_power_generation_policy_subsystem/links/639b2f6d484e65005b10b4a6/Framing-and-decisions-The-punctuations-of-the-Mexican-power-generation-policy-subsystem.pdf#page=12</t>
  </si>
  <si>
    <t xml:space="preserve">EUROPEAN ADMINISTRATIVE AREA –
INTEGRATION AND RESILIENCE DYNAMICS
Proceedings of the International Conference EU-PAIR 2022 </t>
  </si>
  <si>
    <t>Edgar J. Young Dominguez,Ekaterina P. Rusakova, Legal Status And Regulation Of Crypto-Assets, Proceedings of International Scientific Conference (AmurCon 2021), 17 December, 2021, Sholom-Aleichem Priamursky State University, Birobidzhan, Russian Federation, 3 June 2022</t>
  </si>
  <si>
    <t>Competitiveness: from microeconomic foundations to national determinants, Studies in Business and Economics, nr.1/2006</t>
  </si>
  <si>
    <t>Tretyakova, L.A., Azarova, N.A., Puzaov, R&gt;N, Formation of Innovative Industry Development, Academic Research Papers  in Economic and Business, ISSN 2226-910X, Proceedings of the Voronezh State University of Engineering Technologies (ISSN: 2226-910X) 2022</t>
  </si>
  <si>
    <t>https://cyberleninka.ru/article/n/formirovanie-innovatsionnogo-otraslevogo-razvitiya/viewer</t>
  </si>
  <si>
    <t xml:space="preserve">EBSCO, DOAJ, </t>
  </si>
  <si>
    <t>Demirtaş, Gökhan; Artık, Ali İhsan, İmalat Sanayinde Doğrudan Yabancı Yatırımların Rekabet Gücüne Etkisi: Türkiye Üzerine Ampirik Bir Analiz. Hacettepe University Journal of Economics &amp; Administrative Sciences / Hacettepe Üniversitesi Iktisadi ve Idari Bilimler Fakültesi Dergisi . Sep2022, Vol. 40 Issue 3, p566-586. 21p.</t>
  </si>
  <si>
    <t>https://web.s.ebscohost.com/abstract?direct=true&amp;profile=ehost&amp;scope=site&amp;authtype=crawler&amp;jrnl=13018752&amp;AN=160272116&amp;h=%2fFrnQriX7IQU6%2fbnJQBzIFIGvjeBlZTqHbEKoFV4p4ZaUD%2b7x%2bWd8wUYZhC%2b0A4EjZmf4JAhw8Ymt2jAGT07LA%3d%3d&amp;crl=c&amp;resultNs=AdminWebAuth&amp;resultLocal=ErrCrlNotAuth&amp;crlhashurl=login.aspx%3fdirect%3dtrue%26profile%3dehost%26scope%3dsite%26authtype%3dcrawler%26jrnl%3d13018752%26AN%3d160272116</t>
  </si>
  <si>
    <t>Demirtaş, Gökhan; Artık, Ali İhsan, EFFECT OF FOREİGN DİRECT INVESTMENT ON COMPETITIVENESS IN MANUFACTURING INDUSTRY: AN EMPIRICAL ANALYSIS ON TURKEY, Hacettepe University Journal of Economics and Administrative Sciences, Volume 40, Issue 3, 566-586, 30.09.2022</t>
  </si>
  <si>
    <t>https://dergipark.org.tr/en/pub/huniibf/issue/72799/984048</t>
  </si>
  <si>
    <t>EconLit</t>
  </si>
  <si>
    <t>Economic globalization&gt; From microeconomic foundations to national determinants, Procedia Economics and Finance, vol. 27/ 2015</t>
  </si>
  <si>
    <t>Pramono, . E. S. ., Rudianto, D. ., Siboro, F. ., Abdul Baqi , M. P. ., &amp; Julianingsih, D. . (2022). Analysis Investor Index Indonesia with Capital Asset Pricing Model (CAPM). Aptisi Transactions on Technopreneurship (ATT), 4(1), 35–46. https://doi.org/10.34306/att.v4i1.218</t>
  </si>
  <si>
    <t>https://att.aptisi.or.id/index.php/att/article/view/218</t>
  </si>
  <si>
    <t>SCiBase, ROAD, WorldCat</t>
  </si>
  <si>
    <t>Hussain, M.R, Measuring the Impact of Globalization on Countries Using Composite Indexes, Cross-Cultural Management Journal, Volume XXIV, Issue 2/2022</t>
  </si>
  <si>
    <t>https://seaopenresearch.eu/Journals/articles/CMJ2022_I2_5.pdf</t>
  </si>
  <si>
    <t>Repec, EBSCO, EconPapers</t>
  </si>
  <si>
    <t>Haptari, Vissia Dewi and Soedaryono, Bambang and Sofilda, Eleonora and Siallagan, Windraty Ariane, Impact of Fiscal Decentralization Policy on Foreign Direct Investment in Indonesia (March 2, 2023). OIDA International Journal of Sustainable Development, Vol. 15, No. 06, pp. 29-44, 2022, Available at SSRN: https://ssrn.com/abstract=4376227</t>
  </si>
  <si>
    <t>https://papers.ssrn.com/sol3/papers.cfm?abstract_id=4376227</t>
  </si>
  <si>
    <t>SSRN, Elsevier</t>
  </si>
  <si>
    <t>Žaneta KARAZIJIENĖ, Miglė Eleonora ČERNIKOVAITĖ, Assessment of e-trade in global environment, 12th International Scientific Conference Business and Management 2022, Vilnius, Lituania, ISSN 2029-4441, ISBN 978-609-476-288-8 / eISBN 978-609-476-289-5
https://doi.org/10.3846/bm.2022.914</t>
  </si>
  <si>
    <t>https://repository.mruni.eu/bitstream/handle/007/18446/914-2020-1-PB.pdf?sequence=1&amp;isAllowed=y</t>
  </si>
  <si>
    <t>Vilnius tech University</t>
  </si>
  <si>
    <t xml:space="preserve">Pavlovic, AlecksandraA Model of the Investment process in order to promote Sustainable
Development, doctoral dissertation, 2022 </t>
  </si>
  <si>
    <t>https://nardus.mpn.gov.rs/bitstream/handle/123456789/20848/Disertacija_12765.pdf?sequence=1&amp;isAllowed=y</t>
  </si>
  <si>
    <t>Faculty of Technical Sciences,
University of Novi Sad</t>
  </si>
  <si>
    <t>Miranda, E., Permana, A., Elias, R. A., &amp; Kibtiah, T. M. Indonesia China Trade Relations, Social Media and Sentiment Analysis: Insight from Text Mining.</t>
  </si>
  <si>
    <t>https://www.researchgate.net/profile/Eka-Miranda-3/publication/356515957_Indonesia_China_Trade_Relations_Social_Media_and_Sentiment_Analysis_Insight_from_Text_Mining_Technique/links/625cec501c096a380d0c9b7b/Indonesia-China-Trade-Relations-Social-Media-and-Sentiment-Analysis-Insight-from-Text-Mining-Technique.pdf</t>
  </si>
  <si>
    <t>Binus University Indonesia</t>
  </si>
  <si>
    <t>Tiwari, R.S. (2023). Channel-Based Similarity Learning Using 2D Channel-Based Convolutional Neural Network. In: Gupta, M., Ghatak, S., Gupta, A., Mukherjee, A.L. (eds) Artificial Intelligence on Medical Data. Lecture Notes in Computational Vision and Biomechanics, vol 37. Springer, Singapore. https://doi.org/10.1007/978-981-19-0151-5_28, published 2022</t>
  </si>
  <si>
    <t>https://link.springer.com/chapter/10.1007/978-981-19-0151-5_28</t>
  </si>
  <si>
    <t xml:space="preserve"> Steps of sustainable development, implementation into enterprise activities, </t>
  </si>
  <si>
    <t>Плдприемництво, торговля та б1ржова д1яльшсть, УДК 65.01:658
Abramowicz Maciej, Harasym Lyudmyla, Konovalyuk Iryna, Pylypenko Iov ,Pohrebniak Andrii, RESISTANCE ТО BANKRUPTCY AS A BUSINESS STRUCTURE
DEVELOPMENT POTENŢIAL</t>
  </si>
  <si>
    <t>https://www.inter-nauka.com/uploads/public/16659442496333.pdf</t>
  </si>
  <si>
    <t xml:space="preserve">Mihaescu Liviu </t>
  </si>
  <si>
    <t>Sisteme informaţionale şi aplicaţii informatice în administrarea afacerilor / Mihăescu Liviu. – Sibiu : Editura Universităţii "Lucian Blaga" din Sibiu, 2009, 212 p. ISBN 978-973-739-778-2</t>
  </si>
  <si>
    <t>Alexandru COCIORVA and Alexandru Lucian VÎLCEA (2022)," Enhanced Monitoring Metrics Using IPCC Framework For E-Business Solutions", Journal of Software &amp; Systems, Development, Vol. 2022 (2022), Article ID 685346, DOI: 10.5171/2022.685346, IBIMA Publishing, Journal of Software &amp; Systems Development</t>
  </si>
  <si>
    <t>https://www.researchgate.net/profile/Vilcea-Alexandru-Lucian/publication/360626738_Enhanced_Monitoring_Metrics_Using_IPCC_Framework_For_E-Business_Solutions/links/6282657ddcb5ce0499d51027/Enhanced-Monitoring-Metrics-Using-IPCC-Framework-For-E-Business-Solutions.pdf</t>
  </si>
  <si>
    <t>L Mihăescu </t>
  </si>
  <si>
    <t>Metode cantitative în management,  Editura Universității” Lucian Blaga” din Sibiu, 2009</t>
  </si>
  <si>
    <t>R Stavro, Identitatea aromânilor din Albania, de la elenizare și dictatura atee, la interculturalism</t>
  </si>
  <si>
    <t>https://scholar.google.com/scholar?oi=bibs&amp;hl=en&amp;cites=18373258429205215718&amp;as_sdt=5&amp;as_ylo=2022&amp;as_yhi=2022</t>
  </si>
  <si>
    <t>Teza - Google Scholar</t>
  </si>
  <si>
    <t xml:space="preserve">SMIDG Satın, AÖ Davranış,  Türk Turizm Araştırmaları Dergisi, Journal of Turkish Tourism Research, 2022 </t>
  </si>
  <si>
    <t xml:space="preserve">https://journals.indexcopernicus.com/search/form
DOAJ
</t>
  </si>
  <si>
    <t>INDEX COPERNICUS,Google Scholar, Science and Technology Index</t>
  </si>
  <si>
    <t>2</t>
  </si>
  <si>
    <t xml:space="preserve">Boluwaji Faith Abimbola;Bola Olusola Adeleke; Kayode Ogunsusi, Perceived Factors Affecting The Patronage Of Domestic Tourism In Osun State, Nigeria, Elizade University Journal of Research in Hospitality and Tourism Management, Vol.4 (2022)   </t>
  </si>
  <si>
    <t>http://129.205.110.24/index.php/jhmt/article/view/41</t>
  </si>
  <si>
    <t>Paredes-Rodriguez Benjamin Franklin, Chiriboga-Mendoza Fidel Ricardo, Zambrano-Pilay Enrique Cristóbal, Business competitiveness and tourism market development, Refereeed Scientific Journal of Research in Communication, Marketing and Business REICOMUNICAR. Vol. 5 No. 9 (2022)</t>
  </si>
  <si>
    <t>http://reicomunicar.org/index.php/reicomunicar/article/view/50</t>
  </si>
  <si>
    <t>Google Scholar, Bielefeld Academic Serch Engine (BASE); Crossref; Directory of Research Journal Indexing</t>
  </si>
  <si>
    <t>Carmen Lucia Mora Ochoa, Jose David Villamizar Yanez, Nicolas Mauricio Cañas Bermont, Health tourism as an option to increase the supply of services in San José de Cúcuta, International Vision Journal of International Business and Borders, 2022, 7 (1), 46–63.</t>
  </si>
  <si>
    <t>https://revistas.ufps.edu.co/index.php/visioninternacional/article/view/3363</t>
  </si>
  <si>
    <t>Google Scholar,Crossref</t>
  </si>
  <si>
    <t>Popșa Roxana Elena, Nicula Virgil (ULBS)</t>
  </si>
  <si>
    <t>Influence of organizational culture on company performance</t>
  </si>
  <si>
    <t>Rizca Haqqu, Eko Budi Harjo, Dewi K Soedarsono, Maulana Rezi Ramadhana, Agnessya Nurrezqia, Organizational Effectiveness Framework in Telecommunication Corporate, Asian Journal of Research in Business and Management, Vol. 4, No.1, 2022</t>
  </si>
  <si>
    <t>https://myjms.mohe.gov.my/index.php/ajrbm/article/view/18125</t>
  </si>
  <si>
    <t>Tamara Lynn Holmes, Servant Leadership: Evaluating Its Impact on Organizational Culture and Outcomes in For-Profit Companie, A Dissertation Presented in Partial Fulfillment of the Requirements for the Degree Doctor of Education in Educational Leadership, Dallas Baptist University, 2022</t>
  </si>
  <si>
    <t>https://www.proquest.com/openview/336ee2774050be03e0f01e8c31337305/1?pq-origsite=gscholar&amp;cbl=18750&amp;diss=y</t>
  </si>
  <si>
    <t>A Dissertation Presented in Partial Fulfillment of the Requirements for the Degree Doctor of Education in Educational Leadership, Dallas Baptist University, 2022</t>
  </si>
  <si>
    <t>Sajida Sajida, Mapping Trends of Literature in Energy Policy in Indonesia: A Bibliometric Analysis, Police &amp; Governance Review Vol.6, No 1, 2022</t>
  </si>
  <si>
    <t>https://journal.iapa.or.id/pgr/article/view/487</t>
  </si>
  <si>
    <t>Crossref, Sinta 2, Google Scholar, Indonesia One Search, Garuda, Dimension</t>
  </si>
  <si>
    <t>3</t>
  </si>
  <si>
    <t xml:space="preserve">Lilik Indrawati, Y. Budi Hermanto, Thyophoida WS Panjaitan, Implementation of Experiential Marketing in Tourism Development in East Java, Budapest International Research and Critics Institute-Journal (BIRCI-Journal), Vol 5, No 1 (2022) </t>
  </si>
  <si>
    <t>https://www.bircu-journal.com/index.php/birci/article/view/4242</t>
  </si>
  <si>
    <t>Crossref,INDEX COPERNICUS, Thomson Reuters Researcher ID, Google Scholar</t>
  </si>
  <si>
    <t>Mutiah Agustin, Ma’mun Sarma, Lukman M. Baga, Strategi Pengembangan Wisata Bahari Di Pulau Pramuka Kabupaten Kepulauan Seribu, DKI Jakarta, Management Studies and Entrepreneurship Journal (MSEJ), Vol. 3 No. 5 (2022)</t>
  </si>
  <si>
    <t>https://journal.yrpipku.com/index.php/msej/article/view/1155</t>
  </si>
  <si>
    <t>Cristi Frent, Tourism Growth at Regional Level in Romania: Evidence from a Regionalized Tourism Satellite Account Project, Tourism Planning and Development in Eastern Europe, CABI Regional Tourism Series edited by Hania Janta, Konstantinos Andriotis, Dimitrios Stylidis, 2022</t>
  </si>
  <si>
    <t>https://books.google.ro/books?hl=en&amp;lr=&amp;id=EiKGEAAAQBAJ&amp;oi=fnd&amp;pg=PA47&amp;ots=LXJ5xhdm0Y&amp;sig=GOI9vNhvug_mCCW0NWEDDD4b3AY&amp;redir_esc=y#v=onepage&amp;q&amp;f=false</t>
  </si>
  <si>
    <t>CABI Regional Tourism Series edited by Hania Janta, Konstantinos Andriotis, Dimitrios Stylidis, 2022</t>
  </si>
  <si>
    <t>Mykola Rohoza, Valentyna Stolyarchuk, Theoretical and methodological approach to the study of the process of change in the European Accommodation Industry,Współczesne trendy bezpieczeństwa biznesu. Problemy i wyzwania gospodarek wschodnich, Published by: Wydawnictwo Uniwersytetu Łódzkiego, 2022</t>
  </si>
  <si>
    <t>https://www.ceeol.com/search/chapter-detail?id=1043674</t>
  </si>
  <si>
    <t>Współczesne trendy bezpieczeństwa biznesu. Problemy i wyzwania gospodarek wschodnich, Published by: Wydawnictwo Uniwersytetu Łódzkiego, 2022</t>
  </si>
  <si>
    <t>Involvement Of Rural Tourism Operators In The Project “Sibiu European Gastronomic Region"</t>
  </si>
  <si>
    <t>Llangoma-Sisa, C. F., Galarza-Reyes, E. S., Ochoa-Ochoa, B. S., &amp; Haro-Sosa, G. L. Influencia del Marketing Relacional y el Boca a Boca en la Gastronomía Tradicional Ecuatoriana. Economía Y Negocios, 2022, 13(2)</t>
  </si>
  <si>
    <t>https://revistas.ute.edu.ec/index.php/economia-y-negocios/article/view/1010</t>
  </si>
  <si>
    <t>Google Scholar, INDEX COPERNICUS, DOAJ, ERIH PLUS</t>
  </si>
  <si>
    <t>Agustina Multi Purnomo,  Attraction of Culinary Tourism Destinations to Promote Sustainability Development During the Pandemic , Vol.15/No.2 / 2022 - Profetik Jurnal Komunikasi</t>
  </si>
  <si>
    <t>https://doi.org/10.14421/pjk.v15i2.2320
Journal Page is available at https://ejournal.uin-suka.ac.id/isoshum/profetik/</t>
  </si>
  <si>
    <t>1</t>
  </si>
  <si>
    <t xml:space="preserve">A GIAMPICCOLI, EM MNGUNI, Conceptualizing a General Model of Gastronomic Tourism in Relation to Development and Tourism Development, Annales UMCS, Geographia, Geologia, Mineralogia et Petrographia . 2022, Vol. 77, </t>
  </si>
  <si>
    <t>ebscohost.com</t>
  </si>
  <si>
    <t xml:space="preserve">search.ebscohost.com
[PDF] archive.org
</t>
  </si>
  <si>
    <t xml:space="preserve">D Ginigen, B Aydın, C Güçlü,  Local food availability in menus of hotels: The case of Batman, Turkey, Journal of Mediterranean </t>
  </si>
  <si>
    <t>digitalcommons.usf.edu</t>
  </si>
  <si>
    <t>Online ISSN 2770-7555</t>
  </si>
  <si>
    <t xml:space="preserve">Purnomo, Agustina Multi,  Sociology of Food Tourism Research Opportunities,: A Bibliometric Analysis, </t>
  </si>
  <si>
    <t>repository.unida.ac.id</t>
  </si>
  <si>
    <t>https://doi.org/10.53596/jta.v29i1.401,Society. ISSN 2597-4874</t>
  </si>
  <si>
    <t>J Xu, MS Llinás, MAC Ramis, Tea tourism and rural revitalization: insights and evidence from Zhejiang, China,  J Journal of Tourism Analysis: Revista de Análisis Turístico (JTA), 2022</t>
  </si>
  <si>
    <t>analisis-turistico.aecit.org</t>
  </si>
  <si>
    <t>https://analisis-turistico.aecit.org/index.php/AECIT/index</t>
  </si>
  <si>
    <t>Buyruk, Mehmet Yigit, Investigarea preferințelor locale în materie de alimente și băuturi și satisfacția turiștilor: Cazul Cappadociei</t>
  </si>
  <si>
    <t>acikerisim.nevsehir.edu.tr</t>
  </si>
  <si>
    <t>URI: http://hdl.handle.net/20.500.11787/7895</t>
  </si>
  <si>
    <t>Muulila, Aina Paulina, The role of cultural heritage towards socio-economic development in Namibia: Case of Oshikoto region</t>
  </si>
  <si>
    <t>repository.unam.edu.na</t>
  </si>
  <si>
    <t>URI: http://hdl.handle.net/11070/3703</t>
  </si>
  <si>
    <t xml:space="preserve">CS Toader, AA Feher, MD Orboi, D Crainic, Local gastronomic business - premise for the development of Romanian gastronomic tourism,  Review on Agriculture …, Current Issue Vol. 11 No. 1-2, 2022 </t>
  </si>
  <si>
    <t>iskolakultura.hu</t>
  </si>
  <si>
    <t xml:space="preserve">AM Purnomo  - Berkas dan Similiarty, International Journal and Proceedings - PROCEEDING DJUANDA INTERNATIONAL CONFERENCE 2022 Theme: “Embracing Global Society through Knowledge and Creating Sustainability Development”
ISBN: 978-602-6585-98-1
</t>
  </si>
  <si>
    <t>repository.unida.ac.id.</t>
  </si>
  <si>
    <t>D Kruja, I Canco , CULINARY TOURISM INFLUENCE IN DEVELOPMENT OF TOURISM AREAS , An international serial publication for theory and … IMCSM Proceedings ISSN 2620-0597 Volume XVIII, Issue (1), (2022) An international serial publication for theory and practice of Management Science</t>
  </si>
  <si>
    <t>https://globallocalgourmet.com/project/culinary-tourism-economic-development/</t>
  </si>
  <si>
    <t>AN USLU, S AYYILDIZ, Y YUMUK, Sokak Satıcıları Açısından Safranbolu'daki Sokak Lezzetlerinin Değerlendirilmesi, .Journal of Tourism and Gastronomy Studies, 2022, 10 (4), 2955-2972</t>
  </si>
  <si>
    <t>JAX Samuel, Avaliação do grau de satisfação dos turistas em relação à experiência gastronómica na praia do Tofo</t>
  </si>
  <si>
    <t xml:space="preserve"> monografias.uem.mz</t>
  </si>
  <si>
    <t>monografias.uem.mz</t>
  </si>
  <si>
    <t>JURNAL-GOOGLE SCHOLAR</t>
  </si>
  <si>
    <r>
      <t>Blaga, A., &amp; Zsidó, K. E. (2022). Financial performance analysis at SC UNOTIP SRL. </t>
    </r>
    <r>
      <rPr>
        <i/>
        <sz val="10"/>
        <rFont val="Arial Narrow"/>
        <family val="2"/>
      </rPr>
      <t>Studia Universitatis Petru Maior. Series Oeconomica</t>
    </r>
    <r>
      <rPr>
        <sz val="10"/>
        <rFont val="Arial Narrow"/>
        <family val="2"/>
      </rPr>
      <t>, 71-80.</t>
    </r>
  </si>
  <si>
    <t>https://sciendo.com/pdf/10.2478/amso-2022-0007</t>
  </si>
  <si>
    <r>
      <t>Saragih, H. S. E., &amp; Anas, E. P. (2022). Financial performance impact on capital structure: Study on construction companies and transportation infrastructure companies in ASEAN-5 countries 2011–2019. In </t>
    </r>
    <r>
      <rPr>
        <i/>
        <sz val="10"/>
        <rFont val="Arial Narrow"/>
        <family val="2"/>
      </rPr>
      <t>Contemporary Research on Management and Business</t>
    </r>
    <r>
      <rPr>
        <sz val="10"/>
        <rFont val="Arial Narrow"/>
        <family val="2"/>
      </rPr>
      <t> (pp. 87-90). CRC Press.</t>
    </r>
  </si>
  <si>
    <t>https://library.oapen.org/bitstream/handle/20.500.12657/57755/9781000777840.pdf?sequence=1#page=110</t>
  </si>
  <si>
    <t>VOLUM - TAYLOR &amp; FRANCIS GROUP</t>
  </si>
  <si>
    <t>Chimeri, R. H., &amp; Oluwatayo, I. B. (2022). The impact of Covid-19 on Household consumption expenditure in South Africa: A macroeconomic perspective. The European Journal of Applied Economics, 19(2), 43-53.</t>
  </si>
  <si>
    <t>https://scindeks.ceon.rs/article.aspx?artid=2406-25882202043C</t>
  </si>
  <si>
    <t>Montso, M. E. (2022). Supply chain coordination and firm performance in the construction industry in Gauteng Province (Doctoral dissertation, Vaal University of Technology).</t>
  </si>
  <si>
    <t>http://digiresearch.vut.ac.za/handle/10352/596</t>
  </si>
  <si>
    <t>ŞEKER, K. (2022). BANKA DIŞI MALİ KURULUŞLARDA SERMAYE YAPISI İLE KÂRLILIK ARASINDAKİ İLİŞKİNİN PANEL VERİ YÖNTEMİ İLE ANALİZİ. Turkish Business Journal, 3(6), 2022, 65-86.</t>
  </si>
  <si>
    <t>KRIŠTIĆ, I. R. (2022). FIRM PROFITABILITY DETERMINANTS IN THE ENERGY-RELATED SECTORS OF THE EX-YUGOSLAVIA COUNTRIES–DOES THE EU MAKE A DIFFERENCE?. ICED2021 Proceedings</t>
  </si>
  <si>
    <t>https://www.bib.irb.hr/1218207/download/1218207.4._06_Ragu_Kriti_Full_paper_ICED2021_final_version.pdf</t>
  </si>
  <si>
    <t>VOLUM INT.-GOOGLE SCHOLAR</t>
  </si>
  <si>
    <t>Tkalec, L. (2022). Utjecaj strukture kapitala na profitabilnost srednje velikih i velikih poduzeća u razredu djelatnosti Hoteli i sličan smještaj u Republici Hrvatskoj (Doctoral dissertation, University of Zagreb. Faculty of Organization and Informatics. Department of Economics).</t>
  </si>
  <si>
    <t>https://repozitorij.foi.unizg.hr/en/islandora/object/foi:7340</t>
  </si>
  <si>
    <t>CAPITOL CARTE - ED INT</t>
  </si>
  <si>
    <r>
      <t>(2015). Management challenges in the context of a complex view-SMEs perspective. </t>
    </r>
    <r>
      <rPr>
        <i/>
        <sz val="10"/>
        <rFont val="Arial Narrow"/>
        <family val="2"/>
      </rPr>
      <t>Procedia Economics and Finance</t>
    </r>
    <r>
      <rPr>
        <sz val="10"/>
        <rFont val="Arial Narrow"/>
        <family val="2"/>
      </rPr>
      <t>, </t>
    </r>
    <r>
      <rPr>
        <i/>
        <sz val="10"/>
        <rFont val="Arial Narrow"/>
        <family val="2"/>
      </rPr>
      <t>34</t>
    </r>
    <r>
      <rPr>
        <sz val="10"/>
        <rFont val="Arial Narrow"/>
        <family val="2"/>
      </rPr>
      <t>, 445-452.</t>
    </r>
  </si>
  <si>
    <t>Chandraningtyas, I. (2022, September). LEADERSHIP STYLE AND EFFECT ON SMALL MEDIUM ENTERPRISES: A SYSTEMATIC LITERATURE REVIEW. In Proceedings of the International Conference of Islamic Economics and Business (ICONIES) (Vol. 8, No. 1, pp. 387-394).</t>
  </si>
  <si>
    <t>http://conferences.uin-malang.ac.id/index.php/iconies/article/view/1674</t>
  </si>
  <si>
    <t>VOLUM INT. - GOOGLE SCHOLAR</t>
  </si>
  <si>
    <t xml:space="preserve">https://www.riico.net/index.php/riico/article/view/2170 </t>
  </si>
  <si>
    <t>Barat, C. B. K. (2022). Pendampingan UMKM Berbasis Modul ILO Score di Salon. Jurnal Pengabdian Nasional (JPN) Indonesia E-ISSN, 2723, 7060.</t>
  </si>
  <si>
    <t>(2019). Relevance of Big Data for Business and Management. Exploratory Insights (Part II). Studies in Business and Economics, 14(1), 169-180.</t>
  </si>
  <si>
    <t>Samek, L., &amp; Aldred, G. (2022). A CONTENT ANALYSIS OF DISSERTATIONS ON BUSINESS TOPICS: A QUANTITATIVE STUDY. Journal for Advancing Business Education, 41.</t>
  </si>
  <si>
    <t>https://iacbe.org/wp-content/uploads/2022/01/JABE-Volume-3-Issue-2-FINAL-combined-updated.pdf#page=42</t>
  </si>
  <si>
    <t>Παππά, Δ. (2022). Διαχείριση Εφοδιαστικής Αλυσίδας Αγροδιατροφικών Προϊόντων.</t>
  </si>
  <si>
    <t>https://repo.lib.duth.gr/jspui/handle/123456789/5636</t>
  </si>
  <si>
    <t>Al-Hadrawi, B. K., &amp; Jawad, A. R. (2022). The Relationship Between Vitality and Flourishing in the workplace in the Industry 4.0. Journal of Contemporary Issues in Business and Government, 28(3), 890-909.</t>
  </si>
  <si>
    <t>https://cibgp.com/article_18142.html</t>
  </si>
  <si>
    <t>(2007). Management strategic. Editura Universităţii" Lucian Blaga".</t>
  </si>
  <si>
    <r>
      <t>Stavro, E. (2022). </t>
    </r>
    <r>
      <rPr>
        <i/>
        <sz val="10"/>
        <rFont val="Arial Narrow"/>
        <family val="2"/>
      </rPr>
      <t>Identitatea aromânilor din Albania, de la elenizare și dictatura atee, la interculturalism</t>
    </r>
    <r>
      <rPr>
        <sz val="10"/>
        <rFont val="Arial Narrow"/>
        <family val="2"/>
      </rPr>
      <t> (Doctoral dissertation, Universitatea „Dunărea de Jos” din Galați).</t>
    </r>
  </si>
  <si>
    <r>
      <t>(2019). SOME INSIGHTS ON THE WORLD'S MOST INNOVATIVE COMPANIES AND THEIR DEFINING CHARACTERISTICS. </t>
    </r>
    <r>
      <rPr>
        <i/>
        <sz val="10"/>
        <rFont val="Arial Narrow"/>
        <family val="2"/>
      </rPr>
      <t>Studies in Business &amp; Economics</t>
    </r>
    <r>
      <rPr>
        <sz val="10"/>
        <rFont val="Arial Narrow"/>
        <family val="2"/>
      </rPr>
      <t>, </t>
    </r>
    <r>
      <rPr>
        <i/>
        <sz val="10"/>
        <rFont val="Arial Narrow"/>
        <family val="2"/>
      </rPr>
      <t>14</t>
    </r>
    <r>
      <rPr>
        <sz val="10"/>
        <rFont val="Arial Narrow"/>
        <family val="2"/>
      </rPr>
      <t>(2).</t>
    </r>
  </si>
  <si>
    <t>Stoyneva, I. K. (2022). Lost in Translation in the Innovation Metrics Landscape: A Review and Framework. Journal of Behavioral and Applied Management, 22(3), 371-397.</t>
  </si>
  <si>
    <t>https://search.ebscohost.com/login.aspx?direct=true&amp;profile=ehost&amp;scope=site&amp;authtype=crawler&amp;jrnl=19300158&amp;AN=161074511&amp;h=6ugORn%2BWbBLI4XJ8l1%2F4hjzMFx65wqsumPTaDMGbRSkUtUtY7fthSOtW8Y7YiwP0t1bhElh7mpCz5QXcrmMMjA%3D%3D&amp;crl=c</t>
  </si>
  <si>
    <t>Bayrak, T. (2022). Defining characteristics of the most innovative companies. International Journal of Research, Innovation and Commercialisation, 4(1), 63-73.</t>
  </si>
  <si>
    <t>https://ideas.repec.org/a/ids/ijrici/v4y2022i1p63-73.html</t>
  </si>
  <si>
    <t>Cheng, Y., &amp; Griffin, C. H. (2022). Tesla vs. its Stock Price:“Herd Theory” at work?. Unpublished paper]. Southern University and A&amp;M College. https://www. subr. edu/assets/subr/COBJournal/Tesla--Cheng-and-Griffin--E-Journal. pdf.</t>
  </si>
  <si>
    <t>https://www.subr.edu/assets/subr/COBJournal/Tesla--Cheng-and-Griffin--E-Journal.pdf</t>
  </si>
  <si>
    <t>Qinjie, S. (2022). Exploring Intrapreneurship among Employees: A Case Study of Alibaba’s Vmate Project.</t>
  </si>
  <si>
    <t>http://dspace.bu.ac.th/handle/123456789/5171</t>
  </si>
  <si>
    <t>(2014). Perceptions on the strategic value of corporate social responsibility–some evidences from global rankings. Journal of International Studies, 7(2).</t>
  </si>
  <si>
    <t>Tarigan, N. P., Purba, J. T., Harianja, E., &amp; Budiono, S. (2022). Corporate Social Responsibility Impact on Organization Performance's Sustainability in Educational Philantropic. Budapest International Research and Critics Institute-Journal (BIRCI-Journal), 5(1).</t>
  </si>
  <si>
    <t>https://www.bircu-journal.com/index.php/birci/article/view/4405</t>
  </si>
  <si>
    <t>Thorslund, M. (2022). Woke-washing and Corporate Social Responsibility in the Global South: A Structured Literature Review.</t>
  </si>
  <si>
    <t>https://www.diva-portal.org/smash/record.jsf?pid=diva2:1679879</t>
  </si>
  <si>
    <t>(2007). Coordonate manageriale ale competitivităţii firmei: O perspectivă globală. Editura Universităţii Lucian Blaga.</t>
  </si>
  <si>
    <t>GOOGLE SCHOLAR</t>
  </si>
  <si>
    <t>Wukisiewitsch, A. (2022). Product development and organisational strategies in the context of sustainability.</t>
  </si>
  <si>
    <t>https://lup.lub.lu.se/student-papers/record/9091012/file/9091013.pdf</t>
  </si>
  <si>
    <t>Reyes-Cornejo, P., Uribe-Bahamonde, Y. E., Boada-Grau, J., &amp; Araya-Castillo, L. (2022). Advances in Digital Transformation: a Historical Review in Times of COVID. Preprints.org 2022, 2022070107. https://doi.org/10.20944/preprints202207.0107.v1</t>
  </si>
  <si>
    <t>Lazăr, M. (2022). Defining The Quality Education–An Extensive Bibliometric Analysis. Research and Education, (6), 118-132.</t>
  </si>
  <si>
    <t>DÍAZ, D. C. R., BUSTOS, S. D. S., &amp; VILLADA, F. H. O. (2022). ¿ QUÉ ESFUERZOS INSTITUCIONALES ESTÁ REALIZANDO LA ALCALDÍA DE SOGAMOSO EN ARAS DE DAR CUMPLIMIENTO A LOS LINEAMIENTOS ESTABLECIDOS SOBRE TRANSFORMACIÓN DIGITAL?.</t>
  </si>
  <si>
    <t>https://bdigital.uexternado.edu.co/server/api/core/bitstreams/9b76119f-2709-4312-9ed7-a63fc6a57a2e/content</t>
  </si>
  <si>
    <t>(2007). Repere ale competitivităţii în economia globală.</t>
  </si>
  <si>
    <r>
      <t>(2018). Sustainable Innovation as Competitive Advantage in the Era of Sustainability.In </t>
    </r>
    <r>
      <rPr>
        <i/>
        <sz val="10"/>
        <rFont val="Arial Narrow"/>
        <family val="2"/>
      </rPr>
      <t>Innovative Business Development—A Global Perspective: 25th International Economic Conference of Sibiu (IECS 2018) 25</t>
    </r>
    <r>
      <rPr>
        <sz val="10"/>
        <rFont val="Arial Narrow"/>
        <family val="2"/>
      </rPr>
      <t> (pp. 251-265). Springer International Publishing.</t>
    </r>
  </si>
  <si>
    <r>
      <t>RĂDOIU, A. (2022). THE VARIOUS DIMENSIONS OF SUSTAINABILITY IN RELATION TO VALUE CREATION. </t>
    </r>
    <r>
      <rPr>
        <i/>
        <sz val="10"/>
        <rFont val="Arial Narrow"/>
        <family val="2"/>
      </rPr>
      <t>Revista Economica</t>
    </r>
    <r>
      <rPr>
        <sz val="10"/>
        <rFont val="Arial Narrow"/>
        <family val="2"/>
      </rPr>
      <t>, </t>
    </r>
    <r>
      <rPr>
        <i/>
        <sz val="10"/>
        <rFont val="Arial Narrow"/>
        <family val="2"/>
      </rPr>
      <t>74</t>
    </r>
    <r>
      <rPr>
        <sz val="10"/>
        <rFont val="Arial Narrow"/>
        <family val="2"/>
      </rPr>
      <t>(3).</t>
    </r>
  </si>
  <si>
    <t>Lunguleac-Bardasuc, L. (University of Malaga, Spain), Budac, C. (ULBS), &amp; Ogrean, C. (ULBS)</t>
  </si>
  <si>
    <r>
      <t>(2021). Study on the Reputation of the (MASS) Media in Romania. </t>
    </r>
    <r>
      <rPr>
        <i/>
        <sz val="10"/>
        <rFont val="Arial Narrow"/>
        <family val="2"/>
      </rPr>
      <t>Studies in Business and Economics</t>
    </r>
    <r>
      <rPr>
        <sz val="10"/>
        <rFont val="Arial Narrow"/>
        <family val="2"/>
      </rPr>
      <t>, </t>
    </r>
    <r>
      <rPr>
        <i/>
        <sz val="10"/>
        <rFont val="Arial Narrow"/>
        <family val="2"/>
      </rPr>
      <t>16</t>
    </r>
    <r>
      <rPr>
        <sz val="10"/>
        <rFont val="Arial Narrow"/>
        <family val="2"/>
      </rPr>
      <t>(1), 120-135.</t>
    </r>
  </si>
  <si>
    <r>
      <t>KOÇAK, A., &amp; AYDIN, İ. Senin Medyan/Benim Medyam: Medyaya Atfedilen İtibarın Kuşaklara Göre Konumlanması. </t>
    </r>
    <r>
      <rPr>
        <i/>
        <sz val="10"/>
        <rFont val="Arial Narrow"/>
        <family val="2"/>
      </rPr>
      <t>Akdeniz Üniversitesi İletişim Fakültesi Dergisi</t>
    </r>
    <r>
      <rPr>
        <sz val="10"/>
        <rFont val="Arial Narrow"/>
        <family val="2"/>
      </rPr>
      <t>, 2022 November, (38), 1-22.</t>
    </r>
  </si>
  <si>
    <r>
      <t>(2016) ACHIEVING STRATEGIC AND SUSTAINABLE COMPETITIVENESS BY USING THE STAKEHOLDER IMPACT ANALYSIS–THEORETICAL ASPECTS. </t>
    </r>
    <r>
      <rPr>
        <i/>
        <sz val="10"/>
        <rFont val="Arial Narrow"/>
        <family val="2"/>
      </rPr>
      <t>CITPM 2016</t>
    </r>
    <r>
      <rPr>
        <sz val="10"/>
        <rFont val="Arial Narrow"/>
        <family val="2"/>
      </rPr>
      <t>, 328.</t>
    </r>
  </si>
  <si>
    <t>Mbatha, B. J. (2022). Role of stakeholders regarding policymaking in the localised sphere of government in Kwazulu-Natal (Doctoral dissertation).</t>
  </si>
  <si>
    <t>https://ukzn-dspace.ukzn.ac.za/handle/10413/21196</t>
  </si>
  <si>
    <t>GO Ogundajo, OA OGUNODE, OA AWONIYI… (2022)
Usage of Accounting Software on Cost Control of Listed Deposit Money Banks in Nigeria
International Journal of …</t>
  </si>
  <si>
    <t>https://www.ijmsssr.org/paper/IJMSSSR00817.pdf
https://www.ijmsssr.org/paper/IJMSSSR00817.pdf</t>
  </si>
  <si>
    <t>Index Copernicus, Google Scholar</t>
  </si>
  <si>
    <t>TO Aluko (2022)
Efficiency and competitiveness of a South Africa grant support programme for small, medium, and micro-sized enterprises
Enterprise Development &amp;Microfinance</t>
  </si>
  <si>
    <t>https://www.researchgate.net/profile/Timothy-Aluko/publication/362532677_Efficiency_and_competitiveness_of_a_South_Africa_grant_support_programme_for_small_medium_and_micro-sized_enterprises/links/62eec40188b83e7320b3c4d5/Efficiency-and-competitiveness-of-a-South-Africa-grant-support-programme-for-small-medium-and-micro-sized-enterprises.pdf
https://www.researchgate.net/profile/Timothy-Aluko/publication/362532677_Efficiency_and_competitiveness_of_a_South_Africa_grant_support_programme_for_small_medium_and_micro-sized_enterprises/links/62eec40188b83e7320b3c4d5/Efficiency-and-competitiveness-of-a-South-Africa-grant-support-programme-for-small-medium-and-micro-sized-enterprises.pdf</t>
  </si>
  <si>
    <t>S Moshavi, N Fitriana, K Yauri (2022)
Efektivitas Penyaluran Bantuan Langsung Tunai Bagi Masyarakat Terdampak Covid-19
Media Akuntansi dan Perpajakan …</t>
  </si>
  <si>
    <t>https://journal.uc.ac.id/index.php/mapi/article/view/2492
https://journal.uc.ac.id/index.php/mapi/article/download/2492/1899</t>
  </si>
  <si>
    <t>BASE, Index Copernicus</t>
  </si>
  <si>
    <t>K Kiwert, A Walecka (2022)
Challenges and problems of hybrid work: employees' perspective
Journal of Management and …</t>
  </si>
  <si>
    <t>https://econjournals.sgh.waw.pl/JMFS/article/view/2972
https://econjournals.sgh.waw.pl/JMFS/article/download/2972/2651</t>
  </si>
  <si>
    <t xml:space="preserve">N ISMAYA, M LA ODE (2022)
Kualitas Pelayanan Publik
</t>
  </si>
  <si>
    <t>https://books.google.com/books?hl=en&amp;lr=&amp;id=LPFZEAAAQBAJ&amp;oi=fnd&amp;pg=PA27&amp;ots=VrtctH8Hx0&amp;sig=wGewCr9e4NAakMFJpjpGOVPJP7w</t>
  </si>
  <si>
    <t>U Chubado (2022)
A Framework for Measuring Performance of Nigerian Police Force Organization
Вестник Российского университета дружбы …</t>
  </si>
  <si>
    <t>https://cyberleninka.ru/article/n/a-framework-for-measuring-performance-of-nigerian-police-force-organization
https://cyberleninka.ru/article/n/a-framework-for-measuring-performance-of-nigerian-police-force-organization</t>
  </si>
  <si>
    <t>A Tamás, T Koltai (2022)
Relatív hatékonysági eredmények empirikus érzékenységvizsgálata az államigazgatásban
… /Budapest Management Review</t>
  </si>
  <si>
    <t>https://journals.lib.uni-corvinus.hu/index.php/vezetestudomany/article/view/782
https://journals.lib.uni-corvinus.hu/index.php/vezetestudomany/article/download/782/499</t>
  </si>
  <si>
    <t>E EFRIANDI, R KURNIA, RY PUTRA… (2022)
ANALISIS EFISIENSI PENGGUNAAN ANGGARAN PADA FAKULTAS EKONOMI DAN BISNIS ISLAM UIN IMAM BONJOL PADANG
Maqdis: Jurnal Kajian …</t>
  </si>
  <si>
    <t>https://ejournal.uinib.ac.id/febi/index.php/maqdis/article/view/281
https://ejournal.uinib.ac.id/febi/index.php/maqdis/article/download/281/278</t>
  </si>
  <si>
    <t>H Setiawan, LN Sulistyowati… (2022)
ORGANIZATIONAL CITIZENSHIP BEHAVIOR TOWARD ORGANIZATION EFFECTIVENESS
Jurnal Ilmiah Bisnis dan …</t>
  </si>
  <si>
    <t>https://jurnal.stie.asia.ac.id/index.php/jibeka/article/view/1076
https://jurnal.stie.asia.ac.id/index.php/jibeka/article/download/1076/324</t>
  </si>
  <si>
    <t>A Tajudin, IK Norziaton, AH Ismail (2022)
An Overview of Asset Management in Malaysian Government Agencies
Sciences</t>
  </si>
  <si>
    <t>https://hrmars.com/papers_submitted/15693/an-overview-of-asset-management-in-malaysian-government-agencies.pdf                                                             https://www.blindzeal.com/papers_submitted/15693/an-overview-of-asset-management-in-malaysian-government-agencies.pdf</t>
  </si>
  <si>
    <t>B Tóth (2022)
Why and How Can Managerial Accounting Be Relevant in the Public Sector
PUBLIC GOODS AND GOVERNANCE</t>
  </si>
  <si>
    <t>https://www.researchgate.net/profile/Balazs-Toth-13/publication/368830694_WHY_AND_HOW_CAN_MANAGERIAL_ACCOUNTING_BE_RELEVANT_IN_THE_PUBLIC_SECTOR_1/links/63fc53efb1704f343f868c81/WHY-AND-HOW-CAN-MANAGERIAL-ACCOUNTING-BE-RELEVANT-IN-THE-PUBLIC-SECTOR-1.pdf
https://www.researchgate.net/profile/Balazs-Toth-13/publication/368830694_WHY_AND_HOW_CAN_MANAGERIAL_ACCOUNTING_BE_RELEVANT_IN_THE_PUBLIC_SECTOR_1/links/63fc53efb1704f343f868c81/WHY-AND-HOW-CAN-MANAGERIAL-ACCOUNTING-BE-RELEVANT-IN-THE-PUBLIC-SECTOR-1.pdf</t>
  </si>
  <si>
    <t xml:space="preserve">SMAYB LABAJO (2022)
Team Effectiveness and Performance Among Employees in A State College in Iloilo, Philippines
</t>
  </si>
  <si>
    <t>https://www.ijams-bbp.net/wp-content/uploads/2022/05/IJAMS-MAY-41-52.pdf
https://www.ijams-bbp.net/wp-content/uploads/2022/05/IJAMS-MAY-41-52.pdf</t>
  </si>
  <si>
    <t>S Muh, B Rakhman, D Andi (2022)
The Effect of Human Resource Development, Facilities and Work Environment on Employee Performance at the Makassar City DPRD Secretariat
Pinisi: Discretion Review</t>
  </si>
  <si>
    <t>http://repository.nobel.ac.id/id/eprint/949/1/37419-92224-3-PB.pdf
http://repository.nobel.ac.id/id/eprint/949/1/37419-92224-3-PB.pdf</t>
  </si>
  <si>
    <t>ИВ Герсонская (2022)
Совершенствование методики оценки эффективности госсектора на основе агрегированного показателя
Современная экономика: проблемы и решения</t>
  </si>
  <si>
    <t>https://journals.vsu.ru/meps/article/view/9186
https://journals.vsu.ru/meps/article/download/9186/9205</t>
  </si>
  <si>
    <t>A Woinaroschy (2022)
EFFICIENCY AND EFFECTIVENESS IN PLANNING AND CONTROL OF ANY ACTIVITY
Bulletin of Romanian Chemical Engineering …</t>
  </si>
  <si>
    <t>https://search.proquest.com/openview/9159c21d5eb25e3315c82dd022e0e979/1?pq-origsite=gscholar&amp;cbl=2069152</t>
  </si>
  <si>
    <t xml:space="preserve">R Timovski (2022)
Примена на комбиниран метод од техники за математичка оптимизација во процесот на евалуација на студиски програми во високото образование
</t>
  </si>
  <si>
    <t>https://eprints.ugd.edu.mk/29533/
https://eprints.ugd.edu.mk/29533/1/DoktorskaDisertacijaRisteTimovski.pdf</t>
  </si>
  <si>
    <t>Teza de doctorat, Google Scholar</t>
  </si>
  <si>
    <t xml:space="preserve">AH Arif (2022)
Perekayasaan permohonan pembangunan tanah secara serah balik kurnia semula di negeri Johor
</t>
  </si>
  <si>
    <t>http://eprints.utm.my/id/eprint/100230/1/AmirulHaffizAriffPFABU2022.pdf
http://eprints.utm.my/id/eprint/100230/1/AmirulHaffizAriffPFABU2022.pdf</t>
  </si>
  <si>
    <t xml:space="preserve">PN Mwiruki (2022)
Assessment of the Information Systems Usage on the Performance of Public Institutions in Tanzania A Case Study of the College of Business Education …
</t>
  </si>
  <si>
    <t>AR Lopes, B Casais (2022)
Digital content marketing: Conceptual review and recommendations for practitioners
Academy of Strategic Management Journal</t>
  </si>
  <si>
    <t>https://library.nioc.ir/latin-articles/2022/221640.pdf
https://library.nioc.ir/latin-articles/2022/221640.pdf</t>
  </si>
  <si>
    <t>H Nufus, T Handayani (2022)
Strategi Promosi dengan Memanfaatkan Media Sosial TikTok dalam Meningkatkan Penjualan (Studi Kasus pada TN Official Store)
Jurnal EMT KITA</t>
  </si>
  <si>
    <t>http://journal.lembagakita.org/index.php/emt/article/view/483
http://journal.lembagakita.org/index.php/emt/article/download/483/441</t>
  </si>
  <si>
    <t>C Auvarda (2022)
Efektivitas iklan pada televisi vs iklan penargetan ulang sebagai media pengingat di masyarakat
Jurnal Studi Komunikasi</t>
  </si>
  <si>
    <t>https://ejournal.unitomo.ac.id/index.php/jsk/article/view/4444
https://ejournal.unitomo.ac.id/index.php/jsk/article/download/4444/2145</t>
  </si>
  <si>
    <t>FN Baharuddin, AH Musa, AN Rosle, ... (2022)
The Role of Social Media Influencer, Brand Image and Advertising Trust to Purchase Intention among Local Cosmetic Consumers: A Conceptual Paper
… in Business and …</t>
  </si>
  <si>
    <t>https://knowledgewords.com/images/the-role-of-social-media-influencer-brand-image-and-advertising-trust-to-purchase-intention-among-local-cosmetic-consumers-a-conceptual-paper.pdf
https://knowledgewords.com/images/the-role-of-social-media-influencer-brand-image-and-advertising-trust-to-purchase-intention-among-local-cosmetic-consumers-a-conceptual-paper.pdf</t>
  </si>
  <si>
    <t>B Supriadi, RD Marcus, MF Said (2022)
Design of a CHSE Information System to Expand Tourism Market Segmentation
… Int J Econ Manag Media Stud</t>
  </si>
  <si>
    <t>https://www.easpublisher.com/media/features_articles/CCIJEMMS_45_89-94.pdf
https://www.easpublisher.com/media/features_articles/CCIJEMMS_45_89-94.pdf</t>
  </si>
  <si>
    <t>A KIRMIZIBİBER, S YILDIZ (2022)
GELEN PAZARLAMANIN AĞIZDAN AĞIZA PAZARLAMA, MARKA BİLİNİRLİĞİ VE SATIN ALMA NİYETİ ÜZERİNDEKİ ETKİSİ
Fırat Üniversitesi Sosyal Bilimler …</t>
  </si>
  <si>
    <t>https://dergipark.org.tr/en/pub/firatsbed/issue/75520/1182416
https://dergipark.org.tr/en/download/article-file/2680779
DOI: 10.18069/firatsbed.1182416</t>
  </si>
  <si>
    <t>N Nwali, A Ntegeeh (2022)
Role of Social Media Marketing on SMES Brand Awareness in Nigeria
African Economic and Management …</t>
  </si>
  <si>
    <t>https://nokspublishing.com/index.php/aemr/article/view/27
https://nokspublishing.com/index.php/aemr/article/download/27/20</t>
  </si>
  <si>
    <t>RN Ulhaq, JM Munandarr, ... (2022)
Effect Of Sme's E-Readiness and Online Food Delivery Apps Adoption Toward Business Performance
Journal Research of …</t>
  </si>
  <si>
    <t>https://jrssem.publikasiindonesia.id/index.php/jrssem/article/view/281
https://jrssem.publikasiindonesia.id/index.php/jrssem/article/download/281/760</t>
  </si>
  <si>
    <t>Index Copernicus</t>
  </si>
  <si>
    <t>S Hariyanti (2022)
Pemanfaatan Media Sosial Tiktok Sebagai Sarana Promosi Kripik Jamur Tiram
Al-Muraqabah: Journal of Management and …</t>
  </si>
  <si>
    <t>https://jurnalfebi.iainkediri.ac.id/index.php/muraqobah/article/view/278
https://jurnalfebi.iainkediri.ac.id/index.php/muraqobah/article/download/278/217</t>
  </si>
  <si>
    <t>Dimensions</t>
  </si>
  <si>
    <t>U Aimen, DH Tobing (2022)
Pengaruh Kontrol Diri Rendah terhadap Perilaku Konsumtif Belanja Online Remaja
Psikobuletin: Buletin Ilmiah Psikologi</t>
  </si>
  <si>
    <t>http://ejournal.uin-suska.ac.id/index.php/Psikobuletin/article/view/9930
http://ejournal.uin-suska.ac.id/index.php/Psikobuletin/article/viewFile/9930/7640</t>
  </si>
  <si>
    <t>D Pradiatiningtyas (2022)
UPAYA INBOUND MARKETING OLEH GEMBIRA LOKA ZOO YOGYAKARTA DI ERA PANDEMI COVID 19
Jurnal Pariwisata</t>
  </si>
  <si>
    <t>http://download.garuda.kemdikbud.go.id/article.php?article=2628326&amp;val=10496&amp;title=UPAYA%20INBOUND%20MARKETING%20OLEH%20GEMBIRA%20LOKA%20ZOO%20YOGYAKARTA%20DI%20ERA%20PANDEMI%20COVID%2019
http://download.garuda.kemdikbud.go.id/article.php?article=2628326&amp;val=10496&amp;title=UPAYA%20INBOUND%20MARKETING%20OLEH%20GEMBIRA%20LOKA%20ZOO%20YOGYAKARTA%20DI%20ERA%20PANDEMI%20COVID%2019</t>
  </si>
  <si>
    <t xml:space="preserve">AF Siagian (2022)
Analisis sistem informasi menajemen perangkat lunak komputer
</t>
  </si>
  <si>
    <t>https://osf.io/6cz47/download
https://osf.io/6cz47/download</t>
  </si>
  <si>
    <t>C DİNCER (2022)
İÇERİK PAZARLAMA
Pazarla-Ma Teoriden Pratiğe</t>
  </si>
  <si>
    <t>https://books.google.com/books?hl=en&amp;lr=&amp;id=PLRoEAAAQBAJ&amp;oi=fnd&amp;pg=PA7&amp;ots=NK55qcpkpf&amp;sig=fIQyaSJasmP83-271SUjhapWy8A</t>
  </si>
  <si>
    <t>EE Mavi (2022)
KAMU YÖNETİMİNDE DİJİTAL DÖNÜŞÜMÜN NİTELİĞİ ÜZERİNE BİR BAŞLANGIÇ
DİJİTALLEŞME</t>
  </si>
  <si>
    <t>https://books.google.com/books?hl=en&amp;lr=&amp;id=p5yjEAAAQBAJ&amp;oi=fnd&amp;pg=PA177&amp;ots=zkLtfIjDtt&amp;sig=hWEN1-qqAQBPRQ3AmlDojHXaz4E</t>
  </si>
  <si>
    <t>B SAHİN, R BAYRAK (2022)
COVİD-19 PANDEMİSİ DÖNEMİNDE İMALAT SANAYİNDE E-PAZARLAMA YÖNELİMİ: CİRONUN DÜZENLEYİCİLİK ROLÜ
Erciyes Akademi</t>
  </si>
  <si>
    <t>https://dergipark.org.tr/en/pub/erciyesakademi/issue/72599/1151910
https://dergipark.org.tr/en/download/article-file/2568397</t>
  </si>
  <si>
    <t xml:space="preserve">Ε ΤΣΑΓΑΛΑ (2022)
Στρατηγική Ψηφιακού Μάρκετινγκ σε καλά εδραιωμένους Οργανισμούς: Εμπειρική διερεύνηση
</t>
  </si>
  <si>
    <t>https://apothesis.eap.gr/archive/item/172057
https://apothesis.eap.gr/archive/download/febc4793-9425-4a7d-8715-f75f7cb5c780.pdf</t>
  </si>
  <si>
    <t>P Silveira, J Pinto (2022)
Digital Communication and Inbound Marketing: strategies applied to the tourism sector in Portugal
researchgate.net</t>
  </si>
  <si>
    <t>https://www.researchgate.net/profile/Patricia-Silveira-11/publication/361028262_Digital_Communication_and_Inbound_Marketing_strategies_applied_to_the_tourism_sector_in_Portugal/links/6298afaea3fe3e3df85658fd/Digital-Communication-and-Inbound-Marketing-strategies-applied-to-the-tourism-sector-in-Portugal.pdf
https://www.researchgate.net/profile/Patricia-Silveira-11/publication/361028262_Digital_Communication_and_Inbound_Marketing_strategies_applied_to_the_tourism_sector_in_Portugal/links/6298afaea3fe3e3df85658fd/Digital-Communication-and-Inbound-Marketing-strategies-applied-to-the-tourism-sector-in-Portugal.pdf</t>
  </si>
  <si>
    <t xml:space="preserve">K Sęczkowska (2022)
Inbound marketing as a modern form of marketing communication
</t>
  </si>
  <si>
    <t>https://repo.btu.kharkov.ua/bitstream/123456789/14098/1/AKTUAL_NI_%20PROBLEMY_HOSTYNNOSTI_22-72-74.pdf
https://repo.btu.kharkov.ua/bitstream/123456789/14098/1/AKTUAL_NI_%20PROBLEMY_HOSTYNNOSTI_22-72-74.pdf</t>
  </si>
  <si>
    <t xml:space="preserve">MD Rahmadhan (2022)
Analisis Pengaruh Content Marketing Terhadap Customer Engagement Serta Dampaknya Pada Repurchase Intention (Survei Pada Followers Instagram@ Hijoo. id)
</t>
  </si>
  <si>
    <t>https://repository.bakrie.ac.id/6381/</t>
  </si>
  <si>
    <t>D VÁVRA (2022)
Analýza klíčových slov z hlediska SEO
is.muni.cz</t>
  </si>
  <si>
    <t>https://is.muni.cz/th/tdo2f/BT_Keywords_Analysis_in_Terms-of_SEO_Archive.pdf
https://is.muni.cz/th/tdo2f/BT_Keywords_Analysis_in_Terms-of_SEO_Archive.pdf</t>
  </si>
  <si>
    <t>A Yolanda, V Halim, M Karmagatri (2022)
Marketing Strategy for New Brand Fashion: A Case Study of VAMODE Fashion Business
ieomsociety.org</t>
  </si>
  <si>
    <t>http://ieomsociety.org/proceedings/2021indonesia/213.pdf
http://ieomsociety.org/proceedings/2021indonesia/213.pdf</t>
  </si>
  <si>
    <t>Κ Ανάργυρος-Άρης (2022)
Σύγκριση Ιστότοπων Ομοειδών Ελληνικών Επιχειρήσεων Παραγωγής και Εμπορίας Προϊόντων: Προσεγγίσεις και Συμπεράσματα
Ετήσιο Ελληνόφωνο …</t>
  </si>
  <si>
    <t>https://eproceedings.epublishing.ekt.gr/index.php/cclabs/article/view/4960
https://eproceedings.epublishing.ekt.gr/index.php/cclabs/article/download/4960/4921</t>
  </si>
  <si>
    <t>S Regina, MP Berlianto (2022)
The influence of digital marketing on purchase intention for the dior brand in indonesia
Enrichment: Journal of …</t>
  </si>
  <si>
    <t>https://enrichment.iocspublisher.org/index.php/enrichment/article/view/989
https://enrichment.iocspublisher.org/index.php/enrichment/article/download/989/787</t>
  </si>
  <si>
    <t xml:space="preserve">CL Santana (2022)
Social media marketing on instagram: influences on female millennials' purchase intentions
</t>
  </si>
  <si>
    <t>https://ujcontent.uj.ac.za/esploro/outputs/9917609607691?institution=27UOJ_INST&amp;skipUsageReporting=true&amp;recordUsage=false
https://ujcontent.uj.ac.za/esploro/fulltext/graduate/Social-media-marketing-on-instagram/9917609607691?repId=127069730007691&amp;mId=137069720007691&amp;institution=27UOJ_INST</t>
  </si>
  <si>
    <t>GE Tőkés (2022)
The Digital Brand Identity of Fast-Fashion Brand Zara. A Case Study
Acta Universitatis Sapientiae, Social Analysis</t>
  </si>
  <si>
    <t>http://real-j.mtak.hu/24668/1/ACTA-Social-Analysis_vol12-2022.pdf#page=137
http://real-j.mtak.hu/24668/1/ACTA-Social-Analysis_vol12-2022.pdf#page=137</t>
  </si>
  <si>
    <t xml:space="preserve">OO Shobowale (2022)
INFLUENCE OF CELEBRITY ENDORSEMENT/ENDORSERS ON CONSUMER BEHAVIOUR: A STUDY OF SOURCE CREDIBILITY THEORY AND …
</t>
  </si>
  <si>
    <t>https://researchbank.swinburne.edu.au/file/ad21dd73-d95e-44c1-8979-60fee0b71c23/1/Oluwakemi_Shobowale_Thesis.pdf
https://researchbank.swinburne.edu.au/file/ad21dd73-d95e-44c1-8979-60fee0b71c23/1/Oluwakemi_Shobowale_Thesis.pdf</t>
  </si>
  <si>
    <t>S Balova, I Orlova, E Konovalova… (2022)
O Impacto do Marketing de Mídia Social (MMS) no Desenvolvimento do Negócio Hoteleiro: Experiência em Minihotéis Privados
Anais Brasileiros de …</t>
  </si>
  <si>
    <t>https://periodicos.ufjf.br/index.php/abet/article/view/37848
https://periodicos.ufjf.br/index.php/abet/article/download/37848/25099</t>
  </si>
  <si>
    <t>SM Annajah, L Setiawati (2022)
WHAT MAKES BRANDS'SOCIAL MEDIA CONTENT SHAREABLE ON INSTAGRAM? A PROJECT TO IDENTIFY NG RADIO INSTAGRAM CONTENT ERROR
Inovbiz: Jurnal Inovasi Bisnis</t>
  </si>
  <si>
    <t>http://ejournal.polbeng.ac.id/index.php/IBP/article/view/2507
http://ejournal.polbeng.ac.id/index.php/IBP/article/download/2507/1309</t>
  </si>
  <si>
    <t>AD Lestari, CNA Adiba, P Shabira, Y Kurniawan (2022)
Comparative Analysis of Social Media Activities on Local Skincare Brands in Indonesia during the COVID-19 Pandemic
ieomsociety.org</t>
  </si>
  <si>
    <t>https://ieomsociety.org/proceedings/2022istanbul/299.pdf
https://ieomsociety.org/proceedings/2022istanbul/299.pdf</t>
  </si>
  <si>
    <t>DM Darmawati, N Busyra, E Azhar (2022)
Pengembangan Ekonomi Kreatif Usaha Kuliner
TA'AWUN</t>
  </si>
  <si>
    <t>https://journal.stitaf.ac.id/index.php/taawun/article/view/329
https://journal.stitaf.ac.id/index.php/taawun/article/download/329/454</t>
  </si>
  <si>
    <t>S GÖZEN, EN SAĞDIÇ, F YILDIZ (2022)
KAMU SOSYAL HARCAMALARININ İNSANİ GELİŞMİŞLİK ÜZERİNDEKİ ETKİSİ: SEÇİLMİŞ OECD ÜLKELERİ ANALİZİ
Sosyal Bilimler Araştırmaları …</t>
  </si>
  <si>
    <t>https://dergipark.org.tr/en/pub/gopsbad/issue/71153/1111933
https://dergipark.org.tr/en/download/article-file/2408719</t>
  </si>
  <si>
    <t>BS AVCI (2022)
TÜRKİYE'DE KAMU EĞİTİM VE SAĞLIK HARCAMALARI İLE GELİR EŞİTSİZLİĞİNİN İNSANİ KALKINMA ÜZERİNE ETKİSİ
Uluslararası Yönetim İktisat ve İşletme Dergisi</t>
  </si>
  <si>
    <t>https://dergipark.org.tr/en/pub/ijmeb/issue/74069/1030258
https://dergipark.org.tr/en/download/article-file/2106508</t>
  </si>
  <si>
    <t>MBND Ghaleno, JF DUPUY, M Esfandiari (2022)
Evaluation of Development Gap on the Effects of Wealth on Healthcare Expenditure in Oil Exporting Countries
arcnjournals.org</t>
  </si>
  <si>
    <t>https://arcnjournals.org/images/ARCN-IJBSE-2022-13-5-19.pdf
https://arcnjournals.org/images/ARCN-IJBSE-2022-13-5-19.pdf</t>
  </si>
  <si>
    <t xml:space="preserve">P Özdemir Karaca (2022)
Sağlık ve kalkınma ilişkisi: OECD ülkelerinin karşılaştırmalı analizi
</t>
  </si>
  <si>
    <t>https://dspace.trakya.edu.tr/xmlui/handle/trakya/8131
https://dspace.trakya.edu.tr/xmlui/bitstream/handle/trakya/8131/0188538.pdf?sequence=1&amp;isAllowed=y</t>
  </si>
  <si>
    <t>L Luluk (2022)
The Influences of Local Government Spending On Education, Spending On Health, Spending On Economic and Poverty To The Human Development Index in …
Jurnal Pembangunan dan Pemerataan</t>
  </si>
  <si>
    <t>https://jurnal.untan.ac.id/index.php/jcc/article/view/52901
https://jurnal.untan.ac.id/index.php/jcc/article/viewFile/52901/75676593411</t>
  </si>
  <si>
    <t>Z DÜRRÜ, DM DEMİRÖZ (2022)
Türkiye'de Kamu Sağlık Harcamaları ve Sosyal Refah İlişkisi Üzerine Ampirik Bir Uygulama
… Sütçü İmam Üniversitesi Sosyal Bilimler Dergisi</t>
  </si>
  <si>
    <t>https://dergipark.org.tr/tr/doi/10.33437/ksusbd.949543
https://dergipark.org.tr/en/download/article-file/1813139
DOI: 10.33437/ksusbd.949543</t>
  </si>
  <si>
    <t>N ĐorĊević, D Dimitrovski, M Leković… (2022)
Linking residents' perceptions of pandemic quality of life with their support for sustainable tourism development in the post-COVID-19 era
… u hotelijerstvu i turizmu</t>
  </si>
  <si>
    <t>https://www.ceeol.com/search/article-detail?id=1089158
https://www.ceeol.com/content-files/document-1132070.pdf?casa_token=8vbXx-7-TeAAAAAA:NABlE1I9-uaLfrgteibeLiD8WRa4zlDTZm6LdOmd_JBHoBPzmO6ElDDZuXsb_D8h5E6Ntkw</t>
  </si>
  <si>
    <t>A Auliya, DM Prianti (2022)
Influence of Destination Attributes on Tourists' Satisfaction and Their Impact on Tourists' Loyalty, Pramuka Island
Proceedings (MDPI)</t>
  </si>
  <si>
    <t>https://www.mdpi.com/article/10.3390/proceedings2022083028
https://www.mdpi.com/article/10.3390/proceedings2022083028
DOI: 10.3390/proceedings2022083028</t>
  </si>
  <si>
    <t>E Kusumawidjaya, R Adawiyah… (2022)
KEBIJAKAN PENGELOLAAN DAN PRAKTIK TANGGUNG JAWAB SOSIAL TERHADAP PENGEMBANGAN DESA WISATA BERKELANJUTAN DI JAWA TIMUR …
… Bisnis dan Inovasi …</t>
  </si>
  <si>
    <t>https://ejournal.unsrat.ac.id/v3/index.php/jmbi/article/view/42448
https://ejournal.unsrat.ac.id/v3/index.php/jmbi/article/download/42448/40660</t>
  </si>
  <si>
    <t>ЕА Абенова (2022)
АНАЛИЗ ЭКОНОМИЧЕСКОЙ ЭФФЕКТИВНОСТИ РЫНКА ТУРИЗМА КАЗАХСТАНА В ПОСТПАНДЕМИЙНЫЙ ПЕРИОД
Central Asian Economic Review</t>
  </si>
  <si>
    <t>https://caer.narxoz.kz/jour/article/view/422
https://caer.narxoz.kz/jour/article/download/422/350</t>
  </si>
  <si>
    <t>FP Simbolon, V Law (2022)
Social Media Marketing through Instagram and Repurchase Intention: The Mediating Role of Customer Engagement
Binus Business Review</t>
  </si>
  <si>
    <t>https://journal.binus.ac.id/index.php/BBR/article/view/8576
https://journal.binus.ac.id/index.php/BBR/article/download/8576/4599</t>
  </si>
  <si>
    <t>DOAJ, BASE</t>
  </si>
  <si>
    <t>R Rungtrakulchai (2022)
The Impacts of Customer Engagement on Brand Equity in E-Commerce
Journal of Business Administration and …</t>
  </si>
  <si>
    <t>https://so06.tci-thaijo.org/index.php/TNIJournalBA/article/view/254721
https://so06.tci-thaijo.org/index.php/TNIJournalBA/article/download/254721/173119</t>
  </si>
  <si>
    <t>MS Yusuf, N Limakrisna… (2022)
Improving Marketing Performance Through Customer Engagement Building
Journal of World …</t>
  </si>
  <si>
    <t>https://jws.rivierapublishing.id/index.php/jws/article/view/2022-12-10
https://jws.rivierapublishing.id/index.php/jws/article/download/2022-12-10/341</t>
  </si>
  <si>
    <t>H Anwar, AS Gayathri (2022)
Shodha Prabha (UGC CARE Journal)
researchgate.net</t>
  </si>
  <si>
    <t>https://www.researchgate.net/profile/Husna_Anwar3/publication/362174481_sodha_prabha_USER_GENERATED_CONTENT_UGC_CUSTOMER_BRAND_ENGAGEMENT_AND_PURCHASE_INTENTION/links/62da644aaa5823729ed647a7/sodha-prabha-USER-GENERATED-CONTENT-UGC-CUSTOMER-BRAND-ENGAGEMENT-AND-PURCHASE-INTENTION.pdf
https://www.researchgate.net/profile/Husna_Anwar3/publication/362174481_sodha_prabha_USER_GENERATED_CONTENT_UGC_CUSTOMER_BRAND_ENGAGEMENT_AND_PURCHASE_INTENTION/links/62da644aaa5823729ed647a7/sodha-prabha-USER-GENERATED-CONTENT-UGC-CUSTOMER-BRAND-ENGAGEMENT-AND-PURCHASE-INTENTION.pdf</t>
  </si>
  <si>
    <t>Examining Online Shopping Services in Relation to Experience and Frequency of Using Internet Retailing</t>
  </si>
  <si>
    <t xml:space="preserve">M Thongmak, N Ruangwanit, N Chotisarn (2022)
A mediation–moderation framework of consumers' intention to participate in crowdfunding
</t>
  </si>
  <si>
    <t>https://aisel.aisnet.org/iceb2022/2/
https://iceb.johogo.com/proceedings/2022/2_ICEB_2022_paper_4_full.pdf</t>
  </si>
  <si>
    <t>A Aristovnik, D Ravšelj, R Raudla (2022)
Tax-related research trends in new EU member states: A bibliometric analysis in the last two decades
nispa.org</t>
  </si>
  <si>
    <t>https://www.nispa.org/files/conferences/2022/e-proceedings/system_files/papers/PAPER_NISPA2022_Aristovnik_Ravselj_Raudla_Final.pdf
https://www.nispa.org/files/conferences/2022/e-proceedings/system_files/papers/PAPER_NISPA2022_Aristovnik_Ravselj_Raudla_Final.pdf</t>
  </si>
  <si>
    <t>MC Moura, RA da Silva, MP Bonfim, MA Alves… (2022)
Covid-19 e Indicadores Ambientais: um estudo com as empresas do Índice de Sustentabilidade Empresarial
aedb.br</t>
  </si>
  <si>
    <t>https://www.aedb.br/seget/arquivos/artigos22/45733177.pdf
https://www.aedb.br/seget/arquivos/artigos22/45733177.pdf</t>
  </si>
  <si>
    <t>K Józefowicz (2022)
Konkurencyjność małych miast w Polsce i jej uwarunkowania
wes.up.poznan.pl</t>
  </si>
  <si>
    <t>https://wes.up.poznan.pl/sites/default/files/u90/PRACA%20DOKTORSKA_J%C3%B3zefowicz%20Karolina.pdf
https://wes.up.poznan.pl/sites/default/files/u90/PRACA%20DOKTORSKA_J%C3%B3zefowicz%20Karolina.pdf</t>
  </si>
  <si>
    <t xml:space="preserve">MC Oandasan (2022)
Visual Aesthetics of Fashion Brands: The Role of Visual Framing on Instagram and the Effects on Consumer Buying Behavior
</t>
  </si>
  <si>
    <t>https://search.proquest.com/openview/993127ec84a9dbc37b69832e20b9be81/1?pq-origsite=gscholar&amp;cbl=18750&amp;diss=y
https://scholarspace.manoa.hawaii.edu/bitstreams/5ec8763d-0fb1-4d13-977a-382b347ac143/download</t>
  </si>
  <si>
    <t>Proquest</t>
  </si>
  <si>
    <t>I CETINĂ, L Dumitrescu, M Tichindelean, Alin OPREANA</t>
  </si>
  <si>
    <t>RELATIONSHIP MARKETING--EMPIRICAL EVIDENCE FROM THE ROMANIAN PETROL FILLING STATION MARKET.</t>
  </si>
  <si>
    <t>AP Xavier, WC Hoo, A Raman, YFYAH Ah (2022)
Predictors of Customers Satisfaction at Petrol Stations in Malaysia
resmilitaris</t>
  </si>
  <si>
    <t>https://resmilitaris.net/menu-script/index.php/resmilitaris/article/view/1427
https://resmilitaris.net/menu-script/index.php/resmilitaris/article/download/1427/1198</t>
  </si>
  <si>
    <t>Alin OPREANA, L Bunescu, DM Mihaiu</t>
  </si>
  <si>
    <t>THE BUDGETARY DEFICIT-BETWEEN THE PERMISSIVE SIDE AND THE ACTUAL ECONOMICAL REALITY</t>
  </si>
  <si>
    <t>M Shokrinia, M Almasi, A Falahati (2022)
Estimation of Various tax Elasticities in Iran: Quantile Regression Approach
new economy and trad</t>
  </si>
  <si>
    <t>https://jnet.ihcs.ac.ir/article_8531.html?lang=en
https://jnet.ihcs.ac.ir/article_8531_9301aba9b0419db9c0a63a49cd246b92.pdf</t>
  </si>
  <si>
    <t>Panta Nancy Diana (Universitatea Lucian Blaga Sibiu)</t>
  </si>
  <si>
    <t>Arguments in favor of moving to a sustainable business model in the apiary industry</t>
  </si>
  <si>
    <r>
      <t xml:space="preserve">Tanisha Thomas-Beard. </t>
    </r>
    <r>
      <rPr>
        <b/>
        <sz val="10"/>
        <rFont val="Arial Narrow"/>
        <family val="2"/>
      </rPr>
      <t>Strategies for Achieving Sustainability of Small Business Restaurants</t>
    </r>
    <r>
      <rPr>
        <sz val="10"/>
        <rFont val="Arial Narrow"/>
        <family val="2"/>
      </rPr>
      <t>. Walden University ProQuest Dissertations Publishing</t>
    </r>
  </si>
  <si>
    <t>https://search.proquest.com/openview/e346bd640328f8f4e3475efc088c81bc/1?pq-origsite=gscholar&amp;cbl=18750&amp;diss=y</t>
  </si>
  <si>
    <t>The Triple Layered Business Model Canvas Meets the Beekeeping Sector. General and Particular Considerations from the Romanian Industry</t>
  </si>
  <si>
    <r>
      <t xml:space="preserve">Annisa Farah Tadayyana Wa Mutsaqqof, Infusvania Putri Prakasiwi, Dhanar Intan Surya Saputra. </t>
    </r>
    <r>
      <rPr>
        <b/>
        <sz val="10"/>
        <rFont val="Arial Narrow"/>
        <family val="2"/>
      </rPr>
      <t>Community Empowerment with Business Model Canvas on Hijab Hampers (Case Study @hampershijabku)</t>
    </r>
    <r>
      <rPr>
        <sz val="10"/>
        <rFont val="Arial Narrow"/>
        <family val="2"/>
      </rPr>
      <t>. Jurnal Pengabdian Dan Pemberdayaan Masyarakat Indonesia</t>
    </r>
  </si>
  <si>
    <t>https://jppmi.ptti.web.id/index.php/jppmi/article/view/102</t>
  </si>
  <si>
    <t>Raising awareness on SDGs. A multi-stakeholder approach</t>
  </si>
  <si>
    <r>
      <t xml:space="preserve">Avinash Pratap Singh, Zillur Rahman. </t>
    </r>
    <r>
      <rPr>
        <b/>
        <sz val="10"/>
        <rFont val="Arial Narrow"/>
        <family val="2"/>
      </rPr>
      <t>Stakeholder Engagement and Corporate Performances: Empirical Evidence from an Emerging Economy.</t>
    </r>
    <r>
      <rPr>
        <sz val="10"/>
        <rFont val="Arial Narrow"/>
        <family val="2"/>
      </rPr>
      <t xml:space="preserve"> Corporate Ownership &amp; Control</t>
    </r>
  </si>
  <si>
    <t>https://papers.ssrn.com/sol3/papers.cfm?abstract_id=4235665</t>
  </si>
  <si>
    <t>Chukwuere JE, The Analysis on the Use of Social Media in Managing the Covid-19 Pandemic Information Flow, HOLISTICA – Journal of Business and Public Administration</t>
  </si>
  <si>
    <t>https://sciendo.com/article/10.2478/hjbpa-2022-0004</t>
  </si>
  <si>
    <t>Howell MK, Silapabanleng J, Social media by providers and patients in healthcare, Theses, Dissertations and Capstones</t>
  </si>
  <si>
    <t>https://mds.marshall.edu/etd/1585/</t>
  </si>
  <si>
    <t>Han J, Chen H, Millennial social media users' intention to travel: the moderating role of social media influencer following behavior, International Hospitality Review</t>
  </si>
  <si>
    <t>https://www.emerald.com/insight/content/doi/10.1108/IHR-11-2020-0069/full/html</t>
  </si>
  <si>
    <t>C Clark, GP Nyaupane, Understanding Millennials' nature-based tourism experience through their perceptions of technology use and travel constraints, Journal of Ecotourism</t>
  </si>
  <si>
    <t>https://www.tandfonline.com/doi/abs/10.1080/14724049.2021.2023555</t>
  </si>
  <si>
    <t>G Lukanova, Modern Transformations in Hotel Service, Съюз на учените - Варна</t>
  </si>
  <si>
    <t>https://www.ceeol.com/search/article-detail?id=1090601</t>
  </si>
  <si>
    <t>M Carp, IE Georgescu, MB Afrăsinei, Influenţa reputaţiei auditorului şi a gradului de concentrare a acţionariatului asupra calităţii informaţiilor financiare, Audit financiar</t>
  </si>
  <si>
    <r>
      <t xml:space="preserve">Dumitrescu Luigi (ex. ULBS), Cetină Iuliana (ASE), </t>
    </r>
    <r>
      <rPr>
        <b/>
        <sz val="10"/>
        <rFont val="Arial Narrow"/>
        <family val="2"/>
      </rPr>
      <t>Pentescu Alma</t>
    </r>
    <r>
      <rPr>
        <sz val="10"/>
        <rFont val="Arial Narrow"/>
        <family val="2"/>
      </rPr>
      <t xml:space="preserve"> (ULBS)</t>
    </r>
  </si>
  <si>
    <t>AL Calderón, AG Damián, Contexto, situaciones personales y condiciones laborales en la construcción colectiva de la calidad del servicio interno en el sector hotelero internacional, Ecociencia</t>
  </si>
  <si>
    <t>https://revistas.ecotec.edu.ec/index.php/ecociencia/article/view/701</t>
  </si>
  <si>
    <r>
      <rPr>
        <b/>
        <sz val="10"/>
        <rFont val="Arial Narrow"/>
        <family val="2"/>
      </rPr>
      <t>Pentescu Alma</t>
    </r>
    <r>
      <rPr>
        <sz val="10"/>
        <rFont val="Arial Narrow"/>
        <family val="2"/>
      </rPr>
      <t xml:space="preserve"> (ULBS), Orzan Mihai (ASE), Ștefănescu Cristian Dragoș (UMFCD), Orzan Olguța Anca (UMFCD)</t>
    </r>
  </si>
  <si>
    <t>E Bostănică, MC Orzan, T Năstase, An Empirical Study of Augmented Reality (AR) Technologies Used for Tourism Marketing and Improved Travel Experience, Journal of Emerging Trends in Marketing and Management</t>
  </si>
  <si>
    <t>http://www.etimm.ase.ro/?p=879</t>
  </si>
  <si>
    <r>
      <t xml:space="preserve">Cetină Iuliana (ASE), Dumitrescu Luigi (ex. ULBS), </t>
    </r>
    <r>
      <rPr>
        <b/>
        <sz val="10"/>
        <rFont val="Arial Narrow"/>
        <family val="2"/>
      </rPr>
      <t>Pentescu Alma</t>
    </r>
    <r>
      <rPr>
        <sz val="10"/>
        <rFont val="Arial Narrow"/>
        <family val="2"/>
      </rPr>
      <t xml:space="preserve"> (ULBS)</t>
    </r>
  </si>
  <si>
    <t>Respecting consumer rights and professional ethics: Particular aspects of the Romanian healthcare services, Contemporary Readings in Law and Social Justice 6 (1), 462</t>
  </si>
  <si>
    <t>T Alsamara, G Farouk, M Halima, Public health and the legal regulation of medical services in Algeria: Between the public and private sectors, South African Journal of Bioethics and Law</t>
  </si>
  <si>
    <t>https://www.ajol.info/index.php/sajbl/article/view/235221</t>
  </si>
  <si>
    <t>THE IMPACT OF THE FIRST YEAR OF COVID-19 PANDEMIC ON ROMANIA’S ECONOMIC GROWTH</t>
  </si>
  <si>
    <r>
      <rPr>
        <i/>
        <sz val="10"/>
        <rFont val="Arial Narrow"/>
        <family val="2"/>
      </rPr>
      <t>Autori:</t>
    </r>
    <r>
      <rPr>
        <sz val="10"/>
        <rFont val="Arial Narrow"/>
        <family val="2"/>
      </rPr>
      <t xml:space="preserve"> Elena-Aura GRIGORESCU et al., </t>
    </r>
    <r>
      <rPr>
        <i/>
        <sz val="10"/>
        <rFont val="Arial Narrow"/>
        <family val="2"/>
      </rPr>
      <t>Titlu</t>
    </r>
    <r>
      <rPr>
        <sz val="10"/>
        <rFont val="Arial Narrow"/>
        <family val="2"/>
      </rPr>
      <t xml:space="preserve">: A Brief Inquiry into the Evolution of Inflation During the Fall of Communism, Global Financial Crisis (2008-2009) and Covid-19 Pandemic, </t>
    </r>
    <r>
      <rPr>
        <i/>
        <sz val="10"/>
        <rFont val="Arial Narrow"/>
        <family val="2"/>
      </rPr>
      <t>Jurnal:</t>
    </r>
    <r>
      <rPr>
        <sz val="10"/>
        <rFont val="Arial Narrow"/>
        <family val="2"/>
      </rPr>
      <t xml:space="preserve"> Informatica Economică vol. 26, no. 3/2022 </t>
    </r>
  </si>
  <si>
    <t>chrome-extension://efaidnbmnnnibpcajpcglclefindmkaj/http://revistaie.ase.ro/content/103/03%20-%20grigorescu,%20placinta,%20pantelimon,%20posedaru,%20bobocea,%20mirea.pdf</t>
  </si>
  <si>
    <t>BDI - EBSCO</t>
  </si>
  <si>
    <t>THE FUTURE OF THE UNITED KINGDOM OUTSIDE THE EUROPEAN UNION.</t>
  </si>
  <si>
    <r>
      <rPr>
        <i/>
        <sz val="10"/>
        <rFont val="Arial Narrow"/>
        <family val="2"/>
      </rPr>
      <t xml:space="preserve">Autor: </t>
    </r>
    <r>
      <rPr>
        <sz val="10"/>
        <rFont val="Arial Narrow"/>
        <family val="2"/>
      </rPr>
      <t xml:space="preserve">Haryadi, R. T. N., </t>
    </r>
    <r>
      <rPr>
        <i/>
        <sz val="10"/>
        <rFont val="Arial Narrow"/>
        <family val="2"/>
      </rPr>
      <t xml:space="preserve">Titlu: </t>
    </r>
    <r>
      <rPr>
        <sz val="10"/>
        <rFont val="Arial Narrow"/>
        <family val="2"/>
      </rPr>
      <t xml:space="preserve">The Impact of The BREXIT Referendum on European Union Immigrant Policy in UK, </t>
    </r>
    <r>
      <rPr>
        <i/>
        <sz val="10"/>
        <rFont val="Arial Narrow"/>
        <family val="2"/>
      </rPr>
      <t>Jurnal</t>
    </r>
    <r>
      <rPr>
        <sz val="10"/>
        <rFont val="Arial Narrow"/>
        <family val="2"/>
      </rPr>
      <t>: Jurnal Ilmu Hubungan Internasional LINO, 2(1), 44-53</t>
    </r>
  </si>
  <si>
    <t>https://ojs.unsulbar.ac.id/index.php/lino/article/view/1459</t>
  </si>
  <si>
    <t>BDI / Editură din străinătate</t>
  </si>
  <si>
    <t>LIBERAL CAPITALISM VERSUS STATE CAPITALISM</t>
  </si>
  <si>
    <r>
      <rPr>
        <i/>
        <sz val="10"/>
        <rFont val="Arial Narrow"/>
        <family val="2"/>
      </rPr>
      <t>Autor:</t>
    </r>
    <r>
      <rPr>
        <sz val="10"/>
        <rFont val="Arial Narrow"/>
        <family val="2"/>
      </rPr>
      <t xml:space="preserve"> Man Bahadur Bk, </t>
    </r>
    <r>
      <rPr>
        <i/>
        <sz val="10"/>
        <rFont val="Arial Narrow"/>
        <family val="2"/>
      </rPr>
      <t xml:space="preserve">Titlu: </t>
    </r>
    <r>
      <rPr>
        <sz val="10"/>
        <rFont val="Arial Narrow"/>
        <family val="2"/>
      </rPr>
      <t xml:space="preserve">Liberal Socialism: Path Forward to Reset the CORONOMICS 1, Book: Economic Inequality – Trends, Traps and Trade-offs, </t>
    </r>
    <r>
      <rPr>
        <i/>
        <sz val="10"/>
        <rFont val="Arial Narrow"/>
        <family val="2"/>
      </rPr>
      <t>Editura:</t>
    </r>
    <r>
      <rPr>
        <sz val="10"/>
        <rFont val="Arial Narrow"/>
        <family val="2"/>
      </rPr>
      <t xml:space="preserve"> River Publishers</t>
    </r>
  </si>
  <si>
    <t>https://www.taylorfrancis.com/chapters/edit/10.1201/9781003338000-2/liberal-socialism-path-forward-reset-coronomics-1-man-bahadur-bk</t>
  </si>
  <si>
    <t>THE CHALLENGES OF THE SCHENGEN AREA</t>
  </si>
  <si>
    <r>
      <rPr>
        <i/>
        <sz val="10"/>
        <rFont val="Arial Narrow"/>
        <family val="2"/>
      </rPr>
      <t>Autor:</t>
    </r>
    <r>
      <rPr>
        <sz val="10"/>
        <rFont val="Arial Narrow"/>
        <family val="2"/>
      </rPr>
      <t xml:space="preserve"> Samson Olaoluwa Faboye, </t>
    </r>
    <r>
      <rPr>
        <i/>
        <sz val="10"/>
        <rFont val="Arial Narrow"/>
        <family val="2"/>
      </rPr>
      <t>Titlu:</t>
    </r>
    <r>
      <rPr>
        <sz val="10"/>
        <rFont val="Arial Narrow"/>
        <family val="2"/>
      </rPr>
      <t xml:space="preserve"> Examining Nigeria's Digital Identity Project as a Tool for Economic Inclusion and Regional Integration, </t>
    </r>
    <r>
      <rPr>
        <i/>
        <sz val="10"/>
        <rFont val="Arial Narrow"/>
        <family val="2"/>
      </rPr>
      <t>Jurnal:</t>
    </r>
    <r>
      <rPr>
        <sz val="10"/>
        <rFont val="Arial Narrow"/>
        <family val="2"/>
      </rPr>
      <t xml:space="preserve"> African human mobility review (Online).</t>
    </r>
  </si>
  <si>
    <t>http://www.scielo.org.za/scielo.php?script=sci_arttext&amp;pid=S2410-79722022000100006</t>
  </si>
  <si>
    <t>BDI / Editură din străinătate - AJOL</t>
  </si>
  <si>
    <r>
      <rPr>
        <i/>
        <sz val="10"/>
        <rFont val="Arial Narrow"/>
        <family val="2"/>
      </rPr>
      <t xml:space="preserve">Autor: </t>
    </r>
    <r>
      <rPr>
        <sz val="10"/>
        <rFont val="Arial Narrow"/>
        <family val="2"/>
      </rPr>
      <t xml:space="preserve">ZSÁKAI LÉNÁRD, </t>
    </r>
    <r>
      <rPr>
        <i/>
        <sz val="10"/>
        <rFont val="Arial Narrow"/>
        <family val="2"/>
      </rPr>
      <t xml:space="preserve">Titlu: </t>
    </r>
    <r>
      <rPr>
        <sz val="10"/>
        <rFont val="Arial Narrow"/>
        <family val="2"/>
      </rPr>
      <t xml:space="preserve">Autonomous heterogeneous robot swarms in border control Thoughts on the practical applicability of a completed research project, </t>
    </r>
    <r>
      <rPr>
        <i/>
        <sz val="10"/>
        <rFont val="Arial Narrow"/>
        <family val="2"/>
      </rPr>
      <t>Jurnal:</t>
    </r>
    <r>
      <rPr>
        <sz val="10"/>
        <rFont val="Arial Narrow"/>
        <family val="2"/>
      </rPr>
      <t xml:space="preserve"> A BELÜGYI TUDOMÁNYOS TANÁCS ONLINE FOLYÓIRATA, Budapest</t>
    </r>
  </si>
  <si>
    <t>chrome-extension://efaidnbmnnnibpcajpcglclefindmkaj/https://bm-tt.hu/wp-content/uploads/2022/12/2022_2_teljes-szam3.pdf</t>
  </si>
  <si>
    <r>
      <t>Sambrumo, M. (2022). </t>
    </r>
    <r>
      <rPr>
        <i/>
        <sz val="10"/>
        <rFont val="Arial Narrow"/>
        <family val="2"/>
      </rPr>
      <t>Effects of Agripreneurial Orientation On Growth of Cassava Based Small And Medium Enterprises In Migori County Kenya</t>
    </r>
    <r>
      <rPr>
        <sz val="10"/>
        <rFont val="Arial Narrow"/>
        <family val="2"/>
      </rPr>
      <t> (Doctoral dissertation, Egerton University).</t>
    </r>
  </si>
  <si>
    <t>http://41.89.96.81/handle/123456789/3939</t>
  </si>
  <si>
    <r>
      <t>Wierzbicka, A., &amp; Owczarczuk, M. (2022). Innovativeness of Small and Medium Enterprises in Central and Eastern Europe. </t>
    </r>
    <r>
      <rPr>
        <i/>
        <sz val="10"/>
        <rFont val="Arial Narrow"/>
        <family val="2"/>
      </rPr>
      <t>Studia Sieci Uniwersytetów Pogranicza</t>
    </r>
    <r>
      <rPr>
        <sz val="10"/>
        <rFont val="Arial Narrow"/>
        <family val="2"/>
      </rPr>
      <t>, </t>
    </r>
    <r>
      <rPr>
        <i/>
        <sz val="10"/>
        <rFont val="Arial Narrow"/>
        <family val="2"/>
      </rPr>
      <t>6</t>
    </r>
    <r>
      <rPr>
        <sz val="10"/>
        <rFont val="Arial Narrow"/>
        <family val="2"/>
      </rPr>
      <t>, 233-249.</t>
    </r>
  </si>
  <si>
    <t>http://hdl.handle.net/11320/15002</t>
  </si>
  <si>
    <t>Studies of the Network of Borderland Universities, Vol. 6, 2022, pp. 233-249</t>
  </si>
  <si>
    <t>Ceko, E. A COMPARATIVE ANALYSIS OF THE INNOVATION INDEX BETWEEN WESTERN BALKAN COUNTRIES, UNDER A QUALITY MANAGEMENT APPROACH.</t>
  </si>
  <si>
    <t>https://crj.cit.edu.al/wp-content/uploads/2014/10/A-COMPARATIVE-ANALYSIS-OF-THE-INNOVATION-INDEX-BETWEEN-WESTERN.pdf</t>
  </si>
  <si>
    <t>CIT Review Journal</t>
  </si>
  <si>
    <t>The evolution of entrepreneurship activity indicators in two european countries</t>
  </si>
  <si>
    <t>Pousset, J. (2022). Welke factoren spelen een rol om ondernemende intenties effectief om te zetten tot ondernemend gedrag?.</t>
  </si>
  <si>
    <t>https://documentserver.uhasselt.be/bitstream/1942/38518/1/ba55ee19-7c63-4473-bb00-be66e58bd329.pdf</t>
  </si>
  <si>
    <t>Saputra KAK, Putri PYA, Kawisana P., Ecotourism, Agricultural Products and Biological  Assets in Accouting, Russian Journal of Agricultural and Socio-Economic Studies, 2 (122), 2022</t>
  </si>
  <si>
    <t>https://rjoas.com/issue-2022-02/article_08.pdf</t>
  </si>
  <si>
    <t>EBSCO, DOAJ, RePEc, Crossref</t>
  </si>
  <si>
    <t>Azizah Azmi, Zahra Revinia Ainnur, Naufal Muhamad, The Influence of a Population Who Does Not Have a Diploma and the Number of Unemployement on the City on Poverty in the City of Bandung, Dinamika Ekonomi: Journal Ekonomi dan Pembangunam, vo, 14, no. 1, 2022</t>
  </si>
  <si>
    <t>https://ejournal.unisba.ac.id/index.php/dinamika_ekonomi/article/view/9881/4559</t>
  </si>
  <si>
    <t>Crossref</t>
  </si>
  <si>
    <t>Routledge Handbook of Wine Tourism, 2022, Routledge, ISBN: 9781003143628</t>
  </si>
  <si>
    <t>In: Katsoni, V., Şerban, A.C. (eds) Transcending Borders in Tourism Through Innovation and Cultural Heritage. Springer Proceedings in Business and Economics. Springer</t>
  </si>
  <si>
    <t xml:space="preserve"> INTERAGROMASH 2022. Lecture Notes in Networks and Systems, vol 574. Springer, 2022</t>
  </si>
  <si>
    <t xml:space="preserve"> INTERAGROMASH 2022. Lecture Notes in Networks and Systems, vol 575. Springer, 2022</t>
  </si>
  <si>
    <r>
      <t>Morales-Hernández, A.M., Fernández-Hernández, C., Díaz-Pérez, F.M. </t>
    </r>
    <r>
      <rPr>
        <i/>
        <sz val="10"/>
        <rFont val="Arial Narrow"/>
        <family val="2"/>
      </rPr>
      <t>et al.</t>
    </r>
    <r>
      <rPr>
        <sz val="10"/>
        <rFont val="Arial Narrow"/>
        <family val="2"/>
      </rPr>
      <t> Rural tourism networking and COVID-19 crisis: a gender perspective. Service Business, Vol.16,Springer, 2022</t>
    </r>
  </si>
  <si>
    <t>https://link.springer.com/article/10.1007/s11628-022-00503-x</t>
  </si>
  <si>
    <t>Service Business, Vol.16. Springer, 2022</t>
  </si>
  <si>
    <t>4</t>
  </si>
  <si>
    <t>Nataša Đorđević, Darko Dimitrovski, Miljan Leković, Clare Weeden, Linking residents’ perceptions of pandemic quality of life with their support for sustainable tourism development in the post-COVID-19 era, Hotel and Tourism Management, 10/2022</t>
  </si>
  <si>
    <t>https://www.ceeol.com/search/article-detail?id=1089158</t>
  </si>
  <si>
    <t>DOAJ,Crossref,ERIH PLUS</t>
  </si>
  <si>
    <t>Auliya A, Prianti DM. Influence of Destination Attributes on Tourists’ Satisfaction and Their Impact on Tourists’ Loyalty, Pramuka Island. Proceedings. 2022, 83(1)</t>
  </si>
  <si>
    <t>BibCnrs, CNKI, Digital Science, DOAJ, OpenAIRE, OSTI (U.S. Department of Energy), Journal Ranking Lists</t>
  </si>
  <si>
    <t>Erris Kusumawidjaya, Robiatul Adawiyah, Mohammad Syaltut Abduh, Sundring Pantja Djati, Kebijakan Pengelolaan Dan Praktik Tanggung Jawab Sosial Terhadap Pengembangan Desa Wisata Berkelanjutan Di Jawa Timur: Sebuah Model Mediasi, Jurnal Ilmiah Manajemen Bisnis Dan Inovasi Universitas Sam Ratulangi (Jmbi Unsrat), VOL. 9 NO. 3, 2022</t>
  </si>
  <si>
    <t>https://ejournal.unsrat.ac.id/v3/index.php/jmbi/article/view/42448</t>
  </si>
  <si>
    <t>Google Scholar, Science and Technology Index, Garba Rujukan Digital (GARUDA)</t>
  </si>
  <si>
    <t>Torriero, C., Montera, R., &amp; Cucari, N.. How is digitalisation changing the business model of FinTech companies? The case study of an Italian non-bank financial institution. International Journal of Quality and Innovation</t>
  </si>
  <si>
    <t>https://www.inderscienceonline.com/doi/abs/10.1504/IJQI.2022.119286</t>
  </si>
  <si>
    <t>Susanto, A. DIGITAL TRANSFORMATION OF THE INSURANCE INDUSTRY: THE POTENTIAL OF INSURANCE TECHNOLOGY (INSURTECH) IN INDONESIA. JOURNAL OF HUMANITIES, SOCIAL SCIENCES AND BUSINESS (JHSSB)</t>
  </si>
  <si>
    <t>http://ojs.transpublika.com/index.php/JHSSB/article/view/375</t>
  </si>
  <si>
    <t>Chulanov, K. V., Khymchenko, Y. V., Mykhailov, O. O., &amp; Piven, V. S. Impact of digitalization on accounting in the transition to Industry 4.0.</t>
  </si>
  <si>
    <t>https://essuir.sumdu.edu.ua/handle/123456789/89369</t>
  </si>
  <si>
    <t>Stephan, J. Public Private Partnership-based performance management in fragmented healthcare systems: the case of organ donation and transplantation in Lebanon (Doctoral dissertation, Nantes Université).</t>
  </si>
  <si>
    <t>Morandi, J. C., da Silva Serrasqueiro, Z. M., &amp; Nakamura, W. T. Contributos da avaliação do desempenho para o desenvolvimento do capital intelectual: Contributos da avaliação do desempenho para o desenvolvimento do capital intelectual. STUDIES IN SOCIAL SCIENCES REVIEW.</t>
  </si>
  <si>
    <t>Șerbu Răzvan, Renate Bratu</t>
  </si>
  <si>
    <t xml:space="preserve">Operational risk and e-banking </t>
  </si>
  <si>
    <t xml:space="preserve">Nurfadhlina Abdul Halim, Moch Panji Agung Saputra, Estimation of Reserve Funds for E-Banking Transactions using Operational Value-at-Risks, </t>
  </si>
  <si>
    <t>https://doi.org/10.47194/ijgor.v3i1.124</t>
  </si>
  <si>
    <t xml:space="preserve"> La Madjid Samryn, Issham bin Ismail,  Comparing the Cash Flows’ Influence on Capital Adequacy Ratio of Indonesian and Malaysian Commercial Banks, EJBMR 2022</t>
  </si>
  <si>
    <t>https://doi.org/10.24018/ejbmr.2022.7.4.1522</t>
  </si>
  <si>
    <t xml:space="preserve">An interdisciplinary approach to the significance of digital economy for competitiveness in Romanian rural area through e-agriculture </t>
  </si>
  <si>
    <t>Saputra, K.A.K., Putri, P.Y.A. and Kawisana, P.G.W.P., 2022. Ecotourism, agricultural products, and biological assets in accounting. Russian Journal of Agricultural and Socio-Economic Sciences (RJOAS), 2(122), pp.63-73.</t>
  </si>
  <si>
    <t xml:space="preserve">chrome-extension://efaidnbmnnnibpcajpcglclefindmkaj/https://rjoas.com/issue-2022-02/article_08.pdf </t>
  </si>
  <si>
    <t>Barros, M.V., de Jesus, R.H.G., Ribeiro, B.S. et al. Going in Circles: Key Aspects for Circular Economy Contributions to Agro-industrial Cooperatives. Circ.Econ.Sust. 3, 861–880 (2023). https://doi.org/10.1007/s43615-022-00211-8</t>
  </si>
  <si>
    <t>https://link.springer.com/article/10.1007/s43615-022-00211-8</t>
  </si>
  <si>
    <t>Springerlink</t>
  </si>
  <si>
    <r>
      <t>Hussain, I., Das, R. C., &amp; Nayak, A. (2022). Interrelationships between human capital and intellectual capital: evidence from the panel of high-income and low and middle-income groups of the world. </t>
    </r>
    <r>
      <rPr>
        <i/>
        <sz val="10"/>
        <rFont val="Arial Narrow"/>
        <family val="2"/>
      </rPr>
      <t>Regional Science Inquiry</t>
    </r>
    <r>
      <rPr>
        <sz val="10"/>
        <rFont val="Arial Narrow"/>
        <family val="2"/>
      </rPr>
      <t>, </t>
    </r>
    <r>
      <rPr>
        <i/>
        <sz val="10"/>
        <rFont val="Arial Narrow"/>
        <family val="2"/>
      </rPr>
      <t>14</t>
    </r>
    <r>
      <rPr>
        <sz val="10"/>
        <rFont val="Arial Narrow"/>
        <family val="2"/>
      </rPr>
      <t>(2), 107-122.</t>
    </r>
  </si>
  <si>
    <t>https://econpapers.repec.org/article/hrsjournl/v_3axiv_3ay_3a2022_3ai_3a2_3ap_3a107-122.htm</t>
  </si>
  <si>
    <t>EconPapers</t>
  </si>
  <si>
    <t>Illiashenko, S., Shypulina, Y., Illiashenko, N., &amp; Golysheva, I. (2022). Intellectual capital management of the university in the system of its innovative development.</t>
  </si>
  <si>
    <t>https://repository.kpi.kharkov.ua/items/1098b4e9-1141-4197-afb5-3ab97aee0160</t>
  </si>
  <si>
    <t>Chmielewski, W. (2022). Mapping the factors of increasing the company's value as the basis for managing the value of enterprises from the information and communication technology sector from the USA, the European Union and China.</t>
  </si>
  <si>
    <t>chrome-extension://efaidnbmnnnibpcajpcglclefindmkaj/https://ornak.icm.edu.pl/bitstream/handle/item/4259/0000-DR-361407-praca.pdf?sequence=1</t>
  </si>
  <si>
    <t>Tez de doctorat</t>
  </si>
  <si>
    <r>
      <t>Istikhoroh, S., &amp; Ardhiani, M. R. (2022). Creating A Competitive Advantage For Universities Through Knowledge-Based Strategic Assets Management. </t>
    </r>
    <r>
      <rPr>
        <i/>
        <sz val="10"/>
        <rFont val="Arial Narrow"/>
        <family val="2"/>
      </rPr>
      <t>KnE Social Sciences</t>
    </r>
    <r>
      <rPr>
        <sz val="10"/>
        <rFont val="Arial Narrow"/>
        <family val="2"/>
      </rPr>
      <t>, 210-218.</t>
    </r>
  </si>
  <si>
    <t>https://knepublishing.com/index.php/KnE-Social/article/view/12443</t>
  </si>
  <si>
    <r>
      <t>Özalp, U. (2022). </t>
    </r>
    <r>
      <rPr>
        <i/>
        <sz val="10"/>
        <rFont val="Arial Narrow"/>
        <family val="2"/>
      </rPr>
      <t>Kurumsal itibar, Öğretim Elemanlarinin Yenilikçi Davranişlari ve Akademik Entelektüel Sermaye: bir Yükseköğretim Kurumunda Karma Yöntem Çalişmasi</t>
    </r>
    <r>
      <rPr>
        <sz val="10"/>
        <rFont val="Arial Narrow"/>
        <family val="2"/>
      </rPr>
      <t> (Doctoral dissertation, Marmara Universitesi (Turkey)).</t>
    </r>
  </si>
  <si>
    <t>https://www.proquest.com/openview/faf80750282127530127789823671918/1?cbl=2026366&amp;diss=y&amp;pq-origsite=gscholar&amp;parentSessionId=Ohnt5E1aK%2Fba1DftSfLcyC7CoT3VMAS45Atdjjvsxes%3D</t>
  </si>
  <si>
    <r>
      <t>Durmaz, Y., &amp; Demir, F. B. (2022). STRATEJİK LİDERLİĞİN ENTELEKTÜEL SERMAYE ÜZERİNDEKİ ETKİSİ: SANAYİ SEKTÖRÜ ÇALIŞANLARI ÜZERİNE BİR ARAŞTIRMA. </t>
    </r>
    <r>
      <rPr>
        <i/>
        <sz val="10"/>
        <rFont val="Arial Narrow"/>
        <family val="2"/>
      </rPr>
      <t>Dumlupınar Üniversitesi İİBF Dergisi</t>
    </r>
    <r>
      <rPr>
        <sz val="10"/>
        <rFont val="Arial Narrow"/>
        <family val="2"/>
      </rPr>
      <t>, (9), 1-8.</t>
    </r>
  </si>
  <si>
    <t>chrome-extension://efaidnbmnnnibpcajpcglclefindmkaj/https://dergipark.org.tr/en/download/article-file/2411601</t>
  </si>
  <si>
    <r>
      <t>Hermawan, S. Peer Review dan Hasil Plagiasi. </t>
    </r>
    <r>
      <rPr>
        <i/>
        <sz val="10"/>
        <rFont val="Arial Narrow"/>
        <family val="2"/>
      </rPr>
      <t>eprint</t>
    </r>
    <r>
      <rPr>
        <sz val="10"/>
        <rFont val="Arial Narrow"/>
        <family val="2"/>
      </rPr>
      <t>.</t>
    </r>
  </si>
  <si>
    <t>chrome-extension://efaidnbmnnnibpcajpcglclefindmkaj/http://eprints.umsida.ac.id/9964/2/Unplag_20%20Years.pdf</t>
  </si>
  <si>
    <t>Maryanti, E. (2022). Hasil Plagiasi 20 Years of Intellectual Capital Research: A Bibliometric Analysis.</t>
  </si>
  <si>
    <t>chrome-extension://efaidnbmnnnibpcajpcglclefindmkaj/http://eprints.umsida.ac.id/9345/1/Buku-16%20Buku%20Mapping%20Riset%20Intelllectual%20Capital%20Dengan%20Analisis%20Bibliometric.pdf</t>
  </si>
  <si>
    <t>Serban, Anca and Andanut, Marcela</t>
  </si>
  <si>
    <t xml:space="preserve">Talent Competitiveness and Competitiveness through Talent
</t>
  </si>
  <si>
    <r>
      <t>Graham, B. (2022). A Decade of Talent Management Practices in Small and Medium Sized Enterprises, A Systematic Review of a Developing Field. </t>
    </r>
    <r>
      <rPr>
        <i/>
        <sz val="10"/>
        <rFont val="Arial Narrow"/>
        <family val="2"/>
      </rPr>
      <t>Studia Universitatis Babes Bolyai-Oeconomica</t>
    </r>
    <r>
      <rPr>
        <sz val="10"/>
        <rFont val="Arial Narrow"/>
        <family val="2"/>
      </rPr>
      <t>, </t>
    </r>
    <r>
      <rPr>
        <i/>
        <sz val="10"/>
        <rFont val="Arial Narrow"/>
        <family val="2"/>
      </rPr>
      <t>67</t>
    </r>
    <r>
      <rPr>
        <sz val="10"/>
        <rFont val="Arial Narrow"/>
        <family val="2"/>
      </rPr>
      <t>(3), 53-70.</t>
    </r>
  </si>
  <si>
    <t>https://www.ceeol.com/search/article-detail?id=1089102</t>
  </si>
  <si>
    <r>
      <t>ALTINTAŞ, F. F. (2022). G20 ÜLKELERİNİN YETENEK REKABETÇİLİĞİ PERFORMANSLARININ ANALİZİ: CRITIC TABANLI COCOSO YÖNTEMİ İLE BİR UYGULAMA. </t>
    </r>
    <r>
      <rPr>
        <i/>
        <sz val="10"/>
        <rFont val="Arial Narrow"/>
        <family val="2"/>
      </rPr>
      <t>Academic Review of Humanities and Social Sciences</t>
    </r>
    <r>
      <rPr>
        <sz val="10"/>
        <rFont val="Arial Narrow"/>
        <family val="2"/>
      </rPr>
      <t>, </t>
    </r>
    <r>
      <rPr>
        <i/>
        <sz val="10"/>
        <rFont val="Arial Narrow"/>
        <family val="2"/>
      </rPr>
      <t>5</t>
    </r>
    <r>
      <rPr>
        <sz val="10"/>
        <rFont val="Arial Narrow"/>
        <family val="2"/>
      </rPr>
      <t>(1), 1-23.</t>
    </r>
  </si>
  <si>
    <t>chrome-extension://efaidnbmnnnibpcajpcglclefindmkaj/https://dergipark.org.tr/en/download/article-file/2246237</t>
  </si>
  <si>
    <r>
      <t>Putri, S. W., Prabawani, B., &amp; Nugraha, H. S. (2022). PENGEMBANGAN TALENT MANAGEMENT UNTUK MEMBENTUK KOMITMEN ORGANISASI:(STUDI KASUS PADA PT BANK MEGA Tbk. SEMARANG DIVISI CARD COLLECTION). </t>
    </r>
    <r>
      <rPr>
        <i/>
        <sz val="10"/>
        <rFont val="Arial Narrow"/>
        <family val="2"/>
      </rPr>
      <t>Fair Value: Jurnal Ilmiah Akuntansi dan Keuangan</t>
    </r>
    <r>
      <rPr>
        <sz val="10"/>
        <rFont val="Arial Narrow"/>
        <family val="2"/>
      </rPr>
      <t>, </t>
    </r>
    <r>
      <rPr>
        <i/>
        <sz val="10"/>
        <rFont val="Arial Narrow"/>
        <family val="2"/>
      </rPr>
      <t>4</t>
    </r>
    <r>
      <rPr>
        <sz val="10"/>
        <rFont val="Arial Narrow"/>
        <family val="2"/>
      </rPr>
      <t>(6), 2292-2311.</t>
    </r>
  </si>
  <si>
    <t>https://www.journal.ikopin.ac.id/index.php/fairvalue/article/download/1094/1094</t>
  </si>
  <si>
    <r>
      <t>Bentes, H., Leite, B., &amp; Almeida, A. C. P. INTERNET E ODS: Mapeamento de Pesquisas sobre os Objetivos de Desenvolvimento Sustentável na Internet Brasileira. </t>
    </r>
    <r>
      <rPr>
        <i/>
        <sz val="10"/>
        <rFont val="Arial Narrow"/>
        <family val="2"/>
      </rPr>
      <t>Revista Conhecimento em Ação</t>
    </r>
    <r>
      <rPr>
        <sz val="10"/>
        <rFont val="Arial Narrow"/>
        <family val="2"/>
      </rPr>
      <t>, </t>
    </r>
    <r>
      <rPr>
        <i/>
        <sz val="10"/>
        <rFont val="Arial Narrow"/>
        <family val="2"/>
      </rPr>
      <t>7</t>
    </r>
    <r>
      <rPr>
        <sz val="10"/>
        <rFont val="Arial Narrow"/>
        <family val="2"/>
      </rPr>
      <t>(2), 125-145.</t>
    </r>
  </si>
  <si>
    <t>https://revistas.ufrj.br/index.php/rca/article/view/43894/30593</t>
  </si>
  <si>
    <r>
      <t>Clark, R., &amp; Truslove, J. (2022, November). Designing for holistic learning opportunities: Reflections from the Engineering for People Design Challenge. In </t>
    </r>
    <r>
      <rPr>
        <i/>
        <sz val="10"/>
        <rFont val="Arial Narrow"/>
        <family val="2"/>
      </rPr>
      <t>2022 IEEE IFEES World Engineering Education Forum-Global Engineering Deans Council (WEEF-GEDC)</t>
    </r>
    <r>
      <rPr>
        <sz val="10"/>
        <rFont val="Arial Narrow"/>
        <family val="2"/>
      </rPr>
      <t> (pp. 1-4). IEEE.</t>
    </r>
  </si>
  <si>
    <t>https://ieeexplore.ieee.org/abstract/document/9996245</t>
  </si>
  <si>
    <t xml:space="preserve">The Assessment of Intellectual Capital in Romanian Univeristies
</t>
  </si>
  <si>
    <r>
      <t>Alderei, H. M., Sufian, A., Mansor, N., &amp; Husseini, S. A. (2022). Enhancing intellectual capital for employee creativity through knowledge sharing: A review. </t>
    </r>
    <r>
      <rPr>
        <i/>
        <sz val="10"/>
        <rFont val="Arial Narrow"/>
        <family val="2"/>
      </rPr>
      <t>Journal of Positive School Psychology</t>
    </r>
    <r>
      <rPr>
        <sz val="10"/>
        <rFont val="Arial Narrow"/>
        <family val="2"/>
      </rPr>
      <t>, </t>
    </r>
    <r>
      <rPr>
        <i/>
        <sz val="10"/>
        <rFont val="Arial Narrow"/>
        <family val="2"/>
      </rPr>
      <t>6</t>
    </r>
    <r>
      <rPr>
        <sz val="10"/>
        <rFont val="Arial Narrow"/>
        <family val="2"/>
      </rPr>
      <t>(3), 4710-4722.</t>
    </r>
  </si>
  <si>
    <t>http://mail.journalppw.com/index.php/jpsp/article/view/2672</t>
  </si>
  <si>
    <r>
      <t>Alderei, H. M., Sufian, A., Mansor, N., &amp; Husseini, S. A. (2022). Conceptual Framework of the Enhancing Intellectual Capital for Employee Creativity Through Knowledge Sharing within Abu Dhabi Police in UAE. </t>
    </r>
    <r>
      <rPr>
        <i/>
        <sz val="10"/>
        <rFont val="Arial Narrow"/>
        <family val="2"/>
      </rPr>
      <t>Journal of Positive School Psychology</t>
    </r>
    <r>
      <rPr>
        <sz val="10"/>
        <rFont val="Arial Narrow"/>
        <family val="2"/>
      </rPr>
      <t>, </t>
    </r>
    <r>
      <rPr>
        <i/>
        <sz val="10"/>
        <rFont val="Arial Narrow"/>
        <family val="2"/>
      </rPr>
      <t>6</t>
    </r>
    <r>
      <rPr>
        <sz val="10"/>
        <rFont val="Arial Narrow"/>
        <family val="2"/>
      </rPr>
      <t>(3), 4723-4736.</t>
    </r>
  </si>
  <si>
    <t>https://journalppw.com/index.php/jpsp/article/view/2673</t>
  </si>
  <si>
    <r>
      <t>Anggraini, D., Totanan, C., NS, J. J., Indriasari, R., Betty, B., &amp; Zahra, F. (2022). Studi Literatur: Akuntansi Sumber Daya Manusia. </t>
    </r>
    <r>
      <rPr>
        <i/>
        <sz val="10"/>
        <rFont val="Arial Narrow"/>
        <family val="2"/>
      </rPr>
      <t>Tangible Journal</t>
    </r>
    <r>
      <rPr>
        <sz val="10"/>
        <rFont val="Arial Narrow"/>
        <family val="2"/>
      </rPr>
      <t>, </t>
    </r>
    <r>
      <rPr>
        <i/>
        <sz val="10"/>
        <rFont val="Arial Narrow"/>
        <family val="2"/>
      </rPr>
      <t>7</t>
    </r>
    <r>
      <rPr>
        <sz val="10"/>
        <rFont val="Arial Narrow"/>
        <family val="2"/>
      </rPr>
      <t>(2), 117-126.</t>
    </r>
  </si>
  <si>
    <t>https://garuda.kemdikbud.go.id/documents/detail/3223213</t>
  </si>
  <si>
    <r>
      <t>Gayathri, R., Shivaprasad, G., &amp; Ravindra, B. S. (2022). Hr Analytics and Business Performance-A Mediation Model. </t>
    </r>
    <r>
      <rPr>
        <i/>
        <sz val="10"/>
        <rFont val="Arial Narrow"/>
        <family val="2"/>
      </rPr>
      <t>Academy of Marketing Studies Journal</t>
    </r>
    <r>
      <rPr>
        <sz val="10"/>
        <rFont val="Arial Narrow"/>
        <family val="2"/>
      </rPr>
      <t>, </t>
    </r>
    <r>
      <rPr>
        <i/>
        <sz val="10"/>
        <rFont val="Arial Narrow"/>
        <family val="2"/>
      </rPr>
      <t>26</t>
    </r>
    <r>
      <rPr>
        <sz val="10"/>
        <rFont val="Arial Narrow"/>
        <family val="2"/>
      </rPr>
      <t>(2).</t>
    </r>
  </si>
  <si>
    <t>https://www.proquest.com/docview/2718660804?pq-origsite=gscholar&amp;fromopenview=true</t>
  </si>
  <si>
    <t>Lymperopoulos, L. (2022). Investigation on how people analytics have the potential to improve managerial and business decision making processes during the COVID pandemic era and beyond, wherein teleworking is a common practice.</t>
  </si>
  <si>
    <t>https://apothesis.eap.gr/archive/item/172094</t>
  </si>
  <si>
    <t>Rupavathi, B. A COMPARATIVE STUDY ON EMPLOYEE RETENTION STRATEGIES IN BANKING AND INSURANCE SECTORS.</t>
  </si>
  <si>
    <t>chrome-extension://efaidnbmnnnibpcajpcglclefindmkaj/https://www.jcreview.com/admin/Uploads/Files/61d699fab094c5.62602432.pdf</t>
  </si>
  <si>
    <t>Govoreanu, Alex and Mora, Andreea and Serban, Anca</t>
  </si>
  <si>
    <t>Priority Management - A Direction towards Competitiveness</t>
  </si>
  <si>
    <r>
      <t>Selyutina, L., Pesotskaya, E., &amp; Trushkovskaya, E. (2022, August). Actual aspects of deepening relationships and overcoming contradictions between construction and real estate. In </t>
    </r>
    <r>
      <rPr>
        <i/>
        <sz val="10"/>
        <rFont val="Arial Narrow"/>
        <family val="2"/>
      </rPr>
      <t>AIP Conference Proceedings</t>
    </r>
    <r>
      <rPr>
        <sz val="10"/>
        <rFont val="Arial Narrow"/>
        <family val="2"/>
      </rPr>
      <t> (Vol. 2434, No. 1). AIP Publishing.</t>
    </r>
  </si>
  <si>
    <t>https://pubs.aip.org/aip/acp/article-abstract/2434/1/080015/2822882</t>
  </si>
  <si>
    <r>
      <t>Песоцкая, Е. В., Селютина, Л. Г., &amp; Егорова, Л. И. (2022). ОРГАНИЗАЦИОННО-УПРАВЛЕНЧЕСКОЕ ОБЕСПЕЧЕНИЕ ФОРМИРОВАНИЯ И РЕАЛИЗАЦИИ СТРАТЕГИЧЕСКИХ ПРЕДПРИНИМАТЕЛЬСКИХ АЛЬЯНСОВ В СТРОИТЕЛЬСТВЕ. </t>
    </r>
    <r>
      <rPr>
        <i/>
        <sz val="10"/>
        <rFont val="Arial Narrow"/>
        <family val="2"/>
      </rPr>
      <t>Управленческий учет</t>
    </r>
    <r>
      <rPr>
        <sz val="10"/>
        <rFont val="Arial Narrow"/>
        <family val="2"/>
      </rPr>
      <t>, (5), 84-92.</t>
    </r>
  </si>
  <si>
    <t>https://uprav-uchet.ru/index.php/journal/article/view/1985</t>
  </si>
  <si>
    <t>Stanit, Alexandra and Serban, Anca</t>
  </si>
  <si>
    <t>Managementul talentelor - cheia unei afaceri de succes</t>
  </si>
  <si>
    <r>
      <t>BÎRCĂ, A., &amp; Cunicica, E. (2022). TALENT MANAGEMENT POLICIES IN ORGANIZATIONS-A REQUIREMENT TO ENSURE THE COMPETITIVENESS OF THE LABOUR MARKET. </t>
    </r>
    <r>
      <rPr>
        <i/>
        <sz val="10"/>
        <rFont val="Arial Narrow"/>
        <family val="2"/>
      </rPr>
      <t>Annals of'Constantin Brancusi'University of Targu-Jiu. Economy Series</t>
    </r>
    <r>
      <rPr>
        <sz val="10"/>
        <rFont val="Arial Narrow"/>
        <family val="2"/>
      </rPr>
      <t>, (1).</t>
    </r>
  </si>
  <si>
    <t>chrome-extension://efaidnbmnnnibpcajpcglclefindmkaj/https://www.utgjiu.ro/revista/ec/pdf/2022-01/20_Birca2.pdf</t>
  </si>
  <si>
    <t>Oprean-Stan C., Tanasescu C., Bratian V.</t>
  </si>
  <si>
    <t>ARE THE CAPITAL MARKETS EFFICIENT? A FRACTAL MARKET THEORY APPROACH.</t>
  </si>
  <si>
    <t>CN Sujatha, E Lavanya, KSM Rao, AL Lata, PP Kumar, FRACTAL ANALYSIS OF FINANCIAL MARKETS USING
MACHINE LEARNING, International Research Journal of Modernization in Engineering Technology and Science</t>
  </si>
  <si>
    <t>https://www.irjmets.com/uploadedfiles/paper/issue_6_june_2022/26927/final/fin_irjmets1656270523.pdf</t>
  </si>
  <si>
    <r>
      <t xml:space="preserve">Vinerean, S. (ULBS), Cetină, I. (ASE), Dumitrescu, L. (ULBS), </t>
    </r>
    <r>
      <rPr>
        <b/>
        <sz val="10"/>
        <rFont val="Arial Narrow"/>
        <family val="2"/>
      </rPr>
      <t>Țichindelean Mihai (ULBS)</t>
    </r>
  </si>
  <si>
    <r>
      <t>Setiawan, Y., &amp; Hamdi, E. (2022). Factors affecting consumer attitudes and intentions on the intention to buy products through retail brand pages on social media: Office workers in Indonesia. </t>
    </r>
    <r>
      <rPr>
        <i/>
        <sz val="10"/>
        <rFont val="Arial Narrow"/>
        <family val="2"/>
      </rPr>
      <t>Budapest International Research and Critics Institute (BIRCI-Journal)</t>
    </r>
    <r>
      <rPr>
        <sz val="10"/>
        <rFont val="Arial Narrow"/>
        <family val="2"/>
      </rPr>
      <t>, </t>
    </r>
    <r>
      <rPr>
        <i/>
        <sz val="10"/>
        <rFont val="Arial Narrow"/>
        <family val="2"/>
      </rPr>
      <t>5</t>
    </r>
    <r>
      <rPr>
        <sz val="10"/>
        <rFont val="Arial Narrow"/>
        <family val="2"/>
      </rPr>
      <t>(1), 1543-1558.</t>
    </r>
  </si>
  <si>
    <t>chrome-extension://efaidnbmnnnibpcajpcglclefindmkaj/https://digilib.esaunggul.ac.id/public/UEU-Journal-24593-11_2554.pdf</t>
  </si>
  <si>
    <r>
      <t>Sulaiman, A. A., Shirkhodaie, M., &amp; Muhsin, N. A. (2022). THE GROWTH OF E-MARKETING UNDER COVID-19 SOCIAL DISTANCING: ANALYTICAL DESCRIPTIVE STUDY IN ALZAIDY COMMERCIAL COMPANY FOR ELECTRONIC MARKETING, IRAQ. </t>
    </r>
    <r>
      <rPr>
        <i/>
        <sz val="10"/>
        <rFont val="Arial Narrow"/>
        <family val="2"/>
      </rPr>
      <t>Journal of Research</t>
    </r>
    <r>
      <rPr>
        <sz val="10"/>
        <rFont val="Arial Narrow"/>
        <family val="2"/>
      </rPr>
      <t>, </t>
    </r>
    <r>
      <rPr>
        <i/>
        <sz val="10"/>
        <rFont val="Arial Narrow"/>
        <family val="2"/>
      </rPr>
      <t>12</t>
    </r>
    <r>
      <rPr>
        <sz val="10"/>
        <rFont val="Arial Narrow"/>
        <family val="2"/>
      </rPr>
      <t>(1), 125-144.</t>
    </r>
  </si>
  <si>
    <t>chrome-extension://efaidnbmnnnibpcajpcglclefindmkaj/https://www.ijrssh.com/admin/upload/07%20Ali%20A%20Sulaiman%2001250.pdf</t>
  </si>
  <si>
    <r>
      <t>Al Randi, S. I. A., Jalagat, R. C., &amp; Bashayreh, A. (2022). Influence of Social Media Usage and Work Performance on Organizational Performance: The Case of A Broadband Company in Oman. </t>
    </r>
    <r>
      <rPr>
        <i/>
        <sz val="10"/>
        <rFont val="Arial Narrow"/>
        <family val="2"/>
      </rPr>
      <t>Journal of Management and Economic Studies</t>
    </r>
    <r>
      <rPr>
        <sz val="10"/>
        <rFont val="Arial Narrow"/>
        <family val="2"/>
      </rPr>
      <t>, </t>
    </r>
    <r>
      <rPr>
        <i/>
        <sz val="10"/>
        <rFont val="Arial Narrow"/>
        <family val="2"/>
      </rPr>
      <t>4</t>
    </r>
    <r>
      <rPr>
        <sz val="10"/>
        <rFont val="Arial Narrow"/>
        <family val="2"/>
      </rPr>
      <t>(4), 419-435.</t>
    </r>
  </si>
  <si>
    <t>https://www.jomaes.org/index.php/jomaes/article/view/107</t>
  </si>
  <si>
    <t>DRJI</t>
  </si>
  <si>
    <r>
      <t>DEMİRTAŞ, M. C. (2022). Üniversite Rektörlerinin Sosyal Medya Kullanimlarinin Mabac Yöntemi İle Değerlendirilmesi. </t>
    </r>
    <r>
      <rPr>
        <i/>
        <sz val="10"/>
        <rFont val="Arial Narrow"/>
        <family val="2"/>
      </rPr>
      <t>Öneri Dergisi</t>
    </r>
    <r>
      <rPr>
        <sz val="10"/>
        <rFont val="Arial Narrow"/>
        <family val="2"/>
      </rPr>
      <t>, </t>
    </r>
    <r>
      <rPr>
        <i/>
        <sz val="10"/>
        <rFont val="Arial Narrow"/>
        <family val="2"/>
      </rPr>
      <t>17</t>
    </r>
    <r>
      <rPr>
        <sz val="10"/>
        <rFont val="Arial Narrow"/>
        <family val="2"/>
      </rPr>
      <t>(57), 102-147.</t>
    </r>
  </si>
  <si>
    <t>https://dergipark.org.tr/en/pub/maruoneri/issue/68283/941348</t>
  </si>
  <si>
    <r>
      <t>Mohd Johan, M. R., Syed, M., Azalanshah, M., &amp; Mohd Adnan, H. (2022). Building brand identity through social media platform during Covid-19 pandemic. </t>
    </r>
    <r>
      <rPr>
        <i/>
        <sz val="10"/>
        <rFont val="Arial Narrow"/>
        <family val="2"/>
      </rPr>
      <t>Jurnal Intelek</t>
    </r>
    <r>
      <rPr>
        <sz val="10"/>
        <rFont val="Arial Narrow"/>
        <family val="2"/>
      </rPr>
      <t>, </t>
    </r>
    <r>
      <rPr>
        <i/>
        <sz val="10"/>
        <rFont val="Arial Narrow"/>
        <family val="2"/>
      </rPr>
      <t>17</t>
    </r>
    <r>
      <rPr>
        <sz val="10"/>
        <rFont val="Arial Narrow"/>
        <family val="2"/>
      </rPr>
      <t>(1), 151-163.</t>
    </r>
  </si>
  <si>
    <t>https://ir.uitm.edu.my/id/eprint/70692/</t>
  </si>
  <si>
    <t>ur Rehman, F., Prokop, V., Othman, B. A., Javed, F., &amp; Shiekh, S. I. (2022). How Social Advertising Affects the Buying Behavior of Malaysian Consumers? Testing the Moderating Effects of Gender and Education.</t>
  </si>
  <si>
    <t>chrome-extension://efaidnbmnnnibpcajpcglclefindmkaj/https://www.researchgate.net/profile/Bestoon-Othman-2/publication/363378912_How_Social_Advertising_Affects_the_Buying_Behaviour_of_Malaysian_Consumers_Testing_the_Moderating_Effects_of_Gender_and_Education/links/631a43d070cc936cd3f1f678/How-Social-Advertising-Affects-the-Buying-Behaviour-of-Malaysian-Consumers-Testing-the-Moderating-Effects-of-Gender-and-Education.pdf</t>
  </si>
  <si>
    <r>
      <t>Abubakar, A., Umar, U., &amp; Umar, A. A. (2022). Review of Social Media as an Effective Marketing Tool for SMEs in North-Western Nigeria. </t>
    </r>
    <r>
      <rPr>
        <i/>
        <sz val="10"/>
        <rFont val="Arial Narrow"/>
        <family val="2"/>
      </rPr>
      <t>African Journal of Management and Business Research</t>
    </r>
    <r>
      <rPr>
        <sz val="10"/>
        <rFont val="Arial Narrow"/>
        <family val="2"/>
      </rPr>
      <t>, </t>
    </r>
    <r>
      <rPr>
        <i/>
        <sz val="10"/>
        <rFont val="Arial Narrow"/>
        <family val="2"/>
      </rPr>
      <t>8</t>
    </r>
    <r>
      <rPr>
        <sz val="10"/>
        <rFont val="Arial Narrow"/>
        <family val="2"/>
      </rPr>
      <t>(1), 110-122.</t>
    </r>
  </si>
  <si>
    <t>https://publications.afropolitanjournals.com/index.php/ajmbr/article/view/297</t>
  </si>
  <si>
    <r>
      <t>Khare, A. S. (2022). </t>
    </r>
    <r>
      <rPr>
        <i/>
        <sz val="10"/>
        <rFont val="Arial Narrow"/>
        <family val="2"/>
      </rPr>
      <t>A study of relevance of social media on stand-Alone Fine-Dine restaurants in pune city</t>
    </r>
    <r>
      <rPr>
        <sz val="10"/>
        <rFont val="Arial Narrow"/>
        <family val="2"/>
      </rPr>
      <t> (Doctoral dissertation, Tilak Maharashtra Vidyapeeth).</t>
    </r>
  </si>
  <si>
    <t>chrome-extension://efaidnbmnnnibpcajpcglclefindmkaj/http://210.212.169.38/xmlui/bitstream/handle/123456789/10153/P00965.pdf?sequence=1&amp;isAllowed=y</t>
  </si>
  <si>
    <t>Teză de doctorat</t>
  </si>
  <si>
    <r>
      <t>Katole, H. J. (2022). A research article on Importance of Online Customer Reviews on Customer Purchase. </t>
    </r>
    <r>
      <rPr>
        <i/>
        <sz val="10"/>
        <rFont val="Arial Narrow"/>
        <family val="2"/>
      </rPr>
      <t>The Business and Management Review</t>
    </r>
    <r>
      <rPr>
        <sz val="10"/>
        <rFont val="Arial Narrow"/>
        <family val="2"/>
      </rPr>
      <t>, 24.</t>
    </r>
  </si>
  <si>
    <t>chrome-extension://efaidnbmnnnibpcajpcglclefindmkaj/https://cberuk.com/cdn/publications/2023-01-23-16-15-47-PM.pdf</t>
  </si>
  <si>
    <r>
      <t>YILDIZ, S. Y. (2022). Instagram Influencerlarının Cinsiyetine Göre Tüketici Profillerinin Belirlenmesi. </t>
    </r>
    <r>
      <rPr>
        <i/>
        <sz val="10"/>
        <rFont val="Arial Narrow"/>
        <family val="2"/>
      </rPr>
      <t>Cumhuriyet Üniversitesi İktisadi ve İdari Bilimler Dergisi</t>
    </r>
    <r>
      <rPr>
        <sz val="10"/>
        <rFont val="Arial Narrow"/>
        <family val="2"/>
      </rPr>
      <t>, </t>
    </r>
    <r>
      <rPr>
        <i/>
        <sz val="10"/>
        <rFont val="Arial Narrow"/>
        <family val="2"/>
      </rPr>
      <t>23</t>
    </r>
    <r>
      <rPr>
        <sz val="10"/>
        <rFont val="Arial Narrow"/>
        <family val="2"/>
      </rPr>
      <t>(4), 943-953.</t>
    </r>
  </si>
  <si>
    <t>http://esjournal.cumhuriyet.edu.tr/tr/pub/issue/71333/1130303</t>
  </si>
  <si>
    <r>
      <t>ŞİŞMAN, O. SOSYAL MEDYA REKLAMLARININ ÇEVRİMİÇİ SATIN ALMA DAVRANIŞI ÜZERİNDEKİ ROLÜ: KUŞAKLAR ÜZERİNE BİR İNCELEME. </t>
    </r>
    <r>
      <rPr>
        <i/>
        <sz val="10"/>
        <rFont val="Arial Narrow"/>
        <family val="2"/>
      </rPr>
      <t>Uluslararası Halkla İlişkiler ve Reklam Çalışmaları Dergisi</t>
    </r>
    <r>
      <rPr>
        <sz val="10"/>
        <rFont val="Arial Narrow"/>
        <family val="2"/>
      </rPr>
      <t>, </t>
    </r>
    <r>
      <rPr>
        <i/>
        <sz val="10"/>
        <rFont val="Arial Narrow"/>
        <family val="2"/>
      </rPr>
      <t>5</t>
    </r>
    <r>
      <rPr>
        <sz val="10"/>
        <rFont val="Arial Narrow"/>
        <family val="2"/>
      </rPr>
      <t>(1), 115-133.</t>
    </r>
  </si>
  <si>
    <t>https://dergipark.org.tr/en/pub/hire/issue/69577/1058274</t>
  </si>
  <si>
    <r>
      <t>Sulaiman, J. O. (2022). </t>
    </r>
    <r>
      <rPr>
        <i/>
        <sz val="10"/>
        <rFont val="Arial Narrow"/>
        <family val="2"/>
      </rPr>
      <t>Impact of Digital Marketing on Consumer Buying Behaviour in Ilorin Metropolis</t>
    </r>
    <r>
      <rPr>
        <sz val="10"/>
        <rFont val="Arial Narrow"/>
        <family val="2"/>
      </rPr>
      <t> (Doctoral dissertation, Kwara State University (Nigeria)).</t>
    </r>
  </si>
  <si>
    <t>https://www.proquest.com/openview/2dca08a74e9031c2c43da30d74838cd4/1?pq-origsite=gscholar&amp;cbl=2026366&amp;diss=y</t>
  </si>
  <si>
    <r>
      <t>George, A. S., Baskar, T., &amp; George, A. H. (2022). A Comparative Analysis of India’s Development of Electronic Marketing During The Pandemic of Covid 19. </t>
    </r>
    <r>
      <rPr>
        <i/>
        <sz val="10"/>
        <rFont val="Arial Narrow"/>
        <family val="2"/>
      </rPr>
      <t>Partners Universal International Research Journal</t>
    </r>
    <r>
      <rPr>
        <sz val="10"/>
        <rFont val="Arial Narrow"/>
        <family val="2"/>
      </rPr>
      <t>, </t>
    </r>
    <r>
      <rPr>
        <i/>
        <sz val="10"/>
        <rFont val="Arial Narrow"/>
        <family val="2"/>
      </rPr>
      <t>1</t>
    </r>
    <r>
      <rPr>
        <sz val="10"/>
        <rFont val="Arial Narrow"/>
        <family val="2"/>
      </rPr>
      <t>(4), 45-53.</t>
    </r>
  </si>
  <si>
    <t>https://puirj.com/index.php/research/article/view/56</t>
  </si>
  <si>
    <t>Lenczewska, M. (2022). Changes in buying behavior of customers in shipping services during Covid-19 pandemic.</t>
  </si>
  <si>
    <t>https://depot.ceon.pl/handle/123456789/21728</t>
  </si>
  <si>
    <r>
      <t>Abashidze, I. (2022). Social Media Advertising for Achieving Long-term Marketing Objectives. </t>
    </r>
    <r>
      <rPr>
        <i/>
        <sz val="10"/>
        <rFont val="Arial Narrow"/>
        <family val="2"/>
      </rPr>
      <t>ESI Preprints</t>
    </r>
    <r>
      <rPr>
        <sz val="10"/>
        <rFont val="Arial Narrow"/>
        <family val="2"/>
      </rPr>
      <t>, </t>
    </r>
    <r>
      <rPr>
        <i/>
        <sz val="10"/>
        <rFont val="Arial Narrow"/>
        <family val="2"/>
      </rPr>
      <t>9</t>
    </r>
    <r>
      <rPr>
        <sz val="10"/>
        <rFont val="Arial Narrow"/>
        <family val="2"/>
      </rPr>
      <t>, 275-275.</t>
    </r>
  </si>
  <si>
    <t>https://esipreprints.org/index.php/esipreprints/article/view/55</t>
  </si>
  <si>
    <r>
      <t>Aktaş, F., Çetiner, H., &amp; Keskin, E. (2022). Gastronomi blogları ve tatma davranışı arasındaki ilişkilerin analizi. </t>
    </r>
    <r>
      <rPr>
        <i/>
        <sz val="10"/>
        <rFont val="Arial Narrow"/>
        <family val="2"/>
      </rPr>
      <t>Abant Sosyal Bilimler Dergisi</t>
    </r>
    <r>
      <rPr>
        <sz val="10"/>
        <rFont val="Arial Narrow"/>
        <family val="2"/>
      </rPr>
      <t>, </t>
    </r>
    <r>
      <rPr>
        <i/>
        <sz val="10"/>
        <rFont val="Arial Narrow"/>
        <family val="2"/>
      </rPr>
      <t>22</t>
    </r>
    <r>
      <rPr>
        <sz val="10"/>
        <rFont val="Arial Narrow"/>
        <family val="2"/>
      </rPr>
      <t>(2), 873-886.</t>
    </r>
  </si>
  <si>
    <t>https://dergipark.org.tr/en/pub/asbi/issue/71492/1102562</t>
  </si>
  <si>
    <r>
      <t>Saleem, N., Khalid, A., &amp; Sadiq, S. (2022). Impact of e-commerce on Consumer Behavior: A Study of Online Shopping Trend among Youth in Lahore City. </t>
    </r>
    <r>
      <rPr>
        <i/>
        <sz val="10"/>
        <rFont val="Arial Narrow"/>
        <family val="2"/>
      </rPr>
      <t>Indian Journal of Economics and Business</t>
    </r>
    <r>
      <rPr>
        <sz val="10"/>
        <rFont val="Arial Narrow"/>
        <family val="2"/>
      </rPr>
      <t>, </t>
    </r>
    <r>
      <rPr>
        <i/>
        <sz val="10"/>
        <rFont val="Arial Narrow"/>
        <family val="2"/>
      </rPr>
      <t>21</t>
    </r>
    <r>
      <rPr>
        <sz val="10"/>
        <rFont val="Arial Narrow"/>
        <family val="2"/>
      </rPr>
      <t>(1).</t>
    </r>
  </si>
  <si>
    <t>chrome-extension://efaidnbmnnnibpcajpcglclefindmkaj/https://www.ashwinanokha.com/resources/ijeb%20v21-1-2022-68.pdf</t>
  </si>
  <si>
    <r>
      <t>Tejaswini, M., &amp; Brinda, M. (2022). A STUDY ON SOCIAL MEDIA MARKETING: A STRATEGIC TOOL TO ANALYZE CONSUMER BUYING BEHAVIOUR DURING THE PANDEMIC. </t>
    </r>
    <r>
      <rPr>
        <i/>
        <sz val="10"/>
        <rFont val="Arial Narrow"/>
        <family val="2"/>
      </rPr>
      <t>Journal of Contemporary Issues in Business and Government Vol</t>
    </r>
    <r>
      <rPr>
        <sz val="10"/>
        <rFont val="Arial Narrow"/>
        <family val="2"/>
      </rPr>
      <t>, </t>
    </r>
    <r>
      <rPr>
        <i/>
        <sz val="10"/>
        <rFont val="Arial Narrow"/>
        <family val="2"/>
      </rPr>
      <t>28</t>
    </r>
    <r>
      <rPr>
        <sz val="10"/>
        <rFont val="Arial Narrow"/>
        <family val="2"/>
      </rPr>
      <t>(04).</t>
    </r>
  </si>
  <si>
    <t>chrome-extension://efaidnbmnnnibpcajpcglclefindmkaj/https://www.gibsbschool.edu.in/downloads/research-publications/5-Mrs-Tejaswini-Publications/2-a%20-study-on-social-media-marketing-by-ms-tejaswini-s.pdf</t>
  </si>
  <si>
    <t>Kuma, S. Adoption of social media in Tourism Industry with Special Reference to National Capital Region.</t>
  </si>
  <si>
    <t>chrome-extension://efaidnbmnnnibpcajpcglclefindmkaj/https://wwjmrd.com/upload/adoption-of-social-media-in-tourism-industry-with-special-reference-to-national-capital-region_1658381056.pdf</t>
  </si>
  <si>
    <r>
      <t>DEMİRBAŞ KALKAN, N., &amp; ÖZDEMİR, Ş. (2022). MARKALARIN GERÇEK ZAMANLI PAZARLAMA STRATEJİLERİ KAPSAMINDA TWİTTER PAYLAŞIMLARI: COVID-19 PANDEMİ DÖNEMİNE İLİŞKİN BİR ARAŞTIRMA. </t>
    </r>
    <r>
      <rPr>
        <i/>
        <sz val="10"/>
        <rFont val="Arial Narrow"/>
        <family val="2"/>
      </rPr>
      <t>Journal of Suleyman Demirel University Institute of Social Sciences</t>
    </r>
    <r>
      <rPr>
        <sz val="10"/>
        <rFont val="Arial Narrow"/>
        <family val="2"/>
      </rPr>
      <t>, (43).</t>
    </r>
  </si>
  <si>
    <t>https://eds.s.ebscohost.com/eds/detail/detail?vid=0&amp;sid=76015220-ce3c-47dd-861b-efb8841ab3f7%40redis&amp;bdata=Jmxhbmc9cm8mc2l0ZT1lZHMtbGl2ZQ%3d%3d#AN=159484968&amp;db=a9h</t>
  </si>
  <si>
    <r>
      <t>Fadhil, S., Majid, R., &amp; Salih, S. H. (2022). The Impact of E-Marketing Channels on Online Consumer Buying Behavior: A Study on brand branches and official agencies of food item companies in KRI-Sulaymaniyah city. </t>
    </r>
    <r>
      <rPr>
        <i/>
        <sz val="10"/>
        <rFont val="Arial Narrow"/>
        <family val="2"/>
      </rPr>
      <t>Humanities Journal of University of Zakho</t>
    </r>
    <r>
      <rPr>
        <sz val="10"/>
        <rFont val="Arial Narrow"/>
        <family val="2"/>
      </rPr>
      <t>, </t>
    </r>
    <r>
      <rPr>
        <i/>
        <sz val="10"/>
        <rFont val="Arial Narrow"/>
        <family val="2"/>
      </rPr>
      <t>10</t>
    </r>
    <r>
      <rPr>
        <sz val="10"/>
        <rFont val="Arial Narrow"/>
        <family val="2"/>
      </rPr>
      <t>(2), 582-593.</t>
    </r>
  </si>
  <si>
    <t>https://hjuoz.uoz.edu.krd/index.php/hum/article/view/782</t>
  </si>
  <si>
    <t>Sharma, R. (2022). Analyzing the Potential of Social Media on Heritage Hotels of India.</t>
  </si>
  <si>
    <t>https://www.indianjournals.com/ijor.aspx?target=ijor:ojrm&amp;volume=14&amp;issue=1&amp;article=005</t>
  </si>
  <si>
    <r>
      <t>Sohtorik, S. (2022). </t>
    </r>
    <r>
      <rPr>
        <i/>
        <sz val="10"/>
        <rFont val="Arial Narrow"/>
        <family val="2"/>
      </rPr>
      <t>Sosyal Medya Pazarlama Faaliyetlerinin Sadakat Niyetine Etkisinde Marka Ilişki Kalitesinin ve Marka Güveninin Rolü: Netflix Üzerine bir Araştırma</t>
    </r>
    <r>
      <rPr>
        <sz val="10"/>
        <rFont val="Arial Narrow"/>
        <family val="2"/>
      </rPr>
      <t> (Doctoral dissertation, Marmara Universitesi (Turkey)).</t>
    </r>
  </si>
  <si>
    <t>https://www.proquest.com/openview/c9c571b9ba6dc402e7cf8a1fbd5e6632/1?pq-origsite=gscholar&amp;cbl=2026366&amp;diss=y</t>
  </si>
  <si>
    <r>
      <t>GEDİK, Y. PERAKENDE SEKTÖRÜNDE SOSYAL MEDYA PAZARLAMASI: FAYDALARI, ZORLUKLARI VE STRATEJİLERİ ÜZERİNE KAVRAMSAL BİR ÇERÇEVE. </t>
    </r>
    <r>
      <rPr>
        <i/>
        <sz val="10"/>
        <rFont val="Arial Narrow"/>
        <family val="2"/>
      </rPr>
      <t>Stratejik Yönetim Araştırmaları Dergisi</t>
    </r>
    <r>
      <rPr>
        <sz val="10"/>
        <rFont val="Arial Narrow"/>
        <family val="2"/>
      </rPr>
      <t>, </t>
    </r>
    <r>
      <rPr>
        <i/>
        <sz val="10"/>
        <rFont val="Arial Narrow"/>
        <family val="2"/>
      </rPr>
      <t>5</t>
    </r>
    <r>
      <rPr>
        <sz val="10"/>
        <rFont val="Arial Narrow"/>
        <family val="2"/>
      </rPr>
      <t>(2), 171-195.</t>
    </r>
  </si>
  <si>
    <t>https://dergipark.org.tr/en/pub/syad/issue/72871/1077709</t>
  </si>
  <si>
    <r>
      <t>Bilgici, C., &amp; ŞİŞMAN, Ö. Ö. Metaverse Dinamikleri Bağlamında Sosyal Medya ve Dijital Reklamcılığın Geleceği Üzerine Bir İnceleme. </t>
    </r>
    <r>
      <rPr>
        <i/>
        <sz val="10"/>
        <rFont val="Arial Narrow"/>
        <family val="2"/>
      </rPr>
      <t>Yeni Medya</t>
    </r>
    <r>
      <rPr>
        <sz val="10"/>
        <rFont val="Arial Narrow"/>
        <family val="2"/>
      </rPr>
      <t>, </t>
    </r>
    <r>
      <rPr>
        <i/>
        <sz val="10"/>
        <rFont val="Arial Narrow"/>
        <family val="2"/>
      </rPr>
      <t>2022</t>
    </r>
    <r>
      <rPr>
        <sz val="10"/>
        <rFont val="Arial Narrow"/>
        <family val="2"/>
      </rPr>
      <t>(12), 369-394.</t>
    </r>
  </si>
  <si>
    <t>https://dergipark.org.tr/en/pub/yenimedya/article/1104290</t>
  </si>
  <si>
    <t>Lawal, O. A., &amp; Binuyo, G. O. Digital marketing and its effect on consumer behaviour: A case study of the Nigerian telecoms.</t>
  </si>
  <si>
    <t>chrome-extension://efaidnbmnnnibpcajpcglclefindmkaj/https://www.computersciencejournals.com/ijcit/article/45/3-1-7-333.pdf</t>
  </si>
  <si>
    <t>Şahin, H. (2022). COVID-19 pandemisi sürecinde markaların Twitter üzerindeki sosyal sorumluluk çalışmaları üzerine bir araştırma.</t>
  </si>
  <si>
    <t>http://dspace.akdeniz.edu.tr/handle/123456789/7068</t>
  </si>
  <si>
    <t>Tchanturia, N. The Impact of Digital Marketing on Customer Buying Decision, Empirical Study Based on Georgian Market.</t>
  </si>
  <si>
    <t>chrome-extension://efaidnbmnnnibpcajpcglclefindmkaj/https://ijefm.co.in/v5i9/Doc/1.pdf</t>
  </si>
  <si>
    <r>
      <t>Najm, B. B., &amp; Kashmoula, N. A. (2022). The Potential for Enhancing the Quality of Electronic Banking Service in Light of the Adoption of Digital Marketing" A field study in the keycard outlets in Anbar Governorate". </t>
    </r>
    <r>
      <rPr>
        <i/>
        <sz val="10"/>
        <rFont val="Arial Narrow"/>
        <family val="2"/>
      </rPr>
      <t>Tikrit Journal of Administrative and Economic Sciences</t>
    </r>
    <r>
      <rPr>
        <sz val="10"/>
        <rFont val="Arial Narrow"/>
        <family val="2"/>
      </rPr>
      <t>, </t>
    </r>
    <r>
      <rPr>
        <i/>
        <sz val="10"/>
        <rFont val="Arial Narrow"/>
        <family val="2"/>
      </rPr>
      <t>18</t>
    </r>
    <r>
      <rPr>
        <sz val="10"/>
        <rFont val="Arial Narrow"/>
        <family val="2"/>
      </rPr>
      <t>(58, 2), 91-111.</t>
    </r>
  </si>
  <si>
    <t>https://isnra.net/index.php/tjaes/article/view/402</t>
  </si>
  <si>
    <r>
      <t>GRIȘCA, I. (2022). </t>
    </r>
    <r>
      <rPr>
        <i/>
        <sz val="10"/>
        <rFont val="Arial Narrow"/>
        <family val="2"/>
      </rPr>
      <t>Evaluarea unui software pentru automatizarea activităților si proceselor de marketing în rețelele sociale</t>
    </r>
    <r>
      <rPr>
        <sz val="10"/>
        <rFont val="Arial Narrow"/>
        <family val="2"/>
      </rPr>
      <t> (Doctoral dissertation, Universitatea Tehnică a Moldovei).</t>
    </r>
  </si>
  <si>
    <t>http://ip-81.180.74.21.utm.renam.md/handle/5014/20483</t>
  </si>
  <si>
    <t>Sehmi, A. (2022). The Influence of Ethnic Media Marketing on Entrepreneurial Opportunity Structure of Ethnic Entrepreneurship: The dynamics of Indian diaspora in Australia.</t>
  </si>
  <si>
    <t>https://researchbank.swinburne.edu.au/items/773fe64b-02a3-4185-bd8e-2753bdf286ad/1/</t>
  </si>
  <si>
    <r>
      <t>Martins, M. L. P. (2022). </t>
    </r>
    <r>
      <rPr>
        <i/>
        <sz val="10"/>
        <rFont val="Arial Narrow"/>
        <family val="2"/>
      </rPr>
      <t>Gestão do marketing digital: uma análise em empresas de comércio eletrónico em tempo de pandemia</t>
    </r>
    <r>
      <rPr>
        <sz val="10"/>
        <rFont val="Arial Narrow"/>
        <family val="2"/>
      </rPr>
      <t> (Doctoral dissertation).</t>
    </r>
  </si>
  <si>
    <t>https://recipp.ipp.pt/bitstream/10400.22/21378/1/Maria_Martins_MEI_2022.pdf</t>
  </si>
  <si>
    <r>
      <t>Firdous, R., &amp; Khan, S. M. (2022). Antecedents of Social Media Platforms on Consumer Behavior: An Evidence from Islamic Banking Sector of Pakistan. </t>
    </r>
    <r>
      <rPr>
        <i/>
        <sz val="10"/>
        <rFont val="Arial Narrow"/>
        <family val="2"/>
      </rPr>
      <t>Journal of Islamic Business and Management</t>
    </r>
    <r>
      <rPr>
        <sz val="10"/>
        <rFont val="Arial Narrow"/>
        <family val="2"/>
      </rPr>
      <t>, </t>
    </r>
    <r>
      <rPr>
        <i/>
        <sz val="10"/>
        <rFont val="Arial Narrow"/>
        <family val="2"/>
      </rPr>
      <t>12</t>
    </r>
    <r>
      <rPr>
        <sz val="10"/>
        <rFont val="Arial Narrow"/>
        <family val="2"/>
      </rPr>
      <t>(02).</t>
    </r>
  </si>
  <si>
    <t>https://journals.riphah.edu.pk/index.php/jibm/article/download/1289/940</t>
  </si>
  <si>
    <t>Persada, S. F., Jati, E. K., &amp; Nadlifatin, R. (2022). The Effect of Social Media Marketing to Brand Trust and Brand Loyalty. SISFO, 10(02).</t>
  </si>
  <si>
    <t>https://elib.its.ac.id/jurnal/jurnalsisfo/submit/index.php/sisfo/article/view/226</t>
  </si>
  <si>
    <t>Esteves, I. H. (2022). Social media presence: the impact of a brand’s social media presence on consumers’ purchase intentions (Doctoral dissertation).</t>
  </si>
  <si>
    <t>https://repositorio.ucp.pt/handle/10400.14/40188</t>
  </si>
  <si>
    <r>
      <t xml:space="preserve">Dumitreascu, L. (ULBS), </t>
    </r>
    <r>
      <rPr>
        <b/>
        <sz val="10"/>
        <rFont val="Arial Narrow"/>
        <family val="2"/>
      </rPr>
      <t>Țichindelean Mihai</t>
    </r>
    <r>
      <rPr>
        <sz val="10"/>
        <rFont val="Arial Narrow"/>
        <family val="2"/>
      </rPr>
      <t xml:space="preserve"> (ULBS), Vinerean, S. (ULBS)</t>
    </r>
  </si>
  <si>
    <r>
      <t>Rono, G. K. (2022). </t>
    </r>
    <r>
      <rPr>
        <i/>
        <sz val="10"/>
        <rFont val="Arial Narrow"/>
        <family val="2"/>
      </rPr>
      <t>Strategic Management Process and Economic Sustainability of Community Based Tourism in the Coast Region of Kenya</t>
    </r>
    <r>
      <rPr>
        <sz val="10"/>
        <rFont val="Arial Narrow"/>
        <family val="2"/>
      </rPr>
      <t> (Doctoral dissertation, JKUAT-COHRED).</t>
    </r>
  </si>
  <si>
    <t>http://ir.jkuat.ac.ke/handle/123456789/5925</t>
  </si>
  <si>
    <r>
      <t>SUSILO, H. The Impact Of Relationship Marketing, Pricing And Supply Chain Management On Trust Also An Implication At The Purchase Intention That Usage The Biofuel As The Alternative At Pt Ai Indonesia. International Journal of Education, Business and Economics Research (IJEBER) 2 (5): 115-125. </t>
    </r>
    <r>
      <rPr>
        <i/>
        <sz val="10"/>
        <rFont val="Arial Narrow"/>
        <family val="2"/>
      </rPr>
      <t>International Journal of Education, Business and Economics Research (IJEBER) 2 (5): 115-125</t>
    </r>
    <r>
      <rPr>
        <sz val="10"/>
        <rFont val="Arial Narrow"/>
        <family val="2"/>
      </rPr>
      <t>.</t>
    </r>
  </si>
  <si>
    <t>chrome-extension://efaidnbmnnnibpcajpcglclefindmkaj/http://repository.upi-yai.ac.id/7108/1/ijeber_02_43-YAN-YUDY%20-WHS%202022.pdf</t>
  </si>
  <si>
    <t>Кожамкулова, Ж. Т., &amp; Кудайбергенова, А. Е. (2022). ИССЛЕДОВАНИЕ ПОТРЕБИТЕЛЬСКОГО ПОВЕДЕНИЯ НА ОСНОВЕ ФАКТОРНОГО АНАЛИЗА.</t>
  </si>
  <si>
    <t>https://be.kaznu.kz/index.php/math/article/view/2291</t>
  </si>
  <si>
    <r>
      <t xml:space="preserve">Cătoiu, I.(+)., </t>
    </r>
    <r>
      <rPr>
        <b/>
        <sz val="10"/>
        <rFont val="Arial Narrow"/>
        <family val="2"/>
      </rPr>
      <t>Țichindelean Mihai (ULBS)</t>
    </r>
  </si>
  <si>
    <r>
      <t>Malicha, D. (2022). Role of Strategic Marketing Management Practice In Business Profitability. </t>
    </r>
    <r>
      <rPr>
        <i/>
        <sz val="10"/>
        <rFont val="Arial Narrow"/>
        <family val="2"/>
      </rPr>
      <t>Academy of Marketing Studies Journal</t>
    </r>
    <r>
      <rPr>
        <sz val="10"/>
        <rFont val="Arial Narrow"/>
        <family val="2"/>
      </rPr>
      <t>, </t>
    </r>
    <r>
      <rPr>
        <i/>
        <sz val="10"/>
        <rFont val="Arial Narrow"/>
        <family val="2"/>
      </rPr>
      <t>26</t>
    </r>
    <r>
      <rPr>
        <sz val="10"/>
        <rFont val="Arial Narrow"/>
        <family val="2"/>
      </rPr>
      <t>(2).</t>
    </r>
  </si>
  <si>
    <t>https://www.proquest.com/docview/2718660702?pq-origsite=gscholar&amp;fromopenview=true</t>
  </si>
  <si>
    <r>
      <t>Oyuga, M. C. (2022). </t>
    </r>
    <r>
      <rPr>
        <i/>
        <sz val="10"/>
        <rFont val="Arial Narrow"/>
        <family val="2"/>
      </rPr>
      <t>Influence of Relationship Marketing on Customer Satisfaction With Companies Importing and Distributing Pharmaceutical Products in Nairobi, Kenya</t>
    </r>
    <r>
      <rPr>
        <sz val="10"/>
        <rFont val="Arial Narrow"/>
        <family val="2"/>
      </rPr>
      <t> (Doctoral dissertation, University of Nairobi).</t>
    </r>
  </si>
  <si>
    <t>http://erepository.uonbi.ac.ke/handle/11295/162465</t>
  </si>
  <si>
    <r>
      <t xml:space="preserve">Dumitreascu, L. (ULBS), Stabciu Oana (ULBS) </t>
    </r>
    <r>
      <rPr>
        <b/>
        <sz val="10"/>
        <rFont val="Arial Narrow"/>
        <family val="2"/>
      </rPr>
      <t>Țichindelean Mihai (ULBS)</t>
    </r>
    <r>
      <rPr>
        <sz val="10"/>
        <rFont val="Arial Narrow"/>
        <family val="2"/>
      </rPr>
      <t>, Vinerean, S. (ULBS)</t>
    </r>
  </si>
  <si>
    <t>The Importance of Establishing Customer Experiences</t>
  </si>
  <si>
    <r>
      <t>Oya, E. R. U., Topuz, Y. V., &amp; Ruziye, C. O. P. (2022). The Effect of Augmented Reality Experience on Loyalty and Purchasing Intent: An Application on the Retail Sector. </t>
    </r>
    <r>
      <rPr>
        <i/>
        <sz val="10"/>
        <rFont val="Arial Narrow"/>
        <family val="2"/>
      </rPr>
      <t>Sosyoekonomi</t>
    </r>
    <r>
      <rPr>
        <sz val="10"/>
        <rFont val="Arial Narrow"/>
        <family val="2"/>
      </rPr>
      <t>, </t>
    </r>
    <r>
      <rPr>
        <i/>
        <sz val="10"/>
        <rFont val="Arial Narrow"/>
        <family val="2"/>
      </rPr>
      <t>30</t>
    </r>
    <r>
      <rPr>
        <sz val="10"/>
        <rFont val="Arial Narrow"/>
        <family val="2"/>
      </rPr>
      <t>(52), 129-155.</t>
    </r>
  </si>
  <si>
    <t>https://dergipark.org.tr/en/pub/sosyoekonomi/issue/69642/969229</t>
  </si>
  <si>
    <t>Boak, A. (2022). Exploring how Interactions and Responses within the Servicescape combine to form Customer Experience–A Text Mining Approach.</t>
  </si>
  <si>
    <t>https://ore.exeter.ac.uk/repository/handle/10871/129461</t>
  </si>
  <si>
    <t>Hassan, M. T. A. نوبسلا ةبرتج ىلع يرثأتلا في يسلحا كيوستلا ماذختسا نم ةنيع ءارلآ ةيليلتح ةسارد يتنيذم في ةيحايسلا قدانفلا نئابز فرشلاا فجنلاو ةسذقلما ءلابرك م. م.‎</t>
  </si>
  <si>
    <t>chrome-extension://efaidnbmnnnibpcajpcglclefindmkaj/https://www.iasj.net/iasj/download/7aa1a04da571f511</t>
  </si>
  <si>
    <t>Hassoni, A. A., &amp; Hadi, B. H. Effect Of Sensory Brand In Enhancing The Customer Experience.</t>
  </si>
  <si>
    <t>chrome-extension://efaidnbmnnnibpcajpcglclefindmkaj/https://www.iasj.net/iasj/download/8ac394a3cec2e0bb</t>
  </si>
  <si>
    <t>Țichindelean Mihai (ULBS)</t>
  </si>
  <si>
    <t>Marketing relațional: abordare teoretică și instrumentală</t>
  </si>
  <si>
    <r>
      <t xml:space="preserve">Tartarin, T. (Saxion University of Applied Sciences), </t>
    </r>
    <r>
      <rPr>
        <b/>
        <sz val="10"/>
        <rFont val="Arial Narrow"/>
        <family val="2"/>
      </rPr>
      <t>Țichindelean Mihai (ULBS)</t>
    </r>
    <r>
      <rPr>
        <sz val="10"/>
        <rFont val="Arial Narrow"/>
        <family val="2"/>
      </rPr>
      <t>, Haaker, T. (Saxion University of Applied Sciences)</t>
    </r>
  </si>
  <si>
    <r>
      <t>Power, J. B. (2022). </t>
    </r>
    <r>
      <rPr>
        <i/>
        <sz val="10"/>
        <rFont val="Arial Narrow"/>
        <family val="2"/>
      </rPr>
      <t>Exploratory Analysis of Artificial Intelligence (AI) Impact and Opportunities for Financial Services Compliance</t>
    </r>
    <r>
      <rPr>
        <sz val="10"/>
        <rFont val="Arial Narrow"/>
        <family val="2"/>
      </rPr>
      <t>. Wilmington University (Delaware).</t>
    </r>
  </si>
  <si>
    <t>https://www.proquest.com/openview/732d40ec2eaf18a056582dfc46c9efab/1?pq-origsite=gscholar&amp;cbl=18750&amp;diss=y</t>
  </si>
  <si>
    <r>
      <t>Souza, M. A. F. D. </t>
    </r>
    <r>
      <rPr>
        <i/>
        <sz val="10"/>
        <rFont val="Arial Narrow"/>
        <family val="2"/>
      </rPr>
      <t>Fatores influenciadores dos Modelos de Negócios na era da digitalização e da Indústria 4.0</t>
    </r>
    <r>
      <rPr>
        <sz val="10"/>
        <rFont val="Arial Narrow"/>
        <family val="2"/>
      </rPr>
      <t> (Doctoral dissertation).</t>
    </r>
  </si>
  <si>
    <t>https://ubibliorum.ubi.pt/handle/10400.6/13148</t>
  </si>
  <si>
    <r>
      <rPr>
        <b/>
        <sz val="10"/>
        <rFont val="Arial Narrow"/>
        <family val="2"/>
      </rPr>
      <t>Țichindelean Mihai (ULBS)</t>
    </r>
    <r>
      <rPr>
        <sz val="10"/>
        <rFont val="Arial Narrow"/>
        <family val="2"/>
      </rPr>
      <t>, Țichindelean M-T.(ULBS), Cetină, I. (ASE), Orzan, Gh. (ASE)</t>
    </r>
  </si>
  <si>
    <t>Hayes, A. (2022). Usability and Technology Acceptance of an Electronic Child Abuse Screening Tool in a Pediatric Emergency Department.</t>
  </si>
  <si>
    <t>https://digitalcommons.library.tmc.edu/uthsbmi_dhi_dissertations/2/</t>
  </si>
  <si>
    <r>
      <t xml:space="preserve">Mihaiu, D.M. (ULBS), Șerban, R.A. (ULBS), Opreana, A. (ULBS), </t>
    </r>
    <r>
      <rPr>
        <b/>
        <sz val="10"/>
        <rFont val="Arial Narrow"/>
        <family val="2"/>
      </rPr>
      <t>Țichindelean Mihai (ULBS)</t>
    </r>
    <r>
      <rPr>
        <sz val="10"/>
        <rFont val="Arial Narrow"/>
        <family val="2"/>
      </rPr>
      <t>, Brătian, V. (ULBS), Barbu, L. (ULBS)</t>
    </r>
  </si>
  <si>
    <t>chrome-extension://efaidnbmnnnibpcajpcglclefindmkaj/https://www.aedb.br/seget/arquivos/artigos22/45733177.pdf</t>
  </si>
  <si>
    <r>
      <t xml:space="preserve">Mihaiu, D.M. (ULBS), Șerban, R.A. (ULBS), </t>
    </r>
    <r>
      <rPr>
        <b/>
        <sz val="10"/>
        <rFont val="Arial Narrow"/>
        <family val="2"/>
      </rPr>
      <t>Țichindelean Mihai (ULBS)</t>
    </r>
  </si>
  <si>
    <t>Environmental. Social, and Governance Score and Value Added Impacts on Market Capitalization: A Sectoral-Based Approach</t>
  </si>
  <si>
    <t>chrome-extension://efaidnbmnnnibpcajpcglclefindmkaj/https://repository.lib.ncsu.edu/bitstream/handle/1840.20/39893/etd.pdf?sequence=1</t>
  </si>
  <si>
    <t>Models Used for Measuring Customer Engagement</t>
  </si>
  <si>
    <t>D’Souza, A. P., &amp; Dhar, M. M. AIRLINE CRISIS: THE EFFECTS OF COMMUNICATION ON CUSTOMER ENGAGEMENT DURING COVID-19 PANDEMIC.</t>
  </si>
  <si>
    <t>chrome-extension://efaidnbmnnnibpcajpcglclefindmkaj/https://kalaharijournals.com/resources/IJME_Vol7.1_500.pdf</t>
  </si>
  <si>
    <t>Rural tourism networking and covid-19 crisis: a gender perspective (Ana M. Morales-Hernández, Carlos Fernández-Hernández, Flora M. Díaz-Pérez &amp; Carlos G. García-González, Service Business)</t>
  </si>
  <si>
    <t>SPRINGER</t>
  </si>
  <si>
    <t>Linking residents’ perceptions of pandemic quality of life with their support for sustainable tourism development in the post-COVID-19 era (Nataša Đorđević, Darko Dimitrovski, Miljan Leković, Clare Weeden, Менаџмент у хотелијерству и туризму)</t>
  </si>
  <si>
    <t>Central and Easter European Library</t>
  </si>
  <si>
    <t>KEBIJAKAN PENGELOLAAN DAN PRAKTIK TANGGUNG JAWAB SOSIAL TERHADAP PENGEMBANGAN DESA WISATA BERKELANJUTAN DI JAWA TIMUR: SEBUAH MODEL MEDIASI (Kusumawidjaya, E., Adawiyah, R., Abduh, M. S., &amp; Djati, S. P., (Jurnal Ilmiah Manajemen Bisnis Dan Inovasi Universitas Sam Ratulangi)</t>
  </si>
  <si>
    <t>MODELING THE IMPACT OF THE COVID-19 PANDEMIC ON THE FINANCIAL AND ECONOMIC ACTIVITIES OF ENTITIES IN THE TOURIST SERVICES MARKET (O. Vovchak,I. Kulyniak, L. Halkiv,O. Savitska, Yu. Bondarenko)</t>
  </si>
  <si>
    <t>Artificial Intelligence in Education (De Matthew N.O. Sadiku, Sarhan M. Musa, Uwakwe C. Chukwu)</t>
  </si>
  <si>
    <t>https://books.google.ro/books?hl=ro&amp;lr=&amp;id=161cEAAAQBAJ&amp;oi=fnd&amp;pg=PT18&amp;ots=NqdW0o4F2a&amp;sig=2iBWiVTXyxoWBDOdHJoqez6RMjA&amp;redir_esc=y#v=onepage&amp;q&amp;f=false</t>
  </si>
  <si>
    <t>Artificial Intelligence: Perspektif Manajemen Strategis (De Manerep Pasaribu &amp; Albert Widjaja)</t>
  </si>
  <si>
    <t>https://books.google.ro/books?hl=ro&amp;lr=&amp;id=KzFfEAAAQBAJ&amp;oi=fnd&amp;pg=PP1&amp;ots=db8Z0gFzU4&amp;sig=qc0MZ4PRbOTlZxkjx__fln7-wWs&amp;redir_esc=y#v=onepage&amp;q&amp;f=false</t>
  </si>
  <si>
    <t>G Croitoru, F Radu, O Nitu, C Tileaga (Universitatea Lucian Blaga Sibiu)</t>
  </si>
  <si>
    <t>Ways to Increase the Efficiency of Recruitment, Selection and Employment Strategies in Large Organizations from Dambovita County</t>
  </si>
  <si>
    <t>Human Resource Management and Industry 4.0 (Cristina Gabriela Vasciuc (Săndulescu) “Ovidius” University Annals, Economic Sciences Series Volume XXII, Issue 2 /2022)</t>
  </si>
  <si>
    <t>https://stec.univ-ovidius.ro/html/anale/RO/2022-issue2/Section%204/47.pdf</t>
  </si>
  <si>
    <t>Analele Universităţii Ovidius, Seria: Ştiinţe Economice</t>
  </si>
  <si>
    <t>Innovation Leadership – Stimulus for Individual Creativity (Florinel Cîmpeanu “Ovidius” University Annals, Economic Sciences Series Volume XXII, Issue 2 /2022)</t>
  </si>
  <si>
    <t xml:space="preserve">https://stec.univ-ovidius.ro/html/anale/RO/2022-issue2/Section%204/47.pdf </t>
  </si>
  <si>
    <t>CV Nitu, O Nitu, C Tileaga (Universitatea Lucian Blaga Sibiu)</t>
  </si>
  <si>
    <t>Economic barriers and competitive environment-some considerations</t>
  </si>
  <si>
    <t>Análise da concorrência para a criação de marcas uma proposta de diálogo entre marketing, comunicação e registo (Nuno Lucena, José Gabriel Andrade, Elaine Vianna)</t>
  </si>
  <si>
    <t>https://journals.ipl.pt/cpublica/article/view/318</t>
  </si>
  <si>
    <t>G Bucata, F Popescu, C Tileaga (Universitatea Lucian Blaga Sibiu)</t>
  </si>
  <si>
    <t>Distance Learning for Higher Education Applicants in War: Information Competence (Truba, H. Radziievska, I. Sherman, M. Morska, N. Kulichenko, A. K. Havryliuk, N. Куліченко, Алла Костянтинівна IJCSNS International Journal of Computer Science and Network Security, VOL.22 No.10, October 2022)</t>
  </si>
  <si>
    <t>http://dspace.zsmu.edu.ua/handle/123456789/17652</t>
  </si>
  <si>
    <t>ELSEVIER</t>
  </si>
  <si>
    <t>SALES LEADERSHIP IN TOURISM: A REVIEW AND PROPOSITIONS FOR FUTURE RESEARCH (Peesker, Karen M.; Dimanche, Frederic; Gledhill, Rebekah; Smith, Wayne)</t>
  </si>
  <si>
    <t>https://eds.p.ebscohost.com/abstract?site=eds&amp;scope=site&amp;jrnl=15350568&amp;AN=163100818&amp;h=FPzkluJQ38Y3%2bdazsLEk2g2OqVMHca63fqiSHMmtcp0M8sttq4lAfUyr6ugibwrjOY5qwFyqU5RC76qn%2bQRoFA%3d%3d&amp;crl=c&amp;resultLocal=ErrCrlNoResults&amp;resultNs=Ehost&amp;crlhashurl=login.aspx%3fdirect%3dtrue%26profile%3dehost%26scope%3dsite%26authtype%3dcrawler%26jrnl%3d15350568%26AN%3d163100818</t>
  </si>
  <si>
    <t>Gorospe , J. D. ., &amp; Edaniol, E. C. . (2022). Resistance to Change and Work Engagement of the Faculty of Occidental Mindoro State College, Philippines. Journal of Practical Studies in Education , 3(4), 1-8. https://doi.org/10.46809/jpse.v3i4.50</t>
  </si>
  <si>
    <t>https://jpse.gta.org.uk/index.php/home/article/view/50</t>
  </si>
  <si>
    <t>GRAMA B., Todericiu R</t>
  </si>
  <si>
    <t>Agero, R. G., &amp; Quines, L. A. (2022). The Mediating Effect of Adaptability on the Relationship Between Ethical Climate and Attitudes Towards Change Among Public School</t>
  </si>
  <si>
    <t>https://journals.e-palli.com/home/index.php/ajmri/article/view/1005</t>
  </si>
  <si>
    <t>Fernemark H, Skagerström J, Seing I, et alWorking conditions in primary healthcare during the COVID-19 pandemic: an interview study with physicians in SwedenBMJ Open</t>
  </si>
  <si>
    <t>https://bmjopen.bmj.com/content/12/2/e055035.abstract</t>
  </si>
  <si>
    <t>https://dergipark.org.tr/en/pub/ijssresearch/issue/71026/1123234</t>
  </si>
  <si>
    <t>Balcı, B. &amp; Yıldız, K. (2022). Spor Yöneticisi Adaylarının Değişime Direnç Eğilimleri ve Girişimcilik Davranışları Üzerine Bir Araştırma . International Journal of Social Science Research , 11 (1) , 88-96 . Retrieved from https://dergipark.org.tr/en/pub/ijssresearch/issue/71026/1123234</t>
  </si>
  <si>
    <t xml:space="preserve">John Nyamunda, Influence of COVID-19 on personal work perspective transformation,Journal of Contemporary Management 
</t>
  </si>
  <si>
    <t>https://journals.co.za/doi/abs/10.35683/jcm21008.150</t>
  </si>
  <si>
    <t>Brown, K., Lessons from the Field: Understanding Equity through the Pandemic from the Perspective of Female Leaders, Educational Leadership and Administration: Teaching and Program Development, v34 p43-54 Oct 2022</t>
  </si>
  <si>
    <t>https://eric.ed.gov/?id=EJ1366120</t>
  </si>
  <si>
    <t xml:space="preserve">Per Nilsen, Hanna Fernemark, Ida Seing, Kristina Schildmeijer, Janna Skagerström,Seven lessons from the coronavirus pandemic for primary health care: A qualitative study of registered and assistant nurses in Sweden, </t>
  </si>
  <si>
    <t>https://onlinelibrary.wiley.com/doi/full/10.1111/scs.13082</t>
  </si>
  <si>
    <t>Balkaş, J. , Tülemez, S. &amp; Mehtap, Ö. (2022). Lidere Güvenin İhmalkârlık Üzerindeki Etkisinde Örgütsel Sinizmin Aracı Rolü: Tıbbi Mümessiler Üzerinde Bir Araştırma . İzmir İktisat Dergisi , 37 (3) , 828-848 . DOI: 10.24988/ije.1028846</t>
  </si>
  <si>
    <t>https://dergipark.org.tr/en/pub/ije/issue/71396/1028846#article_cite</t>
  </si>
  <si>
    <t xml:space="preserve"> Kylie Jarret, Digital Labor</t>
  </si>
  <si>
    <t>https://books.google.ro/books?hl=ro&amp;lr=&amp;id=y050EAAAQBAJ&amp;oi=fnd&amp;pg=PT3&amp;ots=AmW-bOh38q&amp;sig=o_q6tmWpjhXUfsaOxom-DKr4i40&amp;redir_esc=y#v=onepage&amp;q&amp;f=false</t>
  </si>
  <si>
    <t>CARTE-GOOGLE SCHOLAR</t>
  </si>
  <si>
    <t>Udik Jatmiko, International Journal on Social Science, Economics and Art, Competitive Advantage Of Small And Medium Enterprises (SMEs) In Terms Of Entrepreneurial And Market Orientation</t>
  </si>
  <si>
    <t>http://www.ijosea.isha.or.id/index.php/ijosea/article/view/114</t>
  </si>
  <si>
    <t xml:space="preserve">CULTURA SUSTENTÁVEL RIMA COM BOM DESEMPENHO? UM ESTUDO DAS EMPRESAS LISTADAS NO ÍNDICE DE SUSTENTABILIDADE EMPRESARIAL (ISE) Edivaldo do Nascimento Duda,Daniel José Cardoso da Silva, Umbelina Cravo Teixeira Lagioia, Marco Aurélio Santos, RGSA – Revista de Gestão Social e Ambiental
</t>
  </si>
  <si>
    <t>file:///C:/Users/David/Downloads/01+RGSA+-Portugu%C3%AAs+DOI+013.pdf</t>
  </si>
  <si>
    <t>Tamam, B., Usman, O., &amp; Santoso, B. (2022). The effect of intellectual capital digital transformation and knowledge management on sustainable competitive advantage with dynamic environments as moderating variables. The International Journal of Social Sciences World (TIJOSSW), 4(2), 122–138.</t>
  </si>
  <si>
    <t>https://growingscholar.org/journal/index.php/TIJOSSW/article/view/259</t>
  </si>
  <si>
    <t>Intellectual Capital and Corporate Governance Affect Organizational Performance through Competitive Advantage: Evidence from Indonesia Robertus M. B. GUNAWAN, Widodo WIDODO</t>
  </si>
  <si>
    <t>https://www.researchgate.net/profile/Widodo-Widodo-22/publication/365046717_GENERAL_MANAGEMENT_Intellectual_Capital_and_Corporate_Governance_Affect_Organizational_Performance_through_Competitive_Advantage_Evidence_from_Indonesia/links/6363cbda2f4bca7fd02b2d43/GENERAL-MANAGEMENT-Intellectual-Capital-and-Corporate-Governance-Affect-Organizational-Performance-through-Competitive-Advantage-Evidence-from-Indonesia.pdf</t>
  </si>
  <si>
    <t>Showing off your best assets : rethinking commodification in the online creator economy / Jarrett, Kylie  in "Sociologia del lavoro : 163, 2, 2022, Milano : Franco Angeli, 2022 , 1972-554X - Casalini id: 5334188" - P. 90-109 - Permalink: http://digital.casalini.it/10.3280/SL2022-163005 - Casalini id: 5334215</t>
  </si>
  <si>
    <t>https://www.torrossa.com/it/resources/an/5334215</t>
  </si>
  <si>
    <t>Hussain I., Chandra Das I., Nayak A.,INTERRELATIONSHIPS BETWEEN HUMAN CAPITAL AND
INTELLECTUAL CAPITAL: EVIDENCE FROM THE PANEL OF HIGHINCOME AND LOW AND MIDDLE-INCOME GROUPS OF THE WORLD, Regional Science Inquiry, Vol. XIV, (2), 2022, pp. 107-122</t>
  </si>
  <si>
    <t>https://www.rsijournal.eu/ARTICLES/December_2022/RSI_Dec_2022_XIV_2.pdf#page=109</t>
  </si>
  <si>
    <t>Performance and planning model for HEIs: A developmental engine for intellectual capital, Human Systems Management, vol. 41, no. 4, pp. 517-533, 2022</t>
  </si>
  <si>
    <t>https://content.iospress.com/articles/human-systems-management/hsm211193</t>
  </si>
  <si>
    <t>Özalp, U. &amp; Çetin, M. (2022). Academic Intellectual Capital Scale: A Validity and Reliability Study . International Journal of Assessment Tools in Education , 9 (1) , 138-164 . DOI: 10.21449/ijate.946530</t>
  </si>
  <si>
    <t>https://dergipark.org.tr/en/pub/ijate/issue/68288/946530#article_cite</t>
  </si>
  <si>
    <t>Illiashenko SergIi, Shypulina Yuliia, Illiashenko Nataliia, Golysheva Ievgeniia,INTELLECTUAL CAPITAL MANAGEMENT OF THE UNIVERSITY IN THE SYSTEM OF ITS INNOVATIVE DEVELOPMENT</t>
  </si>
  <si>
    <t>https://repository.kpi.kharkov.ua/server/api/core/bitstreams/068c8dd1-af75-4326-b077-24f1a3058c3f/content</t>
  </si>
  <si>
    <t>Siti Istikhoroh, Mutiara Rachma Ardhiani,Creating A Competitive Advantage For Universities Through Knowledge-Based Strategic Assets Management</t>
  </si>
  <si>
    <t>file:///C:/Users/David/Downloads/12443-Article%20Text-61583-2-10-20221222.pdf</t>
  </si>
  <si>
    <t>Vol. Conferinta</t>
  </si>
  <si>
    <t>Troanca Dumitru(ULBS)</t>
  </si>
  <si>
    <t>The impact of tourism development on urban environment</t>
  </si>
  <si>
    <t>Івашура, А. А., &amp; Шаховська, О. В. (2022). Вплив розвитку сфери гостинності на міське середовище.</t>
  </si>
  <si>
    <t>http://repository.hneu.edu.ua/bitstream/123456789/28589/1/I%D0%B2%D0%B0%D1%88%D1%83%D1%80%D0%B0_%D0%90._%D0%90._%D0%92%D0%BF%D0%BB%D0%B8%D0%B2_%D1%80%D0%BE%D0%B7%D0%B2%D0%B8%D1%82%D0%BA%D1%83_%D1%81%D1%84%D0%B5%D1%80%D0%B8_%D0%B3%D0%BE%D1%81%D1%82%D0%B8%D0%BD%D0%BD%D0%BE%D1%81%D1%82i_%D0%BD%D0%B0_%D0%BCi%D1%81_%D0%BA%D0%B5_%D1%81%D0%B5%D1%80%D0%B5%D0%B4%D0%BE%D0%B2%D0%B8%D1%89%D0%B5.pdf</t>
  </si>
  <si>
    <t>Troancă Dumitru</t>
  </si>
  <si>
    <t>Fons, M. V. S. El astroturismo como instrumento para el desarrollo socioeconómico sostenible de Aragón. Un enfoque sociológico y de políticas públicas.</t>
  </si>
  <si>
    <t>https://zaguan.unizar.es/record/118687/files/TESIS-2022-208.pdf?version=1</t>
  </si>
  <si>
    <t>Building the project team and project organization-challenges and obstacles</t>
  </si>
  <si>
    <r>
      <t xml:space="preserve">Sarhan, S., &amp; Dulaimi, M. (2022, November). The Impact of Changing Project Organization Structure on Project Performance. In </t>
    </r>
    <r>
      <rPr>
        <i/>
        <sz val="10"/>
        <rFont val="Arial Narrow"/>
        <family val="2"/>
      </rPr>
      <t>IOP Conference Series: Earth and Environmental Science</t>
    </r>
    <r>
      <rPr>
        <sz val="10"/>
        <rFont val="Arial Narrow"/>
        <family val="2"/>
      </rPr>
      <t xml:space="preserve"> (Vol. 1101, No. 8, p. 082027). IOP Publishing.</t>
    </r>
  </si>
  <si>
    <t>https://iopscience.iop.org/article/10.1088/1755-1315/1101/8/082027/pdf</t>
  </si>
  <si>
    <t>Art conf vol internat</t>
  </si>
  <si>
    <t>Kańtoch, P., &amp; Horbovyy, “IMPROVEMENT OF THE FINANCIAL AND CREDIT
MECHANISM FOR ENSURING INNOVATIVE DEVELOPMENT
OF THE AGRICULTURAL SECTOR OF ECONOMY, RURAL
TERRITORIES OF UKRAINE AND COUNTRIES V-4.</t>
  </si>
  <si>
    <t>https://sci.ldubgd.edu.ua/jspui/bitstream/123456789/10578/1/%D0%97%D0%B1%D1%96%D1%80%D0%BD%D0%B8%D0%BA%20%D1%82%D0%B5%D0%B7%20%D0%A7.2.pdf#page=95</t>
  </si>
  <si>
    <t>Citare in carte/Google Scholar</t>
  </si>
  <si>
    <t>Between economic growth and sustainable development</t>
  </si>
  <si>
    <t>Joseph M. Ibbih,Ph.D, Charles, A. ECONOMIC GROWTH, SECULARISM AND SUSTAINABLE DEVELOPMENT IN NIGERIA.</t>
  </si>
  <si>
    <t>https://www.researchgate.net/publication/358271069_ECONOMIC_GROWTH_SECULARISM_AND_SUSTAINABLE_DEVELOPMENT_IN_NIGERIA</t>
  </si>
  <si>
    <t>BDI/Google Scholar</t>
  </si>
  <si>
    <r>
      <t xml:space="preserve">Importance of strategic social media marketing. </t>
    </r>
    <r>
      <rPr>
        <b/>
        <i/>
        <sz val="10"/>
        <rFont val="Arial Narrow"/>
        <family val="2"/>
      </rPr>
      <t>Expert Journal of Marketing</t>
    </r>
    <r>
      <rPr>
        <b/>
        <sz val="10"/>
        <rFont val="Arial Narrow"/>
        <family val="2"/>
      </rPr>
      <t xml:space="preserve"> 5 (1) pp. 28-35. 2017.</t>
    </r>
  </si>
  <si>
    <t>K Kanapathipillai, S Kumaran. THE MEDIATING EFFECT OF RELATIONSHIP MARKETING STRATEGY BETWEEN DIGITAL MARKETING STRATEGY AND CONSUMERS'PURCHASE DECISIONS …. European Journal of Management and ….</t>
  </si>
  <si>
    <t>https://oapub.org/soc/index.php/EJMMS/article/view/1205</t>
  </si>
  <si>
    <t xml:space="preserve"> Electronic Journals Library , BASE</t>
  </si>
  <si>
    <t>AEL Nyoko. The role of social media marketing during the Covid-19 pandemic. Jurnal Manajemen Maranatha.</t>
  </si>
  <si>
    <t>http://114.7.153.31/index.php/jmm/article/view/4667</t>
  </si>
  <si>
    <t>M Ramphele, SK Msosa. Determinants of social media marketing adoption in small, medium and micro enterprises during the COVID-19 pandemic. European Journal of Management Issues.</t>
  </si>
  <si>
    <t>https://www.ceeol.com/search/article-detail?id=1055894</t>
  </si>
  <si>
    <t>ErihPlus, DOAJ</t>
  </si>
  <si>
    <t>VE Lestariolita. Literature Review: Peran Sosial Media terhadap Perkembangan Strategi Komunikasi Pemasaran Produk. J-MAS (Jurnal Manajemen dan Sains).</t>
  </si>
  <si>
    <t>http://jmas.unbari.ac.id/index.php/jmas/article/view/415</t>
  </si>
  <si>
    <t>K Arslan, M Trier. Towards a Process Model for Social Media Marketing. Aisel Proceedings 2022.</t>
  </si>
  <si>
    <t>https://aisel.aisnet.org/acis2022/81/</t>
  </si>
  <si>
    <t>NIK Dewi, GP Adiningrat, IW Wirga…. Development of a Conceptual Framework for Relationships between Social Media Marketing and Intentions to Stay at Five-Star Hotels. Vol. 4 No. 4 (2022): Journal of Business and Management Studies.</t>
  </si>
  <si>
    <t>https://al-kindipublisher.com/index.php/jbms/article/view/4418</t>
  </si>
  <si>
    <t>Index Copernicus, BASE, WorldCat,Ebsco</t>
  </si>
  <si>
    <t>M White. Social Media Analytics Use Among Small Business Owners. Thesis.</t>
  </si>
  <si>
    <t>https://search.proquest.com/openview/5a043e18771300531e22922c660f5080/1?pq-origsite=gscholar&amp;cbl=18750&amp;diss=y</t>
  </si>
  <si>
    <t>Google Scholar, Teza doctorat</t>
  </si>
  <si>
    <t>M Popović. USAGE OF SOCIAL MEDIA MARKETING IN TOURISM. Turističko poslovanje.</t>
  </si>
  <si>
    <t>https://aseestant.ceon.rs/index.php/turpos/article/view/36831</t>
  </si>
  <si>
    <t>F Mukosa. An Investigation of the Effectiveness of Social Media Marketing on the Marketing Performance of Selected Higher Education Institutions in Zambia. Thesis.</t>
  </si>
  <si>
    <t>http://41.63.8.17/handle/123456789/134</t>
  </si>
  <si>
    <t>AM de Campos Cursino, CM Mota-Santos, DM Diniz…. A MULHER DIGITAL INFLUENCER: QUE TRABALHO É ESSE?. Revista Reuna.</t>
  </si>
  <si>
    <t>http://revistas.una.br/reuna/article/view/1403</t>
  </si>
  <si>
    <t>ER Vershitskaya, EM Gilmanshina…. The Role of the Marketing Mix and CRM in Developing Brand Equity. 12th International Conference On Economics And Business Management, 2022.</t>
  </si>
  <si>
    <t>https://papers.ssrn.com/sol3/papers.cfm?abstract_id=4211084</t>
  </si>
  <si>
    <t>MJ Patrick. Social Media Marketing Tools and Strategies in Small Business. Thesis.</t>
  </si>
  <si>
    <t>https://search.proquest.com/openview/3bedc139b01b83fcf84f9bbdb4da0881/1?pq-origsite=gscholar&amp;cbl=18750&amp;diss=y</t>
  </si>
  <si>
    <t>WF de Santana, A Waureck. Inovação através do marketing: experiências em micro e pequenas empresas da cidade de São Paulo com o projeto ALI Brasil Mais. A Revista de Empreendedorismo e Gestão de Micro e Pequenas Empresas (REGMPE) ISSN 2447-8407.</t>
  </si>
  <si>
    <t>https://www.revistas.editoraenterprising.net/index.php/regmpe/article/view/455</t>
  </si>
  <si>
    <t>NN EMANET, D PİETZCKER. Are They Really Different? Instagram Usage Motivations of Generation Z and Millennials in Turkiye. The Journal of Social Science.</t>
  </si>
  <si>
    <t>https://dergipark.org.tr/en/pub/tjsosci/issue/72688/1148096</t>
  </si>
  <si>
    <t>Index Coopernicus, CEEOL, BASE, WorldCat, Google Scholar</t>
  </si>
  <si>
    <t>S Suharto, Y Yuliansyah, S Suwarto. SOCIAL MEDIA MARKETING, ONLINE CUSTOMER REVIEWS AND BRAND AWARENESS ON PURCHASE DECISION. Academy of Strategic Management Journal.</t>
  </si>
  <si>
    <t>https://repository.ummetro.ac.id/view/3637</t>
  </si>
  <si>
    <t>ADHA Saifuddin, SY Ahmad. THE IMPLICATION OF ONLINE MARKETING STRATEGIES ON CONSUMERS'DECISION-MAKING PROCESS IN MALAYSIA. JURNAL PENGGUNA MALAYSIA.</t>
  </si>
  <si>
    <t>https://macfea.com.my/wp-content/uploads/2022/03/JPM-Vol-37-Dis-2021.pdf#page=5</t>
  </si>
  <si>
    <t>E. DİKER, M. KOÇYİĞİT. YEDİNCİ BÖLÜM
SOSYAL MEDYA PAZARLAMASI. Gazi Kitabevi.</t>
  </si>
  <si>
    <t>https://www.researchgate.net/profile/Murat-Kocyigit-3/publication/364788078_Sosyal_Medya_Pazarlamasi/links/635a71198d4484154a3d99af/Sosyal-Medya-Pazarlamasi.pdf</t>
  </si>
  <si>
    <t>Content Marketing Strategy. Definition, Objectives and Tactics. Expert Journal of Marketing. Vol.5, Issue 2, pp. 92-98, 2019</t>
  </si>
  <si>
    <t>Z Amiri Sardai, NM Yaghoubi…. The effect of content marketing on Iranian handmade carpets demand's with using the Data-grounded technique. Consumer Behavior Studies Journal.</t>
  </si>
  <si>
    <t>https://cbs.uok.ac.ir/article_62097.html?lang=en</t>
  </si>
  <si>
    <t>Content Marketing Strategy. Definition, Objectives and Tactics. Expert Journal of Marketing. Vol.5, Issue 2, pp. 92-98, 2020</t>
  </si>
  <si>
    <t>MRF Adyatma. MSMEs' Strategy for Delivering Messages through TikTok Content. Jurnal ASPIKOM.</t>
  </si>
  <si>
    <t>http://www.jurnalaspikom.org/index.php/aspikom/article/view/996</t>
  </si>
  <si>
    <t>Content Marketing Strategy. Definition, Objectives and Tactics. Expert Journal of Marketing. Vol.5, Issue 2, pp. 92-98, 2021</t>
  </si>
  <si>
    <t>AN Vidyana, N Atnan. Pengaruh Konten Edukasi Tiktok Terhadap Pengetahuan Mahasiswa: Sebuah Kajian Sosiologi Pendidikan. Jurnal Basicedu.</t>
  </si>
  <si>
    <t>https://www.neliti.com/publications/447971/pengaruh-konten-edukasi-tiktok-terhadap-pengetahuan-mahasiswa-sebuah-kajian-sosi</t>
  </si>
  <si>
    <t>Content Marketing Strategy. Definition, Objectives and Tactics. Expert Journal of Marketing. Vol.5, Issue 2, pp. 92-98, 2022</t>
  </si>
  <si>
    <t>O Heryanto, E Kuswarno, P Hadisiwi. Strategi Pemasaran Media Digital dalam Meningkatkan Diseminasi Data di Badan Pusat Statistik. LITERATUS.</t>
  </si>
  <si>
    <t>https://journal.neolectura.com/index.php/Literatus/article/view/616</t>
  </si>
  <si>
    <t>Content Marketing Strategy. Definition, Objectives and Tactics. Expert Journal of Marketing. Vol.5, Issue 2, pp. 92-98, 2023</t>
  </si>
  <si>
    <t>YS ASI, A SUNDARI…. The Influence Of Local Content Towards The Sales Of SMEs Product Through Media Of Market Place. Journal of Tourism Economics and Policy .</t>
  </si>
  <si>
    <t>https://journalkeberlanjutan.com/index.php/jtep/article/view/324</t>
  </si>
  <si>
    <t>Content Marketing Strategy. Definition, Objectives and Tactics. Expert Journal of Marketing. Vol.5, Issue 2, pp. 92-98, 2024</t>
  </si>
  <si>
    <t>QD Pangestu, D Tranggono. PENGARUH CONTENT MARKETING INSTAGRAM TERHADAP BRAND IMAGE DISNEY+ HOTSTAR DI MASA PANDEMI COVID-19. Journal Signal.</t>
  </si>
  <si>
    <t>http://jurnal.ugj.ac.id/index.php/Signal/article/view/7005</t>
  </si>
  <si>
    <t>Content Marketing Strategy. Definition, Objectives and Tactics. Expert Journal of Marketing. Vol.5, Issue 2, pp. 92-98, 2028</t>
  </si>
  <si>
    <t>D Strzębicki. The use of content marketing on the websites of dairy companies. Marketing of Scientific and Research Organizations.</t>
  </si>
  <si>
    <t>https://sciendo.com/pdf/10.2478/minib-2022-0020</t>
  </si>
  <si>
    <t>Content Marketing Strategy. Definition, Objectives and Tactics. Expert Journal of Marketing. Vol.5, Issue 2, pp. 92-98, 2031</t>
  </si>
  <si>
    <t>MM Abdullah. دور تسويق المحتوى في تحقيق اسعاد الزبون دراسة تحليلية لآراء عينة من مستخدمي هاتف (Apple-iphone) لكليات مختارة من جامعة تكريت‎. Tikrit Journal of Administrative and Economic Sciences.</t>
  </si>
  <si>
    <t>https://isnra.net/index.php/tjaes/article/view/472</t>
  </si>
  <si>
    <t>Content Marketing Strategy. Definition, Objectives and Tactics. Expert Journal of Marketing. Vol.5, Issue 2, pp. 92-98, 2032</t>
  </si>
  <si>
    <t>BM Muhammad, S Kholil. PT. Alfa Mulia Global Advertising Pattern in Finding An International Scale Buyer. Daengku: Journal of Humanities and Social Sciences Innovation.</t>
  </si>
  <si>
    <t>https://jurnal.ahmar.id/index.php/daengku/article/view/1050</t>
  </si>
  <si>
    <t>Content Marketing Strategy. Definition, Objectives and Tactics. Expert Journal of Marketing. Vol.5, Issue 2, pp. 92-98, 2046</t>
  </si>
  <si>
    <t>MR Febrianto, MB Widagdo. Pembuatan Web Series “WFH: Web Series From Home” Bekerjasama Dengan Dinas Komunikasi Dan Informatika Kota Semarang. Interaksi Online.</t>
  </si>
  <si>
    <t>https://ejournal3.undip.ac.id/index.php/interaksi-online/article/view/34628</t>
  </si>
  <si>
    <t>Content Marketing Strategy. Definition, Objectives and Tactics. Expert Journal of Marketing. Vol.5, Issue 2, pp. 92-98, 2049</t>
  </si>
  <si>
    <t>S Sahrila, MB Widagdo. Pembuatan Web Series “WFH: Web Series From Home” Bekerjasama dengan Dinas Komunikasi dan Informatika Kota Semarang. Interaksi Online.</t>
  </si>
  <si>
    <t>https://ejournal3.undip.ac.id/index.php/interaksi-online/article/view/34631</t>
  </si>
  <si>
    <t>Content Marketing Strategy. Definition, Objectives and Tactics. Expert Journal of Marketing. Vol.5, Issue 2, pp. 92-98, 2050</t>
  </si>
  <si>
    <t>DGW Darma, IN Sudiksa. Pengaruh pemasaran konten terhadap minat beli tamu di sthala, a tribute portfolio hotel, ubud bali by marriott international. Jurnal Ilmiah Hospitality Management.</t>
  </si>
  <si>
    <t>https://jihm.ipb-intl.ac.id/index.php/JIHM/article/view/199</t>
  </si>
  <si>
    <t>Content Marketing Strategy. Definition, Objectives and Tactics. Expert Journal of Marketing. Vol.5, Issue 2, pp. 92-98, 2051</t>
  </si>
  <si>
    <t>AN Vidyana, N Atnan. JURNAL BASICEDU. JURNAL BASICEDU.</t>
  </si>
  <si>
    <t>https://www.academia.edu/download/90824087/pdf.pdf</t>
  </si>
  <si>
    <t>Content Marketing Strategy. Definition, Objectives and Tactics. Expert Journal of Marketing. Vol.5, Issue 2, pp. 92-98, 2052</t>
  </si>
  <si>
    <t>Ι Μωυσιάδης. Εφαρμογή ολοκληρωμένου σχεδίου επικοινωνίας μάρκετινγκ: Η περίπτωση του Ελληνικού Συνδέσμου Ανώνυμων Καλαθοσφαιρικών Εταιρειών (ΕΣΑΚΕ). Repository.</t>
  </si>
  <si>
    <t>https://amitos.library.uop.gr/xmlui/handle/123456789/6646</t>
  </si>
  <si>
    <t>Content Marketing Strategy. Definition, Objectives and Tactics. Expert Journal of Marketing. Vol.5, Issue 2, pp. 92-98, 2053</t>
  </si>
  <si>
    <t>LF Cardozo, YC Castillo, J Ferreiro, E Graff…. La experiencia gastronómica del asistente al festival provincial del chef patagónico y el marketing de contenido en medios sociales. Informe final. Repository.</t>
  </si>
  <si>
    <t>http://rdi.uncoma.edu.ar/handle/uncomaid/16913</t>
  </si>
  <si>
    <t>Content Marketing Strategy. Definition, Objectives and Tactics. Expert Journal of Marketing. Vol.5, Issue 2, pp. 92-98, 2058</t>
  </si>
  <si>
    <t>AR Dadashi, A Hamidizadeh, R Sanavi Fard. Designing a content marketing model for the banking industry to increase the target market share. Management Research in Iran.</t>
  </si>
  <si>
    <t>https://mri.modares.ac.ir/article_591.html?lang=en</t>
  </si>
  <si>
    <t>The Impact of Customer Perceptions and Satisfaction on E-Loyalty. Expert Journal of Marketing, 1(1), pp.4-16 2013</t>
  </si>
  <si>
    <t>E Daryanto. The Influence of Information System Quality, Information Quality and Perceived Usefulness on User Satisfaction of Personnel Information Systems (Study at The …. Journal of Positive School Psychology.</t>
  </si>
  <si>
    <t>https://www.journalppw.com/index.php/jpsp/article/view/5457</t>
  </si>
  <si>
    <t>ERIH Plus</t>
  </si>
  <si>
    <r>
      <t>Understanding consumers online shopping behavior during the Covid-19 pandemic: empirical research. </t>
    </r>
    <r>
      <rPr>
        <b/>
        <i/>
        <sz val="10"/>
        <rFont val="Arial Narrow"/>
        <family val="2"/>
      </rPr>
      <t>Expert Journal of Marketing 8 (2), 140-150. 2020</t>
    </r>
  </si>
  <si>
    <t>Corbishley, K. M., Mason, R. B., &amp; Dobbelstein, T. (2022). COVID-19 involvement, shopping motives and buying behaviour: a German/South African comparison. Expert Journal of Marketing; Vol. 10, Issue 1.. . .</t>
  </si>
  <si>
    <t>https://marketing.expertjournals.com/23446773-1005/</t>
  </si>
  <si>
    <t>NTM Anh, NT Hue. Factors Affecting Consumer's Online Shopping Behavior During the Covid-19 Pandemic: An Integrative Model.     Proceedings of the 4th Asia Pacific Management Research Conference (APMRC 2022).</t>
  </si>
  <si>
    <t>https://www.atlantis-press.com/proceedings/apmrc-22/125978008</t>
  </si>
  <si>
    <t>IU Kingsley, RC Okere, AL Nlemadim…. E-COMMERCE: SOFTWARE STRATEGY FOR SUSTAINING BUSINESS TRANSACTIONS IN THE POST COVID-19 ERA. Imo State Chapter Nigeria Computer Society, Conference Proceeding IT for Economy Development and National Security (ITEDEN).</t>
  </si>
  <si>
    <t>http://repository.futminna.edu.ng:8080/jspui/bitstream/123456789/18621/1/ITENDENS%20preceedings_with_TOC.pdf#page=43</t>
  </si>
  <si>
    <t>Branding Strategies for Social Media Marketing. Expert Journal of Marketing, 4(2), pp. 77-83. 2016</t>
  </si>
  <si>
    <t>N Nwali, A Ntegeeh. Role of Social Media Marketing on SMES Brand Awareness in Nigeria. African Economic and Management ….</t>
  </si>
  <si>
    <t>https://nokspublishing.com/index.php/aemr/article/view/27</t>
  </si>
  <si>
    <r>
      <t xml:space="preserve">Using factor analysis in relationship marketing. </t>
    </r>
    <r>
      <rPr>
        <b/>
        <i/>
        <sz val="10"/>
        <rFont val="Arial Narrow"/>
        <family val="2"/>
      </rPr>
      <t>Procedia Economics and Finance</t>
    </r>
    <r>
      <rPr>
        <b/>
        <sz val="10"/>
        <rFont val="Arial Narrow"/>
        <family val="2"/>
      </rPr>
      <t xml:space="preserve"> 6, 466-475. 2013</t>
    </r>
  </si>
  <si>
    <t>LG Moreno Fernández, CA Salva Iglesias. Marketing relacional y la Fidelización de los clientes de la Bodega Feli-Distrito El Porvenir-Trujillo 2021. .</t>
  </si>
  <si>
    <t>http://repositorio.upao.edu.pe/handle/20.500.12759/9450</t>
  </si>
  <si>
    <t>Using factor analysis in relationship marketing. Procedia Economics and Finance 6, 466-475. 2015</t>
  </si>
  <si>
    <t>GK Rono. Strategic Management Process and Economic Sustainability of Community Based Tourism in the Coast Region of Kenya. Thesis.</t>
  </si>
  <si>
    <r>
      <t xml:space="preserve">Using factor analysis in relationship marketing. </t>
    </r>
    <r>
      <rPr>
        <b/>
        <i/>
        <sz val="10"/>
        <rFont val="Arial Narrow"/>
        <family val="2"/>
      </rPr>
      <t>Procedia Economics and Finance</t>
    </r>
    <r>
      <rPr>
        <b/>
        <sz val="10"/>
        <rFont val="Arial Narrow"/>
        <family val="2"/>
      </rPr>
      <t xml:space="preserve"> 6, 466-475. 2016</t>
    </r>
    <r>
      <rPr>
        <sz val="11"/>
        <color theme="1"/>
        <rFont val="Calibri"/>
        <family val="2"/>
        <scheme val="minor"/>
      </rPr>
      <t/>
    </r>
  </si>
  <si>
    <t>H SUSILO. The Impact Of Relationship Marketing, Pricing And Supply Chain Management On Trust Also An Implication At The Purchase Intention That Usage The Biofuel …. International Journal of Education, Business and Economics Research.</t>
  </si>
  <si>
    <t>http://repository.upi-yai.ac.id/7108/1/ijeber_02_43-YAN-YUDY%20-WHS%202022.pdf</t>
  </si>
  <si>
    <r>
      <t xml:space="preserve">Using factor analysis in relationship marketing. </t>
    </r>
    <r>
      <rPr>
        <b/>
        <i/>
        <sz val="10"/>
        <rFont val="Arial Narrow"/>
        <family val="2"/>
      </rPr>
      <t>Procedia Economics and Finance</t>
    </r>
    <r>
      <rPr>
        <b/>
        <sz val="10"/>
        <rFont val="Arial Narrow"/>
        <family val="2"/>
      </rPr>
      <t xml:space="preserve"> 6, 466-475. 2017</t>
    </r>
    <r>
      <rPr>
        <sz val="11"/>
        <color theme="1"/>
        <rFont val="Calibri"/>
        <family val="2"/>
        <scheme val="minor"/>
      </rPr>
      <t/>
    </r>
  </si>
  <si>
    <t>ЖТ Кожамкулова, АЕ Кудайбергенова. ИССЛЕДОВАНИЕ ПОТРЕБИТЕЛЬСКОГО ПОВЕДЕНИЯ НА ОСНОВЕ ФАКТОРНОГО АНАЛИЗА. The Journal of Economic Research &amp; Business Administration</t>
  </si>
  <si>
    <t>https://www.kaznu.kz/content/files/pages/folder21060/C70E~1.PDF</t>
  </si>
  <si>
    <t>L Speckemeier, D Tsivrikos. Evidence of greenwashing in talent attraction: is deceptive marketing an effective recruiting strategy?. European Journal of Business and Management Research.</t>
  </si>
  <si>
    <t>https://www.ejbmr.org/index.php/ejbmr/article/view/1406</t>
  </si>
  <si>
    <t>L Speckemeier, D Tsivrikos. Evidence of Greenwashing in Talent Attraction: Can Job Seekers Successfully Detect Deceptive Job Advertisements?. International Journal of Marketing and Human Resource Research (IJMHRR) .</t>
  </si>
  <si>
    <t>http://journal.jis-institute.org/index.php/ijmhrr/article/view/601</t>
  </si>
  <si>
    <t>RK Shrestha, BP Dhakal. Corporate Social Responsibility and Employee Attraction, Motivation and Retention in Nepalese Commercial Banks. Patan Prospective Journal.</t>
  </si>
  <si>
    <t>https://www.nepjol.info/index.php/ppj/article/view/52950</t>
  </si>
  <si>
    <t>Luigi Dumitrescu (ULBS), Oana Stanciu (ULBS), Mihai Țichindelean (ULBS), VINEREAN Simona (ULBS),</t>
  </si>
  <si>
    <r>
      <t xml:space="preserve"> The importance of establishing customer experiences. </t>
    </r>
    <r>
      <rPr>
        <b/>
        <i/>
        <sz val="10"/>
        <rFont val="Arial Narrow"/>
        <family val="2"/>
      </rPr>
      <t>Studies in Business and Economics</t>
    </r>
    <r>
      <rPr>
        <b/>
        <sz val="10"/>
        <rFont val="Arial Narrow"/>
        <family val="2"/>
      </rPr>
      <t>, </t>
    </r>
    <r>
      <rPr>
        <b/>
        <i/>
        <sz val="10"/>
        <rFont val="Arial Narrow"/>
        <family val="2"/>
      </rPr>
      <t>7</t>
    </r>
    <r>
      <rPr>
        <b/>
        <sz val="10"/>
        <rFont val="Arial Narrow"/>
        <family val="2"/>
      </rPr>
      <t>(1), 56-61.</t>
    </r>
  </si>
  <si>
    <t>MTA Hassan. نوبسلا ةبرتج ىلع يرثأتلا في يسلحا كيوستلا ماذختسا نم ةنيع ءارلآ ةيليلتح ةسارد يتنيذم في ةيحايسلا قدانفلا نئابز فرشلاا فجنلاو ةسذقلما ءلابرك م. م.‎. Iraqi Academic Scientific Journals.</t>
  </si>
  <si>
    <t>https://www.iasj.net/iasj/download/7aa1a04da571f511</t>
  </si>
  <si>
    <t>AA Hassoni, BH Hadi. Effect Of Sensory Brand In Enhancing The Customer Experience. Iraqi Academic Scientific Journals.</t>
  </si>
  <si>
    <t>https://www.iasj.net/iasj/download/8ac394a3cec2e0bb</t>
  </si>
  <si>
    <t>The importance of establishing customer experiences. Studies in Business and Economics, 7(1), pp.56-61. 2012</t>
  </si>
  <si>
    <t>ERU Oya, YV Topuz, COP Ruziye. The Effect of Augmented Reality Experience on Loyalty and Purchasing Intent: An Application on the Retail Sector. Sosyoekonomi.</t>
  </si>
  <si>
    <t>ЛИ Черникова, ТА Слепнева…. Экономика впечатлений и потребительский опыт: концептуальные основы. РИСК: Ресурсы ….</t>
  </si>
  <si>
    <t>https://elibrary.ru/item.asp?id=49412732</t>
  </si>
  <si>
    <t>VINEREAN Simona (ULBS), Cetină, I. (ASE), Dumitrescu, L. (ULBS), Țichindelean Mihai (ULBS)</t>
  </si>
  <si>
    <r>
      <t>Amanatidis, D., Mylona, I., &amp; Dossis, M. (2022, September). Social Media and Consumer Behaviour: Exploratory Factor Analysis. In </t>
    </r>
    <r>
      <rPr>
        <i/>
        <sz val="10"/>
        <rFont val="Arial Narrow"/>
        <family val="2"/>
      </rPr>
      <t>2022 7th South-East Europe Design Automation, Computer Engineering, Computer Networks and Social Media Conference (SEEDA-CECNSM)</t>
    </r>
    <r>
      <rPr>
        <sz val="10"/>
        <rFont val="Arial Narrow"/>
        <family val="2"/>
      </rPr>
      <t> (pp. 1-5). IEEE.</t>
    </r>
  </si>
  <si>
    <t>https://ieeexplore.ieee.org/abstract/document/9932979/</t>
  </si>
  <si>
    <t>https://digitalcommons.aaru.edu.jo/cgi/viewcontent.cgi?article=1539&amp;context=isl</t>
  </si>
  <si>
    <t>https://www.researchgate.net/profile/Bestoon-Othman-2/publication/363378912_How_Social_Advertising_Affects_the_Buying_Behaviour_of_Malaysian_Consumers_Testing_the_Moderating_Effects_of_Gender_and_Education/links/631a43d070cc936cd3f1f678/How-Social-Advertising-Affects-the-Buying-Behaviour-of-Malaysian-Consumers-Testing-the-Moderating-Effects-of-Gender-and-Education.pdf</t>
  </si>
  <si>
    <r>
      <t>Menaga, A., &amp; Vasantha, S. (2022). Influence of Social Media on Brand Trust During COVID-19 Through Corporate Social Responsibility Communication. </t>
    </r>
    <r>
      <rPr>
        <i/>
        <sz val="10"/>
        <rFont val="Arial Narrow"/>
        <family val="2"/>
      </rPr>
      <t>ECS Transactions</t>
    </r>
    <r>
      <rPr>
        <sz val="10"/>
        <rFont val="Arial Narrow"/>
        <family val="2"/>
      </rPr>
      <t>, </t>
    </r>
    <r>
      <rPr>
        <i/>
        <sz val="10"/>
        <rFont val="Arial Narrow"/>
        <family val="2"/>
      </rPr>
      <t>107</t>
    </r>
    <r>
      <rPr>
        <sz val="10"/>
        <rFont val="Arial Narrow"/>
        <family val="2"/>
      </rPr>
      <t>(1), 8819.</t>
    </r>
  </si>
  <si>
    <t>https://iopscience.iop.org/article/10.1149/10701.8819ecst/meta</t>
  </si>
  <si>
    <t>Sharma, R. (2022). Analyzing the Potential of Social Media on Heritage Hotels of India. Indian Journals</t>
  </si>
  <si>
    <t>Lawal, O. A., &amp; Binuyo, G. O. Digital marketing and its effect on consumer behaviour: A case study of the Nigerian telecoms. Computer Science Journals</t>
  </si>
  <si>
    <r>
      <t>KALKAN, N. D., &amp; ÖZDEMİR, Ş. MARKALARIN GERÇEK ZAMANLI PAZARLAMA STRATEJİLERİ KAPSAMINDA TWİTTER PAYLAŞIMLARI: COVID-19 PANDEMİ DÖNEMİNE İLİŞKİN BİR ARAŞTIRMA. </t>
    </r>
    <r>
      <rPr>
        <i/>
        <sz val="10"/>
        <rFont val="Arial Narrow"/>
        <family val="2"/>
      </rPr>
      <t>Süleyman Demirel Üniversitesi Sosyal Bilimler Enstitüsü Dergisi</t>
    </r>
    <r>
      <rPr>
        <sz val="10"/>
        <rFont val="Arial Narrow"/>
        <family val="2"/>
      </rPr>
      <t>, (43), 44-78.</t>
    </r>
  </si>
  <si>
    <t>https://dergipark.org.tr/en/pub/sbe/issue/72400/957416</t>
  </si>
  <si>
    <t>BB Köselerli. Hazır Gıda İçerikli Reklamlar Üzerine Göstergebilimsel Bir Analiz: Knorr Ürünleri Örneği. Kastamonu İletişim Araştırmaları Dergisi.</t>
  </si>
  <si>
    <t>https://dergipark.org.tr/en/pub/kiad/issue/74245/1163065</t>
  </si>
  <si>
    <t>ErihPlus, Google Scholar</t>
  </si>
  <si>
    <t>Baltador Lia Alexandra</t>
  </si>
  <si>
    <t>Eon</t>
  </si>
  <si>
    <t>https://www.revista-eon.eu/</t>
  </si>
  <si>
    <t>50*1,5</t>
  </si>
  <si>
    <t>2 nr/an</t>
  </si>
  <si>
    <t>Lucian Belascu</t>
  </si>
  <si>
    <t>Expert Journal of Business and Management</t>
  </si>
  <si>
    <t>DOAJ, Repec, EconPapers</t>
  </si>
  <si>
    <t>https://business.expertjournals.com/editorial-board/</t>
  </si>
  <si>
    <t>Membru în Comitetul de redacție</t>
  </si>
  <si>
    <t>https://economics.expertjournals.com/editorial-board/</t>
  </si>
  <si>
    <t>International Journal of Business and Economic Sciences Applied Research</t>
  </si>
  <si>
    <t>EconStor, EconLit, EconBiz, 
EBSCO, RePEc, CEEOL, SSRN</t>
  </si>
  <si>
    <t>https://ijbesar.ihu.gr/board.php</t>
  </si>
  <si>
    <t>Membru în Editorial Board</t>
  </si>
  <si>
    <t>3 numere/an</t>
  </si>
  <si>
    <t>WoS; Scopus</t>
  </si>
  <si>
    <t>https://www.mdpi.com/journal/mathematics/special_issues/multivariate_data_analysis_and_machine_learning_models</t>
  </si>
  <si>
    <t>Guest editor - Special Issue "Multivariate Data Analysis and Machine-Learning Models in Financial Analysis"</t>
  </si>
  <si>
    <t>Peste 6 numere/an</t>
  </si>
  <si>
    <t>Recenzor - 24 octombrie 2022</t>
  </si>
  <si>
    <t>Recenzor - 30 august 2022</t>
  </si>
  <si>
    <t>Recenzor - 3 aprilie 2022</t>
  </si>
  <si>
    <t>Recenzor - 7 ianuarie 2022</t>
  </si>
  <si>
    <t>Recenzor - 2 septembrie 2022</t>
  </si>
  <si>
    <t>Recenzor - 8 mai 2022</t>
  </si>
  <si>
    <t>Recenzor - 26 octombrie 2022</t>
  </si>
  <si>
    <t>Commodities</t>
  </si>
  <si>
    <t>CNKI, Digital Science, DOAJ,
EBSCO</t>
  </si>
  <si>
    <t>Recenzor - 12 august 2022</t>
  </si>
  <si>
    <t>Recenzor - 9 august 2022</t>
  </si>
  <si>
    <t>Recenzor - 26 ianuarie 2022</t>
  </si>
  <si>
    <t>Axioms</t>
  </si>
  <si>
    <t>Recenzor - 11 iulie 2022</t>
  </si>
  <si>
    <t>Applied Economics Letters</t>
  </si>
  <si>
    <t>Recenzor - 14 octombrie 2022</t>
  </si>
  <si>
    <t>Regional Science, Policy and Practice</t>
  </si>
  <si>
    <t>Frontiers in Sustainable Food Systems</t>
  </si>
  <si>
    <t>Recenzor - 3 noiembrie 2022</t>
  </si>
  <si>
    <t>World</t>
  </si>
  <si>
    <t>AGRIS, CNKI, Digital Science, DOAJ, EBSCO, ProQuest, RePEc</t>
  </si>
  <si>
    <t>Recenzor - 2 noiembrie 2022</t>
  </si>
  <si>
    <t>Social Responsibility Journal</t>
  </si>
  <si>
    <t>Recenzor - 19 octombrie  2022</t>
  </si>
  <si>
    <t>Recenzor - 10 noiembrie  2022</t>
  </si>
  <si>
    <t>Operations Research Perspectives</t>
  </si>
  <si>
    <t>Recenzor - 2 decembrie  2022</t>
  </si>
  <si>
    <t>Recenzor - 5 decembrie  2022</t>
  </si>
  <si>
    <t>European Scientific Journal</t>
  </si>
  <si>
    <t>Index Copernicus, Ulrich</t>
  </si>
  <si>
    <t>Recenzor - 26 august 2022</t>
  </si>
  <si>
    <t>Asian Journal of Economics, Business and Accounting</t>
  </si>
  <si>
    <t>Index Copernicus, SciLit, CrossReff, RePec</t>
  </si>
  <si>
    <t>Recenzor - 24 august 2022</t>
  </si>
  <si>
    <t>Frontiers Public Health</t>
  </si>
  <si>
    <t>Recenzor - 15 iulie 2022</t>
  </si>
  <si>
    <t>Recenzor - 26 iunie 2022</t>
  </si>
  <si>
    <t>Recenzor - 16 octombrie 2022</t>
  </si>
  <si>
    <t>Recenzor - 14 noiembrie 2022</t>
  </si>
  <si>
    <t>Recenzor - decembrie 2022</t>
  </si>
  <si>
    <t>Recenzor - 20 mai 2022</t>
  </si>
  <si>
    <t>Recenzor - 25 mai 2022</t>
  </si>
  <si>
    <t>Recenzor - 29 mai 2022</t>
  </si>
  <si>
    <t>Recenzor - 13 februarie 2022</t>
  </si>
  <si>
    <t>Membru în comitetul științific</t>
  </si>
  <si>
    <t>membru comitet științific</t>
  </si>
  <si>
    <t>4 numere/an - coef. de frecvență 2</t>
  </si>
  <si>
    <t>Management Studies</t>
  </si>
  <si>
    <t>http://www.davidpublisher.org/index.php/Home/Journal/detail?journalid=7&amp;jx=MS&amp;cont=editorial</t>
  </si>
  <si>
    <t>membră editorial board</t>
  </si>
  <si>
    <t>6 numere/an - coef. de frecvență 2,5</t>
  </si>
  <si>
    <t>Economics World</t>
  </si>
  <si>
    <t>http://www.davidpublisher.org/index.php/Home/Journal/detail?journalid=10&amp;jx=EW&amp;cont=editorial</t>
  </si>
  <si>
    <t>1 număr</t>
  </si>
  <si>
    <t>Repec, Ebsco, Ulrichs</t>
  </si>
  <si>
    <t xml:space="preserve">Fuciu Mircea </t>
  </si>
  <si>
    <t xml:space="preserve"> Guest editor numar tematic</t>
  </si>
  <si>
    <t>Repec, EbscoHost, Crossref, UlrichsWeb</t>
  </si>
  <si>
    <t>Membru în comitetul de redacţie</t>
  </si>
  <si>
    <t>International Journal of Environmental Research and Public Health</t>
  </si>
  <si>
    <t xml:space="preserve">https://www.mdpi.com/journal/ijerph </t>
  </si>
  <si>
    <t xml:space="preserve">https://www.mdpi.com/journal/sustainability </t>
  </si>
  <si>
    <t>Agriculture</t>
  </si>
  <si>
    <t xml:space="preserve">https://www.mdpi.com/journal/agriculture </t>
  </si>
  <si>
    <t>International Research Journal of Public and Environmental Health</t>
  </si>
  <si>
    <t>Administrative Sciences</t>
  </si>
  <si>
    <t>https://www.mdpi.com/journal/admsci</t>
  </si>
  <si>
    <t xml:space="preserve">https://www.mdpi.com/journal/applsci </t>
  </si>
  <si>
    <t>octombrie 2022</t>
  </si>
  <si>
    <t>IEE Access</t>
  </si>
  <si>
    <t>https://ieeeaccess.ieee.org/</t>
  </si>
  <si>
    <t>http://economice.ulbsibiu.ro/revista.economica/artarchive.php</t>
  </si>
  <si>
    <t>Membru n comitetul științific</t>
  </si>
  <si>
    <t>Mihaescu Liviu</t>
  </si>
  <si>
    <t>THE KNOWLEDGE BASED ORGANIZATION, THE 27 INTERNATIONAL CONFERENCE, Conference proceedings 1, MANAGEMENT AND MILITARY SCIENCES</t>
  </si>
  <si>
    <t>Baidu Scholar
CNKI Scholar (China National Knowledge Infrastructure)
CNPIEC - cnpLINKer
Dimensions
EBSCO
ExLibris
Google Scholar
J-Gate
JournalTOCs
KESLI-NDSL (Korean National Discovery for Science Leaders)
MyScienceWork
Naver Academic
Naviga (Softweco)
QOAM (Quality Open Access Market)
ReadCube
SCILIT
Semantic Scholar
TDNet
Ulrich's Periodicals Directory/ulrichsweb
WanFang Data
WorldCat (OCLC)
X-MOL</t>
  </si>
  <si>
    <t>https://www.armyacademy.ro/editura_consiliu.php,  https://sciendo.com/journal/KBO</t>
  </si>
  <si>
    <t>THE KNOWLEDGE BASED ORGANIZATION, THE 27 INTERNATIONAL CONFERENCE, Conference proceedings 2, ECONOMIC, SOCIAL AND ADMINISTRATIVE APPROACHES TO THE KNOWLEDGE-BASED ORGANIZATION</t>
  </si>
  <si>
    <t>THE KNOWLEDGE BASED ORGANIZATION, THE 27 INTERNATIONAL CONFERENCE, Conference proceedings 3, APPLIED TECHNICAL SCIENCES AND ADVANCED MILITARY TECHNOLOGIES</t>
  </si>
  <si>
    <t>Revista Academiei Fortelor Terestre,  Revista categoria B+   - cod CNCS 328</t>
  </si>
  <si>
    <t xml:space="preserve">
    Baidu Scholar
    CNKI Scholar (China National Knowledge Infrastructure)
    Dimensions
    DOAJ (Directory of Open Access Journals)
    EBSCO
    ExLibris
    Google Scholar
    J-Gate
    JournalTOCs
    KESLI-NDSL (Korean National Discovery for Science Leaders)
    MyScienceWork
    Naver Academic
    Naviga (Softweco)
    QOAM (Quality Open Access Market)
    ReadCube
    SCILIT
    Semantic Scholar
    TDNet
    Ulrich's Periodicals Directory/ulrichsweb
    WanFang Data
    WorldCat (OCLC)
    X-MOL </t>
  </si>
  <si>
    <t xml:space="preserve">https://www.armyacademy.ro/reviste/rev1_2022/Bord_RAFT.pdf </t>
  </si>
  <si>
    <t>Polish Journal of Management Studies</t>
  </si>
  <si>
    <t>Web of Sciences Emerging Sources Citation Index, Scopus, Index Copernicus, Google Scholar, EconPapers, EBSCO, RePeC, BazTech, OAJI, Turkish Education Index.</t>
  </si>
  <si>
    <t>https://pjms.zim.pcz.pl/resources/html/cms/SCIENTIFICCOUNCIL</t>
  </si>
  <si>
    <t>Mihaescu Livu</t>
  </si>
  <si>
    <t>Repec, Ebsco, Ulrich, Crossref</t>
  </si>
  <si>
    <t xml:space="preserve">http://economice.ulbsibiu.ro/revista.economica/editorialboard.php </t>
  </si>
  <si>
    <t>Forum for Social Economics</t>
  </si>
  <si>
    <t>https://www.tandfonline.com/action/journalInformation?show=journalMetrics&amp;journalCode=rfse20</t>
  </si>
  <si>
    <t>10 Septembrie 2022</t>
  </si>
  <si>
    <t>10 *5=50</t>
  </si>
  <si>
    <t>4 volume/an</t>
  </si>
  <si>
    <t xml:space="preserve">Nicula Virgil, membru în Editorial Board </t>
  </si>
  <si>
    <t>Journal of Policy &amp; Governance (JPG).</t>
  </si>
  <si>
    <t>The Grassroots Institute
548 Jean Talon Ouest
Montreal (QC) H3N 1R5 Canada
E-mail: info@grassrootsinstitute.net
Website: www.grassrootsinstitute.ne</t>
  </si>
  <si>
    <t>Letter-Editorial Board- 21/1/2022</t>
  </si>
  <si>
    <t>Nicula Virgi, recenzor</t>
  </si>
  <si>
    <t>Cartea Alba – Un judeţ cât o ţară. Centrele urbane din actualul judeţ Alba şi oamenii lor în vremea Regatului , Editura ASE</t>
  </si>
  <si>
    <t>Editura ASE</t>
  </si>
  <si>
    <t>24/11/2022 (raport de recenzare anexat)</t>
  </si>
  <si>
    <t xml:space="preserve">web:http://economice.ulbsibiu.ro/revista.economica(online)2344-5424 
email: revista.economica@ulbsibiu.ro
</t>
  </si>
  <si>
    <t>22/5/2022</t>
  </si>
  <si>
    <t>10 x 3 articole</t>
  </si>
  <si>
    <t>10x 3</t>
  </si>
  <si>
    <t>Scopus, SCIE (Web of Science), CAPlus / SciFinder</t>
  </si>
  <si>
    <t>mpdi.com</t>
  </si>
  <si>
    <t>5/1/2022 (Manuscript ID: tourismhosp-1534954)</t>
  </si>
  <si>
    <t>2/4/2022 (Manuscript ID: sustainability-1587101)</t>
  </si>
  <si>
    <t>15/4/2022 (Manuscript ID: sustainability-1674842)</t>
  </si>
  <si>
    <t xml:space="preserve"> 1/6/ 2022 (Manuscript ID: sustainability-1759023)</t>
  </si>
  <si>
    <t>21/7/2022 (Manuscript ID: sustainability-1818576)</t>
  </si>
  <si>
    <t>30/9/2022 (Manuscript ID: sustainability-1943727)</t>
  </si>
  <si>
    <t>Scopus, SCIE (Web of Science), CAPlus / SciFinde</t>
  </si>
  <si>
    <t>2/11/2022 (Manuscript ID: land-1999292)</t>
  </si>
  <si>
    <t>23/12/2022 (Manuscript ID: sustainability-2120405)</t>
  </si>
  <si>
    <t>19.02.2022</t>
  </si>
  <si>
    <t>10*5</t>
  </si>
  <si>
    <t>27.12.2022</t>
  </si>
  <si>
    <t>MANAGEMENT DECISION</t>
  </si>
  <si>
    <t>https://www.emeraldgrouppublishing.com/journal/md</t>
  </si>
  <si>
    <t>24.02.2022</t>
  </si>
  <si>
    <t xml:space="preserve">JOURNAL OF GLOBAL INFORMATION MANAGEMENT </t>
  </si>
  <si>
    <t>https://www.igi-global.com/journals/open-access/reviewers/journal-global-information-management/1070</t>
  </si>
  <si>
    <t>International Journal of Entrepreneurship and Small Business</t>
  </si>
  <si>
    <t>https://www.scopus.com/sourceid/3900148213</t>
  </si>
  <si>
    <t>24.01.2022</t>
  </si>
  <si>
    <t>Journal of Open Innovation: Technology, Market, and Complexity</t>
  </si>
  <si>
    <t>https://www.scopus.com/sourceid/21100887502</t>
  </si>
  <si>
    <t>28.03.2022</t>
  </si>
  <si>
    <t>28.08.2022</t>
  </si>
  <si>
    <t xml:space="preserve">https://www.scopus.com/sourceid/21101089551 </t>
  </si>
  <si>
    <t>20.01.2022</t>
  </si>
  <si>
    <t>28.05.2022</t>
  </si>
  <si>
    <t>WORLD</t>
  </si>
  <si>
    <t>DOAJ, EBSCO</t>
  </si>
  <si>
    <t xml:space="preserve">https://www.mdpi.com/journal/world </t>
  </si>
  <si>
    <t>27.07.2022</t>
  </si>
  <si>
    <t>WOS/ESCI, SCOPUS</t>
  </si>
  <si>
    <t>https://www.scopus.com/sourceid/21100888810</t>
  </si>
  <si>
    <t>100*2*2</t>
  </si>
  <si>
    <t>Journal of Economic and Social Development (JESD) – Resilient Society</t>
  </si>
  <si>
    <t>ERIH PLUS, EBSCO, DOAJ, PROQUEST…</t>
  </si>
  <si>
    <t>https://www.jesd-online.com/editorial-board.html; https://kanalregister.hkdir.no/publiseringskanaler/erihplus/periodical/info.action?id=488193</t>
  </si>
  <si>
    <t>50*2*1.5</t>
  </si>
  <si>
    <t>Research Reviews of Czestochowa University of Technology – Management</t>
  </si>
  <si>
    <t>INDEX COPERNICUS, BAZEKON…</t>
  </si>
  <si>
    <t xml:space="preserve">https://znz.pcz.pl/en/editorial-board </t>
  </si>
  <si>
    <t>50*2</t>
  </si>
  <si>
    <t xml:space="preserve">https://www.igi-global.com/journals/open-access/reviewers/journal-global-information-management/1070 </t>
  </si>
  <si>
    <t>50*2*3</t>
  </si>
  <si>
    <t>ENERGIES - Special Issue "Challenges and Opportunities for the Sustainable Energy Economy"</t>
  </si>
  <si>
    <t>Expert Journal of Marketing</t>
  </si>
  <si>
    <t>DOAJ, RePEc</t>
  </si>
  <si>
    <t>https://marketing.expertjournals.com/editorial-board/</t>
  </si>
  <si>
    <t>DOAJ, RePEc, EconLit</t>
  </si>
  <si>
    <t>https://finance.expertjournals.com/editorial-board/</t>
  </si>
  <si>
    <t>WoS (SCIE), Scopus</t>
  </si>
  <si>
    <t>Recenzor</t>
  </si>
  <si>
    <t>WoS (SSCI, SCIE), Scopus</t>
  </si>
  <si>
    <t>Economies 2227-7099</t>
  </si>
  <si>
    <t>Games 2073-4336</t>
  </si>
  <si>
    <t>Frontiers in Environmental Science, section Environmental Economics and Management</t>
  </si>
  <si>
    <t>Scopus, Web of Science Science Citation Index Expanded (SCIE), alte BDIs</t>
  </si>
  <si>
    <t>raport recenzare *email</t>
  </si>
  <si>
    <t>Șerban Radu-Alexandru</t>
  </si>
  <si>
    <t>https://www.mdpi.com/journal/sustainability/special_issues/venture_capital_development_enterprise</t>
  </si>
  <si>
    <t>8 Iulie 2022</t>
  </si>
  <si>
    <t>Număr special al revistei</t>
  </si>
  <si>
    <t>https://www.mdpi.com/journal/sustainability/editors</t>
  </si>
  <si>
    <t>18 Decembrie 2022</t>
  </si>
  <si>
    <t>Journal of Theoretical and Applied Management</t>
  </si>
  <si>
    <t>https://e-journal.unair.ac.id/JMTT/about/editorialTeam</t>
  </si>
  <si>
    <t>https://orcid.org/0000-0003-1099-1330</t>
  </si>
  <si>
    <t>Tanasescu Cristina</t>
  </si>
  <si>
    <t>DOAJ
ERIH PLUS
Google Scholar
Index Copernicus</t>
  </si>
  <si>
    <t>membru comitet editorial</t>
  </si>
  <si>
    <t>Economic Research-Ekonomska Istraživanja</t>
  </si>
  <si>
    <t>https://www.tandfonline.com/journals/rero20</t>
  </si>
  <si>
    <t>16 iulie 2022</t>
  </si>
  <si>
    <t>Journal of financial studies</t>
  </si>
  <si>
    <t>https://revista.isfin.ro/indexare/</t>
  </si>
  <si>
    <t>EBSCO, Repec</t>
  </si>
  <si>
    <t>Contributing Editor</t>
  </si>
  <si>
    <t>Annales Universitatis Apulensis Series Oeconomica</t>
  </si>
  <si>
    <t>http://www.oeconomica.uab.ro/colegiu.php?lang=ro</t>
  </si>
  <si>
    <t>Editor</t>
  </si>
  <si>
    <t>Journal of Theoretical &amp;Applied Management</t>
  </si>
  <si>
    <t>Editorial Board Member</t>
  </si>
  <si>
    <t xml:space="preserve">Mathematics </t>
  </si>
  <si>
    <t>MDPI</t>
  </si>
  <si>
    <t>https://www.mdpi.com/journal/mathematics/topic_editors/probability_and_statistics_theory</t>
  </si>
  <si>
    <t xml:space="preserve">Journal Topical Advisory Board </t>
  </si>
  <si>
    <t>International Journal of Human-Computer Interaction</t>
  </si>
  <si>
    <t>Tileaga Cosmin</t>
  </si>
  <si>
    <t>Studia commercialia Bratislavensia (SCB)</t>
  </si>
  <si>
    <t>Sciendo</t>
  </si>
  <si>
    <t>https://of.euba.sk/en/science-and-research/studia-commercialia-bratislavensia/editorial-board</t>
  </si>
  <si>
    <t>VINEREAN-OPREANA Anca - Simona</t>
  </si>
  <si>
    <t>RePEc, DOAJ, EconLit</t>
  </si>
  <si>
    <t>http://economics.expertjournals.com</t>
  </si>
  <si>
    <t>RePEc, Ulrich's, EconPapers, EcoBiz</t>
  </si>
  <si>
    <t>http://finance.expertjournals.com/</t>
  </si>
  <si>
    <t>RePEc, Doaj, Ulrich's, EconPapers</t>
  </si>
  <si>
    <t>http://marketing.expertjournals.com</t>
  </si>
  <si>
    <t>http://business.expertjournals.com</t>
  </si>
  <si>
    <t>Journal of Consumer Behaviour</t>
  </si>
  <si>
    <t>Web of Science, Scopus</t>
  </si>
  <si>
    <t>https://onlinelibrary.wiley.com/journal/14791838</t>
  </si>
  <si>
    <t>29.09.2022</t>
  </si>
  <si>
    <t>https://onlinelibrary.wiley.com/journal/14791839</t>
  </si>
  <si>
    <t>01.10.2022</t>
  </si>
  <si>
    <t>https://onlinelibrary.wiley.com/journal/14791840</t>
  </si>
  <si>
    <t>24.10.2022</t>
  </si>
  <si>
    <t>https://onlinelibrary.wiley.com/journal/14791841</t>
  </si>
  <si>
    <t>11.12.2022</t>
  </si>
  <si>
    <t>https://onlinelibrary.wiley.com/journal/14791842</t>
  </si>
  <si>
    <t>24.12.2022</t>
  </si>
  <si>
    <t>https://onlinelibrary.wiley.com/journal/14791843</t>
  </si>
  <si>
    <t>14.01.2022</t>
  </si>
  <si>
    <t>29.01.2022</t>
  </si>
  <si>
    <t>4.05.2022</t>
  </si>
  <si>
    <t>8.07.2022</t>
  </si>
  <si>
    <t>8.10.2022</t>
  </si>
  <si>
    <t>03.12.2022</t>
  </si>
  <si>
    <t>Future Transportation</t>
  </si>
  <si>
    <t>DOAJ, EBSCO, ProQuest</t>
  </si>
  <si>
    <t>https://www.mdpi.com/journal/futuretransp/indexing</t>
  </si>
  <si>
    <t>17.05.2022</t>
  </si>
  <si>
    <t>Administrative Sciences (Admsci)</t>
  </si>
  <si>
    <t>9.09.2022</t>
  </si>
  <si>
    <t>International Journal of Environmental Research and Public Health (Ijerph)</t>
  </si>
  <si>
    <t>https://www.mdpi.com/journal/ijerph</t>
  </si>
  <si>
    <t>27.10.2022</t>
  </si>
  <si>
    <t>Behavioral Sciences (Beh sci)</t>
  </si>
  <si>
    <t>https://www.mdpi.com/journal/behavsci</t>
  </si>
  <si>
    <t>02.11.2022</t>
  </si>
  <si>
    <t>PLOS One</t>
  </si>
  <si>
    <t>https://journals.plos.org/plosone/s/journal-information#loc-indexing-and-archiving</t>
  </si>
  <si>
    <t>04.10.2022</t>
  </si>
  <si>
    <t>Journal of Financial Services Marketing</t>
  </si>
  <si>
    <t>https://www.palgrave.com/gp/journal/41264</t>
  </si>
  <si>
    <t>ReThink Finance - integrating innovative paradigms and digital technologies into financial teaching and literacy</t>
  </si>
  <si>
    <t>Proiecte de parteneriate pentru cooperare în domeniul învățământului superior (KA220-HED)</t>
  </si>
  <si>
    <t>Diana Marieta Mihaiu</t>
  </si>
  <si>
    <t>Decembrie 2021</t>
  </si>
  <si>
    <r>
      <t xml:space="preserve">2021-1-BE02-KA220-HED-000032196, </t>
    </r>
    <r>
      <rPr>
        <i/>
        <sz val="10"/>
        <color indexed="8"/>
        <rFont val="Arial Narrow"/>
        <family val="2"/>
      </rPr>
      <t>Upskilling Digital Pedagogy for Teachers and Future Teachers - e-Teach, https://www.e-teach-eu.net/</t>
    </r>
    <r>
      <rPr>
        <sz val="10"/>
        <color indexed="8"/>
        <rFont val="Arial Narrow"/>
        <family val="2"/>
      </rPr>
      <t xml:space="preserve"> </t>
    </r>
  </si>
  <si>
    <t>Licenta</t>
  </si>
  <si>
    <t>Business Administration</t>
  </si>
  <si>
    <t>100*3</t>
  </si>
  <si>
    <t>licență</t>
  </si>
  <si>
    <t>Marketing</t>
  </si>
  <si>
    <t>Business Administration - program trecut prin proces de evaluare</t>
  </si>
  <si>
    <t>100*2*3 = 600</t>
  </si>
  <si>
    <t xml:space="preserve">Mărginean Silvia </t>
  </si>
  <si>
    <t>ECTS</t>
  </si>
  <si>
    <t>nu</t>
  </si>
  <si>
    <t>MANAGEMENT</t>
  </si>
  <si>
    <t>Masterat</t>
  </si>
  <si>
    <t>B2 - Administrarea afacerilor in turism si servicii</t>
  </si>
  <si>
    <t>B4 - Strategii si politici de management si marketing ale firmei</t>
  </si>
  <si>
    <t>Director</t>
  </si>
  <si>
    <t>Managementul afacerilor (în limba engleză)</t>
  </si>
  <si>
    <t>FORTHEM</t>
  </si>
  <si>
    <t>Contributor - participare intalniri WP2 &amp; TF-ULBS</t>
  </si>
  <si>
    <t>responsabil comunicare</t>
  </si>
  <si>
    <t>10,06*28</t>
  </si>
  <si>
    <t>8*28</t>
  </si>
  <si>
    <t>10 ore - norma de baza lector (2021 - 2022)</t>
  </si>
  <si>
    <t>8,125*28 sapt= 228</t>
  </si>
  <si>
    <t>8x 28</t>
  </si>
  <si>
    <t>7*28</t>
  </si>
  <si>
    <t>Panța Nancy Diana</t>
  </si>
  <si>
    <t>10*28</t>
  </si>
  <si>
    <t>Popescu Doris-Louise</t>
  </si>
  <si>
    <t>12*28</t>
  </si>
  <si>
    <t>POPȘA ROXANA</t>
  </si>
  <si>
    <t>12 ore* 28saptamâni</t>
  </si>
  <si>
    <t xml:space="preserve">Tanasescu Cristina </t>
  </si>
  <si>
    <t>TODERICIU RAMONA</t>
  </si>
  <si>
    <t>Troanca Dumitru</t>
  </si>
  <si>
    <t>14,06*28</t>
  </si>
  <si>
    <t>10,06*2*28</t>
  </si>
  <si>
    <t>8*2*28</t>
  </si>
  <si>
    <t xml:space="preserve">FSEC 3 </t>
  </si>
  <si>
    <t>8,125  ore</t>
  </si>
  <si>
    <t>8,125*2*28 sapt= 455</t>
  </si>
  <si>
    <t>FSEC</t>
  </si>
  <si>
    <t>11,25</t>
  </si>
  <si>
    <t>8 x2x28</t>
  </si>
  <si>
    <t>7*2*28</t>
  </si>
  <si>
    <t>10*2*28</t>
  </si>
  <si>
    <t>12*2*28</t>
  </si>
  <si>
    <t>12 ore *2*28 de săptămâni.</t>
  </si>
  <si>
    <t>14,06*2*28</t>
  </si>
  <si>
    <t>Partial Economie europeana I ECTS</t>
  </si>
  <si>
    <t>71/3</t>
  </si>
  <si>
    <t>examen Economie europeana I ECTS</t>
  </si>
  <si>
    <t>restanță  Economie europeana I ECTS</t>
  </si>
  <si>
    <t>71*0,25/3</t>
  </si>
  <si>
    <t>reexamin  Economie europeana I ECTS</t>
  </si>
  <si>
    <t>71*0,10/3</t>
  </si>
  <si>
    <t>Evaluare I MBM</t>
  </si>
  <si>
    <t>36/3</t>
  </si>
  <si>
    <t>Examen I MBM</t>
  </si>
  <si>
    <t>Restanță I MBM</t>
  </si>
  <si>
    <t>36*0,25/3</t>
  </si>
  <si>
    <t>Reexamin I MBM</t>
  </si>
  <si>
    <t>36*0,10/3</t>
  </si>
  <si>
    <t xml:space="preserve">Examen III ECTS </t>
  </si>
  <si>
    <t>76/3</t>
  </si>
  <si>
    <t xml:space="preserve">Restanță III ECTS </t>
  </si>
  <si>
    <t>76*0,25/3</t>
  </si>
  <si>
    <t xml:space="preserve">Reexamin III ECTS </t>
  </si>
  <si>
    <t>76*0,10/3</t>
  </si>
  <si>
    <t>Examen III MG</t>
  </si>
  <si>
    <t>66/3</t>
  </si>
  <si>
    <t>Restanță III MG</t>
  </si>
  <si>
    <t>66*0,25/3</t>
  </si>
  <si>
    <t>Reexamin III MG</t>
  </si>
  <si>
    <t>66*0,10/3</t>
  </si>
  <si>
    <t>Examen licență</t>
  </si>
  <si>
    <t>34/3*2</t>
  </si>
  <si>
    <t>Examen disertație</t>
  </si>
  <si>
    <t>24/3*3</t>
  </si>
  <si>
    <t>Evaluare finală, curs Economia comerțului, an II ECTS</t>
  </si>
  <si>
    <t>Evaluare pe parcurs, curs Economia comerțului, an II ECTS</t>
  </si>
  <si>
    <t>Restanță, curs Economia comerțului, an II ECTS</t>
  </si>
  <si>
    <t>Reexaminări, curs Economia comerțului, an II ECTS</t>
  </si>
  <si>
    <t>Evaluare finală, curs Tehnici comerciale, an III ECTS</t>
  </si>
  <si>
    <t>Evaluare pe parcurs, Tehnici comerciale, an III ECTS</t>
  </si>
  <si>
    <t>Restanță, curs Tehnici comerciale, an III ECTS</t>
  </si>
  <si>
    <t>Reexaminări, curs Tehnici comerciale, an III ECTS</t>
  </si>
  <si>
    <t>Evaluare finală, curs Tehnici de vânzare, an II Marketing</t>
  </si>
  <si>
    <t>Evaluare pe parcurs, curs Tehnici de vânzare, an II Marketing</t>
  </si>
  <si>
    <t>Restanță, curs Tehnici de vânzare, an II Marketing</t>
  </si>
  <si>
    <t>Reexaminări, curs Tehnici de vânzare, an II Marketing</t>
  </si>
  <si>
    <t>Evaluare finală, curs Strategii de retailing, an I Master B4</t>
  </si>
  <si>
    <t>Evaluare pe parcurs, curs Strategii de retailing, an I Master B4</t>
  </si>
  <si>
    <t>Restanță, curs Strategii de retailing, an I Master B4</t>
  </si>
  <si>
    <t>Reexaminări, curs Strategii de retailing, an I Master B4</t>
  </si>
  <si>
    <t>Evaluare finală, seminar Gestiunea forței de vânzare în turism, an 2 Master B2</t>
  </si>
  <si>
    <t>Evaluare pe parcurs, curs  Gestiunea forței de vânzare în turism, an 2 Master B2</t>
  </si>
  <si>
    <t>Restanță, curs  Gestiunea forței de vânzare în turism, an 2 Master B2</t>
  </si>
  <si>
    <t>Reexaminări, curs  Gestiunea forței de vânzare în turism, an 2 Master B2</t>
  </si>
  <si>
    <t>Admitere Școala doctorală, domeniul Economie</t>
  </si>
  <si>
    <t>Finalizare studii licență, sesiunea februarie 2022</t>
  </si>
  <si>
    <t>Finalizare studii licență, sesiunea iulie 2022</t>
  </si>
  <si>
    <t>Finalizare studii master, sesiunea februarie 2022</t>
  </si>
  <si>
    <t>Finalizare studii master, sesiunea iulie 2022</t>
  </si>
  <si>
    <t>Evaluare pe parcurs Brand Strategies curs</t>
  </si>
  <si>
    <t>31/3</t>
  </si>
  <si>
    <t>Evaluare pe parcurs Brand Strategies seminar</t>
  </si>
  <si>
    <t>Examen de semestru Brand Strategies</t>
  </si>
  <si>
    <t>Restanțe Brand Strategies</t>
  </si>
  <si>
    <t>0,25*31/3</t>
  </si>
  <si>
    <t>Reexaminări Brand Strategies</t>
  </si>
  <si>
    <t>0,1*31/3</t>
  </si>
  <si>
    <t>Evaluare pe parcurs Marketing</t>
  </si>
  <si>
    <t>40/3</t>
  </si>
  <si>
    <t>Evaluare pe parcurs Marketing online</t>
  </si>
  <si>
    <t>Examen de semestru Marketing</t>
  </si>
  <si>
    <t>Examen de semestru Marketing online</t>
  </si>
  <si>
    <t>Restanțe Marketing</t>
  </si>
  <si>
    <t>0,25*40/3</t>
  </si>
  <si>
    <t>Restanțe Marketing online</t>
  </si>
  <si>
    <t>Reexaminări Marketing</t>
  </si>
  <si>
    <t>0,1*40/3</t>
  </si>
  <si>
    <t>Reexaminări Marketing online</t>
  </si>
  <si>
    <t>Examen de licență</t>
  </si>
  <si>
    <t>26/3*2</t>
  </si>
  <si>
    <t>Evaluare de semestru Lia</t>
  </si>
  <si>
    <t xml:space="preserve">Asistare la examen </t>
  </si>
  <si>
    <t>35/3*0,5</t>
  </si>
  <si>
    <t>Examen de disertație</t>
  </si>
  <si>
    <t>16/3*3</t>
  </si>
  <si>
    <t>Evaluare pe parcurs-Comp.cons. 2 MK</t>
  </si>
  <si>
    <t>38/3</t>
  </si>
  <si>
    <t>Examen de semestru-Comportam cons. 2MK</t>
  </si>
  <si>
    <t>Examen de semestru-Tehn.prom. 2MK</t>
  </si>
  <si>
    <t>Examen de semestru-Mk.agroalim. 3MK</t>
  </si>
  <si>
    <t>42/3</t>
  </si>
  <si>
    <t>Examen de semestru-Mk. 1ECTS</t>
  </si>
  <si>
    <t>Examen de semestru-Tehn. Prom. 3ECTS</t>
  </si>
  <si>
    <t>Restanță-Comportam cons. 2MK</t>
  </si>
  <si>
    <t>38*0,25/3</t>
  </si>
  <si>
    <t>Restanță-Tehn.prom. 2MK</t>
  </si>
  <si>
    <t>Restanță-Mk.agroalim. 3MK</t>
  </si>
  <si>
    <t>42*0,25/3</t>
  </si>
  <si>
    <t>Restanță-Mk. 1ECTS</t>
  </si>
  <si>
    <t>Restanță-Tehn. Prom. 3ECTS</t>
  </si>
  <si>
    <t>Reexamin-Comportam cons. 2MK</t>
  </si>
  <si>
    <t>38*0,10/3</t>
  </si>
  <si>
    <t>Reexamin-Tehn.prom. 2MK</t>
  </si>
  <si>
    <t>Reexamin-Mk.agroalim. 3MK</t>
  </si>
  <si>
    <t>42*0,10/3</t>
  </si>
  <si>
    <t>Reexamin-Mk. 1ECTS</t>
  </si>
  <si>
    <t>Reexamin-Tehn. Prom. 3ECTS</t>
  </si>
  <si>
    <t>Membru Comisie pentru susținerea lucrărilor de licență iulie 2022(18 absolvenți)</t>
  </si>
  <si>
    <t>numită în comisia de examen</t>
  </si>
  <si>
    <t>evaluare finală disciplina Management I ECTS(71 studenți)</t>
  </si>
  <si>
    <t>titular disciplină</t>
  </si>
  <si>
    <t>examen de restanță disciplina Management  I ECTS (18 studenți)</t>
  </si>
  <si>
    <t>reexaminare disciplina Management  I ECTS(7 studenți)</t>
  </si>
  <si>
    <t>evaluare finală disciplina Managementul calității II MM (66 studenți)</t>
  </si>
  <si>
    <t>examen de restanță disciplina Managementul calității II MM(17 studenți)</t>
  </si>
  <si>
    <t>reexaminare disciplina Managementul calității II MM(7 studenți)</t>
  </si>
  <si>
    <t>evaluare finală disciplina Management operațional III MM(66 studenți)</t>
  </si>
  <si>
    <t>titular activitate seminarizare</t>
  </si>
  <si>
    <t>examen de restanță disciplina Management operațional III MM(17 studenți)</t>
  </si>
  <si>
    <t>reexaminare disciplina Management operațional III MM(7 studenți)</t>
  </si>
  <si>
    <t>evaluare finală disciplina Managementul competențelor II B4(49 masteranzi)</t>
  </si>
  <si>
    <t>examen de restanță disciplina Managementul competențelor II B4 (12 masteranzi)</t>
  </si>
  <si>
    <t>reexaminare disciplina Managementul competențelor II B4(5 masteranzi)</t>
  </si>
  <si>
    <t>evaluare finală disciplina Management comparat II MM(66 studenți)</t>
  </si>
  <si>
    <t>examen de restanță disciplina Management comparat II MM(17 studenți)</t>
  </si>
  <si>
    <t>reexaminare disciplina Managementul comparat II MM(7studenți)</t>
  </si>
  <si>
    <t>evaluare finală disciplina Asigurări și reasigurări II FB (59 studenți)</t>
  </si>
  <si>
    <t>asistent al titularului</t>
  </si>
  <si>
    <t>examen de restanță disciplina Asigurări și reasigurări II FB(15 studenți)</t>
  </si>
  <si>
    <t>reexaminare disciplina Asigurări și reasigurări II FB(6 studenți)</t>
  </si>
  <si>
    <t>evaluare finală  la disciplina Information Systems and applications in business administration III BA(45 studenți)</t>
  </si>
  <si>
    <t>examen de restanță la disciplina Information Systems and applications in business administration III BA(11 studenți)</t>
  </si>
  <si>
    <t>reexaminare la disciplina Information Systems and applications in business administration III BA(5 studenți)</t>
  </si>
  <si>
    <t>evaluare finală la disciplina Seminar de cercetare II B4(49 masteranzi)</t>
  </si>
  <si>
    <t>examen de restanță  la disciplina Seminar de cercetare II B4(12 masteranzi)</t>
  </si>
  <si>
    <t>evaluare finală  la disciplina Technology and Operations Management II C1(31 masteranzi)</t>
  </si>
  <si>
    <t>examen de restanță  la disciplina Technology and Operations Management II C1(8 masteranzi)</t>
  </si>
  <si>
    <t>reexaminare  la disciplina Technology and Operations Management II C1(3 masteranzi)</t>
  </si>
  <si>
    <t>evaluare de parcurs seminar disciplina Management operațional III MM(66 studenți)</t>
  </si>
  <si>
    <t>evaluare de parcurs curs disciplina Managementul calității II MM (66 studenți)</t>
  </si>
  <si>
    <t>evaluare de parcurs seminar disciplina Managementul competențelor II B4(49 masteranzi)</t>
  </si>
  <si>
    <t>evaluare pe parcurs seminar disciplina Management comparat II MM (66 studenți)</t>
  </si>
  <si>
    <t>evaluare pe parcurs curs disciplina Management IECTS (71 studenți)</t>
  </si>
  <si>
    <t>evaluare de parcurs seminar disciplina Management I ECTS(71 studenți)</t>
  </si>
  <si>
    <t>Membru Comisie pentru susținerea lucrărilor de licență/disertație febr.2022(17 absolvenți)</t>
  </si>
  <si>
    <t>Examen de semestru</t>
  </si>
  <si>
    <t>Titular - B2B Marketing - MK 3</t>
  </si>
  <si>
    <t>Evaluare pe parcurs / evaluare de seminar</t>
  </si>
  <si>
    <t>Asistent al titularului - B2B marketing - MK 3</t>
  </si>
  <si>
    <t>Asistent al titularului - Marketing ECTS 1</t>
  </si>
  <si>
    <t>Asistent al titularului - Marketing FB 1</t>
  </si>
  <si>
    <t xml:space="preserve">Titular - Marketing international MK 2 </t>
  </si>
  <si>
    <t xml:space="preserve">Membru comisia de licență - management </t>
  </si>
  <si>
    <t>Evaluări de parcurs la curs, Antreprenoriat, I MN</t>
  </si>
  <si>
    <t>Examene de semestru, Antreprenoriat, I MN</t>
  </si>
  <si>
    <t>Restanțe și reexaminări, Antreprenoriat, I MN</t>
  </si>
  <si>
    <t>Evaluări de parcurs la curs, Economie europeană, I FB</t>
  </si>
  <si>
    <t>Examene de semestru, Economie europeană, I FB</t>
  </si>
  <si>
    <t>Restanțe și reexaminări, Economie europeană, I FB</t>
  </si>
  <si>
    <t>Evaluări de parcurs la seminar, Economie europeană, I FB</t>
  </si>
  <si>
    <t>Evaluări de parcurs la curs, Economie europeană, I MN</t>
  </si>
  <si>
    <t>Examene de semestru, Economie europeană, I MN</t>
  </si>
  <si>
    <t>Restanțe și reexaminări, Economie europeană, I MN</t>
  </si>
  <si>
    <t>Evaluări de parcurs la curs, Investiţii, III FB</t>
  </si>
  <si>
    <t>Examene de semestru, Investiţii, III FB</t>
  </si>
  <si>
    <t>Restanțe și reexaminări, Investiţii, III FB</t>
  </si>
  <si>
    <t>Examene de finalizare a studiilor, Licență, III ECTS</t>
  </si>
  <si>
    <t>Examen de semestru Microeconomie I ECTS/ curs NB</t>
  </si>
  <si>
    <t>Examen de semestru Economie Europeană I MK/ curs NB</t>
  </si>
  <si>
    <t>Examen de semestru Competitive Strategies II C1/ curs NB</t>
  </si>
  <si>
    <t>Examen de semestru Competitive Strategies II C1/ seminar NB</t>
  </si>
  <si>
    <t>Evaluare pe parcurs Microeconomie I ECTS/ curs NB 10% din nota finală</t>
  </si>
  <si>
    <t>Evaluare pe parcurs Economie Europeană I MK/ curs NB 10% din nota finală</t>
  </si>
  <si>
    <t>Evaluare pe parcurs Competitive Strategies II C1/ curs NB 20% din nota finală</t>
  </si>
  <si>
    <t>Evaluare pe parcurs Competitive Strategies II C1/ seminar NB 30% din nota finală</t>
  </si>
  <si>
    <t>0.25*(71+42+31+31)/3 = 0,25*175/3</t>
  </si>
  <si>
    <t>(0.1*175)/3</t>
  </si>
  <si>
    <t>Examen de licență (BA iulie, BA C1 februarie)</t>
  </si>
  <si>
    <t>(34+2)/3*2</t>
  </si>
  <si>
    <t>Examen de disertație (B4 iulie)</t>
  </si>
  <si>
    <t>(17/3)*3</t>
  </si>
  <si>
    <t>Evaluare pe parcurs MC IIBA 38</t>
  </si>
  <si>
    <t>Evaluare finala MC IIBA 38</t>
  </si>
  <si>
    <t>Restanta MC IIBA 9</t>
  </si>
  <si>
    <t>Reex MC IIBA 4</t>
  </si>
  <si>
    <t>Evaluare pe parcurs ISABA IIIBA 45</t>
  </si>
  <si>
    <t>Evaluare finala  ISABA IIIBA 45</t>
  </si>
  <si>
    <t>Restanta  ISABA IIIBA 11</t>
  </si>
  <si>
    <t>Reex ISABA IIIBA 5</t>
  </si>
  <si>
    <t>Evaluare pe parcurs MO IIIMN 66</t>
  </si>
  <si>
    <t>Evaluare finala  MO IIIMN 66</t>
  </si>
  <si>
    <t>Restanta MO IIIMN 16</t>
  </si>
  <si>
    <t>Reex MO IIIMN 7</t>
  </si>
  <si>
    <t>Evaluare pe parcurs MCM IIIMN 66</t>
  </si>
  <si>
    <t>Evaluare finala  MCM IIIMN 66</t>
  </si>
  <si>
    <t>Restanta MCM IIIMN 16</t>
  </si>
  <si>
    <t>Reex MCM IIIMN 7</t>
  </si>
  <si>
    <t>Evaluare pe parcurs MCCMM IB4 49</t>
  </si>
  <si>
    <t>Evaluare finala MCCMM IB4 49</t>
  </si>
  <si>
    <t>Restanta MCCMM IB4 12</t>
  </si>
  <si>
    <t>Reex MCM IIIMN 5</t>
  </si>
  <si>
    <t>Evaluare pe parcurs MCom IIMN 49</t>
  </si>
  <si>
    <t>Evaluare finala MCom IIMN 49</t>
  </si>
  <si>
    <t>RestantaMCom IIMN 12</t>
  </si>
  <si>
    <t>Reex MCom IIMN 5</t>
  </si>
  <si>
    <t>Comisie licenta MN 18</t>
  </si>
  <si>
    <t>Comisie disertatie B4 16</t>
  </si>
  <si>
    <t>examinare intermeidara tema seminar cercetare C!/MBM</t>
  </si>
  <si>
    <t>31 studenti :3</t>
  </si>
  <si>
    <t>recenzie 10% articol - tema intermediara CIG 1</t>
  </si>
  <si>
    <t xml:space="preserve">82 studneti:3= </t>
  </si>
  <si>
    <t>examinare intermediara masteranzi B2</t>
  </si>
  <si>
    <t>32 studenti :3</t>
  </si>
  <si>
    <t>examinare smasteranzi seminar de cerceatre, tema intermediara B4</t>
  </si>
  <si>
    <t>49 studenti</t>
  </si>
  <si>
    <t>Examen masteranzi tema intermediara B6</t>
  </si>
  <si>
    <t>29 studenti:3</t>
  </si>
  <si>
    <t>Negru IOana</t>
  </si>
  <si>
    <t>FCSE#</t>
  </si>
  <si>
    <t>Examinare scrisa C1/MBM</t>
  </si>
  <si>
    <t>Examinare scrisa B2</t>
  </si>
  <si>
    <t>Examinare scrisa B4</t>
  </si>
  <si>
    <t xml:space="preserve">49 studneti :3 </t>
  </si>
  <si>
    <t>Examinare scris aB6</t>
  </si>
  <si>
    <t>29 studneti :3</t>
  </si>
  <si>
    <t>Negru ioana</t>
  </si>
  <si>
    <t>Examinare scrisaB8</t>
  </si>
  <si>
    <t>47 studenti:3</t>
  </si>
  <si>
    <t>Examinare scrisa CIG I</t>
  </si>
  <si>
    <t>82 studneti: 3</t>
  </si>
  <si>
    <t>Comisie disertatie B4</t>
  </si>
  <si>
    <t xml:space="preserve">17 studenti /3*3= </t>
  </si>
  <si>
    <t>Examen restanta CIG an 1 zi</t>
  </si>
  <si>
    <t>25% din 82 studenti= 20,5 st /3=</t>
  </si>
  <si>
    <t>Reexaminare studenti iulie 2022</t>
  </si>
  <si>
    <t>10% din 286 studneti= 28,6/3/3=</t>
  </si>
  <si>
    <t>Examen restanta masteranzi</t>
  </si>
  <si>
    <t>25% din 204 studenti= 51 studenti/3= 17</t>
  </si>
  <si>
    <t>Examen masteranzi tema intermediara B8</t>
  </si>
  <si>
    <t>47 studneti:3</t>
  </si>
  <si>
    <t>Examen de semestru - Economia turismului, II ECTS</t>
  </si>
  <si>
    <t>Examen de semestru - Tehnologie hoteliera si de restaurant, III ECTS</t>
  </si>
  <si>
    <t>76 studenti/3</t>
  </si>
  <si>
    <t>Examen de semestru - Tehnica negocierilor, II ECTS</t>
  </si>
  <si>
    <t>Examen de semestru - Tehnica operațiunilor de turism, III ECTS</t>
  </si>
  <si>
    <t>Restante - Economia turismului, II ECTS</t>
  </si>
  <si>
    <t>25%*(65 studenti/3)</t>
  </si>
  <si>
    <t>Restanțe- Tehnica negocierilor, II ECTS</t>
  </si>
  <si>
    <t>Restanțe - Tehnica operațiunilor de turism, III ECTS</t>
  </si>
  <si>
    <t>25%*(76 studenti/3)</t>
  </si>
  <si>
    <t>Reexaminări - Economia turismului II ECTS</t>
  </si>
  <si>
    <t>10%*(65 studenti/3)</t>
  </si>
  <si>
    <t>Reexaminări- Tehnica negocierilor, II ECTS</t>
  </si>
  <si>
    <t>Reexaminări - Tehnologie hoteliera si de restaurant, III ECTS</t>
  </si>
  <si>
    <t>10%*(76 studenti/3)</t>
  </si>
  <si>
    <t>Reexaminări - Tehnica operațiunilor de turism, III ECTS</t>
  </si>
  <si>
    <t>Restanțe - Tehnologie hoteliera si de restaurant, III ECTS</t>
  </si>
  <si>
    <t>Examen de finalizare a studiilor - Disertatie, B2, iulie 2022</t>
  </si>
  <si>
    <t>3*(24 studenti/3)</t>
  </si>
  <si>
    <t>examen pe parcurs  an 2 ECTS in sem 1 /2022</t>
  </si>
  <si>
    <t xml:space="preserve">65:3 = 21 </t>
  </si>
  <si>
    <t xml:space="preserve">examen licenta </t>
  </si>
  <si>
    <t>17: 3 x 2</t>
  </si>
  <si>
    <t>I MANAGEMENT (84 STUDENTI) - EXAMEN DE SEMESTRU</t>
  </si>
  <si>
    <t>TITULAR</t>
  </si>
  <si>
    <t>84 STUDENTI/3</t>
  </si>
  <si>
    <t>I MANAGEMENT - EVALUARE PE PARCURS</t>
  </si>
  <si>
    <t>I MANAGEMENT - RESTANTA</t>
  </si>
  <si>
    <t>25/100*84/3</t>
  </si>
  <si>
    <t>I MANAGEMENT -  REEXAMINARE</t>
  </si>
  <si>
    <t>10/100*84/3</t>
  </si>
  <si>
    <t>I B4 (49 STUDENTI) - EXAMEN DE SEMESTRU</t>
  </si>
  <si>
    <t>49 STUDENTI/3</t>
  </si>
  <si>
    <t>I B4 - EVALUARE PE PARCURS</t>
  </si>
  <si>
    <t>I B4 - RESTANTA</t>
  </si>
  <si>
    <t>25/100*49/3</t>
  </si>
  <si>
    <t>I B4 -  REEXAMINARE</t>
  </si>
  <si>
    <t>10/100*49/3</t>
  </si>
  <si>
    <t>III BA (45 STUDENTI) - EXAMEN DE SEMESTRU</t>
  </si>
  <si>
    <t>45 STUDENTI/3</t>
  </si>
  <si>
    <t>III BA- EVALUARE PE PARCURS</t>
  </si>
  <si>
    <t>III BA - RESTANTA</t>
  </si>
  <si>
    <t>25/100*45/3</t>
  </si>
  <si>
    <t>III BA -  REEXAMINARE</t>
  </si>
  <si>
    <t>10/100*45/3</t>
  </si>
  <si>
    <t>EXAMEN DISERTATIE - C1 - 21 STUDENTI</t>
  </si>
  <si>
    <t>21 STUDENTI/3 * 3</t>
  </si>
  <si>
    <t>Admitere doctorat</t>
  </si>
  <si>
    <t>10 candidati / 3 * 3</t>
  </si>
  <si>
    <t xml:space="preserve">Comisia de selecție a grupului țință aferent proiectului POCU 153310 </t>
  </si>
  <si>
    <t>32 candidati / 3</t>
  </si>
  <si>
    <t>Examen - Analiza deciziilor strategice</t>
  </si>
  <si>
    <t>Examen - Introducere în teoria jocurilor</t>
  </si>
  <si>
    <t>Examen - Macroeconomie</t>
  </si>
  <si>
    <t>Examen - Microeconomie</t>
  </si>
  <si>
    <t>Evaluare pe parcurs CURS - Analiza deciziilor strategice</t>
  </si>
  <si>
    <t>Evaluare pe parcurs SEMINAR - Analiza deciziilor strategice</t>
  </si>
  <si>
    <t>Evaluare pe parcurs SEMINAR - Introducere în teoria jocurilor</t>
  </si>
  <si>
    <t>Evaluare pe parcurs CURS - Macroeconomie</t>
  </si>
  <si>
    <t>Evaluare pe parcurs SEMINAR - Microeconomie</t>
  </si>
  <si>
    <t>Restante - Analiza deciziilor strategice</t>
  </si>
  <si>
    <t>Restante - Introducere în teoria jocurilor</t>
  </si>
  <si>
    <t>Restante - Macroeconomie</t>
  </si>
  <si>
    <t>Restante - Microeconomie</t>
  </si>
  <si>
    <t>Reexaminari - Analiza deciziilor strategice</t>
  </si>
  <si>
    <t>Reexaminari - Introducere în teoria jocurilor</t>
  </si>
  <si>
    <t>Reexaminari - Macroeconomie</t>
  </si>
  <si>
    <t>Reexaminari - Microeconomie</t>
  </si>
  <si>
    <t>Comisia de Licenta - Marketing (IULIE 2022) - 27 STUDENTI</t>
  </si>
  <si>
    <t>MEMBRU</t>
  </si>
  <si>
    <t>Examene de finalizare a studiilor</t>
  </si>
  <si>
    <t>examen de semestru Marketing 1 FB</t>
  </si>
  <si>
    <t>62/3</t>
  </si>
  <si>
    <t>restanțe Marketing 1 FB</t>
  </si>
  <si>
    <t>62*0,25/3</t>
  </si>
  <si>
    <t>reexaminări Marketing 1 FB</t>
  </si>
  <si>
    <t>62*0,10/3</t>
  </si>
  <si>
    <t xml:space="preserve">examen de semestru Marketing 2 CIG </t>
  </si>
  <si>
    <t>75/3</t>
  </si>
  <si>
    <t>restanțe Marketing 2 CIG</t>
  </si>
  <si>
    <t>75*0,25/3</t>
  </si>
  <si>
    <t>reexaminări Marketing 2 CIG</t>
  </si>
  <si>
    <t>75*0,10/3</t>
  </si>
  <si>
    <t xml:space="preserve">evaluare pe parcurs Marketing în CTS 3 ECTS </t>
  </si>
  <si>
    <t>examen de semestru Marketing în CTS 3 ECTS</t>
  </si>
  <si>
    <t>restanțe Marketing în CTS 3 ECTS</t>
  </si>
  <si>
    <t>reexaminări Marketing în CTS 3 ECTS</t>
  </si>
  <si>
    <t xml:space="preserve">evaluare pe parcurs Marketingul responsabilitatii sociale 3 MK </t>
  </si>
  <si>
    <t>examen de semestru Marketingul responsabilitatii sociale 3 MK</t>
  </si>
  <si>
    <t>restanțe Marketingul responsabilitatii sociale 3 MK</t>
  </si>
  <si>
    <t>reexaminări Marketingul responsabilitatii sociale 3 MK</t>
  </si>
  <si>
    <t xml:space="preserve">evaluare pe parcurs Marketingul serviciilor 2 MK </t>
  </si>
  <si>
    <t>examen de semestru Marketingul serviciilor 2 MK</t>
  </si>
  <si>
    <t>restanțe Marketingul serviciilor 2 MK</t>
  </si>
  <si>
    <t>reexaminări Marketingul serviciilor 2 MK</t>
  </si>
  <si>
    <t>asistență examen de semestru Marketing 1 MK (40 de studenți)</t>
  </si>
  <si>
    <t>asistență</t>
  </si>
  <si>
    <t>42/3*0,5</t>
  </si>
  <si>
    <t>asistență restanță Marketing 1 MK</t>
  </si>
  <si>
    <t>42*0,25/3*0,5</t>
  </si>
  <si>
    <t>asistență examen de semestru Marketing online 1 MK (40 de studenți)</t>
  </si>
  <si>
    <t>asistență restanță Marketing online 1 MK</t>
  </si>
  <si>
    <t xml:space="preserve">asistență examen de semestru Economia comerțului 2 ECTS </t>
  </si>
  <si>
    <t>65/3*0,5</t>
  </si>
  <si>
    <t>asistență restanță Economia comerțului 2 ECTS</t>
  </si>
  <si>
    <t>65*0,25/3*0,5</t>
  </si>
  <si>
    <t>asistență reexaminare Economia comerțului 2 ECTS</t>
  </si>
  <si>
    <t>65*0,10/3*0,5</t>
  </si>
  <si>
    <t xml:space="preserve">asistență examen de semestru Tehnici comerciale 3 ECTS </t>
  </si>
  <si>
    <t>76/3*0,5</t>
  </si>
  <si>
    <t>asistență restanță Tehnici comerciale 3 ECTS</t>
  </si>
  <si>
    <t>76*0,25/3*0,5</t>
  </si>
  <si>
    <t>asistență reexaminare Tehnici comerciale 3 ECTS</t>
  </si>
  <si>
    <t>76*0,10/3*0,5</t>
  </si>
  <si>
    <r>
      <rPr>
        <b/>
        <sz val="10"/>
        <rFont val="Arial Narrow"/>
        <family val="2"/>
      </rPr>
      <t>Examen</t>
    </r>
    <r>
      <rPr>
        <sz val="10"/>
        <rFont val="Arial Narrow"/>
        <family val="2"/>
      </rPr>
      <t xml:space="preserve"> finalizare studii de </t>
    </r>
    <r>
      <rPr>
        <b/>
        <sz val="10"/>
        <rFont val="Arial Narrow"/>
        <family val="2"/>
      </rPr>
      <t>masterat - susținere disertație</t>
    </r>
    <r>
      <rPr>
        <sz val="10"/>
        <rFont val="Arial Narrow"/>
        <family val="2"/>
      </rPr>
      <t xml:space="preserve"> - iulie 2022</t>
    </r>
  </si>
  <si>
    <t>17/3*3</t>
  </si>
  <si>
    <t>Examen partial la seminarul de Microeconomie - 1 ECTS gr2 - 24 studenti</t>
  </si>
  <si>
    <t>Titular de seminar</t>
  </si>
  <si>
    <t>Examen partial la seminarul de Microeconomie - 1 ECTS gr3 - 24 studenti</t>
  </si>
  <si>
    <t>Examen partial la seminarul de Economie Mondiala - 3 ECTS gr1 - 38 studenti</t>
  </si>
  <si>
    <t>Examen partial la seminarul de Economie Mondiala - 3 ECTS gr2 - 38 studenti</t>
  </si>
  <si>
    <t>Examen partial la seminarul de Tranzactii Comerciale - 3 ECTS gr1 - 38 studenti</t>
  </si>
  <si>
    <t>Examen partial la seminarul de Tranzactii Comerciale - 3 ECTS gr2 - 38 studenti</t>
  </si>
  <si>
    <t>Examen de semestru la Economie Mondiala - 3 ECTS - 76 studenti</t>
  </si>
  <si>
    <t>Titular de curs</t>
  </si>
  <si>
    <t>Examen partial la International Business - 3 BA - 45 studenti</t>
  </si>
  <si>
    <t>Examen de semestru la International Business - 3 BA - 45 studenti</t>
  </si>
  <si>
    <t>Examen partial la Strategii de penetrare a pietelor externe - 2 B4 - 49 studenti</t>
  </si>
  <si>
    <t>Examen de semestru la Strategii de penetrare a pietelor externe - 2 B4 - 49 studenti</t>
  </si>
  <si>
    <t>Restanta la Economie Mondiala - 3 ECTS - 76 studenti</t>
  </si>
  <si>
    <t>Restanta la International Business - 3 BA - 45 studenti</t>
  </si>
  <si>
    <t>Restanta la Strategii de penetrare a pietelor externe - 2 B4 - 49 studenti</t>
  </si>
  <si>
    <t>Reexaminare la Economie Mondiala - 3 ECTS - 76 studenti</t>
  </si>
  <si>
    <t>Reexaminare la International Business - 3 BA  - 45 studenti</t>
  </si>
  <si>
    <t>Reexaminare la Strategii de penetrare a pietelor externe - 2 B4 - 49 studenti</t>
  </si>
  <si>
    <t xml:space="preserve">Examen de semestru la Microeconomie - 1 ECTS - 71 studenti total </t>
  </si>
  <si>
    <t>Examen de semestru la Tranzactii comerciale - 3 ECTS - 76 studenti</t>
  </si>
  <si>
    <t>Restanta la Microeconomie - 1 ECTS - 71 studenti total</t>
  </si>
  <si>
    <t>Restanta la Tranzactii comerciale - 3 ECTS  - 76 studenti</t>
  </si>
  <si>
    <t xml:space="preserve">Reexaminare la Microeconomie - 1 ECTS  - 71 studenti total </t>
  </si>
  <si>
    <t>Reexaminare la Tranzactii comerciale - 3 ECTS - 76 studenti</t>
  </si>
  <si>
    <t>Secretar comisie licenta ECTS - 17 absolventi, iulie 2022</t>
  </si>
  <si>
    <t>Secretar comisie disertatie B4 - 16 absolventi, iulie 2022</t>
  </si>
  <si>
    <r>
      <t xml:space="preserve">Evaluare </t>
    </r>
    <r>
      <rPr>
        <b/>
        <sz val="10"/>
        <color theme="1"/>
        <rFont val="Arial Narrow"/>
        <family val="2"/>
      </rPr>
      <t>examen</t>
    </r>
    <r>
      <rPr>
        <sz val="10"/>
        <color theme="1"/>
        <rFont val="Arial Narrow"/>
        <family val="2"/>
      </rPr>
      <t xml:space="preserve"> Antreprenoriat ECTS 1, 71 studenti</t>
    </r>
  </si>
  <si>
    <r>
      <rPr>
        <b/>
        <sz val="10"/>
        <color theme="1"/>
        <rFont val="Arial Narrow"/>
        <family val="2"/>
      </rPr>
      <t>Restanta</t>
    </r>
    <r>
      <rPr>
        <sz val="10"/>
        <color theme="1"/>
        <rFont val="Arial Narrow"/>
        <family val="2"/>
      </rPr>
      <t xml:space="preserve"> examen Antreprenoriat ECTS 1, 71 studenti</t>
    </r>
  </si>
  <si>
    <t>71/3x0.25</t>
  </si>
  <si>
    <r>
      <t xml:space="preserve">Evaluare </t>
    </r>
    <r>
      <rPr>
        <b/>
        <sz val="10"/>
        <color theme="1"/>
        <rFont val="Arial Narrow"/>
        <family val="2"/>
      </rPr>
      <t>examen</t>
    </r>
    <r>
      <rPr>
        <sz val="10"/>
        <color theme="1"/>
        <rFont val="Arial Narrow"/>
        <family val="2"/>
      </rPr>
      <t xml:space="preserve"> Antreprenoriat MK 1, 42 studenti</t>
    </r>
  </si>
  <si>
    <r>
      <rPr>
        <b/>
        <sz val="10"/>
        <color theme="1"/>
        <rFont val="Arial Narrow"/>
        <family val="2"/>
      </rPr>
      <t>Restanta</t>
    </r>
    <r>
      <rPr>
        <sz val="10"/>
        <color theme="1"/>
        <rFont val="Arial Narrow"/>
        <family val="2"/>
      </rPr>
      <t xml:space="preserve"> examen Antreprenoriat MK 1, 42 studenti</t>
    </r>
  </si>
  <si>
    <t>42/3x0.25</t>
  </si>
  <si>
    <r>
      <t xml:space="preserve">Evaluare </t>
    </r>
    <r>
      <rPr>
        <b/>
        <sz val="10"/>
        <color theme="1"/>
        <rFont val="Arial Narrow"/>
        <family val="2"/>
      </rPr>
      <t>examen</t>
    </r>
    <r>
      <rPr>
        <sz val="10"/>
        <color theme="1"/>
        <rFont val="Arial Narrow"/>
        <family val="2"/>
      </rPr>
      <t xml:space="preserve"> Comert Electronic ECTS 3, 76 studenti</t>
    </r>
  </si>
  <si>
    <r>
      <rPr>
        <b/>
        <sz val="10"/>
        <color theme="1"/>
        <rFont val="Arial Narrow"/>
        <family val="2"/>
      </rPr>
      <t>Restanta</t>
    </r>
    <r>
      <rPr>
        <sz val="10"/>
        <color theme="1"/>
        <rFont val="Arial Narrow"/>
        <family val="2"/>
      </rPr>
      <t xml:space="preserve"> examen Comert Electronic ECTS 3, 76 studenti</t>
    </r>
  </si>
  <si>
    <t>76/3x0.25</t>
  </si>
  <si>
    <r>
      <t xml:space="preserve">Evaluare </t>
    </r>
    <r>
      <rPr>
        <b/>
        <sz val="10"/>
        <color theme="1"/>
        <rFont val="Arial Narrow"/>
        <family val="2"/>
      </rPr>
      <t>examen</t>
    </r>
    <r>
      <rPr>
        <sz val="10"/>
        <color theme="1"/>
        <rFont val="Arial Narrow"/>
        <family val="2"/>
      </rPr>
      <t xml:space="preserve"> Comert Electronic MK 3, 42 studenti</t>
    </r>
  </si>
  <si>
    <r>
      <rPr>
        <b/>
        <sz val="10"/>
        <color theme="1"/>
        <rFont val="Arial Narrow"/>
        <family val="2"/>
      </rPr>
      <t>Restanta</t>
    </r>
    <r>
      <rPr>
        <sz val="10"/>
        <color theme="1"/>
        <rFont val="Arial Narrow"/>
        <family val="2"/>
      </rPr>
      <t xml:space="preserve"> examen Comert Electronic MK 3, 42 studenti</t>
    </r>
  </si>
  <si>
    <r>
      <t xml:space="preserve">Evaluare </t>
    </r>
    <r>
      <rPr>
        <b/>
        <sz val="10"/>
        <color theme="1"/>
        <rFont val="Arial Narrow"/>
        <family val="2"/>
      </rPr>
      <t>examen</t>
    </r>
    <r>
      <rPr>
        <sz val="10"/>
        <color theme="1"/>
        <rFont val="Arial Narrow"/>
        <family val="2"/>
      </rPr>
      <t xml:space="preserve"> Inovatie si trenduri in turism, B2 II, 38 studenti</t>
    </r>
  </si>
  <si>
    <r>
      <t xml:space="preserve">Evaluare </t>
    </r>
    <r>
      <rPr>
        <b/>
        <sz val="10"/>
        <color theme="1"/>
        <rFont val="Arial Narrow"/>
        <family val="2"/>
      </rPr>
      <t>proiect seminar</t>
    </r>
    <r>
      <rPr>
        <sz val="10"/>
        <color theme="1"/>
        <rFont val="Arial Narrow"/>
        <family val="2"/>
      </rPr>
      <t xml:space="preserve"> Inovatie si trenduri in turism, B2 II, 38 studenti</t>
    </r>
  </si>
  <si>
    <r>
      <rPr>
        <b/>
        <sz val="10"/>
        <color theme="1"/>
        <rFont val="Arial Narrow"/>
        <family val="2"/>
      </rPr>
      <t>Restanta</t>
    </r>
    <r>
      <rPr>
        <sz val="10"/>
        <color theme="1"/>
        <rFont val="Arial Narrow"/>
        <family val="2"/>
      </rPr>
      <t xml:space="preserve"> examen Inovatie si trenduri in turism, B2 II, 38 studenti</t>
    </r>
  </si>
  <si>
    <t>38/3x0.25</t>
  </si>
  <si>
    <r>
      <t xml:space="preserve">Participare la evaluare </t>
    </r>
    <r>
      <rPr>
        <b/>
        <sz val="10"/>
        <color theme="1"/>
        <rFont val="Arial Narrow"/>
        <family val="2"/>
      </rPr>
      <t>examen</t>
    </r>
    <r>
      <rPr>
        <sz val="10"/>
        <color theme="1"/>
        <rFont val="Arial Narrow"/>
        <family val="2"/>
      </rPr>
      <t xml:space="preserve"> Marketing Turistic MK 2, 38 studenti </t>
    </r>
  </si>
  <si>
    <r>
      <t xml:space="preserve">Evaluare </t>
    </r>
    <r>
      <rPr>
        <b/>
        <sz val="10"/>
        <color theme="1"/>
        <rFont val="Arial Narrow"/>
        <family val="2"/>
      </rPr>
      <t>proiect de seminar</t>
    </r>
    <r>
      <rPr>
        <sz val="10"/>
        <color theme="1"/>
        <rFont val="Arial Narrow"/>
        <family val="2"/>
      </rPr>
      <t xml:space="preserve"> Marketing Turistic MK 2, 38 studenti </t>
    </r>
  </si>
  <si>
    <r>
      <rPr>
        <b/>
        <sz val="10"/>
        <color theme="1"/>
        <rFont val="Arial Narrow"/>
        <family val="2"/>
      </rPr>
      <t>Restanta</t>
    </r>
    <r>
      <rPr>
        <sz val="10"/>
        <color theme="1"/>
        <rFont val="Arial Narrow"/>
        <family val="2"/>
      </rPr>
      <t xml:space="preserve"> examen Marketing Turistic MK 2, 38 studenti </t>
    </r>
  </si>
  <si>
    <t xml:space="preserve">Comisie sustinere licenta specializarea Marketing </t>
  </si>
  <si>
    <t>26x2/3</t>
  </si>
  <si>
    <t xml:space="preserve">examen: Ects 1, 71 studenti/ Ects 2, 65 studenti/Mn 1, 84 studenti/Mn 1, 84 studenti (2 discipline)/Mk 1, 48 studenti, Ba 2, 38 studenti/B2 1, 38 studenti </t>
  </si>
  <si>
    <t>428 / 3</t>
  </si>
  <si>
    <t>restante/</t>
  </si>
  <si>
    <t>428 * 0.25 / 3</t>
  </si>
  <si>
    <t>re-examinari</t>
  </si>
  <si>
    <t>428 * 0.10 / 3</t>
  </si>
  <si>
    <t>comisii licenta ECTS, MN (36 studenți)</t>
  </si>
  <si>
    <t>36 / 3*2</t>
  </si>
  <si>
    <t>comisii Disertatie B4 (17 studenți)</t>
  </si>
  <si>
    <t>Examen de semestru - Economia serviciilor, II ECTS</t>
  </si>
  <si>
    <t xml:space="preserve"> 65 studenti/3</t>
  </si>
  <si>
    <t>Examen de semestru - Management în comerț, turism și servicii, II ECTS</t>
  </si>
  <si>
    <t xml:space="preserve"> titular</t>
  </si>
  <si>
    <t>Restante - Economia serviciilor, II ECTS</t>
  </si>
  <si>
    <t>Restanțe - Management în comerț, turism și servicii, II ECTS</t>
  </si>
  <si>
    <t>Reexaminări - Economia serviciilor, II ECTS</t>
  </si>
  <si>
    <t>Reexaminări - Management în comerț, turism și servicii, II ECTS</t>
  </si>
  <si>
    <t>Examen de finalizare a studiilor - Licența ECTS_MN_MK- februarie 2022</t>
  </si>
  <si>
    <t>secretar comisie</t>
  </si>
  <si>
    <t>2*(13 studenti/3)</t>
  </si>
  <si>
    <t>Examen de finalizare a studiilor - Disertatie, B2_B4 - februarie 2022</t>
  </si>
  <si>
    <t xml:space="preserve">secretar comisie </t>
  </si>
  <si>
    <t>3*(4 studenti/3)</t>
  </si>
  <si>
    <t xml:space="preserve">membru comisie </t>
  </si>
  <si>
    <t>Evaluări de parcurs, Macroeconomie, I MK</t>
  </si>
  <si>
    <t>Examene de semestru, Macroeconomie, I MK</t>
  </si>
  <si>
    <t>Restanțe și reexaminări, Macroeconomie, I MK</t>
  </si>
  <si>
    <t>Evaluări de parcurs, Macroeconomie, I ECTS</t>
  </si>
  <si>
    <t>Examene de semestru, Macroeconomie, I ECTS</t>
  </si>
  <si>
    <t>Restanțe și reexaminări, Macroeconomie, I ECTS</t>
  </si>
  <si>
    <t>Evaluări de parcurs, Managementul proiectelor în afaceri, II ECTS</t>
  </si>
  <si>
    <t>Examene de semestru, Managementul proiectelor în afaceri, II ECTS</t>
  </si>
  <si>
    <t>Restanțe și reexaminări, Managementul proiectelor în afaceri, II ECTS</t>
  </si>
  <si>
    <t>Evaluări de parcurs, Managementul investițiilor, II MN</t>
  </si>
  <si>
    <t>Examene de semestru, Managementul investițiilor, II MN</t>
  </si>
  <si>
    <t>Restanțe și reexaminări, Managementul investițiilor, II MN</t>
  </si>
  <si>
    <t>Evaluări de parcurs, Proiecte economice, III MN</t>
  </si>
  <si>
    <t>Examene de semestru, Proiecte economice, III MN</t>
  </si>
  <si>
    <t>Restanțe și reexaminări, Proiecte economice, III MN</t>
  </si>
  <si>
    <t>Secretar comisie</t>
  </si>
  <si>
    <t>Examene de finalizare a studiilor, Master, II B2</t>
  </si>
  <si>
    <t>Evaluări de parcurs</t>
  </si>
  <si>
    <t>Restanțe și reexaminări</t>
  </si>
  <si>
    <t>Examen de admitere doctorat</t>
  </si>
  <si>
    <t>Examen de licență susținere</t>
  </si>
  <si>
    <t>examen- Managementul Investițiilor</t>
  </si>
  <si>
    <t>examen restanță - Managmentul Investitțiilor</t>
  </si>
  <si>
    <t>reexaminare- Managementul Investițiilor</t>
  </si>
  <si>
    <t>FSEC6</t>
  </si>
  <si>
    <t>examen -Etică și Integritate Academică</t>
  </si>
  <si>
    <t>FSEC7</t>
  </si>
  <si>
    <t>examen restanță -Etică și Integritate Academică</t>
  </si>
  <si>
    <t>FSEC8</t>
  </si>
  <si>
    <t>reexaminare -Etică și Integritate Academică</t>
  </si>
  <si>
    <t>FSEC9</t>
  </si>
  <si>
    <t>examen - Human Resource Management</t>
  </si>
  <si>
    <t>FSEC10</t>
  </si>
  <si>
    <t>examen restanță - Human Resource Management</t>
  </si>
  <si>
    <t>FSEC11</t>
  </si>
  <si>
    <t>reexaminare - Human Resource Management</t>
  </si>
  <si>
    <t>FSEC12</t>
  </si>
  <si>
    <t>examen - Managementul Resurselor Umane</t>
  </si>
  <si>
    <t>FSEC13</t>
  </si>
  <si>
    <t>examen restanță - Managementul Resurselor Umane</t>
  </si>
  <si>
    <t>FSEC14</t>
  </si>
  <si>
    <t>reexaminare - Managementul Resurselor Umane</t>
  </si>
  <si>
    <t>FSEC15</t>
  </si>
  <si>
    <t>examen- Managementul Calității</t>
  </si>
  <si>
    <t>FSEC16</t>
  </si>
  <si>
    <t>examen restanță- Managementul Calității</t>
  </si>
  <si>
    <t>FSEC17</t>
  </si>
  <si>
    <t>reexaminare- Managementul Calității</t>
  </si>
  <si>
    <t xml:space="preserve">examen final Microeconomics IBA </t>
  </si>
  <si>
    <t xml:space="preserve">examen final Macroeconomics IBA </t>
  </si>
  <si>
    <t>examen final Microeconomie ICIG</t>
  </si>
  <si>
    <t>examen final Macroeconomie ICIG</t>
  </si>
  <si>
    <t xml:space="preserve">examen restanta Microeconomics IBA </t>
  </si>
  <si>
    <t xml:space="preserve">examen restanta Macroeconomics IBA </t>
  </si>
  <si>
    <t>examen restanta Microeconomie ICIG</t>
  </si>
  <si>
    <t>examen restanta Macroeconomie ICIG</t>
  </si>
  <si>
    <t>comisie dizertatie (16 absolventi)</t>
  </si>
  <si>
    <t>examen admitere doctorat</t>
  </si>
  <si>
    <t>Examen de semestru - III BA - Data Analysis using SPSS</t>
  </si>
  <si>
    <t>Evaluare de parcurs - CURS - III BA - Data Analysis using SPSS</t>
  </si>
  <si>
    <t>Evaluare de parcurs - SEMINAR - III BA - Data Analysis using SPSS</t>
  </si>
  <si>
    <t>Evaluare de semestru - II B4 - Managementul marketingului în firma modernă</t>
  </si>
  <si>
    <t>Evaluare de parcurs - CURS - II B4 - Managementul marketingului în firma modernă</t>
  </si>
  <si>
    <t>Evaluare de semestru - III BA - Marketing research</t>
  </si>
  <si>
    <t>Evaluare de parcurs - CURS - III BA - Marketing research</t>
  </si>
  <si>
    <t>Restanță - III BA - Data analysis using SPSS</t>
  </si>
  <si>
    <t>Restanță - II B4 - Managementul marketingului în firma modernă</t>
  </si>
  <si>
    <t>Restanță - III BA - Marketing research</t>
  </si>
  <si>
    <t>Reexaminare - III BA - Data analysis using SPSS</t>
  </si>
  <si>
    <t>Reexaminare - II B4 - Managementul marketingului în firma modernă</t>
  </si>
  <si>
    <t>Reexaminare - III BA - Marketing research</t>
  </si>
  <si>
    <t xml:space="preserve">Asistare - Examen - II MK - Marketing direct </t>
  </si>
  <si>
    <t>Asistare</t>
  </si>
  <si>
    <t xml:space="preserve">Asistare - Examen - III MK - Simulări de marketing  </t>
  </si>
  <si>
    <t xml:space="preserve">Asistare - Restanță - II MK - Marketing direct </t>
  </si>
  <si>
    <t xml:space="preserve">Asistare - Restanță - III MK - Simulări de marketing  </t>
  </si>
  <si>
    <t xml:space="preserve">Asistare - Reexaminare - II MK - Marketing direct </t>
  </si>
  <si>
    <t xml:space="preserve">Asistare - Reexaminare - III MK - Simulări de marketing  </t>
  </si>
  <si>
    <t>Examen licență 2022 (membru comisie BA)</t>
  </si>
  <si>
    <t>Examen disertație 2022 (membru comisie C1)</t>
  </si>
  <si>
    <t>Examen licenta</t>
  </si>
  <si>
    <t>Examen master B4</t>
  </si>
  <si>
    <t>Examen master B2</t>
  </si>
  <si>
    <t>Examen semestru MK II</t>
  </si>
  <si>
    <t>Examen semestru ECTS I</t>
  </si>
  <si>
    <t>Examen semestru ECTS II</t>
  </si>
  <si>
    <t>Examen semestru AP</t>
  </si>
  <si>
    <t>Examen restanta ECTS I</t>
  </si>
  <si>
    <t>Examen REEXAMINARE ECTS I</t>
  </si>
  <si>
    <t>evaluare pe parcurs curs  KNOWLWDGE MANAGEMENT</t>
  </si>
  <si>
    <t xml:space="preserve">evaluare pe parcurs seminar Knowledge Mn </t>
  </si>
  <si>
    <t xml:space="preserve">TODERICIU RAMONA </t>
  </si>
  <si>
    <t>examen semestru KNOWLWDGE MANAGEMENT</t>
  </si>
  <si>
    <t>restanțe KNOWLWDGE MANAGEMENT</t>
  </si>
  <si>
    <t>reexamin KNOWLWDGE MANAGEMENT</t>
  </si>
  <si>
    <t>evaluare pe parcurs curs  MN PUBLIC</t>
  </si>
  <si>
    <t>examen semestru  MANAGEMENT PUBLIC</t>
  </si>
  <si>
    <t>restanțe MANAGEMENT PUBLIC</t>
  </si>
  <si>
    <t>reexamin  MANAGEMENT PUBLIC</t>
  </si>
  <si>
    <t>evaluare pe parcurs curs MN IMM urilor</t>
  </si>
  <si>
    <t>evaluare pe parcurs seminar Mn IMM urilor</t>
  </si>
  <si>
    <t>evaluare semestru MN IMM urilor</t>
  </si>
  <si>
    <t>restante MN IMM urilor</t>
  </si>
  <si>
    <t>reexamin MN IMM urilor</t>
  </si>
  <si>
    <t>Examen licență-iulie 2022</t>
  </si>
  <si>
    <t>Evaluare pe parcurs curs Internat.Projects Mn._IMBM</t>
  </si>
  <si>
    <t>Evaluare pe parcurs sem Internat.Projects Mn.</t>
  </si>
  <si>
    <t>Examen Internat.Projects Mn.</t>
  </si>
  <si>
    <t>Restanțe Internat.Projects Mn.</t>
  </si>
  <si>
    <t>Reexamin Internat.Projects Mn.</t>
  </si>
  <si>
    <t>Evaluare pe parcurs curs Mn proiectelor_2ECTS</t>
  </si>
  <si>
    <t>65/3</t>
  </si>
  <si>
    <t>Examen Mn proiectelor_2ECTS</t>
  </si>
  <si>
    <t>Restante Mn proiectelor_2ECTS</t>
  </si>
  <si>
    <t>65*0,25/3</t>
  </si>
  <si>
    <t>Reexamin Mn proiectelor_2ECTS</t>
  </si>
  <si>
    <t>65*0,10/3</t>
  </si>
  <si>
    <t>Evaluare pe parcurs curs Mn serv_3MN</t>
  </si>
  <si>
    <t>Evaluare pe parcurs sem Mn serv_3MN</t>
  </si>
  <si>
    <t>Examen Mn serv_3MN</t>
  </si>
  <si>
    <t>Restanțe Mn serv_3MN</t>
  </si>
  <si>
    <t>Reexamin Mn serv_3MN</t>
  </si>
  <si>
    <t>Evaluare pe parcurs curs Mk turistic_2MK</t>
  </si>
  <si>
    <t>Examen Mk turistic_2MK</t>
  </si>
  <si>
    <t>Restanțe Mk turistic_2MK</t>
  </si>
  <si>
    <t>Reexamin Mk turistic_2MK</t>
  </si>
  <si>
    <t>Evaluare pe parcurs curs Proiecte ec_3MN</t>
  </si>
  <si>
    <t>Examen Proiecte ec_3MN</t>
  </si>
  <si>
    <t>Restanțe Proiecte ec_3MN</t>
  </si>
  <si>
    <t>Reexamin Proiecte ec_3MN</t>
  </si>
  <si>
    <t>Comisie licență_feb 2022</t>
  </si>
  <si>
    <t>17/3*2</t>
  </si>
  <si>
    <t>Comisie licență_iulie 2022</t>
  </si>
  <si>
    <t>18 / 3 x 2</t>
  </si>
  <si>
    <t>Examen scris - displina Marketing - Specializarea Management An I</t>
  </si>
  <si>
    <t xml:space="preserve"> Evaluare de parcus (curs) - displina Marketing - Specializarea Management An I</t>
  </si>
  <si>
    <t xml:space="preserve"> Evaluare de parcus (seminar) - displina Marketing - Specializarea Management An I</t>
  </si>
  <si>
    <t>Examen scris restanta - displina Marketing - Specializarea Management An I</t>
  </si>
  <si>
    <t>Examen scris reexaminari - displina Marketing - Specializarea Management An I</t>
  </si>
  <si>
    <t>Examen scris - displina Marketing direct - Specializarea Marketing An II</t>
  </si>
  <si>
    <t xml:space="preserve"> Evaluare de parcus (curs) - displina Marketing direct - Specializarea Marketing An II</t>
  </si>
  <si>
    <t xml:space="preserve"> Evaluare de parcus (seminar) - displina Marketing direct - Specializarea Marketing An II</t>
  </si>
  <si>
    <t>Examen scris restanta - displina Marketing direct - Specializarea Marketing An II</t>
  </si>
  <si>
    <t>Examen scris reexaminari - displina Marketing direct - Specializarea Marketing An II</t>
  </si>
  <si>
    <t>Examen scris - displina Simulari de marketing - Specializarea Marketing An III</t>
  </si>
  <si>
    <t xml:space="preserve"> Evaluare de parcus(curs) - displina Simulari de marketing direct - Specializarea Marketing An III </t>
  </si>
  <si>
    <t xml:space="preserve"> Evaluare de parcus (seminar) - displina Simulari de marketing  - Specializarea Marketing An III</t>
  </si>
  <si>
    <t>Examen scris restanta - displina Simulari de marketing  - Specializarea Marketing An III</t>
  </si>
  <si>
    <t>Examen scris reexaminari - displina Simulari de marketing  - Specializarea Marketing An III</t>
  </si>
  <si>
    <t>Comisie Licenta Business Administration - Iulie 2022</t>
  </si>
  <si>
    <t>Comisie Disertatie - Master in Business Management   - Iulie 2022</t>
  </si>
  <si>
    <t>Comisie Licenta Business Administration - Februarie 2022</t>
  </si>
  <si>
    <t>Comisie Disertatie - Master in Business Management   - Februarie 2022</t>
  </si>
  <si>
    <t>Examen - displina Data Analysis in SPSS - Specializarea Business Administration An III</t>
  </si>
  <si>
    <t>Examen restanta - displina Data Analysis in SPSS - Specializarea Business Administration An III</t>
  </si>
  <si>
    <t>Examen reexaminare - displina Data Analysis in SPSS - Specializarea Business Administration An III</t>
  </si>
  <si>
    <t>Examen - displina Marketing Research - Specializarea Business Administration An III</t>
  </si>
  <si>
    <t>Examen restanta - displina Marketing Research - Specializarea Business Administration An III</t>
  </si>
  <si>
    <t>Examen reexaminare- displina Marketing Research - Specializarea Business Administration An III</t>
  </si>
  <si>
    <t>Examen - displina Managementul marketingului - Specializarea B4 An II</t>
  </si>
  <si>
    <t>Examen restanta - displina Managementul marketingului - Specializarea B4 An II</t>
  </si>
  <si>
    <t>Examen reexaminari - displina Manamegementul marketingului - Specializarea B4 An II</t>
  </si>
  <si>
    <t>Examen - displina Online Marketing - Specializarea BA An II</t>
  </si>
  <si>
    <t>Examen restanta - displina Online Marketing - Specializarea BA An II</t>
  </si>
  <si>
    <t>Examen reexaminari - displina Online Marketing - Specializarea BA An II</t>
  </si>
  <si>
    <t>ORĂCEL F. RĂZVAN, Bariere în calea internaționalizării afacerilor, B4</t>
  </si>
  <si>
    <t>NĂPAR T.D.MARIA, Turismul în România, dezvoltare dintr-o perspectivă europeană., ECTS</t>
  </si>
  <si>
    <t>PUȘCAȘ A.ALEXANDRU, Strategii de dezvoltare sustenabilă a UNIUNII EUROPENE, ECTS</t>
  </si>
  <si>
    <t>SECU S. F. REBECA, Influnecing factors of Globaization, BA</t>
  </si>
  <si>
    <t>Talvan Faviana, A new globalization  The impact of the COVID PANDEMIC  on the global market, BA</t>
  </si>
  <si>
    <t>FODOR C.GABRIEL, Efectele crizei sanitare la nivelul magazinelor de tip MARKET</t>
  </si>
  <si>
    <t>LODEA V.VLAD, Tehnici comerciale utilizate în cadrul HIPERMARKETULUI AUCHAN</t>
  </si>
  <si>
    <t>BARBU C.V.ANDREEA-MARIA, Tehnici de promovare a vanzărilor în comerțul cu amănuntul</t>
  </si>
  <si>
    <t>BOBEȘ L.F.MATEI, Tehnici comerciale specifice magazinului specializat în srticole sportive .Studiu de caz DECATHLON</t>
  </si>
  <si>
    <t>DINCĂ F.ALEXANDRA, Tehnici comerciale utilizate în cadrul magazinului specializat în bricolaj, materiale de construcție și grădină</t>
  </si>
  <si>
    <t xml:space="preserve">CÎRNEALĂ ADRIAN FLORIN, Sistemul logistic al firmei - spec MK ZI, sesiunea FEBRUARIE 2022 </t>
  </si>
  <si>
    <t>NICOLAU S. M. LUCIAN SORIN MIRCEA, Managementul performanței forței de muncă</t>
  </si>
  <si>
    <t>OPREA GH. MARIA IRINA, Strategii de retailing: CARREFOUR</t>
  </si>
  <si>
    <t>TEŞCUŢ I. TIMOTEI, Tehnici comerciale specifice magazinului de tip hipermarket - studiu de caz. Iulie 2022 Mk</t>
  </si>
  <si>
    <t>Rotar Elena-Anca, PPC Marketing. Studiu de caz....., MK</t>
  </si>
  <si>
    <t>Sanislav Elena, Percepția studenților din România asupra sistemului de învățământ universitar, MK</t>
  </si>
  <si>
    <t>Joldea Oana Teodora, Promovarea prin social media, MK</t>
  </si>
  <si>
    <t>Hordobeț Ștefania, The impact of social media on consumer behaviour, BA</t>
  </si>
  <si>
    <t>Pastor Alexandra, Percepția consumatorilor asupra brandului Netflix</t>
  </si>
  <si>
    <t>Gliga Mihaela, Developing a Brand Strategy. Case Study ….. , MBM</t>
  </si>
  <si>
    <t>Sibișan Mariana Nicoleta, Strategia de brand și etape în construcția brandului Ubisoft, B4</t>
  </si>
  <si>
    <t>Amalia Ene, Promovarea unui brand în mediile sociale. Studiu de caz ....., MBM</t>
  </si>
  <si>
    <t>Beshay Engyattiagergius, Communication strategy of Vodafone brand. Case 
Study on Romanian and Egyptian markets. MBM</t>
  </si>
  <si>
    <t>Popescu Irinel, Rolul politicii de promovare în construcția brandului. Studiu de caz McDonalds, B4</t>
  </si>
  <si>
    <t>Tudosan Rafael, Analiza strategiilor de brand a ……., B4</t>
  </si>
  <si>
    <t>Hotăran Emilia, Strategii de brand abordate de Apple, B4</t>
  </si>
  <si>
    <t>Popa-Radu Iulia, Brand, branding și rebranding. Studiu de caz Coca-Cola, B4</t>
  </si>
  <si>
    <t>Bozdoghină Cosmin, Strategii de brand în managementul brandului ..... , B4</t>
  </si>
  <si>
    <t>JIBU C.ANDREEA TEODORA, Cercetarea influențelor direct observabile asupra comportamentului consumatorului de articole pentru ciclism,ECTS LICENȚĂ_IULIE</t>
  </si>
  <si>
    <t xml:space="preserve">PÎRVULESCU C.D.ELENA-ALEXANDRA,Studierea impactului instrumentelor de marketing direct asupra comportamentului consumatorului de produse si servicii de telefonie mobilă, ECTS LICENȚĂ_IULIE </t>
  </si>
  <si>
    <t>POPA G.ALEXANDRA-MARIA, Studierea impactului tehnicilor de promovare asupra comportamentului consumatorului ce achiziționează de pe AMAZON, ECTS LICENȚĂ_IULIE</t>
  </si>
  <si>
    <t>BERCU G. ROXANA-ALEXANDRA-MARIA, Cercetarea impactului publicității pe rețelele sociale asupra comportamentului consumatorului în mediul online, MK LICENȚĂ_IULIE</t>
  </si>
  <si>
    <t>DUMITRESCU I. ELENA CRISTINA, Studierea influențelor de natură exogenă asupra comportamentului consumatorului român de servicii turistice, MK LICENȚĂ_IULIE</t>
  </si>
  <si>
    <t>FLORIAN D. I. DANIELA-ADRIANA, Cercetarea influențelor direct observabile asupra comportamentului masculin de servicii de înfrumusețare,MK LICENȚĂ_IULIE</t>
  </si>
  <si>
    <t>IVANCUŞ V. IOANA, Studierea influențelor de natură exogenă asupra comportamentului consumatorului de articole vestimentare, MK LICENȚĂ_IULIE</t>
  </si>
  <si>
    <t xml:space="preserve">GENESCU  I.  ANDRA  IOANA, Cercetarea factorilor de influență exogenă asupra comportamentului consumatorilor de produse cosmetice AVON,MK LICENȚĂ_FEBRUARIE </t>
  </si>
  <si>
    <t>Berezovschi Mariela, "Inteligența emoțională în organizații"-licență</t>
  </si>
  <si>
    <t>Gigică Bianca Elena,"Munca la distanță - o provocare sau o oportunitate pentru angajatori?"- licență</t>
  </si>
  <si>
    <t>Muscalu  Andrada Maria, "Modalități de creștere a motivației angajaților, studiu de caz la FIRMA SC CONSILIO WEB SRL"-licență</t>
  </si>
  <si>
    <t>Rizea Nicoleta-Andreea," Impactul pandemiei COVID -19 asupra practicii manageriale"-licență</t>
  </si>
  <si>
    <t>Bicher Andra-Maria, "Particularități culturale și economico-sociale ale Japoniei și influența lor asupra modelului nipon de management "-licență</t>
  </si>
  <si>
    <t>Ciocan  Andreea- Mihaela, "Managementul calității în universități" - licență</t>
  </si>
  <si>
    <t>Maieran Vanessa," Impactul culturii organizaționale asupra managementului calității"-licen'ță</t>
  </si>
  <si>
    <t>Sichet  Henrietta-Antonella, "Rolul și importanța standardizării în economia contemporană"-licență</t>
  </si>
  <si>
    <t>Baboi Nicoleta-Alexandra," Diferențele culturale și impactul acestora asupra afacerilor internaționale"-licență</t>
  </si>
  <si>
    <t>Ciobanu Camelia Mădălina(absolvent promoția 2018, ex.de licență susținut în sesiunea febr.2022), "Cultura organizațională și impactul său asupra performanțelor și competitivității organizațiilor"-licență</t>
  </si>
  <si>
    <t>MOLDOVAN V.O.ANDRA-CRISTINA Cercetare de marketing privind comportamentul consumatorului pe piața CAFELEI din ROMANIA. - Licenta</t>
  </si>
  <si>
    <t xml:space="preserve">NICOARĂ D.ELISA-MARIA Analiza particularităților activității de marketing în cadru unei firme prestatoare de servicii  SCRIOPTICS DECISIONS. - licenta </t>
  </si>
  <si>
    <t>MANU I. DIANA-RALUCA-ELENA Rolul valorilor, ritualurilor și simbolurilor în procesul de comunicare internațională.- licenta</t>
  </si>
  <si>
    <t>MIHĂESCU M. ANDREEA-MĂDĂLINA Studierea comportamentului și a percepției consumatorilor din România asupra operațiilor estetice.- licenta</t>
  </si>
  <si>
    <t>MOHANU A. BIANCA-NICOLETA Studierea percepției consumatorului din România cu privire la influențele culturale străine.- licenta</t>
  </si>
  <si>
    <t>MOISA-SINGER D. KARINA-MARIA Studierea intențiilor de cumpărare pentru servicii de design interior.- licenta</t>
  </si>
  <si>
    <t>MEŢIU S. I. SORINA-MARIA A green after life - promoting new approches in funerary services - licenta</t>
  </si>
  <si>
    <t>BACI N. ELENA-DARIANA Promotional strategies/techniques in international marketing. A case study on BORSEC ROMAQUA GROUP - licenta</t>
  </si>
  <si>
    <t>PRIŞCĂ M. T. RADU Marketing strategies used in the development of hotel based touristic services - licenta</t>
  </si>
  <si>
    <t>TOMA C. BIANCA-ELENA Consumer behavior  in the real-estate industry.- licenta</t>
  </si>
  <si>
    <t>NEAGOȘ (CREANGĂ) Ș-G. ANDRADA MARIA, Investigating the impact of shop interior design on consumer purchasing decisions - disertatie</t>
  </si>
  <si>
    <t>Mircea Madalina -Fonduri europene -licenta</t>
  </si>
  <si>
    <t>Andronie Ana Maria-Plan de afaceri-licenta</t>
  </si>
  <si>
    <t>Boroiu Maria-Plan de afaceri-licenta</t>
  </si>
  <si>
    <t>Popa George Marin-Politica transporturilor in UE si Romania-licenta</t>
  </si>
  <si>
    <t>Sava Elena-Fonduri Europene -licenta</t>
  </si>
  <si>
    <t>BĂRAC D.DARIUS-VASILE, PLAN DE AFACERI, licenta</t>
  </si>
  <si>
    <t>BOBEȘ E.MIHAELA, Plan de afaceri pntru pensiune., licenta</t>
  </si>
  <si>
    <t>Stinga Maria-Plan de afaceri-licenta</t>
  </si>
  <si>
    <t>BESHAY ATTIA GURGIS NANCY, Business communication strategy along customer journey: a performance analytical study, master C1</t>
  </si>
  <si>
    <t>COREȚCHI D. G. ANA MARIA, Growth and Innovation in e-commerce, master C1</t>
  </si>
  <si>
    <t>GAVRILOIU S. G.  ANDREI, Global outsourcing industry trends and challenges - CGS, master C1</t>
  </si>
  <si>
    <t>LOTREAN O. RADU CRISTIAN, The stages of industry evolution : CRYPTO CURRENCY INDUSTRY</t>
  </si>
  <si>
    <t>SAS I. ANA MARIA, Avantajul competitiv și strategiile generice, master B4</t>
  </si>
  <si>
    <t>DRAGOMIR I.D.ANDREEA-CASIANA, Impactul crizei COVID-19 ASUPRA SALARIILOR. Tendințe și provocări. Licenta, ECTS</t>
  </si>
  <si>
    <t>CURUȚ I. M. IRINA, Îmbunătățirea managementului informațional la DECO GROUP, B4 master</t>
  </si>
  <si>
    <t>DRAGOTĂ  F. T. CLAUDIU, Analiza și prezentarea datelor în procesul decizional: CONTINENTAL AUTOMOTIVE SIBIU, B4 master</t>
  </si>
  <si>
    <t>BUNACIU V. M. ANDREI MIRCEA, Meta Business, C1 master</t>
  </si>
  <si>
    <t>CARP V.EUGENIA LAURA, Promovarea produselor prin internet, ECTS – ZI, licenta</t>
  </si>
  <si>
    <t>FOGOROŞ V. I. MARIA-AURELIA, Managementul operațional al producției, MANAGEMENT zi licenta</t>
  </si>
  <si>
    <t>TOLCIU ADELA - MG - FEB 2022</t>
  </si>
  <si>
    <t>Ungureanu Adelina, B4, Efecte Covid asupra  economeie globale, masterand</t>
  </si>
  <si>
    <t>LOTREAN TAMIRA - C1 - FEB 2022</t>
  </si>
  <si>
    <t>Cosma Teodoa -Diversificarea serviciilor turistice  în cadrul hotelului….….(analiza comparativă 2019-2021)., licen'ță</t>
  </si>
  <si>
    <t>Deaconeasa Mihai Adrian, Posibilități de valorificare superioară a potențialului turistic al Parcului Naționsl Buila -Vânturarița, licen'ță</t>
  </si>
  <si>
    <t>Lazea Dariana Ioana, Dezvoltarea turismului rural și a agroturismului în zona Făgăraș, licen'ță</t>
  </si>
  <si>
    <t>Reulea Alexandru, Diversificarea serviciilor turistice  în cadrul hotelului….(analiza comparativă 2019-2021)., licen'ță</t>
  </si>
  <si>
    <t>Iordache  Mădălin, Posibilități de valorificare superioară a potențialului turistic al Parcului Naționsl Cozia , licen'ță</t>
  </si>
  <si>
    <t xml:space="preserve">Junussova Darya, .Studiu comparativ privind organizarea și dezvoltarea activității de turism în România și Kazahstan , licen'ță   </t>
  </si>
  <si>
    <t>Barac Claudia Daniela, Strategii de dezvoltare a turismului rural și agroturismului în regiunea (județul, localitatea.), masterat</t>
  </si>
  <si>
    <t>Buricata Romina Alexandra, Strategii de dezvoltare a turismului rural și agroturismului în județul Olt, masterat</t>
  </si>
  <si>
    <t>Casangiu Gheorghe, Strategii de dezvoltare a turismului de nișă(analiza unei forme de turism), masterat</t>
  </si>
  <si>
    <t>Choban Anastasia, Strategii de dezvoltare a turismului în regiunea Odessa, Ucraina , masterat</t>
  </si>
  <si>
    <t>CÎNDULEŢ (căs. CÎRŢAN) D. I. SANDRA IOANA Dezvoltarea turismului rural în zona Brașov, master februarie 2022</t>
  </si>
  <si>
    <t>MĂNIGUȚIU F.C.MARIA MONICADiversificarea serviciilor în cadrul hotelului Continental Forum din Sibiu., licenta februarie 2022</t>
  </si>
  <si>
    <t>BENCHEA I. ANDREEA GEORGIANA, Analiza mediului intern: rsurse, capabilități, competențe cheie, MASTER B4</t>
  </si>
  <si>
    <t>CUREA M. MARIA ELENA, Strategii corporatiste: integrare verticală și diversificare, MASTER B4</t>
  </si>
  <si>
    <t>NAVROSCHI S. CARMEN MARIA, Leadership strategic, MASTER B4</t>
  </si>
  <si>
    <t>BLEZU P. D. TEODORA-FLORINA, Comunicarea în organizații. LICENTA MG</t>
  </si>
  <si>
    <t>BRATU G. MIRELA-SIMONA, Managementul în mediul global. Managementul internațional al firmei. LICENTA MG</t>
  </si>
  <si>
    <t>ENCEA O. MARIA-MAGDALENA, Teoriile leadership-ului  șI caracteristicile liderilor. LICENTA MG</t>
  </si>
  <si>
    <t>HĂPRIAN I. DENISA-CLAUDIA, Contribuții ale deciziei și sistemului decizional al firmei la performanță managerială. LICENTA MG</t>
  </si>
  <si>
    <t>RĂULEA D. RALUCA-ANDREEA, Sistemul de management al resurselor umane - semnificații și importanță pentru management. LICENTA MG</t>
  </si>
  <si>
    <t>RÎNJEU S. I. MARIA-LUISA, Teoriile motivației. LICENTA MG</t>
  </si>
  <si>
    <t>TULBAN I. L. RALUCA-MARIA, Managementul schimbării și inovării organizaționale. LICENTA MG</t>
  </si>
  <si>
    <t>TOADER  V.  TEODORA-OCTAVIA. The role of management and business in Romanian small and medium-sizEd entreprises. LICENTA BA</t>
  </si>
  <si>
    <t>BRĂDEANU M.MIHAELA, Licenta, februarie 2022</t>
  </si>
  <si>
    <t>DEMIAN  I.-D.  BOGDAN  EMILIAN, Licenta, februarie 2022</t>
  </si>
  <si>
    <t>Dobrin Cristina - Marketing sustenabil - studiu de caz: magazinul zero waste Naked Shop Sibiu, licență CIG</t>
  </si>
  <si>
    <t>Oltean Ștefania - Marketing 4.0, licență MK</t>
  </si>
  <si>
    <t>Erhan Theodor Alexandru - Studiu preliminar privind utilizarea unei tehnologii noi (NFT) în vederea îmbunătățirii acțiunilor de marketing, licență MK</t>
  </si>
  <si>
    <t>Andronache Mara-Cristiana - Marketing online în domeniul turismului. Auditul website-ului agenției de turism Christian Tour, licență ECTS</t>
  </si>
  <si>
    <t>Rotar Maria Simona - Activitatea de aprovizionare și desfacere în compania Hervis sports and fashion, licență MM</t>
  </si>
  <si>
    <t>Stanciu Marius Constantin - Plan de marketing pentru promovarea unui complex de agrement, licență ECTS</t>
  </si>
  <si>
    <t>Suciu Sergiu - Impactul influencerilor prin marketingul digital, masterat B4</t>
  </si>
  <si>
    <t>Faur Andrei Ciprian - Tendințe în strategiile de aprovizionare și desfacere ale hypermarket-urilor din România, masterat B4</t>
  </si>
  <si>
    <t>Herepean Maria Alexandra - Impactul pandemiei asupra rețelelor sociale în România, masterat B4</t>
  </si>
  <si>
    <t>Cătălin Ana-Violeta - Fidelizarea consumatorilor – o prioritate constantă, masterat B4</t>
  </si>
  <si>
    <t>BINDEA V.DIANA-GEORGIANA, Sistemul bancar românesc.Studiu de caz BANCA TRANSILVANIA - LICENTA CIG</t>
  </si>
  <si>
    <t>CIOROGAR M.PATRICIA, Inflație,cauze și efecte.Stidiu de caz România. - LICENTA CIG</t>
  </si>
  <si>
    <t>BOGDAN-BERNHARD M. ANAMARIA, Șomajul - evoluție și tendințe. Studiu de caz - România.- LICENTA MM</t>
  </si>
  <si>
    <t>SAVU I. C. IOANA-IZABELA,Rolul întreprinderilor mici și mijlocii în dezvoltarea activității economice.- LICENTA MM</t>
  </si>
  <si>
    <t>SPATACEAN D. DANIEL-DUMITRU, Rolul băncilor centrale în economie. Studiu de caz - BNR. - LICENTA MM</t>
  </si>
  <si>
    <t>BÎRSAN I. MĂDĂLINA-DANIELA, Barriers to international trade. Causes and consequences. Case study - China-US Trade war. - LICENTA BA</t>
  </si>
  <si>
    <t>GOLBAN A. FELICIA, Franchising - A rente to international expansion. Case study - McDonalds. - LICENTA BA</t>
  </si>
  <si>
    <t>MANIŢIU N. ALEXANDRU, Foreign direct investments - a source of economic development. Case study company X - LICENTA BA</t>
  </si>
  <si>
    <t>NICULAE V. RUXANDRA-CLAUDIA, Germany - the locomotive of the european economy. - LICENTA BA</t>
  </si>
  <si>
    <t>PASCU A. ANGELO, China - a major player in the world economy. - LICENTA BA</t>
  </si>
  <si>
    <t>VASIU  G.-V.  DAN  FLORIN - lcenta feb</t>
  </si>
  <si>
    <t>DOROBANTIU L. I. EMIL - Marketingul evenimentelor -FITS SIBIU</t>
  </si>
  <si>
    <t>HOLOM L. V. ANAMARIA - Inovarea în cadrul unei firme : Restaurantul Place</t>
  </si>
  <si>
    <t>MARIN N. ANA MARIA - Rolul rețelelor de socializare în marketingul evenimentelor</t>
  </si>
  <si>
    <t>COCA I. SEBASTIAN-IOAN - Turismul cultural în mărginimea Sibiului.</t>
  </si>
  <si>
    <t>TROANCA D. TUDOR - Deschiderea și dezvoltarea unei noi afaceri foto/video.</t>
  </si>
  <si>
    <t>Nastase Iulia-Stefania, A patra revolutie industriala si impactul sau asupra pietei fortei de munca, licenta</t>
  </si>
  <si>
    <t>Pop Maria, Comunicarea de afaceri in situatii de criza, licenta</t>
  </si>
  <si>
    <t>Savu Stefan-Adrian, A patra revolutie industriala. Oportunitati si provocari in plan economic, licenta</t>
  </si>
  <si>
    <t>Anton Alex-Iosif, Digital communication in business, licenta</t>
  </si>
  <si>
    <t>Ceana Florina Anca, Valorificarea turistica a patrimoniului cultural. Studiu de caz, master</t>
  </si>
  <si>
    <t>Ioan Sebastian Andrei, Valorificarea turistica a patrimoniului cultural. Studiu de caz, master</t>
  </si>
  <si>
    <t>Tomuta (Masariu) Dorina Claudia, Valorificarea turistica a patrimoniului cultural. Studiu de caz, master</t>
  </si>
  <si>
    <t>MARIN I. LAURA-ELENA, Dezvoltarea turismului rural în comuna  Arpașu de Jos,  licență, specializarea: Economia Comerțului Turismului și Serviciilor (ECTS)</t>
  </si>
  <si>
    <t>DIACONESCU C. CARLA-ANDREEA,Dezvoltarea turismului în județul Cluj,  licență, specializarea: Economia Comerțului Turismului și Serviciilor (ECTS)</t>
  </si>
  <si>
    <t>CUTEAN D. ANA, Strategii de dezvoltare a turismului rural în comuna Sugag, licență, specializarea: Economia Comerțului Turismului și Serviciilor (ECTS)</t>
  </si>
  <si>
    <t>PRESECAN V. I. DENISA-MARIA,   Dezvoltarea turismului montan în  Poiana Brașov, licență, specializarea: Economia Comerțului Turismului și Serviciilor (ECTS)</t>
  </si>
  <si>
    <t>MUNTIU M. I. ALEXANDRA ANAMARIA,  Valorificarea potențialului turistic. Studiu de caz "Țara Secașelor", licență, specializarea: Economia Comerțului Turismului și Serviciilor (ECTS)</t>
  </si>
  <si>
    <t xml:space="preserve"> MOCANU M. ELENA BIANCA, Perspective de dezvoltare a turismului în localitatea Cacica, licență, specializarea: Economia Comerțului Turismului și Serviciilor (ECTS)</t>
  </si>
  <si>
    <t xml:space="preserve"> SEICIAN O. I. ANDREIA-MARIA, Dezvoltarea turismului cultural în Municipiul Sibiu. Studiu de caz. Muzeul Național Brukenthal, licență, specializarea: Economia Comerțului Turismului și Serviciilor (ECTS)</t>
  </si>
  <si>
    <t>JINARIU N. ALIN-NICOLAE, Industria turismului – tendințe și perspective de dezvoltare în contextul pandemiei COVID-19, licență, specializarea: Economia Comerțului Turismului și Serviciilor (ECTS)</t>
  </si>
  <si>
    <t>VINTILĂ I. ANDREEA-IOANA, Strategii de dezvoltare durabilă adoptate în cadrul grupului hotelier ACCOR, licență, specializarea: Economia Comerțului Turismului și Serviciilor (ECTS)</t>
  </si>
  <si>
    <t>DĂNĂLACHE D. MARIA-ALINA, Evoluții pe piața lanțurilor hoteliere. Studiu de caz. InterContinental, licență, specializarea: Economia Comerțului Turismului și Serviciilor (ECTS)</t>
  </si>
  <si>
    <t>LUPU R. G. MĂDĂLINA-DANIELA, Analiza calității serviciilor de alimentație publică. Studiu de caz. Municipiul Hunedoara,disertatie, specializarea: Administrarea Afacerilor în Turism și Servicii (B2)</t>
  </si>
  <si>
    <t>USCATU I. ROXANA-CLAUDIA, Perspective de îmbunătățire a calității serviciilor de curierat. Studiu de caz FAN Courier,disertatie, specializarea: Administrarea Afacerilor în Turism și Servicii (B2)</t>
  </si>
  <si>
    <t>MURAR L. ANDREEA-MARIA, Tendințe și perspective de dezvoltare a turismului rural în comuna Ibănești, disertatie, specializarea: Administrarea Afacerilor în Turism și Servicii (B2)</t>
  </si>
  <si>
    <t>ENE M. DENISA-MARIA, Antreprenoriat în mediul rural. Studiu de caz. Gura Râului, disertatie, specializarea: Administrarea Afacerilor în Turism și Servicii (B2)</t>
  </si>
  <si>
    <t>BOŢA I. D. LUIZA, Antreprenoriat, mici afaceri şi afaceri de familie în industria ospitalităţii. Studiu de caz. Tălmăcel, disertatie, specializarea: Administrarea Afacerilor în Turism și Servicii (B2)</t>
  </si>
  <si>
    <t>PUŢAN M. S. MANUELA-DENISA, Digitalizarea serviciului turistic, disertatie, specializarea: Administrarea Afacerilor în Turism și Servicii (B2)</t>
  </si>
  <si>
    <t>BAKK Z. MARIA, Studiu comparativ între Hotel Ramada Sibiu și  Hotel Mercure Sibiu Airport,disertatie, specializarea: Administrarea Afacerilor în Turism și Servicii (B2)</t>
  </si>
  <si>
    <t>GHEORGHIŢĂ M. DIANA-MIHAELA, Analiza tehnicilor de merchandising în contextul stimulării vânzărilor. Studiu de caz. Kaufland, disertatie, specializarea: Strategii și politici de management și marketing ale firmei (B4)</t>
  </si>
  <si>
    <t>MĂRGĂRIT V. DAIANA MARIA (ENACHE), Utilizarea tehnicilor de merchandising în acțiunile promoționale ale magazinului de bricolaj Dedeman, disertatie, specializarea: Strategii și politici de management și marketing ale firmei (B4)</t>
  </si>
  <si>
    <t>ARNICI G.AMALIA IOANA, Analiza performanței financiare în industria de lux . Studiu de caz HERMES INTERNATIONAL, Licență, ECTS</t>
  </si>
  <si>
    <t>OLARU C.V.NICOLAE-CONSTANTIN, Gestiunea investițiilor financiare. Rentabilitatea și riscul actiunilor, Licență, CIG</t>
  </si>
  <si>
    <t>MOŢOC I. RAMONA-ANDREEA, Gestiunea investițiilor financiare. Rentabilitatea și riscul acțiunilor. Studiu de caz pe companiile din industria farmaceutică, Licență, FB</t>
  </si>
  <si>
    <t>RĂDOI V. ELENA-ADRIANA, Analiza impactului variabilelor macroeconomice asupra creșterii economice a statelor din Europa Centrală, Licență, FB</t>
  </si>
  <si>
    <t>PUNGĂ I. VLĂDUŢ-GEORGIAN, Analiza economico-financiară a firmei, Licență, MN</t>
  </si>
  <si>
    <t>TĂNĂSESCU A. FLAVIUS-IULIAN, Analiza performanței financiare a companiilor din industria auto, Licență, MN</t>
  </si>
  <si>
    <t>Nitulete Eleonora</t>
  </si>
  <si>
    <t>Savu Stefan Gabriel</t>
  </si>
  <si>
    <t>Florea Sorin Alexandru</t>
  </si>
  <si>
    <t>Minea Raluca C1</t>
  </si>
  <si>
    <t>Brancoveanu Bara Andrei C1</t>
  </si>
  <si>
    <t>CALOTESCU G. ANA-VICTORIA, Analiza sistemului de management în cadrul firmei ALTEX, licență</t>
  </si>
  <si>
    <t>CERCEA I. MARIA-ADELINA, Particularitățile sistemului de management al calității în cadrul companiei SC CRAISS LOGISTIK SRL, licență</t>
  </si>
  <si>
    <t>DACHIN G. G. CĂTĂLINA-SONIA, Studiu privind evaluarea capitalului intelectual în Facultatea de Științe Economice din cadrul Universității "Lucian Blaga" din Sibiu în timpul pandemiei COVID-19, licență</t>
  </si>
  <si>
    <t>GHILASE D. M. LAVINIA-CRISTINA, Strategii de motivare a resursei umane, licență</t>
  </si>
  <si>
    <t>KOLOZSVARI A. ANNAMARIA, Managementul calității în cadrul companiei E.ON ROMÂNIA SA., licență</t>
  </si>
  <si>
    <t>TODOR F. V. ADRIANA-ELENA, Analiza strategică și particularitățile activității de desfacere în cadrul companiei ZARA, licență</t>
  </si>
  <si>
    <t>VIDRIGHIN N. IRIS-PETRONELA, Investițiile în afacerile feminine în România.Provocările unei firme într-o lume a bărbaților, licență</t>
  </si>
  <si>
    <t>ARMEAN F. C. ADRIAN, Leader standard work, licență</t>
  </si>
  <si>
    <t>CAGLAR Z. MUJGAN, Occupational safety and health management in multinational companies in Romania, licență</t>
  </si>
  <si>
    <t>LASLEA I. F. IULIA-RALUCA, The team leadership of the company SEPHORA, licență</t>
  </si>
  <si>
    <t>SZANTO I. LARISA-ALEXANDRA, Analysis of the strategic management within the IKEA COMPANY, licență</t>
  </si>
  <si>
    <t>ILIE T. ELENA MADALINA, Aspecte privitoare la strategia de management din industria de producție de conținut media, disertație</t>
  </si>
  <si>
    <t>ISPAS E. PAULA NICOLETA, Particularități ale procesului de salarizare al personalului din producție în companiile Group Antolin și IFM Provider, disertație</t>
  </si>
  <si>
    <t>PAVELESCU C. CRISTINA GEORGIANA, Analiza strategică comparativă a două firme din industria producătoare de motociclete, disertație</t>
  </si>
  <si>
    <t>VINTILA I. BOGDAN NICOLAE, Company strategies -Amazon, disertatie</t>
  </si>
  <si>
    <t>NEAGU M. CRINA FINICA, Dinamica înzestrării cu factori de producție și evoluția costurilor în cadrul companiei SANEX SRL, disertatie</t>
  </si>
  <si>
    <t>Benyovski Denisa-Luise, Studying the clients’ buying intentions for wireless earbuds, Licență</t>
  </si>
  <si>
    <t>Crișan Cătălin-Ironim, Cercetare de marketing privind influența Legii Europene a Climei asupra practicilor de marketing din cadrul industriei auto, Licență</t>
  </si>
  <si>
    <t>Dumitrean Andreea, Developing a Marketing Plan for a New Product – Bio Actiw R&amp;D Case Study, Licență</t>
  </si>
  <si>
    <t>Picuș Călin, Marketing Strategies within the Motion Pictures Industry, Licență</t>
  </si>
  <si>
    <t>Priporeanu Ionela, Cercetare de marketing privind percepția conducătorilor auto față de modelul VW ID.4 EV , Licență</t>
  </si>
  <si>
    <t>Bodi Flavia, How to Enter Foreign Markets – Regiondo Case Study, Disertație</t>
  </si>
  <si>
    <t>Cerbu Amalia, Developing a Marketing Plan for Promold Company in a B2B context, Disertație</t>
  </si>
  <si>
    <t>Jianu Michelle, Marketing Strategies used by Emirates Airlines for Becoming a Global Lifestyle Brand, Disertație</t>
  </si>
  <si>
    <t>Obadă Teodora, Studying the Consumner’s Perceived Quality regarding the New Yorker’s Market Offer, Disertație</t>
  </si>
  <si>
    <t>Roșca Laura, Cercetare de marketing privind comportamentul consumatorului de vinuri, Disertație</t>
  </si>
  <si>
    <t>Rus Oana, How to Market a Match-Making Platform for Expanding Business Abroad. Sibiu – Deventer Case Study, Disertație</t>
  </si>
  <si>
    <t>Silaghi Monica, How to Sell Your Products Online – an AtuTech Case Study, Disertație</t>
  </si>
  <si>
    <t>Vonica Diana, Studying the Dimensions of the Electric Car Market at Romanian National Level, Disertație</t>
  </si>
  <si>
    <t>Vulcan Claudia, Studying the Impact of Online Marketing Actions on the Consumers’ Buying Decision, Disertație</t>
  </si>
  <si>
    <t>BALCU L.C.DIANA-CARLINA, TURISMUL- Provocări și oportunități privite din perspective locale, națională și internaționale, Licenta</t>
  </si>
  <si>
    <t>MARIN V.L.ALIA-IOANA, Evoluția mărcilor și știința din spatele lor, Licenta</t>
  </si>
  <si>
    <t>NICOLESCU C.ANDRADA, Modalități de evaluare a calității serviciilor în vederea dezvoltării durabile a acestora, Licenta</t>
  </si>
  <si>
    <t>TATU I.A.IOAN-TIBERIU, Modalități de evaluare a calității serviciilor de cazare, Licenta</t>
  </si>
  <si>
    <t>URIAN I.IOANA-ADINA, Abordări teoretice și practice privind piața asigurărilor, Licenta</t>
  </si>
  <si>
    <t>ATINGE C. BOGDAN, Evaluarea performanțelor resurselor umane în industria ospitalității în orașul Sibiu, Dizertatie</t>
  </si>
  <si>
    <t>BONDOC D. A. ADINA STEFANIA, Ospitalitatea între teorie și tradiție, Dizertatie</t>
  </si>
  <si>
    <t>DAMIAN I. LIVIU STEFAN, Modalități concrete de îmbunătățire a infrastructurii de bayă în industria ospitalității, Dizertatie</t>
  </si>
  <si>
    <t>BECA DELIA MARIA,Simulating the productivity of the workers and measuring their satisfaction., master  C1</t>
  </si>
  <si>
    <t>DOBRIN BETINA-AMALIA, Managementul schimbării organizațiilor in timpul pandemiei, master B4</t>
  </si>
  <si>
    <t xml:space="preserve">FELDOREAN MIRCEA-ANDREIEfectele pe care pandemia le a avut asupra HORECA masterB4 </t>
  </si>
  <si>
    <t>LUNGU M. F. ADINA MIHAELA, Metode, tehnici, instrumente utiliyate pentru reducerea rezistenței la schimbare : CONA SRL,master B4</t>
  </si>
  <si>
    <t>Balu Andra Maria, Resursele umane și rolul lor în obținerea performanței instituțiilor publice, licenta MN</t>
  </si>
  <si>
    <t>BÎLDEA ELENA,Cultura organizațională și rolul ei în dezvoltarea IMM urilor, licență MN</t>
  </si>
  <si>
    <t>TODEA G. SERGIU GHEORGHE,Marketingul evenimentelor tip corporate în cadrul lanțului hotelier Marriott, B2_FEB 2020</t>
  </si>
  <si>
    <t>VINEREAN-OPREANA Anca-Simona</t>
  </si>
  <si>
    <t>CĂLIN V. LARISA-ANA-MARIA, Cercetare de marketing privind tehnicile de promovare aplicate de librăriile online. Licenta-MARKETING</t>
  </si>
  <si>
    <t>JERAY G. D. ROBERT-DANIEL, Impactul capitalului de brand asupra satisfacției și loialității clienților. Licenta-MARKETING</t>
  </si>
  <si>
    <t>MOLDOVAN A. TUDOR-OCTAVIAN, Impactul tacticilor de marketing online ale brandurilor de lux asupra consumatorilor finali. Licenta-MARKETING</t>
  </si>
  <si>
    <t>SABĂU M. D. CARMEN-MIHAELA, Cercetarea percepțiilor și experiențelor consumatorilor cu produsele din tutun fără fum. Licenta-MARKETING</t>
  </si>
  <si>
    <t>TIBORI E. T. ŞTEFANIA ADRIANA, Dezvoltarea unui plan de marketing pentru un nou teren de volei în Sibiu. Licenta-MARKETING</t>
  </si>
  <si>
    <t>VĂSIU G. ANDRA-MARIA, Cercetare de marketing privind percepția rezidenților asupra turismului din Sibiu. Licenta-MARKETING</t>
  </si>
  <si>
    <t>BALEA S. M. ANDREEA, Quantitive marketing research regarding consumers' perception of influencer marketing communications. Licenta-BUSINESS ADMINISTRATION</t>
  </si>
  <si>
    <t>MARA L. G. GABRIEL, Exploring the impact of social media marketing campaigns on the visibility of a local business. Licenta-BUSINESS ADMINISTRATION</t>
  </si>
  <si>
    <t>MATE I. ANDREA, Enhancing a company's visibility through a social media marketing campaign. Licenta-BUSINESS ADMINISTRATION</t>
  </si>
  <si>
    <t>MATE I. ANDREI, Quantitative marketing research regarding Consumer's Propensity Towards Electric Vehicles. Licenta-BUSINESS ADMINISTRATION</t>
  </si>
  <si>
    <t>PETRA C. CAIUS-IOAN, Connecting consumers to key market offerings - investigating the car industry. Licenta-BUSINESS ADMINISTRATION</t>
  </si>
  <si>
    <t>TUDOSE V. ANCA-IOANA, The impact of advertising and visual merchandising on consumer's purchase intentions. Licenta-BUSINESS ADMINISTRATION</t>
  </si>
  <si>
    <t>Consiliul Facultatii</t>
  </si>
  <si>
    <t>Comisiile subiecte licență/disertație iulie 2022</t>
  </si>
  <si>
    <t>Comisiile subiecte licență/disertație  februarie 2022</t>
  </si>
  <si>
    <t>Comisia de Asigurare a Calității ULBS (membru)</t>
  </si>
  <si>
    <t>Consiliul Facultății de Științe Economice</t>
  </si>
  <si>
    <t>Senatul ULBS</t>
  </si>
  <si>
    <t>Consiliul Școlii doctorale de Științe sociale</t>
  </si>
  <si>
    <t>Comisie de abilitare ASE București, Școala doctorală EAI, prof.univ.dr. Anca Gabriela Ilie (membru)</t>
  </si>
  <si>
    <t>Comisie la nivelul Facultății de Științe Economice pentru verificarea SIEPAS (membru)</t>
  </si>
  <si>
    <t>Comisie contestații gradații de merit la nivel ULBS (membru/reprezentant din partea SCUS)</t>
  </si>
  <si>
    <t>Membru în comisia de corectare licență 2022</t>
  </si>
  <si>
    <t>3 Comisii concurs - președinte (conf 21, asist 47, asist 48)</t>
  </si>
  <si>
    <t>Comisie subiecte admitere iulie 2022</t>
  </si>
  <si>
    <t>Comisii subiecte licență iulie 2022 - am suplinit pe Alin Opreana</t>
  </si>
  <si>
    <t>Comisie corectură licență</t>
  </si>
  <si>
    <t>Comisii contestații examene studenți</t>
  </si>
  <si>
    <t>Comisie evaluare gradații de merit</t>
  </si>
  <si>
    <t>Comisie verificare Siepas 2021</t>
  </si>
  <si>
    <t>CECS( Comisia de Etică în cercetarea științifică a ULBS)</t>
  </si>
  <si>
    <t>Comisia pentru ocuparea postului didactic de asistent-Țichindelean Monica, membru</t>
  </si>
  <si>
    <t>Comisie subiecte licență februarie 2022 specializarea MK</t>
  </si>
  <si>
    <t>Comisie subiecte licență iulie 2022 specializarea MK</t>
  </si>
  <si>
    <t>Comisia de licență iulie 2022-membru în comisia de supraveghere</t>
  </si>
  <si>
    <t>Comisia de admitere iulie/septembrie 2022-membru în comisia de supraveghere</t>
  </si>
  <si>
    <t>Comisie concurs - Tichindelean Monica</t>
  </si>
  <si>
    <t>Comisie evaluare gradaţii de merit</t>
  </si>
  <si>
    <t>Comisie de licenta - iulie 2022 - supraveghere</t>
  </si>
  <si>
    <t xml:space="preserve">Comisia de admitere - iulie 2022 - supraveghere examen limbi străine </t>
  </si>
  <si>
    <t>Supraveghere licenta</t>
  </si>
  <si>
    <t>Comisie concurs conf. Poziția 21, Dep.1</t>
  </si>
  <si>
    <t>Senat ULBS - membru</t>
  </si>
  <si>
    <t xml:space="preserve">Comisie subiecte licenta MN </t>
  </si>
  <si>
    <t>comisia de supraveghere licență</t>
  </si>
  <si>
    <t>Comisii pentru solutionarea contestatiilor la evaluarile studentilor_contestatie BA</t>
  </si>
  <si>
    <t>Comisie elaborare subiecte examen de licenta_Management_Iulie 2022</t>
  </si>
  <si>
    <t>Membru in Consiliul Departamentului</t>
  </si>
  <si>
    <t>Membru in Consiliul Facultatii</t>
  </si>
  <si>
    <t>Membru in comisia de elaborare a subiectelor Examen de Licenta - iulie 2023</t>
  </si>
  <si>
    <t>Comisie pentru susținerea examenului de licență (comisie supraveghere)</t>
  </si>
  <si>
    <t>Consiliul executiv al Societății Antreprenoriale Studențești din cadrul ULBS - EduHub</t>
  </si>
  <si>
    <t>Comisiile de licență - membru in comisia de supraveghere (CIG) - 6 iulie 2022</t>
  </si>
  <si>
    <t>Comisia de admitere - membru in comisia de supraveghere: 9 iulie 2022 -  proba scrisă (online) competență lingvistică - licenta, 16 iulie 2022 - proba scrisă admitere master, 10 septembrie 2022 - proba scrisă (online) competență lingvistică - licenta</t>
  </si>
  <si>
    <t>Concurs ocupare post didactic (asistent univ Sorin Terchila)</t>
  </si>
  <si>
    <t>Comisie supravegheat proba scrisa admitere master iulie 2022</t>
  </si>
  <si>
    <t xml:space="preserve">Popescu Doris-Louise </t>
  </si>
  <si>
    <t>Comisia selectie mobilitati Erasmus (STT.STA)</t>
  </si>
  <si>
    <t>Comisia licenta 2022</t>
  </si>
  <si>
    <t>Comisia admitere 2022</t>
  </si>
  <si>
    <t xml:space="preserve">comisa de licenta/disertatie iulie 2022 </t>
  </si>
  <si>
    <t>comisa de admitere iulie/septembrie 2022</t>
  </si>
  <si>
    <t>Comisia de supraveghere licență Iulie 2022</t>
  </si>
  <si>
    <t>Comisia de supraveghere master Iulie 2022</t>
  </si>
  <si>
    <t>Consiliul Științific ULBS</t>
  </si>
  <si>
    <t>Comisie permanenta ERASMUS</t>
  </si>
  <si>
    <t>Membru comisie de corectură</t>
  </si>
  <si>
    <t>consiliul facultatii</t>
  </si>
  <si>
    <t xml:space="preserve">Consiliul de Administratie </t>
  </si>
  <si>
    <t>Consiliu academic AFER https://afer.ase.ro/?page_id=23</t>
  </si>
  <si>
    <t>Comisie concurs prof. poziția 6, dep 2</t>
  </si>
  <si>
    <t>Consiliul Academic al ULBS</t>
  </si>
  <si>
    <t xml:space="preserve">Membru în Consiliul Departamentului </t>
  </si>
  <si>
    <t>Membru în Consiliul Facultății</t>
  </si>
  <si>
    <t>Membru Comisia pentru evaluarea internă și asigurarea calității educației pentru domeniul Marketing, Facultatea de Științe Economice, Universitatea 1Decembrie 1918 Alba Iulia</t>
  </si>
  <si>
    <t>Membru Comisie licență 2022 - corectură</t>
  </si>
  <si>
    <t>Membru Comisie selecție Erasmus - 11 ianuarie 2022 - selectie studenti</t>
  </si>
  <si>
    <t>Membru Comisie selecție Erasmus - 15 aprilie 2022 - selectie studenti</t>
  </si>
  <si>
    <t>Consiliul facultatii</t>
  </si>
  <si>
    <t>Comisie de elaborare subiecte - febr. 2022</t>
  </si>
  <si>
    <t>Comisie de elaborare subiecte - iulie 2022</t>
  </si>
  <si>
    <t>Comisia pentru concursul pe post de asistent poziția 47 in cadrul departamentului MMAA - 7 Februarie 2022</t>
  </si>
  <si>
    <t>Comisie de supraveghere a examenului de licență iulie2022</t>
  </si>
  <si>
    <r>
      <t xml:space="preserve">comisii de concurs pentru ocuparea posturilor didactice și de cercetare - </t>
    </r>
    <r>
      <rPr>
        <i/>
        <sz val="10"/>
        <color indexed="8"/>
        <rFont val="Arial Narrow"/>
        <family val="2"/>
      </rPr>
      <t>postul didactic de CONFEENȚIAR, poz. 59 de la Departamentul Informatică și Cibernetică Economică, Facultatea Cibernetică, Statistică și Informatică Economică</t>
    </r>
    <r>
      <rPr>
        <sz val="10"/>
        <color indexed="8"/>
        <rFont val="Arial Narrow"/>
        <family val="2"/>
      </rPr>
      <t>, conform Deciziei Rectorului ASE București nr. 1195/20.12.2021</t>
    </r>
  </si>
  <si>
    <r>
      <rPr>
        <sz val="10"/>
        <color rgb="FF000000"/>
        <rFont val="Arial Narrow"/>
        <family val="2"/>
      </rPr>
      <t>Examen finalizare studii de licență - subiecte proba scrisă - iulie 2022</t>
    </r>
  </si>
  <si>
    <r>
      <rPr>
        <sz val="10"/>
        <color rgb="FF000000"/>
        <rFont val="Arial Narrow"/>
        <family val="2"/>
      </rPr>
      <t>Examen finalizare studii de licență - subiecte proba scrisă - februarie</t>
    </r>
  </si>
  <si>
    <r>
      <rPr>
        <sz val="10"/>
        <color rgb="FF000000"/>
        <rFont val="Arial Narrow"/>
        <family val="2"/>
      </rPr>
      <t>Admitere masterat - subiecte proba scrisă - iulie 2022</t>
    </r>
  </si>
  <si>
    <t>Tutorat , MBM an II</t>
  </si>
  <si>
    <t>Tutorat</t>
  </si>
  <si>
    <t>Practica de specialitate - Marketing II</t>
  </si>
  <si>
    <t>Practica de specialitate - B2</t>
  </si>
  <si>
    <t>Practica de specialitate - B4</t>
  </si>
  <si>
    <t>Tutorat - BA anul 3</t>
  </si>
  <si>
    <t>tutorat specializarea Management an II</t>
  </si>
  <si>
    <t>practica de specialitate Management an II</t>
  </si>
  <si>
    <t>Tutorat BA</t>
  </si>
  <si>
    <t>Tutorat - BA</t>
  </si>
  <si>
    <t>Practică - II C1</t>
  </si>
  <si>
    <t>CONSULTAȚII</t>
  </si>
  <si>
    <t>Practica de specialitate</t>
  </si>
  <si>
    <t>Editor Revista Studenților Economiști Sibieni - http://economice.ulbsibiu.ro/revista.studentilor/editorial.php</t>
  </si>
  <si>
    <t>Olimpiada Nationala a Economistiilor in Formare ONEF 10-23 11 2021,Coordonator Plan de afaceri -membru</t>
  </si>
  <si>
    <t>Organizarea de: Intalnire intre studenti (B4 anul I) si mediul de afaceri (Somarest) - in baza parteneriatului dintre ULBS-CFAS Sbiu-CCIFER Bucuresti - 17.03.2022 - 20 studenti</t>
  </si>
  <si>
    <t>Organizarea de:  Prelegeri ale unor personalități din domeniu - Roel Rietberg - Strategy Safary Module (C1 anul I) - 04-07.04.2022 - 15 studenti</t>
  </si>
  <si>
    <t>Evenimentul studențesc ONEF 2021 - faza locală, etapele: (1) comunicări științifice și (2) planuri de afaceri, 26 octombrie-24 noiembrie 2021, calitatea de recenzor</t>
  </si>
  <si>
    <t>Evenimentul studențesc ONEF 2021 - faza locală, etapele: (1) comunicări științifice și (2) planuri de afaceri, 26 octombrie-24 noiembrie 2021, coordonare planuri de afaceri (alături de încă 5 cadre didactice)</t>
  </si>
  <si>
    <t>Olimpiada Națională a Economiștilor în Formare (ONEF). Competiția de planuri de afaceri 2021 - faza locală, 26 oct.-24 nov. 2021, profesor coordonator planuri de afaceri</t>
  </si>
  <si>
    <t>50 p./echipă</t>
  </si>
  <si>
    <t>Comisie evaluare comunicare stiintifice + planuri de afaceri (recenzor/membru comisie)</t>
  </si>
  <si>
    <t>Coordonator plan ed afaceri studenti</t>
  </si>
  <si>
    <t>Școala de vara: Intensive Summer Programme For Economics Students “Fintech: Digital Finance And Blockchain”, 15-25 Iunie, 2022, membru în comitetul organizator</t>
  </si>
  <si>
    <t>Școala de vara: Intensive Training for Teaching Staff “Development of digital skills and modern teaching methods for economics teachers”, 27 Iunie-4 Iulie, 2022, membru în comitetul organizator</t>
  </si>
  <si>
    <t>Olimpiada Națională a Economiștilor în Formare, Competiția Planuri de afaceri, Comisie evaluare  comunicări științifice 2022</t>
  </si>
  <si>
    <t>Olimpiadei Naţionale a Economiştilor în Formare (ONEF) – faza locală, ediţia a XV-a, anul 2021, în perioada 10-23 noiembrie 2021, coordonator</t>
  </si>
  <si>
    <t>Special Workshop on “Challenging issues and findings in ongoing doctoral programs“, IECS2022, cu intrebari adresate de studentii doctoranzi (cu 2 saptamani inainte) si raspunsuri in cadrul workshopului+ prelegere moderator</t>
  </si>
  <si>
    <t>Seminar de cercetare pentru studentii doctoranzi, master - profesor invitat Alexandru Minea, Franta</t>
  </si>
  <si>
    <t xml:space="preserve">Baltador Lia Alexandra </t>
  </si>
  <si>
    <t>EduHub- Societatea Antreprenoriala Studenteasca</t>
  </si>
  <si>
    <t>CNFIS FDI 2022-0256</t>
  </si>
  <si>
    <t>Beneficiar</t>
  </si>
  <si>
    <t>CNFIS-FDI-2022-0256</t>
  </si>
  <si>
    <t>CNFIS-FDI-2022-0256 - Domeniul 4: susținerea activităților societăților antreprenoriale studențești (SAS) din cadrul universităților;</t>
  </si>
  <si>
    <t>http://www.cnfis.ro/wp-content/uploads/2022/03/FDI2022-rezultate-finale-CNFIS-proiecte.pdf</t>
  </si>
  <si>
    <t>Șerban Anca</t>
  </si>
  <si>
    <t>"ULBS ForTHem: Internationalizarea ca element - cheie pentru consolidarea statutului ULBS de universitate europeană", cod CNFIS-FDI-2022-0337</t>
  </si>
  <si>
    <t>UEFISCDI</t>
  </si>
  <si>
    <t>Șerban Anca (Ștefenel Delia)</t>
  </si>
  <si>
    <t>03/22-12/22</t>
  </si>
  <si>
    <t>STT, Universita degli Studi di Torino, Italia, 9-13 mai 2022</t>
  </si>
  <si>
    <t>Mobilitate de predare Erasmus+, Universitatea de Economie din Varna, Varna, Bulgaria, 10-16 martie 2022</t>
  </si>
  <si>
    <t>Mobilitate de formare Erasmus+, Universitatea Europeană Tirana (U.E.T.SHPK), Tirana, Albania, 28 aprilie - 6 mai 2022</t>
  </si>
  <si>
    <t>Mobilitate de formare Erasmus+, ASEM, Chișinău, 24-30 iunie 2022</t>
  </si>
  <si>
    <t>Mobilitate de formare la Polytechnic Institute of Viana do Castelo, Portugalia</t>
  </si>
  <si>
    <t>Mobilitate de predare - University of Airlangga, Surabaya, Indonezia, 17 - 28 iunie 2022</t>
  </si>
  <si>
    <t>Erasmus+ STA, Belgrad, Serbia, Faculty of Business and Entrepreneuruship, 18-24.10.2021</t>
  </si>
  <si>
    <t>STT, Universitas Airlangga</t>
  </si>
  <si>
    <t>Erasmus+, Instituto Tecnológico de Santo Domingo, INTEC, Republica Dominicana, STT, 2-6 mai 2022</t>
  </si>
  <si>
    <t>STA, Academia de Studii Economice a Moldovei din Chișinău, Republica Moldova, 27.06.2022 – 05.07.2022</t>
  </si>
  <si>
    <t>STT, University of Economics in Bratislava, Slovacia 22.11.2021 - 28.11.2021.</t>
  </si>
  <si>
    <t>Creating Cultural Understanding through Travel</t>
  </si>
  <si>
    <t>Țichindelean Mihai, Tileagă Cosmin, Opreana Alin, Bodi Flavia, Beca Delia, Rus Oana, Ene Ioana-Amalia</t>
  </si>
  <si>
    <t>ATLAS, Arnhem, The Netherlands</t>
  </si>
  <si>
    <t>ISBN - 9789493064072</t>
  </si>
  <si>
    <t>Responsabil Francofonie al ULBS, regim continuu</t>
  </si>
  <si>
    <t>Evaluare dosare burse Eugene Ionescu, ianuarie-februarie-martie 2022</t>
  </si>
  <si>
    <t>Activitățile administrative de care le desfășor ca director al Școlii doctorale de Științe Sociale</t>
  </si>
  <si>
    <t>Formare - GRI Professional Certification Program - Certified Training Course based on the GRI Sustainability Reporting Standards (Proiect FDI Eduhub (SAS-ULBS) deschide orizonturi 2022); 14, 20-21 ianuarie 2022</t>
  </si>
  <si>
    <t>Camelia Budac</t>
  </si>
  <si>
    <t>Formare_CSR Trends; GRI Standards. The CSR Agency, 14.01; 20-21.01.2022</t>
  </si>
  <si>
    <t>8*3</t>
  </si>
  <si>
    <t>"Formare_FDI D6_”Atelierele pentru dezvoltarea și îmbunătățirea competențelor digitale în domeniul cercetării pentru utilizarea cât mai avansată a softurilor și platformelor”: Utilizarea aplicației EViews pentru analiza statistică a datelor, estimare și prognoză; Utilizarea aplicației VosViewer pentru crearea hărților de rețea; Utilizarea aplicației Zotero pentru colectarea, administrarea și citarea referințelor bibliografice.
conf. univ. dr. Marian Pompiliu CRISTESCU: 03.11.2021; 10.11.2021; 17.11.2021"</t>
  </si>
  <si>
    <t>Activități administrative ale departamentulului de Management, Marketing și Administrarea Afacerilor, în calitate de director departament</t>
  </si>
  <si>
    <t xml:space="preserve"> Program de formare profesională 6 zile: Intensive Training for Teaching Staff “Development of Digital Skills and Modern Teaching Methods for Economics Teachers” - ULBS (27 iunie - 4 iulie 2022)     </t>
  </si>
  <si>
    <t>Curs de formare Leadership academic</t>
  </si>
  <si>
    <t>Coordonator actiuni de promovare la nivel de facultate</t>
  </si>
  <si>
    <t xml:space="preserve">Fuciu Mircea    </t>
  </si>
  <si>
    <t xml:space="preserve">Formare_CSR Trends; GRI Standards. The CSR Agency, 14.01; 20-21.01.2022  </t>
  </si>
  <si>
    <t>Formare_FDI D6_”Atelierele pentru dezvoltarea și îmbunătățirea competențelor digitale în domeniul cercetării pentru utilizarea cât mai avansată a softurilor și platformelor”: Utilizarea aplicației EViews pentru analiza statistică a datelor, estimare și prognoză; Utilizarea aplicației VosViewer pentru crearea hărților de rețea; Utilizarea aplicației Zotero pentru colectarea, administrarea și citarea referințelor bibliografice.
conf. univ. dr. Marian Pompiliu CRISTESCU: 03.11.2021; 10.11.2021; 17.11.2021</t>
  </si>
  <si>
    <t>Formare_FDI D6_”Atelierele pentru dezvoltarea și îmbunătățirea competențelor digitale în domeniul cercetării pentru utilizarea cât mai avansată a softurilor și platformelor”:  Aplicatii academice de regasire a cercetarii personale si colaborative; Aplicatii academice de regasire a vizibilitatii cercetarii si impactului ei in mediile colaborative; Studii de caz in domeniul regasiri cercetarii si impactului acesteia.
conf. univ. dr. Nicolae Stelian CONSTANTINESCU: 15.10.2021; 18.10.2021; 19.10.2021</t>
  </si>
  <si>
    <t>Formare_FDI D6_”Atelierele pentru dezvoltarea și îmbunătățirea competențelor digitale în domeniul cercetării pentru utilizarea cât mai avansată a softurilor și platformelor”: Modele de Baze de Date in structurarea cercetarii; Modele, Sisteme si Structuri in BigData cu aplicatii in Research Data; Aplicatii ale structurilor BigData in cadrul clasificarii subramurilor de cercetare.
lector univ. dr. Iosif Mircea NEAMŢU: 15.10.2021; 18.10.2021; 19.10.2021.</t>
  </si>
  <si>
    <t xml:space="preserve">Formare_FDI D6_”Ateliere de scriere academică adresate pentru formarea de competențe de cercetare științifică".
Prof. univ. dr. Dan Dobrota: 26.10.2021; 02.11.2021; 03.11.2021. </t>
  </si>
  <si>
    <t>Formare_FDI D6_"Ateliere de formarea a competențelor pentru creșterea calității în informare și diseminare a rezultatelor cercetării"
Prof. univ. dr. Silvia Florea: 29.10.2021; 03.11.2021; 12.11.2021</t>
  </si>
  <si>
    <t>Formare_"Ateliere de schimburi de bune practici în domeniul metodologiei cercetării științifice prin prezentarea celor mai noi metodologii folosite în cercetarea științifică"
Raluca Groșescu: 09.11.2021</t>
  </si>
  <si>
    <t>Formare_TeachOn_ASBP - webinar
Robert Pfutzner (ULBS)- Democratic Teaching and Collaborative Learning. Advantages and limitations of the online tool “gather.town” [En], 
Teresa Leonhard (ULBS)- Visual Creations for Interactive Online Teaching - ThingLink &amp; Video Tutorials (En/Ro), 
Loredana Perla, Alessia Scarinci (University of Bari, Italy ) Digital Scholarship and Faculty Development: for professional development in the university context, 
Estela Ene (Purdue University, Indianapolis, USA) - Creating engaging discussions online
29.10.2021</t>
  </si>
  <si>
    <t>Alte activitati suport_50 Grile licenta_MG_Management</t>
  </si>
  <si>
    <t>Alte activitati suport_50 Grile licenta_MG_Management strategic</t>
  </si>
  <si>
    <t xml:space="preserve">Alte activitati suport_50 Grile licenta_BA_Management </t>
  </si>
  <si>
    <t>Alte activitati suport_Suport curs Licenta; Tematica &amp; Bibliografie - Noi_Management</t>
  </si>
  <si>
    <t>Alte activitati suport_Grile la prima vedere licenta MG &amp; BA (3 discipline)</t>
  </si>
  <si>
    <t>Alte activitati suport_Documente "noul site ULBS"</t>
  </si>
  <si>
    <t xml:space="preserve">Alte activitati suport_Fisa disciplina optionala_pt dosar BA </t>
  </si>
  <si>
    <t>Comisie evaluare interna dosar abilitare_3_23.03.2022</t>
  </si>
  <si>
    <t>Comisie evaluare interna dosar abilitare_2_13.09.2022</t>
  </si>
  <si>
    <t>Comisie evaluare interna dosar abilitare_1_07.04.2022</t>
  </si>
  <si>
    <t>Gestionarea paginii de social media</t>
  </si>
  <si>
    <t>Participare la cursul de formare profesională (realizat în cadrul proiectului FDI EduHub - Societatea Antreprenorială Studențească) - Curs CSR Trends (14.01.2022) și Curs GRI Standards (20.01.2022 și 21.01.2022)</t>
  </si>
  <si>
    <t>promovarea ofertei educaționale a ULBS</t>
  </si>
  <si>
    <t>gestionarea paginilor de social media ale facultății (dep. 1)</t>
  </si>
  <si>
    <t xml:space="preserve"> Program de formare profesională 6 zile: Intensive Training for Teaching Staff “Development of Digital Skills and Modern Teaching Methods for Economics Teachers” - ULBS (27 iunie - 4 iulie 2022)</t>
  </si>
  <si>
    <t>Formare</t>
  </si>
  <si>
    <t>Traducere in limba engleza a patru fise de disciplina in vederea acreditarii specializarii BA (Drept, Educatie fizica1, Educatie fizica2 si Elaborarea lucrarii de licenta), octombrie 2021</t>
  </si>
  <si>
    <t xml:space="preserve">Alte activitati suport </t>
  </si>
  <si>
    <t>Vizita promovare licee, 2022</t>
  </si>
  <si>
    <t>8*2</t>
  </si>
  <si>
    <t>Realizarea de materiale promoționale cu oferta ULBS-FSE</t>
  </si>
  <si>
    <t>coordonare program MN</t>
  </si>
  <si>
    <t>coordonare program MK</t>
  </si>
  <si>
    <t>promovare</t>
  </si>
  <si>
    <t>Formare CSR Trends, GRI Standards, GSR Agency, 14, 20-21.01</t>
  </si>
  <si>
    <t>Alte activități suport Grile Micro și Macro</t>
  </si>
  <si>
    <t>Prezentare ofertă de studii master B2 - Târgul de Ecoturism</t>
  </si>
  <si>
    <t>Vizită cu studenți la Hotel Continental Forum - evenim Ziua porților deschise în industria HORECA</t>
  </si>
  <si>
    <t>coordonare programe ID: CIG + ECTS</t>
  </si>
  <si>
    <t>80*2</t>
  </si>
  <si>
    <t>Ghidaj turistic - profesori Școala de Vară Rethinking Finance 2022, 29 iunie 2022</t>
  </si>
  <si>
    <t>Ghidaj turistic - participanți Școala de Vară Rethinking Finance 2022, 3 iulie 2022</t>
  </si>
  <si>
    <t>Dezvoltarea de materiale promotionale</t>
  </si>
  <si>
    <t>Ilie Livia</t>
  </si>
  <si>
    <t>Ilie, LIVIA Vasiu, DIANA</t>
  </si>
  <si>
    <t>Vasiu D, Ilie L</t>
  </si>
  <si>
    <t xml:space="preserve"> Orăștean, R., Ogrean, C., Mărginean, S. (eds) Innovative Business Development—A Global Perspective. IECS 2018. Springer Proceedings in Business and Economics. Springer, Cham. https://doi.org/10.1007/978-3-030-01878-8_33</t>
  </si>
  <si>
    <t>https://link.springer.com/chapter/10.1007/978-3-030-01878-8_33</t>
  </si>
  <si>
    <t xml:space="preserve"> https://doi.org/10.1007/978-3-030-01878-8_33</t>
  </si>
  <si>
    <t>Ramli, Nur Ainna, et al. "The mediating effects of sustainable growth rate: evidence from the perspective of Shariah-compliant companies." Cogent Business &amp; Management 9.1 (2022): 2078131.</t>
  </si>
  <si>
    <t>Daniela-Emanuela Dănăcică*, Lucian Belașcu** and Livia Ilie*</t>
  </si>
  <si>
    <t xml:space="preserve">The Interactive Causality between Higher Education and Economic Growth in Romania </t>
  </si>
  <si>
    <t>Gruševá, E., &amp; Blašková, V. (2022). Education as a factor influencing the economic growth of the V4 countries. Review of Applied Socio-Economic Research, 24(2), 58 - 69. https://doi.org/10.54609/reaser.v24i2.139</t>
  </si>
  <si>
    <t>Scopus, ERIHPLUS</t>
  </si>
  <si>
    <t>Intellectual Property Rights: An Economic Approach</t>
  </si>
  <si>
    <t>https://www.nature.com/articles/s41597-022-01360-z</t>
  </si>
  <si>
    <t>Wos, Clarivate</t>
  </si>
  <si>
    <t>Jinqiu Li, Yuyou Zou, Mingqiu Li, Synergetic evolution of the regional intellectual property management systems in China based on logistic model, Managerial and Decisoion economics, 2022</t>
  </si>
  <si>
    <t>https://onlinelibrary.wiley.com/doi/abs/10.1002/mde.3625</t>
  </si>
  <si>
    <t>Scopus, WOS</t>
  </si>
  <si>
    <t>Rasheed, S., Venkatesh, P. (2022). Status of Wheat Variety Protection in India: Implications and Future Directions. In: , et al. New Horizons in Wheat and Barley Research . Springer, Singapore. https://doi.org/10.1007/978-981-16-4449-8_5</t>
  </si>
  <si>
    <t>https://link.springer.com/chapter/10.1007/978-981-16-4449-8_5</t>
  </si>
  <si>
    <t>Ksenia Zykova,Impact of Intellectual Property Rights on Activity of Cross-Border Mergers and Acquisitions, Journal of corporate Finance research, vol16/2022</t>
  </si>
  <si>
    <t>https://cyberleninka.ru/article/n/impact-of-intellectual-property-rights-on-activity-of-cross-border-mergers-and-acquisitions/viewer</t>
  </si>
  <si>
    <t>Ilie Livia, Bondrea I</t>
  </si>
  <si>
    <t>Changing labour market needs and the challenges for academic leadership</t>
  </si>
  <si>
    <t>Okorie et all., Zoom-based GROW coaching intervention for improving subjective well-being in a sample of school administrators: A randomized control trial, Internet Interventions, 29/2022</t>
  </si>
  <si>
    <t>https://www.sciencedirect.com/science/article/pii/S2214782922000562</t>
  </si>
  <si>
    <t>Scopus, Wos</t>
  </si>
  <si>
    <t>Katarzyna Piwowar-Sulej, Krzysztof Podsiadły, Technological innovation and the labor market: The two-way non-reciprocal relationships with a focus on the confectionery industry in Poland,  Journal of Entrepreneurship, Management and Innovation, 18/2022</t>
  </si>
  <si>
    <t>https://www.ceeol.com/search/article-detail?id=1062052</t>
  </si>
  <si>
    <t>scopus, clarivate</t>
  </si>
  <si>
    <t>Onje Samuel, Dr Joel Akowe, Dr (Mrs) Ruth Haruna A, Noah Opaluwa, &amp; Omejeh Timothy Enejoh. (2022). ENTREPRENEURSHIP EDUCATION AND GRADUATE EMPLOYABILITY IN KOGI STATE, NIGER. EPRA International Journal of Research and Development (IJRD), 7(10), 18–24. Retrieved from http://eprajournals.net/index.php/IJRD/article/view/966</t>
  </si>
  <si>
    <t>http://eprajournals.net/index.php/IJRD/article/view/966</t>
  </si>
  <si>
    <t>Clarivate</t>
  </si>
  <si>
    <t>Challenges for financial managers in a changing economic environment</t>
  </si>
  <si>
    <t>Osipov, P., Girfanova, E., Ziyatdinova, J., Kraysman, N.V. (2023). Integrating Higher Education, Science and Industry: Towards a Partnership for Training Competitive Financial Managers. In: Auer, M.E., Pachatz, W., Rüütmann, T. (eds) Learning in the Age of Digital and Green Transition. ICL 2022. Lecture Notes in Networks and Systems, vol 634. Springer, Cham. https://doi.org/10.1007/978-3-031-26190-9_95</t>
  </si>
  <si>
    <t>https://link.springer.com/chapter/10.1007/978-3-031-26190-9_95</t>
  </si>
  <si>
    <t>Horobet,A, Ilie, L</t>
  </si>
  <si>
    <t>INTERNATIONAL INVESTMENTS WITH EXCHANGE RATE RISK: THE CASE OF CENTRAL AND EASTERN EUROPE CURRENCIES.</t>
  </si>
  <si>
    <t>Eita, J.H.; Tchuinkam Djemo, C.R. Quantifying Foreign Exchange Risk in the Selected Listed Sectors of the Johannesburg Stock Exchange: An SV-EVT Pairwise Copula Approach. Int. J. Financial Stud. 2022, 10, 24. https://doi.org/10.3390/ijfs10020024</t>
  </si>
  <si>
    <t>https://www.mdpi.com/2227-7072/10/2/24</t>
  </si>
  <si>
    <t>Ilie,L, Bondrea,I, Serban, A</t>
  </si>
  <si>
    <t>The entrepreneurial university-a response of academic leadership facing current challenges</t>
  </si>
  <si>
    <t>Elatawneh, H. A. A. ., Sidek, S., &amp; Abo Mosali, N. . (2022). Factors Affecting Academics Professional Development of Higher Education Institutions. International Journal of Sustainable Construction Engineering and Technology, 13(4), 350–361. Retrieved from https://penerbit.uthm.edu.my/ojs/index.php/IJSCET/article/view/12796</t>
  </si>
  <si>
    <t>https://penerbit.uthm.edu.my/ojs/index.php/IJSCET/article/view/12796</t>
  </si>
  <si>
    <t>On the exchange rate risk contribution to the performance of international investments: the case of Romania</t>
  </si>
  <si>
    <t>António Portugal Duarte, Nuno Baetas da Silva, Exchange Rate Synchronization for a Set of Currencies from Different Monetary Areas,  Scientific Annals of Economics and Business Journal, 69/2022</t>
  </si>
  <si>
    <t>https://www.ceeol.com/search/article-detail?id=1048760</t>
  </si>
  <si>
    <r>
      <t>Shtar, G., Azulay, L., Nizri, O. </t>
    </r>
    <r>
      <rPr>
        <i/>
        <sz val="10"/>
        <color rgb="FF222222"/>
        <rFont val="Arial Narrow"/>
        <family val="2"/>
      </rPr>
      <t>et al.</t>
    </r>
    <r>
      <rPr>
        <sz val="10"/>
        <color rgb="FF222222"/>
        <rFont val="Arial Narrow"/>
        <family val="2"/>
      </rPr>
      <t> CDCDB: A large and continuously updated drug combination database. </t>
    </r>
    <r>
      <rPr>
        <i/>
        <sz val="10"/>
        <color rgb="FF222222"/>
        <rFont val="Arial Narrow"/>
        <family val="2"/>
      </rPr>
      <t>Sci Data</t>
    </r>
    <r>
      <rPr>
        <sz val="10"/>
        <color rgb="FF222222"/>
        <rFont val="Arial Narrow"/>
        <family val="2"/>
      </rPr>
      <t> </t>
    </r>
    <r>
      <rPr>
        <b/>
        <sz val="10"/>
        <color rgb="FF222222"/>
        <rFont val="Arial Narrow"/>
        <family val="2"/>
      </rPr>
      <t>9</t>
    </r>
    <r>
      <rPr>
        <sz val="10"/>
        <color rgb="FF222222"/>
        <rFont val="Arial Narrow"/>
        <family val="2"/>
      </rPr>
      <t>, 263 (2022). https://doi.org/10.1038/s41597-022-01360-z</t>
    </r>
  </si>
  <si>
    <t>Asaolu, Taiwo Olufemi, et al. "Audit Committee Characteristics and Sustainable Growth Among Selected Listed Non-Financial Firms in Nigeria." Iranian Journal of Accounting, Auditing and Finance 6.3 (2022): 1-13.</t>
  </si>
  <si>
    <t>Daniela-Emanuela Dănăcică, Lucian Belașcu and Livia Ilie</t>
  </si>
  <si>
    <t xml:space="preserve">Ramona Puiu, Theofild-Andrei Lazăr,The Romanian Higher Educational System – before and after the Bologna moment. Case study of a Romanian university, Journal of Educational Sciences, 45/2022,pp 69-87, </t>
  </si>
  <si>
    <t>https://www.ceeol.com/search/article-detail?id=1054736</t>
  </si>
  <si>
    <t>ERIHPLUS</t>
  </si>
  <si>
    <t>Hassan, M., Habib, Z., &amp; Ali, M. S. Z. (2022). Technical and Vocational Educational Programs: Investigating the Effect on Poverty Reduction. Global Regional Review, VII(II), 267-275. https://doi.org/10.31703/grr.2022(VII-II).25</t>
  </si>
  <si>
    <t>TELLA, Adeyinka. "Information Provision, Curriculum Impact, and Relevance as Predictors of Entrepreneurial Intention among Lis Undergraduates Students in Five Nigeria Universities." PROCEEDINGS E-BOOK: 182</t>
  </si>
  <si>
    <t>https://www.researchgate.net/profile/Muhammad-Umar-Abbasi/publication/365450156_7th_EMI_-_Proceedings_Book_4_Aug/links/6375d1c91766b34c542fb4a7/7th-EMI-Proceedings-Book-4-Aug.pdf#page=182</t>
  </si>
  <si>
    <t>Economic considerations regarding the first oil shock, 1973-1974</t>
  </si>
  <si>
    <t xml:space="preserve">Wojciech Ostrowski, Chapter 13: Oil nationalism, decolonization and fragmentation in Handbook on Oil and International Relations Edited by Roland Dannreuther and Wojciech Ostrowski,  Political Science and Public Policy 2022
</t>
  </si>
  <si>
    <t>https://www.elgaronline.com/edcollchap/book/9781839107559/book-part-9781839107559-21.xml</t>
  </si>
  <si>
    <t>Widyastuti, D. K. (2022). Foreign investment regulation in Indonesia: making a case for reform in regulating foreign investment in public companies (Doctoral dissertation, Macquarie University).</t>
  </si>
  <si>
    <t>Teze de doctorat</t>
  </si>
  <si>
    <t>50*1.5*1,5</t>
  </si>
  <si>
    <t>Participant - Mihai Cazacu, Alexandra Horobet, Marinela-Luminita-Emanuela Zlatea,
Lucian Belascu - The Bucharest University of Economic Studies; The Bucharest University of Economic Studies; The Bucharest University of Economic Studies; “Lucian Blaga” University of Sibiu / Romania, Researching the impact of corruption and organized crime on FDI in Europe: A literature review</t>
  </si>
  <si>
    <t>Florența, Italia</t>
  </si>
  <si>
    <t>http://ebeec.ihu.gr/index.php/past-conferences/ebeec-2022</t>
  </si>
  <si>
    <t>20-22 mai 2022</t>
  </si>
  <si>
    <t>Participant - Eugen Constantin Rosca, Lucian Belascu, Alexandra Horobet, Alma Pentescu - “Lucian Blaga” University of Sibiu; “Lucian Blaga” University of Sibiu; Bucharest University of Economic Studies; “Lucian Blaga” University of
Sibiu / Romania, On the economic development – competitiveness – business environment triad: The case of Catalonia</t>
  </si>
  <si>
    <t>Participant - Alexandra Horobeț, Maria-Alexandra Ionescu, Lucian Belascu - Bucharest University of Economic Studies; Bucharest University of Economic Studies;
“Lucian Blaga” University of Sibiu / Romania, Energy price shocks and the global economy: A macroeconomic analysis</t>
  </si>
  <si>
    <t>Participant - STOCK PRICES, ATTENTION AND GOOGLE SEARCHES; Alexandra HOROBEȚ
Bucharest University of Economic Studies, Bucharest, Romania
Cristina NEGREANU
Bucharest University of Economic Studies, Bucharest, Romania
Maria Alexandra IONESCU
Bucharest University of Economic Studies, Bucharest, Romania
Lucian BELAȘCU
"Lucian Blaga" University of Sibiu, Sibiu, Romania</t>
  </si>
  <si>
    <t>București, România</t>
  </si>
  <si>
    <t>https://icess.ase.ro/publication-opportunities/archive/icess-2022/</t>
  </si>
  <si>
    <t>16-17 iunie 2022</t>
  </si>
  <si>
    <t>Participant - Lucian Belașcu &amp; Alexandra Horobeț, “The relationship between environmental quality, energy
consumption and economic growth. A panel data analysis”</t>
  </si>
  <si>
    <t>Timișoara, România</t>
  </si>
  <si>
    <t>https://society4romanianstudies.org/2022-conference/</t>
  </si>
  <si>
    <t>15-17 iunie 2022</t>
  </si>
  <si>
    <t>Participant - Diana-Elena Velica Carciumarescu and Lucian-Aron Belascu - Economic and Social Outcome of Public Financial Support Schemes for Smes, a Narrative Literature Review</t>
  </si>
  <si>
    <t>24-25 mai 2022</t>
  </si>
  <si>
    <t>Participant - Iulia-Maria Apostu and Lucian Aron Belascu - Digital Transformation in Accessing Healthcare: Trends, Challenges and Keys to Success</t>
  </si>
  <si>
    <t>organizator principal</t>
  </si>
  <si>
    <t>Peste100 de participanți</t>
  </si>
  <si>
    <t>Membru în Comitetul științific</t>
  </si>
  <si>
    <t>Peste 200 de participanți</t>
  </si>
  <si>
    <t>http://ebeec.ihu.gr/index.php/programme-information/scientific-committee</t>
  </si>
  <si>
    <t>Ploiești, România</t>
  </si>
  <si>
    <t>http://cide.upg-elearning.ro/index.php/committees</t>
  </si>
  <si>
    <t>27-28 octombrie 2022</t>
  </si>
  <si>
    <t>membru comitet de organizare</t>
  </si>
  <si>
    <t>28-29 oct</t>
  </si>
  <si>
    <t>50*1,5*1,5</t>
  </si>
  <si>
    <t>coordonator activitate</t>
  </si>
  <si>
    <t>https://easychair.org/smart-program/IECS2022/2022-10-28.html</t>
  </si>
  <si>
    <t>Peste 100 participanti</t>
  </si>
  <si>
    <t>Participant / prezentare de lucrare - Improving the Company’S B2B Activity Through Influencer Marketing Strategies</t>
  </si>
  <si>
    <t>Participant / Noaptea cercetatorilor 2023</t>
  </si>
  <si>
    <t>ecs.ro/conference2022/</t>
  </si>
  <si>
    <t>participant/prezentare lucrare Towards an Entrepreneurial Shift in HEI</t>
  </si>
  <si>
    <t>Prezentare lucrare</t>
  </si>
  <si>
    <t>Recenzor abstracte</t>
  </si>
  <si>
    <t>Sibiu, Romania</t>
  </si>
  <si>
    <t>www.iecs.ro</t>
  </si>
  <si>
    <t>Membru/recenzor</t>
  </si>
  <si>
    <t>30*1,5</t>
  </si>
  <si>
    <t>Prezentator lucrare</t>
  </si>
  <si>
    <t>participant cu lucrarea  "World tourism - between predictions and uncertainties"</t>
  </si>
  <si>
    <t>participant cu lucrarea "Challenges and Trends: the Case of 
Brăila as a Tourist Destination"</t>
  </si>
  <si>
    <t>Cluj Napoca</t>
  </si>
  <si>
    <t>https://tbs.ubbcluj.ro/conference/2022/index.html</t>
  </si>
  <si>
    <t>May 12th-14th, 2022</t>
  </si>
  <si>
    <t>participant cu lucrarea "The impact of the COVID-19 pandemic on 
tourism in Brăila County"</t>
  </si>
  <si>
    <t>Bucuresti</t>
  </si>
  <si>
    <t>CONFERENCE MTC GCKE 2022 _Bucharest</t>
  </si>
  <si>
    <t>April 13th - 15th, 2022</t>
  </si>
  <si>
    <t>PARTICIPANT/PREZENTARE LUCRARE (Ogrean, C., Gavric, G., Trends in Organizational Resilience Research in Times of Covid-19 – a Bibliometric Analysis)</t>
  </si>
  <si>
    <t>RO</t>
  </si>
  <si>
    <t>ORGANIZATOR</t>
  </si>
  <si>
    <t>PESTE 100</t>
  </si>
  <si>
    <t>SUA</t>
  </si>
  <si>
    <t>PESTE 200</t>
  </si>
  <si>
    <t>https://aom.org/events/annual-meeting/past-annual-meetings/2022-creating-a-better-world-together</t>
  </si>
  <si>
    <t>RECENZOR</t>
  </si>
  <si>
    <t>5-9.08.2022</t>
  </si>
  <si>
    <t>30*2</t>
  </si>
  <si>
    <t xml:space="preserve">https://www.aib.world/events/2022/ </t>
  </si>
  <si>
    <t>5-9.07.2022</t>
  </si>
  <si>
    <t>Dubai, Emiratele Arabe Unite</t>
  </si>
  <si>
    <t>https://www.esd-conference.com/conference/90</t>
  </si>
  <si>
    <t>19-20 Octombrie 2022</t>
  </si>
  <si>
    <t>Peste 100 de participanti</t>
  </si>
  <si>
    <t>&gt;100</t>
  </si>
  <si>
    <t>membru comitet stiintific</t>
  </si>
  <si>
    <t>Serbia</t>
  </si>
  <si>
    <t>https://www.eee-conference.com/engs_1_scientific_organization_committee_international_scientific_conference_eee.html</t>
  </si>
  <si>
    <t>07.10.2022</t>
  </si>
  <si>
    <t>peste 100 participanti</t>
  </si>
  <si>
    <t>&lt;100</t>
  </si>
  <si>
    <t>15 Iunie, 2022</t>
  </si>
  <si>
    <t>Finlanda</t>
  </si>
  <si>
    <t>13-16 Septembrie, 2022</t>
  </si>
  <si>
    <t>Emiratele Arabe Unite</t>
  </si>
  <si>
    <t>19-20 Octombrie, 2022</t>
  </si>
  <si>
    <t>https://iecs.ro</t>
  </si>
  <si>
    <t>6-8.10.2022</t>
  </si>
  <si>
    <t>28 octommbrie 2022</t>
  </si>
  <si>
    <t>https://iecs.ro/conference2021/</t>
  </si>
  <si>
    <t>13-15.04.2022</t>
  </si>
  <si>
    <t>110 participanți</t>
  </si>
  <si>
    <t>14th International Conference Economies of the Balkan and Eastern European Countries - EBEEC 2022</t>
  </si>
  <si>
    <t>THE 5th INTERNATIONAL CONFERENCE ON ECONOMICS AND SOCIAL SCIENCES - 
Fostering recovery through metaverse business modelling</t>
  </si>
  <si>
    <t>Society for Romanian Studies 2022 Conference</t>
  </si>
  <si>
    <t>Creativity and innovation in digital economy - CIDE 2022</t>
  </si>
  <si>
    <t>Noaptea Cercetătorilor, activitatea "Monopoly"</t>
  </si>
  <si>
    <t>International Economic Conference of Sibiu – IECS 2022</t>
  </si>
  <si>
    <t>Noaptea Cercetatorilor</t>
  </si>
  <si>
    <t>IECS Sibiu</t>
  </si>
  <si>
    <t>in tern ationala</t>
  </si>
  <si>
    <t xml:space="preserve">„International Economic Conference of Sibiu – IECS 2022”. </t>
  </si>
  <si>
    <t>conferință internațională</t>
  </si>
  <si>
    <t>MODERN TRENDS IN 
BUSINESS, 
HOSPITALITY, AND 
TOURISM</t>
  </si>
  <si>
    <t>The International Conference 
GLOBALIZATION AND COMPETITIVENESS 
IN KNOWLEDGE-BASED ECONOMY
12TH EDITION</t>
  </si>
  <si>
    <t>INTERNATIONALA</t>
  </si>
  <si>
    <t>2022 Academy of Management (AOM) Annual Meeting - Seattle</t>
  </si>
  <si>
    <t>Academy of International Business (AIB) 2022 - Miami</t>
  </si>
  <si>
    <t>88th International Scientific Conference on Economics and Social Development,
Roadmap to NetZero Economies and Businesses,
Dubai ESD 2022</t>
  </si>
  <si>
    <t>The 29th International Economic Conference – IECS 2022</t>
  </si>
  <si>
    <t>International Economic Conference Sibiu</t>
  </si>
  <si>
    <t>Noaptea cercetătorilor</t>
  </si>
  <si>
    <t>International Economic Conference of Sibiu</t>
  </si>
  <si>
    <t>Employment, Education and Entrepreneurhsip</t>
  </si>
  <si>
    <t xml:space="preserve">International Economic Conference Sibiu </t>
  </si>
  <si>
    <t>"Holding classes in the form of on-line workshops for students" as part of the project entitled: "FOSTERING OUTREACH WITHIN EUROPEAN REGIONS, TRANSNATIONAL HIGHER EDUCATION AND MOBILITY (FORTHEM)"</t>
  </si>
  <si>
    <t>FORTHEM Alliance Workshop “Perspectives of European economies’ digitalization”</t>
  </si>
  <si>
    <t>internațional</t>
  </si>
  <si>
    <t>88th International Scientific Conference on Economic and Social Development - "Roadmap to NetZero Economies and Businesses".</t>
  </si>
  <si>
    <t>EEE 2022</t>
  </si>
  <si>
    <t>Noaptea cercetatorilor</t>
  </si>
  <si>
    <t>IECS2021</t>
  </si>
  <si>
    <t>Globalization and competitiveness in knowledge-Based economy</t>
  </si>
  <si>
    <t>națională</t>
  </si>
  <si>
    <t xml:space="preserve">Ilie Livia </t>
  </si>
  <si>
    <t>examen de semestru Burse de marfuri si valori (ECTS II,65 st)</t>
  </si>
  <si>
    <t>examen de semestru Piete de capital (FB II, 59 st)</t>
  </si>
  <si>
    <t>examen de semestru Financial markets (BA III, 45st)</t>
  </si>
  <si>
    <t>examen de semestru Investments&amp;Corporate Finance (BA III, 45st)</t>
  </si>
  <si>
    <t>restante Burse de marfuri si valori</t>
  </si>
  <si>
    <t>restante Piete de capital</t>
  </si>
  <si>
    <t>restante Financial markets</t>
  </si>
  <si>
    <t>restante Investments&amp;Corporate Finance</t>
  </si>
  <si>
    <t>reexaminari Burse de marfuri si valori</t>
  </si>
  <si>
    <t>reexaminari Piete de capital</t>
  </si>
  <si>
    <t>reexaminari Financial markets</t>
  </si>
  <si>
    <t>reexaminari Investments&amp;Corporate Finance</t>
  </si>
  <si>
    <t>presedinte comisie de licenta (18 absolventi)</t>
  </si>
  <si>
    <t>Titular (Secretar Comisie Licență - Marketing - 26 absolvenți) </t>
  </si>
  <si>
    <t>Falamas Sergiu Vasile/ Bursa romana de marfuri/Licenta</t>
  </si>
  <si>
    <t>Simon culda lia Cornelia/The analysis of economic and financial performance of a company. Fcators to consider before investing: MICROSOFT CORPORATION/master</t>
  </si>
  <si>
    <t>Tatu Smeu Paula Maria/Analiza performanței financiare a OMV Petrom/master</t>
  </si>
  <si>
    <t>Senat ULBS</t>
  </si>
  <si>
    <t>comisie corectura licenta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</si>
</sst>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_ "/>
    <numFmt numFmtId="165" formatCode="0.00;[Red]0.00"/>
    <numFmt numFmtId="166" formatCode="0.000"/>
    <numFmt numFmtId="167" formatCode="[$-409]d\-mmm\-yy;@"/>
    <numFmt numFmtId="168" formatCode="#,##0.0"/>
    <numFmt numFmtId="169" formatCode="0.0"/>
    <numFmt numFmtId="170" formatCode="[$-409]d/mmm/yy;@"/>
    <numFmt numFmtId="171" formatCode="[$€-2]\ #,##0.00;[Red]\-[$€-2]\ #,##0.00"/>
    <numFmt numFmtId="172" formatCode="d/m/yyyy"/>
    <numFmt numFmtId="173" formatCode="#,##0\ [$€-1]_);\(#,##0\ [$€-1]\)"/>
  </numFmts>
  <fonts count="120">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Narrow"/>
      <family val="2"/>
    </font>
    <font>
      <b/>
      <sz val="12"/>
      <color rgb="FF000000"/>
      <name val="Arial Narrow"/>
      <family val="2"/>
    </font>
    <font>
      <sz val="11"/>
      <name val="Calibri"/>
      <family val="2"/>
      <scheme val="minor"/>
    </font>
    <font>
      <sz val="12"/>
      <color rgb="FF000000"/>
      <name val="Arial Narrow"/>
      <family val="2"/>
    </font>
    <font>
      <b/>
      <sz val="10"/>
      <color rgb="FF000000"/>
      <name val="Arial Narrow"/>
      <family val="2"/>
    </font>
    <font>
      <sz val="10"/>
      <color theme="1"/>
      <name val="Arial Narrow"/>
      <family val="2"/>
    </font>
    <font>
      <b/>
      <sz val="10"/>
      <color theme="1"/>
      <name val="Arial Narrow"/>
      <family val="2"/>
    </font>
    <font>
      <b/>
      <sz val="10"/>
      <color rgb="FFDD0806"/>
      <name val="Arial Narrow"/>
      <family val="2"/>
    </font>
    <font>
      <b/>
      <sz val="11"/>
      <color rgb="FF000000"/>
      <name val="Calibri"/>
      <family val="2"/>
    </font>
    <font>
      <sz val="11"/>
      <color theme="1"/>
      <name val="Calibri"/>
      <family val="2"/>
    </font>
    <font>
      <b/>
      <sz val="10"/>
      <color rgb="FF000000"/>
      <name val="Calibri"/>
      <family val="2"/>
    </font>
    <font>
      <sz val="11"/>
      <color rgb="FFDD0806"/>
      <name val="Calibri"/>
      <family val="2"/>
    </font>
    <font>
      <u/>
      <sz val="10"/>
      <color theme="1"/>
      <name val="Arial Narrow"/>
      <family val="2"/>
    </font>
    <font>
      <b/>
      <sz val="11"/>
      <color rgb="FF000000"/>
      <name val="Arial Narrow"/>
      <family val="2"/>
    </font>
    <font>
      <sz val="11"/>
      <color theme="1"/>
      <name val="Arial Narrow"/>
      <family val="2"/>
    </font>
    <font>
      <b/>
      <sz val="12"/>
      <color theme="1"/>
      <name val="Arial Narrow"/>
      <family val="2"/>
    </font>
    <font>
      <sz val="10"/>
      <color rgb="FF0000D4"/>
      <name val="Arial Narrow"/>
      <family val="2"/>
    </font>
    <font>
      <b/>
      <sz val="9"/>
      <color rgb="FF000000"/>
      <name val="Arial Narrow"/>
      <family val="2"/>
    </font>
    <font>
      <b/>
      <sz val="9"/>
      <color rgb="FF000000"/>
      <name val="Calibri"/>
      <family val="2"/>
    </font>
    <font>
      <i/>
      <sz val="10"/>
      <color theme="1"/>
      <name val="Arial Narrow"/>
      <family val="2"/>
    </font>
    <font>
      <sz val="10"/>
      <color rgb="FF000000"/>
      <name val="Arial"/>
      <family val="2"/>
    </font>
    <font>
      <b/>
      <u/>
      <sz val="10"/>
      <color theme="1"/>
      <name val="Arial Narrow"/>
      <family val="2"/>
    </font>
    <font>
      <i/>
      <sz val="10"/>
      <color rgb="FF000000"/>
      <name val="Arial Narrow"/>
      <family val="2"/>
    </font>
    <font>
      <b/>
      <sz val="10"/>
      <color rgb="FF000000"/>
      <name val="Arial"/>
      <family val="2"/>
    </font>
    <font>
      <b/>
      <sz val="10"/>
      <color theme="1"/>
      <name val="Arial Narrow"/>
      <family val="2"/>
    </font>
    <font>
      <sz val="10"/>
      <color theme="1"/>
      <name val="Arial Narrow"/>
      <family val="2"/>
    </font>
    <font>
      <sz val="10"/>
      <color rgb="FF000000"/>
      <name val="Arial Narrow"/>
      <family val="2"/>
    </font>
    <font>
      <b/>
      <sz val="12"/>
      <color rgb="FF000000"/>
      <name val="Arial Narrow"/>
      <family val="2"/>
    </font>
    <font>
      <b/>
      <sz val="10"/>
      <color rgb="FF000000"/>
      <name val="Arial Narrow"/>
      <family val="2"/>
    </font>
    <font>
      <b/>
      <sz val="11"/>
      <name val="Calibri"/>
      <family val="2"/>
      <scheme val="minor"/>
    </font>
    <font>
      <sz val="11"/>
      <name val="Calibri"/>
      <family val="2"/>
      <scheme val="minor"/>
    </font>
    <font>
      <sz val="11"/>
      <color rgb="FFFF0000"/>
      <name val="Calibri"/>
      <family val="2"/>
      <scheme val="minor"/>
    </font>
    <font>
      <sz val="10"/>
      <color rgb="FFFF0000"/>
      <name val="Arial Narrow"/>
      <family val="2"/>
    </font>
    <font>
      <b/>
      <sz val="10"/>
      <name val="Arial Narrow"/>
      <family val="2"/>
    </font>
    <font>
      <sz val="10"/>
      <name val="Arial Narrow"/>
      <family val="2"/>
    </font>
    <font>
      <sz val="10"/>
      <color indexed="8"/>
      <name val="Arial Narrow"/>
      <family val="2"/>
    </font>
    <font>
      <sz val="11"/>
      <color indexed="10"/>
      <name val="Calibri"/>
      <family val="2"/>
    </font>
    <font>
      <b/>
      <sz val="11"/>
      <color indexed="8"/>
      <name val="Calibri"/>
      <family val="2"/>
    </font>
    <font>
      <sz val="11"/>
      <name val="Calibri"/>
      <family val="2"/>
    </font>
    <font>
      <sz val="11"/>
      <color rgb="FFFF0000"/>
      <name val="Calibri"/>
      <family val="2"/>
    </font>
    <font>
      <u/>
      <sz val="11"/>
      <color theme="10"/>
      <name val="Calibri"/>
      <family val="2"/>
      <scheme val="minor"/>
    </font>
    <font>
      <u/>
      <sz val="10"/>
      <name val="Arial Narrow"/>
      <family val="2"/>
    </font>
    <font>
      <b/>
      <sz val="10"/>
      <color rgb="FFFF0000"/>
      <name val="Arial Narrow"/>
      <family val="2"/>
    </font>
    <font>
      <b/>
      <sz val="11"/>
      <color rgb="FF000000"/>
      <name val="Arial Narrow"/>
      <family val="2"/>
    </font>
    <font>
      <i/>
      <sz val="10"/>
      <color rgb="FF222222"/>
      <name val="Arial Narrow"/>
      <family val="2"/>
    </font>
    <font>
      <sz val="10"/>
      <color rgb="FF222222"/>
      <name val="Arial Narrow"/>
      <family val="2"/>
    </font>
    <font>
      <sz val="11"/>
      <name val="Arial Narrow"/>
      <family val="2"/>
    </font>
    <font>
      <b/>
      <sz val="11"/>
      <name val="Arial Narrow"/>
      <family val="2"/>
    </font>
    <font>
      <i/>
      <sz val="10"/>
      <name val="Arial"/>
      <family val="2"/>
    </font>
    <font>
      <sz val="10"/>
      <name val="Arial"/>
      <family val="2"/>
    </font>
    <font>
      <i/>
      <sz val="10"/>
      <color rgb="FF222222"/>
      <name val="Arial"/>
      <family val="2"/>
    </font>
    <font>
      <sz val="10"/>
      <color rgb="FF222222"/>
      <name val="Arial"/>
      <family val="2"/>
    </font>
    <font>
      <sz val="11"/>
      <color rgb="FF000000"/>
      <name val="Calibri"/>
      <family val="2"/>
    </font>
    <font>
      <sz val="11"/>
      <color theme="1"/>
      <name val="Arial Narrow"/>
      <family val="2"/>
    </font>
    <font>
      <sz val="11"/>
      <color rgb="FFFF0000"/>
      <name val="Arial Narrow"/>
      <family val="2"/>
    </font>
    <font>
      <i/>
      <sz val="10"/>
      <color theme="1"/>
      <name val="Arial Narrow"/>
      <family val="2"/>
    </font>
    <font>
      <sz val="11"/>
      <color theme="1"/>
      <name val="Calibri"/>
      <family val="2"/>
    </font>
    <font>
      <sz val="10"/>
      <color theme="1"/>
      <name val="Arial Narrow"/>
      <family val="2"/>
      <charset val="238"/>
    </font>
    <font>
      <sz val="10"/>
      <color rgb="FF000000"/>
      <name val="Arial Narrow"/>
      <family val="2"/>
      <charset val="238"/>
    </font>
    <font>
      <b/>
      <sz val="10"/>
      <color theme="1"/>
      <name val="Arial Narrow"/>
      <family val="2"/>
      <charset val="238"/>
    </font>
    <font>
      <sz val="10"/>
      <color rgb="FF424242"/>
      <name val="Arial Narrow"/>
      <family val="2"/>
      <charset val="238"/>
    </font>
    <font>
      <sz val="11"/>
      <color theme="1"/>
      <name val="Calibri"/>
      <family val="2"/>
      <charset val="238"/>
    </font>
    <font>
      <b/>
      <sz val="11"/>
      <color rgb="FF000000"/>
      <name val="Calibri"/>
      <family val="2"/>
    </font>
    <font>
      <sz val="10"/>
      <name val="Arial Narrow"/>
      <family val="2"/>
      <charset val="238"/>
    </font>
    <font>
      <u/>
      <sz val="10"/>
      <color theme="10"/>
      <name val="Arial Narrow"/>
      <family val="2"/>
      <charset val="238"/>
    </font>
    <font>
      <b/>
      <i/>
      <sz val="10"/>
      <color theme="1"/>
      <name val="Arial Narrow"/>
      <family val="2"/>
      <charset val="238"/>
    </font>
    <font>
      <b/>
      <u/>
      <sz val="10"/>
      <color theme="8" tint="-0.499984740745262"/>
      <name val="Arial Narrow"/>
      <family val="2"/>
      <charset val="238"/>
    </font>
    <font>
      <b/>
      <u/>
      <sz val="10"/>
      <color theme="4" tint="-0.249977111117893"/>
      <name val="Arial Narrow"/>
      <family val="2"/>
      <charset val="238"/>
    </font>
    <font>
      <sz val="10"/>
      <color indexed="8"/>
      <name val="Arial Narrow"/>
      <family val="2"/>
      <charset val="238"/>
    </font>
    <font>
      <i/>
      <sz val="10"/>
      <color rgb="FF000000"/>
      <name val="Arial Narrow"/>
      <family val="2"/>
      <charset val="238"/>
    </font>
    <font>
      <b/>
      <sz val="10"/>
      <color rgb="FF000000"/>
      <name val="Arial Narrow"/>
      <family val="2"/>
      <charset val="238"/>
    </font>
    <font>
      <i/>
      <sz val="10"/>
      <name val="Arial Narrow"/>
      <family val="2"/>
      <charset val="238"/>
    </font>
    <font>
      <sz val="10"/>
      <color rgb="FFFF0000"/>
      <name val="Arial Narrow"/>
      <family val="2"/>
      <charset val="238"/>
    </font>
    <font>
      <i/>
      <sz val="10"/>
      <color theme="1"/>
      <name val="Arial Narrow"/>
      <family val="2"/>
      <charset val="238"/>
    </font>
    <font>
      <b/>
      <sz val="10"/>
      <color indexed="8"/>
      <name val="Arial Narrow"/>
      <family val="2"/>
    </font>
    <font>
      <b/>
      <i/>
      <sz val="10"/>
      <color indexed="8"/>
      <name val="Arial Narrow"/>
      <family val="2"/>
    </font>
    <font>
      <b/>
      <sz val="10"/>
      <color indexed="10"/>
      <name val="Arial Narrow"/>
      <family val="2"/>
    </font>
    <font>
      <sz val="10"/>
      <color indexed="10"/>
      <name val="Arial Narrow"/>
      <family val="2"/>
    </font>
    <font>
      <b/>
      <sz val="11"/>
      <color theme="1"/>
      <name val="Arial Narrow"/>
      <family val="2"/>
    </font>
    <font>
      <i/>
      <sz val="8"/>
      <color rgb="FF333333"/>
      <name val="Arial"/>
      <family val="2"/>
    </font>
    <font>
      <sz val="10"/>
      <color rgb="FF2E2E2E"/>
      <name val="Arial Narrow"/>
      <family val="2"/>
    </font>
    <font>
      <sz val="7"/>
      <color rgb="FF000000"/>
      <name val="Arial"/>
      <family val="2"/>
    </font>
    <font>
      <sz val="8"/>
      <color rgb="FF222222"/>
      <name val="Arial"/>
      <family val="2"/>
    </font>
    <font>
      <sz val="8"/>
      <name val="Calibri"/>
      <family val="2"/>
      <scheme val="minor"/>
    </font>
    <font>
      <sz val="8"/>
      <color rgb="FF2E2E2E"/>
      <name val="Arial"/>
      <family val="2"/>
    </font>
    <font>
      <sz val="10"/>
      <color rgb="FF323232"/>
      <name val="Arial Narrow"/>
      <family val="2"/>
    </font>
    <font>
      <i/>
      <sz val="10"/>
      <color rgb="FF323232"/>
      <name val="Arial Narrow"/>
      <family val="2"/>
    </font>
    <font>
      <sz val="10"/>
      <color rgb="FF36322B"/>
      <name val="Arial Narrow"/>
      <family val="2"/>
    </font>
    <font>
      <sz val="7"/>
      <color rgb="FF36322B"/>
      <name val="Arial"/>
      <family val="2"/>
    </font>
    <font>
      <b/>
      <sz val="7"/>
      <color rgb="FF36322B"/>
      <name val="Arial"/>
      <family val="2"/>
    </font>
    <font>
      <sz val="10"/>
      <color rgb="FF212529"/>
      <name val="Arial Narrow"/>
      <family val="2"/>
    </font>
    <font>
      <sz val="8"/>
      <name val="Arial"/>
      <family val="2"/>
      <charset val="238"/>
    </font>
    <font>
      <sz val="11"/>
      <name val="Arial Narrow"/>
      <family val="2"/>
      <charset val="238"/>
    </font>
    <font>
      <sz val="8"/>
      <name val="Arial Narrow"/>
      <family val="2"/>
      <charset val="238"/>
    </font>
    <font>
      <sz val="11"/>
      <color theme="1"/>
      <name val="Segoe UI"/>
      <family val="2"/>
    </font>
    <font>
      <sz val="11"/>
      <color rgb="FF000000"/>
      <name val="Arial Narrow"/>
      <family val="2"/>
    </font>
    <font>
      <u/>
      <sz val="11"/>
      <color rgb="FFFF0000"/>
      <name val="Calibri"/>
      <family val="2"/>
      <scheme val="minor"/>
    </font>
    <font>
      <sz val="10"/>
      <color rgb="FF313B49"/>
      <name val="Arial Narrow"/>
      <family val="2"/>
    </font>
    <font>
      <u/>
      <sz val="10"/>
      <color theme="10"/>
      <name val="Arial Narrow"/>
      <family val="2"/>
    </font>
    <font>
      <sz val="10"/>
      <color rgb="FF333333"/>
      <name val="Arial Narrow"/>
      <family val="2"/>
    </font>
    <font>
      <i/>
      <sz val="10"/>
      <name val="Arial Narrow"/>
      <family val="2"/>
    </font>
    <font>
      <sz val="10"/>
      <color indexed="8"/>
      <name val="Arial"/>
      <family val="2"/>
      <charset val="238"/>
    </font>
    <font>
      <sz val="10"/>
      <color theme="1"/>
      <name val="Arial"/>
      <family val="2"/>
      <charset val="238"/>
    </font>
    <font>
      <u/>
      <sz val="10"/>
      <color theme="1"/>
      <name val="Arial Narrow"/>
      <family val="2"/>
    </font>
    <font>
      <sz val="10"/>
      <color rgb="FF243F60"/>
      <name val="Arial Narrow"/>
      <family val="2"/>
    </font>
    <font>
      <sz val="10"/>
      <color rgb="FF00384C"/>
      <name val="Arial Narrow"/>
      <family val="2"/>
    </font>
    <font>
      <u/>
      <sz val="10"/>
      <color rgb="FF0000FF"/>
      <name val="Arial Narrow"/>
      <family val="2"/>
    </font>
    <font>
      <sz val="10"/>
      <color rgb="FF777777"/>
      <name val="Arial Narrow"/>
      <family val="2"/>
    </font>
    <font>
      <b/>
      <i/>
      <sz val="10"/>
      <name val="Arial Narrow"/>
      <family val="2"/>
    </font>
    <font>
      <i/>
      <sz val="10"/>
      <color indexed="8"/>
      <name val="Arial Narrow"/>
      <family val="2"/>
    </font>
    <font>
      <b/>
      <sz val="10"/>
      <color rgb="FF222222"/>
      <name val="Arial Narrow"/>
      <family val="2"/>
    </font>
    <font>
      <b/>
      <sz val="10"/>
      <color rgb="FFDD0806"/>
      <name val="Arial Narrow"/>
      <family val="2"/>
    </font>
    <font>
      <sz val="11"/>
      <name val="Calibri"/>
      <family val="2"/>
      <scheme val="major"/>
    </font>
    <font>
      <sz val="11"/>
      <color theme="1"/>
      <name val="Calibri"/>
      <family val="2"/>
      <scheme val="major"/>
    </font>
    <font>
      <sz val="11"/>
      <color rgb="FF000000"/>
      <name val="Calibri"/>
      <family val="2"/>
      <scheme val="major"/>
    </font>
    <font>
      <sz val="10"/>
      <color theme="1"/>
      <name val="Arial"/>
      <family val="2"/>
    </font>
  </fonts>
  <fills count="26">
    <fill>
      <patternFill patternType="none"/>
    </fill>
    <fill>
      <patternFill patternType="gray125"/>
    </fill>
    <fill>
      <patternFill patternType="solid">
        <fgColor rgb="FFFFFF99"/>
        <bgColor rgb="FFFFFF99"/>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39997558519241921"/>
        <bgColor rgb="FFFFFFFF"/>
      </patternFill>
    </fill>
    <fill>
      <patternFill patternType="solid">
        <fgColor theme="7" tint="0.79998168889431442"/>
        <bgColor indexed="64"/>
      </patternFill>
    </fill>
    <fill>
      <patternFill patternType="solid">
        <fgColor theme="7" tint="0.79998168889431442"/>
        <bgColor rgb="FFFFFFFF"/>
      </patternFill>
    </fill>
    <fill>
      <patternFill patternType="solid">
        <fgColor theme="0"/>
        <bgColor rgb="FFFFFFFF"/>
      </patternFill>
    </fill>
    <fill>
      <patternFill patternType="solid">
        <fgColor theme="0"/>
        <bgColor rgb="FF00B050"/>
      </patternFill>
    </fill>
    <fill>
      <patternFill patternType="solid">
        <fgColor theme="0"/>
        <bgColor rgb="FFFFFF00"/>
      </patternFill>
    </fill>
    <fill>
      <patternFill patternType="solid">
        <fgColor theme="0"/>
        <bgColor rgb="FFFFCC00"/>
      </patternFill>
    </fill>
    <fill>
      <patternFill patternType="solid">
        <fgColor theme="5" tint="0.79998168889431442"/>
        <bgColor indexed="64"/>
      </patternFill>
    </fill>
    <fill>
      <patternFill patternType="solid">
        <fgColor theme="0"/>
        <bgColor rgb="FFDAEEF3"/>
      </patternFill>
    </fill>
  </fills>
  <borders count="2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s>
  <cellStyleXfs count="3">
    <xf numFmtId="0" fontId="0" fillId="0" borderId="0"/>
    <xf numFmtId="0" fontId="3" fillId="0" borderId="0"/>
    <xf numFmtId="0" fontId="44" fillId="0" borderId="0" applyNumberFormat="0" applyFill="0" applyBorder="0" applyAlignment="0" applyProtection="0"/>
  </cellStyleXfs>
  <cellXfs count="801">
    <xf numFmtId="0" fontId="0" fillId="0" borderId="0" xfId="0"/>
    <xf numFmtId="0" fontId="4" fillId="0" borderId="0" xfId="0" applyFont="1" applyAlignment="1">
      <alignment wrapText="1"/>
    </xf>
    <xf numFmtId="0" fontId="4" fillId="0" borderId="0" xfId="0" applyFont="1" applyAlignment="1">
      <alignment vertical="top" wrapText="1"/>
    </xf>
    <xf numFmtId="0" fontId="4" fillId="0" borderId="0" xfId="0" applyFont="1"/>
    <xf numFmtId="0" fontId="7" fillId="0" borderId="0" xfId="0" applyFont="1" applyAlignment="1">
      <alignment horizontal="center" wrapText="1"/>
    </xf>
    <xf numFmtId="0" fontId="5" fillId="0" borderId="0" xfId="0" applyFont="1" applyAlignment="1">
      <alignment horizontal="center" wrapText="1"/>
    </xf>
    <xf numFmtId="0" fontId="5" fillId="0" borderId="4" xfId="0" applyFont="1" applyBorder="1" applyAlignment="1">
      <alignment horizontal="center" wrapText="1"/>
    </xf>
    <xf numFmtId="0" fontId="8" fillId="0" borderId="0" xfId="0" applyFont="1" applyAlignment="1">
      <alignment horizontal="left" wrapText="1"/>
    </xf>
    <xf numFmtId="0" fontId="8" fillId="0" borderId="0" xfId="0" applyFont="1" applyAlignment="1">
      <alignment vertical="top"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9" fillId="0" borderId="5" xfId="0" applyFont="1" applyBorder="1" applyAlignment="1">
      <alignment vertical="top" wrapText="1"/>
    </xf>
    <xf numFmtId="0" fontId="9" fillId="0" borderId="5" xfId="0" applyFont="1" applyBorder="1" applyAlignment="1">
      <alignment horizontal="left" vertical="top" wrapText="1"/>
    </xf>
    <xf numFmtId="1" fontId="10" fillId="0" borderId="5" xfId="0" applyNumberFormat="1" applyFont="1" applyBorder="1" applyAlignment="1">
      <alignment horizontal="center" vertical="top" wrapText="1"/>
    </xf>
    <xf numFmtId="2" fontId="9" fillId="0" borderId="5" xfId="0" applyNumberFormat="1" applyFont="1" applyBorder="1" applyAlignment="1">
      <alignment horizontal="center" vertical="top" wrapText="1"/>
    </xf>
    <xf numFmtId="1" fontId="9" fillId="0" borderId="5" xfId="0" applyNumberFormat="1" applyFont="1" applyBorder="1" applyAlignment="1">
      <alignment horizontal="center" vertical="top" wrapText="1"/>
    </xf>
    <xf numFmtId="0" fontId="4" fillId="0" borderId="0" xfId="0" applyFont="1" applyAlignment="1">
      <alignment horizontal="center" vertical="top" wrapText="1"/>
    </xf>
    <xf numFmtId="2" fontId="8" fillId="0" borderId="0" xfId="0" applyNumberFormat="1" applyFont="1" applyAlignment="1">
      <alignment horizontal="center" vertical="top" wrapText="1"/>
    </xf>
    <xf numFmtId="0" fontId="12" fillId="0" borderId="0" xfId="0" applyFont="1"/>
    <xf numFmtId="0" fontId="10" fillId="3" borderId="6" xfId="0" applyFont="1" applyFill="1" applyBorder="1" applyAlignment="1">
      <alignment horizontal="center" vertical="center" wrapText="1"/>
    </xf>
    <xf numFmtId="0" fontId="9" fillId="0" borderId="5" xfId="0" applyFont="1" applyBorder="1" applyAlignment="1">
      <alignment horizontal="center" vertical="top" wrapText="1"/>
    </xf>
    <xf numFmtId="0" fontId="8" fillId="0" borderId="0" xfId="0" applyFont="1" applyAlignment="1">
      <alignment horizontal="center" wrapText="1"/>
    </xf>
    <xf numFmtId="0" fontId="8" fillId="0" borderId="4" xfId="0" applyFont="1" applyBorder="1" applyAlignment="1">
      <alignment horizontal="center" wrapText="1"/>
    </xf>
    <xf numFmtId="2" fontId="9" fillId="0" borderId="5" xfId="0" applyNumberFormat="1" applyFont="1" applyBorder="1" applyAlignment="1">
      <alignment vertical="top" wrapText="1"/>
    </xf>
    <xf numFmtId="0" fontId="13" fillId="0" borderId="5" xfId="0" applyFont="1" applyBorder="1"/>
    <xf numFmtId="0" fontId="9" fillId="0" borderId="7" xfId="0" applyFont="1" applyBorder="1" applyAlignment="1">
      <alignment vertical="top" wrapText="1"/>
    </xf>
    <xf numFmtId="0" fontId="4" fillId="0" borderId="5" xfId="0" applyFont="1" applyBorder="1" applyAlignment="1">
      <alignment vertical="top" wrapText="1"/>
    </xf>
    <xf numFmtId="2" fontId="10" fillId="0" borderId="5" xfId="0" applyNumberFormat="1" applyFont="1" applyBorder="1" applyAlignment="1">
      <alignment vertical="top" wrapText="1"/>
    </xf>
    <xf numFmtId="49" fontId="9" fillId="0" borderId="5" xfId="0" applyNumberFormat="1" applyFont="1" applyBorder="1" applyAlignment="1">
      <alignment horizontal="center" vertical="top" wrapText="1"/>
    </xf>
    <xf numFmtId="0" fontId="8" fillId="0" borderId="0" xfId="0" applyFont="1" applyAlignment="1">
      <alignment wrapText="1"/>
    </xf>
    <xf numFmtId="2" fontId="8" fillId="0" borderId="0" xfId="0" applyNumberFormat="1" applyFont="1" applyAlignment="1">
      <alignment horizontal="center"/>
    </xf>
    <xf numFmtId="0" fontId="8" fillId="0" borderId="0" xfId="0" applyFont="1"/>
    <xf numFmtId="2" fontId="8" fillId="3" borderId="5" xfId="0" applyNumberFormat="1" applyFont="1" applyFill="1" applyBorder="1" applyAlignment="1">
      <alignment horizontal="center" vertical="center" wrapText="1"/>
    </xf>
    <xf numFmtId="0" fontId="10" fillId="3" borderId="5" xfId="0" applyFont="1" applyFill="1" applyBorder="1" applyAlignment="1">
      <alignment horizontal="center" vertical="center" wrapText="1"/>
    </xf>
    <xf numFmtId="0" fontId="9" fillId="0" borderId="1" xfId="0" applyFont="1" applyBorder="1" applyAlignment="1">
      <alignment horizontal="right" vertical="top" wrapText="1"/>
    </xf>
    <xf numFmtId="0" fontId="4" fillId="0" borderId="5" xfId="0" applyFont="1" applyBorder="1" applyAlignment="1">
      <alignment horizontal="center" vertical="top" wrapText="1"/>
    </xf>
    <xf numFmtId="0" fontId="4" fillId="0" borderId="5" xfId="0" applyFont="1" applyBorder="1" applyAlignment="1">
      <alignment horizontal="left" vertical="top" wrapText="1"/>
    </xf>
    <xf numFmtId="0" fontId="9" fillId="4" borderId="5" xfId="0" applyFont="1" applyFill="1" applyBorder="1" applyAlignment="1">
      <alignment horizontal="left" vertical="top" wrapText="1"/>
    </xf>
    <xf numFmtId="2" fontId="10" fillId="4" borderId="1" xfId="0" applyNumberFormat="1" applyFont="1" applyFill="1" applyBorder="1" applyAlignment="1">
      <alignment horizontal="center" vertical="top" wrapText="1"/>
    </xf>
    <xf numFmtId="2" fontId="10" fillId="0" borderId="1" xfId="0" applyNumberFormat="1" applyFont="1" applyBorder="1" applyAlignment="1">
      <alignment horizontal="center" vertical="top" wrapText="1"/>
    </xf>
    <xf numFmtId="2" fontId="8" fillId="0" borderId="1" xfId="0" applyNumberFormat="1" applyFont="1" applyBorder="1" applyAlignment="1">
      <alignment horizontal="center" vertical="top" wrapText="1"/>
    </xf>
    <xf numFmtId="0" fontId="10" fillId="3" borderId="7" xfId="0" applyFont="1" applyFill="1" applyBorder="1" applyAlignment="1">
      <alignment horizontal="center" vertical="center" wrapText="1"/>
    </xf>
    <xf numFmtId="0" fontId="14" fillId="0" borderId="0" xfId="0" applyFont="1"/>
    <xf numFmtId="0" fontId="13" fillId="0" borderId="0" xfId="0" applyFont="1" applyAlignment="1">
      <alignment wrapText="1"/>
    </xf>
    <xf numFmtId="3" fontId="10" fillId="0" borderId="5" xfId="0" applyNumberFormat="1" applyFont="1" applyBorder="1" applyAlignment="1">
      <alignment horizontal="center" vertical="top" wrapText="1"/>
    </xf>
    <xf numFmtId="3" fontId="10" fillId="0" borderId="5" xfId="0" applyNumberFormat="1" applyFont="1" applyBorder="1" applyAlignment="1">
      <alignment vertical="top" wrapText="1"/>
    </xf>
    <xf numFmtId="0" fontId="13" fillId="0" borderId="0" xfId="0" applyFont="1"/>
    <xf numFmtId="4" fontId="8" fillId="0" borderId="0" xfId="0" applyNumberFormat="1" applyFont="1" applyAlignment="1">
      <alignment horizontal="center"/>
    </xf>
    <xf numFmtId="0" fontId="15" fillId="0" borderId="0" xfId="0" applyFont="1"/>
    <xf numFmtId="1" fontId="10" fillId="0" borderId="12" xfId="0" applyNumberFormat="1" applyFont="1" applyBorder="1" applyAlignment="1">
      <alignment horizontal="center" vertical="top" wrapText="1"/>
    </xf>
    <xf numFmtId="4" fontId="10" fillId="0" borderId="5" xfId="0" applyNumberFormat="1" applyFont="1" applyBorder="1" applyAlignment="1">
      <alignment horizontal="center" vertical="top" wrapText="1"/>
    </xf>
    <xf numFmtId="0" fontId="8" fillId="3" borderId="3" xfId="0" applyFont="1" applyFill="1" applyBorder="1" applyAlignment="1">
      <alignment horizontal="center" vertical="center" wrapText="1"/>
    </xf>
    <xf numFmtId="2" fontId="10" fillId="0" borderId="13" xfId="0" applyNumberFormat="1" applyFont="1" applyBorder="1" applyAlignment="1">
      <alignment horizontal="center" vertical="top" wrapText="1"/>
    </xf>
    <xf numFmtId="0" fontId="12" fillId="0" borderId="0" xfId="0" applyFont="1" applyAlignment="1">
      <alignment wrapText="1"/>
    </xf>
    <xf numFmtId="2" fontId="10" fillId="0" borderId="5" xfId="0" applyNumberFormat="1" applyFont="1" applyBorder="1" applyAlignment="1">
      <alignment horizontal="center" vertical="top" wrapText="1"/>
    </xf>
    <xf numFmtId="0" fontId="4" fillId="0" borderId="5" xfId="0" applyFont="1" applyBorder="1" applyAlignment="1">
      <alignment wrapText="1"/>
    </xf>
    <xf numFmtId="0" fontId="10" fillId="0" borderId="5" xfId="0" applyFont="1" applyBorder="1" applyAlignment="1">
      <alignment horizontal="center" vertical="top" wrapText="1"/>
    </xf>
    <xf numFmtId="0" fontId="9" fillId="4" borderId="5" xfId="0" applyFont="1" applyFill="1" applyBorder="1" applyAlignment="1">
      <alignment vertical="top" wrapText="1"/>
    </xf>
    <xf numFmtId="0" fontId="10" fillId="0" borderId="5" xfId="0" applyFont="1" applyBorder="1" applyAlignment="1">
      <alignment horizontal="center" vertical="top"/>
    </xf>
    <xf numFmtId="0" fontId="16" fillId="0" borderId="5" xfId="0" applyFont="1" applyBorder="1" applyAlignment="1">
      <alignment horizontal="center" vertical="top" wrapText="1"/>
    </xf>
    <xf numFmtId="164" fontId="8" fillId="0" borderId="0" xfId="0" applyNumberFormat="1" applyFont="1"/>
    <xf numFmtId="3" fontId="9" fillId="0" borderId="5" xfId="0" applyNumberFormat="1" applyFont="1" applyBorder="1" applyAlignment="1">
      <alignment horizontal="center" vertical="top" wrapText="1"/>
    </xf>
    <xf numFmtId="0" fontId="9" fillId="0" borderId="6" xfId="0" applyFont="1" applyBorder="1" applyAlignment="1">
      <alignment horizontal="center" vertical="top" wrapText="1"/>
    </xf>
    <xf numFmtId="4" fontId="8" fillId="0" borderId="0" xfId="0" applyNumberFormat="1" applyFont="1"/>
    <xf numFmtId="0" fontId="9" fillId="0" borderId="6" xfId="0" applyFont="1" applyBorder="1" applyAlignment="1">
      <alignment vertical="top" wrapText="1"/>
    </xf>
    <xf numFmtId="0" fontId="8" fillId="0" borderId="0" xfId="0" applyFont="1" applyAlignment="1">
      <alignment horizontal="center"/>
    </xf>
    <xf numFmtId="0" fontId="17" fillId="0" borderId="0" xfId="0" applyFont="1"/>
    <xf numFmtId="0" fontId="17" fillId="0" borderId="0" xfId="0" applyFont="1" applyAlignment="1">
      <alignment wrapText="1"/>
    </xf>
    <xf numFmtId="0" fontId="18" fillId="0" borderId="0" xfId="0" applyFont="1"/>
    <xf numFmtId="0" fontId="9" fillId="0" borderId="0" xfId="0" applyFont="1" applyAlignment="1">
      <alignment wrapText="1"/>
    </xf>
    <xf numFmtId="0" fontId="13" fillId="0" borderId="0" xfId="0" applyFont="1" applyAlignment="1">
      <alignment horizontal="left"/>
    </xf>
    <xf numFmtId="49" fontId="9" fillId="0" borderId="0" xfId="0" applyNumberFormat="1" applyFont="1" applyAlignment="1">
      <alignment wrapText="1"/>
    </xf>
    <xf numFmtId="49" fontId="9" fillId="0" borderId="0" xfId="0" applyNumberFormat="1" applyFont="1" applyAlignment="1">
      <alignment vertical="top" wrapText="1"/>
    </xf>
    <xf numFmtId="0" fontId="9" fillId="0" borderId="0" xfId="0" applyFont="1" applyAlignment="1">
      <alignment vertical="top" wrapText="1"/>
    </xf>
    <xf numFmtId="0" fontId="9" fillId="0" borderId="0" xfId="0" applyFont="1"/>
    <xf numFmtId="2" fontId="9" fillId="0" borderId="0" xfId="0" applyNumberFormat="1" applyFont="1"/>
    <xf numFmtId="49" fontId="10" fillId="0" borderId="0" xfId="0" applyNumberFormat="1" applyFont="1" applyAlignment="1">
      <alignment horizontal="center" wrapText="1"/>
    </xf>
    <xf numFmtId="0" fontId="10" fillId="0" borderId="0" xfId="0" applyFont="1" applyAlignment="1">
      <alignment horizontal="center" wrapText="1"/>
    </xf>
    <xf numFmtId="2" fontId="10" fillId="0" borderId="0" xfId="0" applyNumberFormat="1" applyFont="1" applyAlignment="1">
      <alignment horizontal="center" wrapText="1"/>
    </xf>
    <xf numFmtId="49" fontId="10" fillId="0" borderId="0" xfId="0" applyNumberFormat="1" applyFont="1" applyAlignment="1">
      <alignment horizontal="left" wrapText="1"/>
    </xf>
    <xf numFmtId="49" fontId="10" fillId="0" borderId="0" xfId="0" applyNumberFormat="1" applyFont="1" applyAlignment="1">
      <alignment vertical="top" wrapText="1"/>
    </xf>
    <xf numFmtId="0" fontId="10" fillId="0" borderId="0" xfId="0" applyFont="1" applyAlignment="1">
      <alignment vertical="top" wrapText="1"/>
    </xf>
    <xf numFmtId="0" fontId="10" fillId="0" borderId="0" xfId="0" applyFont="1" applyAlignment="1">
      <alignment horizontal="left" wrapText="1"/>
    </xf>
    <xf numFmtId="2" fontId="10" fillId="0" borderId="0" xfId="0" applyNumberFormat="1" applyFont="1" applyAlignment="1">
      <alignment horizontal="left" wrapText="1"/>
    </xf>
    <xf numFmtId="2" fontId="10" fillId="0" borderId="0" xfId="0" applyNumberFormat="1" applyFont="1"/>
    <xf numFmtId="0" fontId="10" fillId="0" borderId="0" xfId="0" applyFont="1"/>
    <xf numFmtId="49" fontId="10" fillId="3" borderId="7" xfId="0" applyNumberFormat="1" applyFont="1" applyFill="1" applyBorder="1" applyAlignment="1">
      <alignment horizontal="center" vertical="center" wrapText="1"/>
    </xf>
    <xf numFmtId="2" fontId="8" fillId="3" borderId="6" xfId="0" applyNumberFormat="1" applyFont="1" applyFill="1" applyBorder="1" applyAlignment="1">
      <alignment horizontal="center" vertical="center" wrapText="1"/>
    </xf>
    <xf numFmtId="49" fontId="9" fillId="0" borderId="7" xfId="0" applyNumberFormat="1" applyFont="1" applyBorder="1" applyAlignment="1">
      <alignment vertical="top" wrapText="1"/>
    </xf>
    <xf numFmtId="0" fontId="4" fillId="0" borderId="6" xfId="0" applyFont="1" applyBorder="1" applyAlignment="1">
      <alignment horizontal="center" vertical="top" wrapText="1"/>
    </xf>
    <xf numFmtId="49" fontId="4" fillId="0" borderId="6" xfId="0" applyNumberFormat="1" applyFont="1" applyBorder="1" applyAlignment="1">
      <alignment horizontal="center" vertical="top" wrapText="1"/>
    </xf>
    <xf numFmtId="49" fontId="9" fillId="4" borderId="5" xfId="0" applyNumberFormat="1" applyFont="1" applyFill="1" applyBorder="1" applyAlignment="1">
      <alignment vertical="top" wrapText="1"/>
    </xf>
    <xf numFmtId="0" fontId="9" fillId="4" borderId="5" xfId="0" applyFont="1" applyFill="1" applyBorder="1" applyAlignment="1">
      <alignment horizontal="center" vertical="top" wrapText="1"/>
    </xf>
    <xf numFmtId="49" fontId="10" fillId="0" borderId="0" xfId="0" applyNumberFormat="1" applyFont="1" applyAlignment="1">
      <alignment wrapText="1"/>
    </xf>
    <xf numFmtId="2" fontId="9" fillId="0" borderId="0" xfId="0" applyNumberFormat="1" applyFont="1" applyAlignment="1">
      <alignment vertical="top" wrapText="1"/>
    </xf>
    <xf numFmtId="4" fontId="10" fillId="0" borderId="7" xfId="0" applyNumberFormat="1" applyFont="1" applyBorder="1" applyAlignment="1">
      <alignment horizontal="center" vertical="top" wrapText="1"/>
    </xf>
    <xf numFmtId="1" fontId="10" fillId="0" borderId="7" xfId="0" applyNumberFormat="1" applyFont="1" applyBorder="1" applyAlignment="1">
      <alignment vertical="top" wrapText="1"/>
    </xf>
    <xf numFmtId="1" fontId="10" fillId="0" borderId="5" xfId="0" applyNumberFormat="1" applyFont="1" applyBorder="1" applyAlignment="1">
      <alignment vertical="top" wrapText="1"/>
    </xf>
    <xf numFmtId="0" fontId="13" fillId="0" borderId="0" xfId="0" applyFont="1" applyAlignment="1">
      <alignment horizontal="left" vertical="top"/>
    </xf>
    <xf numFmtId="1" fontId="9" fillId="0" borderId="5" xfId="0" applyNumberFormat="1" applyFont="1" applyBorder="1"/>
    <xf numFmtId="4" fontId="9" fillId="0" borderId="5" xfId="0" applyNumberFormat="1" applyFont="1" applyBorder="1" applyAlignment="1">
      <alignment horizontal="center" vertical="top" wrapText="1"/>
    </xf>
    <xf numFmtId="1" fontId="9" fillId="0" borderId="5" xfId="0" applyNumberFormat="1" applyFont="1" applyBorder="1" applyAlignment="1">
      <alignment vertical="top" wrapText="1"/>
    </xf>
    <xf numFmtId="4" fontId="10" fillId="0" borderId="0" xfId="0" applyNumberFormat="1" applyFont="1" applyAlignment="1">
      <alignment horizontal="center"/>
    </xf>
    <xf numFmtId="0" fontId="20" fillId="0" borderId="0" xfId="0" applyFont="1" applyAlignment="1">
      <alignment wrapText="1"/>
    </xf>
    <xf numFmtId="4" fontId="8" fillId="0" borderId="0" xfId="0" applyNumberFormat="1" applyFont="1" applyAlignment="1">
      <alignment horizontal="center" wrapText="1"/>
    </xf>
    <xf numFmtId="0" fontId="4" fillId="0" borderId="0" xfId="0" applyFont="1" applyAlignment="1">
      <alignment horizontal="left" wrapText="1"/>
    </xf>
    <xf numFmtId="0" fontId="8" fillId="0" borderId="0" xfId="0" applyFont="1" applyAlignment="1">
      <alignment horizontal="center" vertical="center" wrapText="1"/>
    </xf>
    <xf numFmtId="165" fontId="8" fillId="3" borderId="7" xfId="0" applyNumberFormat="1" applyFont="1" applyFill="1" applyBorder="1" applyAlignment="1">
      <alignment horizontal="center" vertical="center" wrapText="1"/>
    </xf>
    <xf numFmtId="165" fontId="8" fillId="0" borderId="0" xfId="0" applyNumberFormat="1" applyFont="1" applyAlignment="1">
      <alignment horizontal="center" vertical="center" wrapText="1"/>
    </xf>
    <xf numFmtId="0" fontId="21" fillId="0" borderId="0" xfId="0" applyFont="1"/>
    <xf numFmtId="0" fontId="22" fillId="0" borderId="0" xfId="0" applyFont="1"/>
    <xf numFmtId="0" fontId="8" fillId="5" borderId="0" xfId="0" applyFont="1" applyFill="1"/>
    <xf numFmtId="0" fontId="12" fillId="5" borderId="0" xfId="0" applyFont="1" applyFill="1"/>
    <xf numFmtId="0" fontId="6" fillId="0" borderId="0" xfId="0" applyFont="1"/>
    <xf numFmtId="0" fontId="6" fillId="0" borderId="2" xfId="0" applyFont="1" applyBorder="1"/>
    <xf numFmtId="0" fontId="6" fillId="0" borderId="3" xfId="0" applyFont="1" applyBorder="1"/>
    <xf numFmtId="0" fontId="8" fillId="0" borderId="14" xfId="0" applyFont="1" applyBorder="1" applyAlignment="1">
      <alignment horizontal="center" wrapText="1"/>
    </xf>
    <xf numFmtId="0" fontId="8" fillId="0" borderId="14" xfId="0" applyFont="1" applyBorder="1"/>
    <xf numFmtId="0" fontId="12" fillId="0" borderId="14" xfId="0" applyFont="1" applyBorder="1"/>
    <xf numFmtId="0" fontId="32" fillId="3" borderId="6"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10" fillId="3" borderId="14" xfId="0" applyFont="1" applyFill="1" applyBorder="1" applyAlignment="1">
      <alignment horizontal="center" vertical="center" wrapText="1"/>
    </xf>
    <xf numFmtId="4" fontId="10" fillId="0" borderId="14" xfId="0" applyNumberFormat="1" applyFont="1" applyBorder="1" applyAlignment="1">
      <alignment horizontal="center" vertical="top" wrapText="1"/>
    </xf>
    <xf numFmtId="0" fontId="4" fillId="0" borderId="14" xfId="0" applyFont="1" applyBorder="1"/>
    <xf numFmtId="0" fontId="10" fillId="3" borderId="11"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12" fillId="6" borderId="0" xfId="0" applyFont="1" applyFill="1" applyAlignment="1">
      <alignment wrapText="1"/>
    </xf>
    <xf numFmtId="4" fontId="10" fillId="0" borderId="1" xfId="0" applyNumberFormat="1" applyFont="1" applyBorder="1" applyAlignment="1">
      <alignment horizontal="center" vertical="top" wrapText="1"/>
    </xf>
    <xf numFmtId="0" fontId="0" fillId="0" borderId="14" xfId="0" applyBorder="1"/>
    <xf numFmtId="0" fontId="37" fillId="7" borderId="14" xfId="1" applyFont="1" applyFill="1" applyBorder="1"/>
    <xf numFmtId="0" fontId="38" fillId="0" borderId="0" xfId="1" applyFont="1" applyAlignment="1" applyProtection="1">
      <alignment horizontal="center"/>
      <protection locked="0"/>
    </xf>
    <xf numFmtId="0" fontId="39" fillId="0" borderId="0" xfId="1" applyFont="1"/>
    <xf numFmtId="0" fontId="39" fillId="0" borderId="0" xfId="1" applyFont="1" applyAlignment="1">
      <alignment horizontal="center"/>
    </xf>
    <xf numFmtId="0" fontId="3" fillId="0" borderId="0" xfId="1"/>
    <xf numFmtId="0" fontId="39" fillId="0" borderId="0" xfId="1" applyFont="1" applyAlignment="1">
      <alignment horizontal="center" wrapText="1"/>
    </xf>
    <xf numFmtId="0" fontId="3" fillId="0" borderId="0" xfId="1" applyAlignment="1">
      <alignment horizontal="center" textRotation="90" wrapText="1"/>
    </xf>
    <xf numFmtId="0" fontId="34" fillId="0" borderId="0" xfId="1" applyFont="1" applyAlignment="1">
      <alignment horizontal="center" textRotation="90" wrapText="1"/>
    </xf>
    <xf numFmtId="0" fontId="34" fillId="0" borderId="0" xfId="1" applyFont="1" applyAlignment="1">
      <alignment horizontal="center" wrapText="1"/>
    </xf>
    <xf numFmtId="0" fontId="41" fillId="7" borderId="14" xfId="1" applyFont="1" applyFill="1" applyBorder="1" applyAlignment="1">
      <alignment horizontal="center" vertical="center" wrapText="1"/>
    </xf>
    <xf numFmtId="0" fontId="41" fillId="7" borderId="16" xfId="1" applyFont="1" applyFill="1" applyBorder="1" applyAlignment="1">
      <alignment horizontal="center" vertical="center" wrapText="1"/>
    </xf>
    <xf numFmtId="0" fontId="41" fillId="8" borderId="16" xfId="1" applyFont="1" applyFill="1" applyBorder="1" applyAlignment="1">
      <alignment horizontal="center" vertical="center" wrapText="1"/>
    </xf>
    <xf numFmtId="0" fontId="41" fillId="9" borderId="14" xfId="1" applyFont="1" applyFill="1" applyBorder="1" applyAlignment="1">
      <alignment horizontal="center" vertical="center" wrapText="1"/>
    </xf>
    <xf numFmtId="0" fontId="41" fillId="10" borderId="14" xfId="1" applyFont="1" applyFill="1" applyBorder="1" applyAlignment="1">
      <alignment horizontal="center" vertical="center" wrapText="1"/>
    </xf>
    <xf numFmtId="0" fontId="41" fillId="0" borderId="0" xfId="1" applyFont="1"/>
    <xf numFmtId="0" fontId="42" fillId="11" borderId="14" xfId="1" applyFont="1" applyFill="1" applyBorder="1" applyAlignment="1" applyProtection="1">
      <alignment horizontal="left" vertical="center" wrapText="1"/>
      <protection locked="0"/>
    </xf>
    <xf numFmtId="0" fontId="42" fillId="11" borderId="14" xfId="1" applyFont="1" applyFill="1" applyBorder="1" applyAlignment="1" applyProtection="1">
      <alignment horizontal="center" vertical="center" wrapText="1"/>
      <protection locked="0"/>
    </xf>
    <xf numFmtId="3" fontId="42" fillId="0" borderId="14" xfId="1" applyNumberFormat="1" applyFont="1" applyBorder="1" applyAlignment="1" applyProtection="1">
      <alignment horizontal="center" vertical="center" wrapText="1"/>
      <protection locked="0"/>
    </xf>
    <xf numFmtId="4" fontId="3" fillId="9" borderId="14" xfId="1" applyNumberFormat="1" applyFill="1" applyBorder="1" applyAlignment="1">
      <alignment horizontal="center" vertical="center"/>
    </xf>
    <xf numFmtId="3" fontId="3" fillId="0" borderId="14" xfId="1" applyNumberFormat="1" applyBorder="1" applyAlignment="1" applyProtection="1">
      <alignment horizontal="center" vertical="center"/>
      <protection locked="0"/>
    </xf>
    <xf numFmtId="0" fontId="3" fillId="0" borderId="0" xfId="1" applyAlignment="1">
      <alignment vertical="center"/>
    </xf>
    <xf numFmtId="0" fontId="39" fillId="9" borderId="14" xfId="1" applyFont="1" applyFill="1" applyBorder="1" applyAlignment="1">
      <alignment horizontal="center" vertical="center" wrapText="1"/>
    </xf>
    <xf numFmtId="0" fontId="39" fillId="9" borderId="14" xfId="1" applyFont="1" applyFill="1" applyBorder="1" applyAlignment="1">
      <alignment horizontal="center" vertical="center"/>
    </xf>
    <xf numFmtId="1" fontId="39" fillId="9" borderId="14" xfId="1" applyNumberFormat="1" applyFont="1" applyFill="1" applyBorder="1" applyAlignment="1">
      <alignment horizontal="center" vertical="center"/>
    </xf>
    <xf numFmtId="4" fontId="39" fillId="9" borderId="14" xfId="1" applyNumberFormat="1" applyFont="1" applyFill="1" applyBorder="1" applyAlignment="1">
      <alignment horizontal="center" vertical="center"/>
    </xf>
    <xf numFmtId="4" fontId="3" fillId="0" borderId="0" xfId="1" applyNumberFormat="1" applyAlignment="1">
      <alignment horizontal="center" vertical="center"/>
    </xf>
    <xf numFmtId="0" fontId="39" fillId="10" borderId="14" xfId="1" applyFont="1" applyFill="1" applyBorder="1" applyAlignment="1">
      <alignment horizontal="center" vertical="center" wrapText="1"/>
    </xf>
    <xf numFmtId="0" fontId="39" fillId="10" borderId="14" xfId="1" applyFont="1" applyFill="1" applyBorder="1"/>
    <xf numFmtId="4" fontId="39" fillId="10" borderId="14" xfId="1" applyNumberFormat="1" applyFont="1" applyFill="1" applyBorder="1" applyAlignment="1">
      <alignment horizontal="center" vertical="center"/>
    </xf>
    <xf numFmtId="4" fontId="34" fillId="0" borderId="0" xfId="1" applyNumberFormat="1" applyFont="1" applyAlignment="1">
      <alignment horizontal="center" wrapText="1"/>
    </xf>
    <xf numFmtId="4" fontId="3" fillId="0" borderId="0" xfId="1" applyNumberFormat="1"/>
    <xf numFmtId="0" fontId="39" fillId="7" borderId="14" xfId="1" applyFont="1" applyFill="1" applyBorder="1" applyAlignment="1">
      <alignment horizontal="left" vertical="center"/>
    </xf>
    <xf numFmtId="0" fontId="39" fillId="0" borderId="14" xfId="1" applyFont="1" applyBorder="1" applyAlignment="1" applyProtection="1">
      <alignment horizontal="center" vertical="center"/>
      <protection locked="0"/>
    </xf>
    <xf numFmtId="0" fontId="39" fillId="9" borderId="14" xfId="1" applyFont="1" applyFill="1" applyBorder="1" applyAlignment="1">
      <alignment horizontal="left" vertical="center"/>
    </xf>
    <xf numFmtId="0" fontId="39" fillId="10" borderId="14" xfId="1" applyFont="1" applyFill="1" applyBorder="1" applyAlignment="1">
      <alignment horizontal="left" vertical="center"/>
    </xf>
    <xf numFmtId="0" fontId="39" fillId="10" borderId="14" xfId="1" applyFont="1" applyFill="1" applyBorder="1" applyAlignment="1">
      <alignment horizontal="center" vertical="center"/>
    </xf>
    <xf numFmtId="0" fontId="29" fillId="4" borderId="5" xfId="0" applyFont="1" applyFill="1" applyBorder="1" applyAlignment="1">
      <alignment vertical="top" wrapText="1"/>
    </xf>
    <xf numFmtId="0" fontId="29" fillId="4" borderId="5" xfId="0" applyFont="1" applyFill="1" applyBorder="1" applyAlignment="1">
      <alignment horizontal="center" vertical="top" wrapText="1"/>
    </xf>
    <xf numFmtId="0" fontId="29" fillId="0" borderId="5" xfId="0" applyFont="1" applyBorder="1" applyAlignment="1">
      <alignment horizontal="center" vertical="top" wrapText="1"/>
    </xf>
    <xf numFmtId="0" fontId="29" fillId="0" borderId="5" xfId="0" applyFont="1" applyBorder="1" applyAlignment="1">
      <alignment horizontal="center" vertical="top"/>
    </xf>
    <xf numFmtId="0" fontId="29" fillId="0" borderId="5" xfId="0" applyFont="1" applyBorder="1" applyAlignment="1">
      <alignment horizontal="center" vertical="center" wrapText="1"/>
    </xf>
    <xf numFmtId="0" fontId="29" fillId="0" borderId="1" xfId="0" applyFont="1" applyBorder="1" applyAlignment="1">
      <alignment horizontal="left" vertical="top" wrapText="1"/>
    </xf>
    <xf numFmtId="0" fontId="29" fillId="0" borderId="14" xfId="0" applyFont="1" applyBorder="1" applyAlignment="1">
      <alignment vertical="top" wrapText="1"/>
    </xf>
    <xf numFmtId="0" fontId="29" fillId="0" borderId="1" xfId="0" applyFont="1" applyBorder="1" applyAlignment="1">
      <alignment horizontal="center" vertical="top" wrapText="1"/>
    </xf>
    <xf numFmtId="0" fontId="29" fillId="0" borderId="1" xfId="0" applyFont="1" applyBorder="1" applyAlignment="1">
      <alignment vertical="top" wrapText="1"/>
    </xf>
    <xf numFmtId="1" fontId="9" fillId="0" borderId="14" xfId="0" applyNumberFormat="1" applyFont="1" applyBorder="1" applyAlignment="1">
      <alignment horizontal="center" vertical="top" wrapText="1"/>
    </xf>
    <xf numFmtId="1" fontId="10" fillId="0" borderId="14" xfId="0" applyNumberFormat="1" applyFont="1" applyBorder="1" applyAlignment="1">
      <alignment horizontal="center" vertical="top" wrapText="1"/>
    </xf>
    <xf numFmtId="0" fontId="38" fillId="11" borderId="14" xfId="0" applyFont="1" applyFill="1" applyBorder="1" applyAlignment="1">
      <alignment horizontal="center" vertical="center" wrapText="1"/>
    </xf>
    <xf numFmtId="0" fontId="30" fillId="0" borderId="14" xfId="0" applyFont="1" applyBorder="1" applyAlignment="1">
      <alignment horizontal="center" vertical="center"/>
    </xf>
    <xf numFmtId="4" fontId="28" fillId="0" borderId="14" xfId="0" applyNumberFormat="1" applyFont="1" applyBorder="1" applyAlignment="1">
      <alignment horizontal="center" vertical="center" wrapText="1"/>
    </xf>
    <xf numFmtId="0" fontId="30" fillId="0" borderId="14" xfId="0" applyFont="1" applyBorder="1" applyAlignment="1">
      <alignment horizontal="center" vertical="center" wrapText="1"/>
    </xf>
    <xf numFmtId="0" fontId="30" fillId="0" borderId="14" xfId="0" applyFont="1" applyBorder="1"/>
    <xf numFmtId="49" fontId="38" fillId="12" borderId="14" xfId="0" applyNumberFormat="1" applyFont="1" applyFill="1" applyBorder="1" applyAlignment="1">
      <alignment horizontal="left" vertical="center" wrapText="1"/>
    </xf>
    <xf numFmtId="0" fontId="29" fillId="12" borderId="14" xfId="0" applyFont="1" applyFill="1" applyBorder="1" applyAlignment="1">
      <alignment horizontal="center" vertical="center" wrapText="1"/>
    </xf>
    <xf numFmtId="0" fontId="38" fillId="0" borderId="14" xfId="0" applyFont="1" applyBorder="1" applyAlignment="1">
      <alignment horizontal="left" vertical="center" wrapText="1"/>
    </xf>
    <xf numFmtId="49" fontId="29" fillId="12" borderId="14" xfId="0" applyNumberFormat="1" applyFont="1" applyFill="1" applyBorder="1" applyAlignment="1">
      <alignment horizontal="center" vertical="center" wrapText="1"/>
    </xf>
    <xf numFmtId="0" fontId="29" fillId="12" borderId="14" xfId="0" applyFont="1" applyFill="1" applyBorder="1" applyAlignment="1">
      <alignment horizontal="center" vertical="center"/>
    </xf>
    <xf numFmtId="0" fontId="28" fillId="12" borderId="14" xfId="0" applyFont="1" applyFill="1" applyBorder="1" applyAlignment="1">
      <alignment horizontal="center" vertical="center"/>
    </xf>
    <xf numFmtId="0" fontId="38" fillId="0" borderId="14" xfId="0" applyFont="1" applyBorder="1" applyAlignment="1">
      <alignment horizontal="center" vertical="center" wrapText="1"/>
    </xf>
    <xf numFmtId="0" fontId="37" fillId="0" borderId="14" xfId="0" applyFont="1" applyBorder="1" applyAlignment="1">
      <alignment horizontal="center" vertical="center" wrapText="1"/>
    </xf>
    <xf numFmtId="0" fontId="29" fillId="0" borderId="1" xfId="0" applyFont="1" applyBorder="1" applyAlignment="1">
      <alignment horizontal="center" vertical="center" wrapText="1"/>
    </xf>
    <xf numFmtId="0" fontId="13" fillId="0" borderId="14" xfId="0" applyFont="1" applyBorder="1"/>
    <xf numFmtId="0" fontId="0" fillId="0" borderId="0" xfId="0" applyAlignment="1">
      <alignment horizontal="left"/>
    </xf>
    <xf numFmtId="0" fontId="9" fillId="0" borderId="12" xfId="0" applyFont="1" applyBorder="1" applyAlignment="1">
      <alignment vertical="top" wrapText="1"/>
    </xf>
    <xf numFmtId="0" fontId="9" fillId="0" borderId="12" xfId="0" applyFont="1" applyBorder="1" applyAlignment="1">
      <alignment horizontal="left" vertical="top" wrapText="1"/>
    </xf>
    <xf numFmtId="2" fontId="29" fillId="0" borderId="14" xfId="0" applyNumberFormat="1" applyFont="1" applyBorder="1" applyAlignment="1">
      <alignment horizontal="center" vertical="center" wrapText="1"/>
    </xf>
    <xf numFmtId="1" fontId="29" fillId="0" borderId="14" xfId="0" applyNumberFormat="1" applyFont="1" applyBorder="1" applyAlignment="1">
      <alignment horizontal="center" vertical="center" wrapText="1"/>
    </xf>
    <xf numFmtId="1" fontId="28" fillId="0" borderId="14" xfId="0" applyNumberFormat="1" applyFont="1" applyBorder="1" applyAlignment="1">
      <alignment horizontal="center" vertical="center" wrapText="1"/>
    </xf>
    <xf numFmtId="0" fontId="5" fillId="0" borderId="0" xfId="0" applyFont="1" applyAlignment="1">
      <alignment wrapText="1"/>
    </xf>
    <xf numFmtId="0" fontId="8" fillId="3" borderId="6" xfId="0" applyFont="1" applyFill="1" applyBorder="1" applyAlignment="1">
      <alignment vertical="center" wrapText="1"/>
    </xf>
    <xf numFmtId="0" fontId="61" fillId="4" borderId="5" xfId="0" applyFont="1" applyFill="1" applyBorder="1" applyAlignment="1">
      <alignment vertical="top" wrapText="1"/>
    </xf>
    <xf numFmtId="49" fontId="61" fillId="0" borderId="6" xfId="0" applyNumberFormat="1" applyFont="1" applyBorder="1" applyAlignment="1">
      <alignment horizontal="center" vertical="top" wrapText="1"/>
    </xf>
    <xf numFmtId="1" fontId="61" fillId="0" borderId="5" xfId="0" applyNumberFormat="1" applyFont="1" applyBorder="1" applyAlignment="1">
      <alignment horizontal="center" vertical="top" wrapText="1"/>
    </xf>
    <xf numFmtId="0" fontId="0" fillId="0" borderId="0" xfId="0" applyAlignment="1">
      <alignment vertical="top"/>
    </xf>
    <xf numFmtId="0" fontId="10" fillId="3" borderId="17" xfId="0" applyFont="1" applyFill="1" applyBorder="1" applyAlignment="1">
      <alignment horizontal="center" vertical="center" wrapText="1"/>
    </xf>
    <xf numFmtId="4" fontId="63" fillId="0" borderId="1" xfId="0" applyNumberFormat="1" applyFont="1" applyBorder="1" applyAlignment="1">
      <alignment horizontal="center" vertical="top" wrapText="1"/>
    </xf>
    <xf numFmtId="0" fontId="12" fillId="6" borderId="14" xfId="0" applyFont="1" applyFill="1" applyBorder="1" applyAlignment="1">
      <alignment wrapText="1"/>
    </xf>
    <xf numFmtId="0" fontId="8" fillId="3" borderId="17" xfId="0" applyFont="1" applyFill="1" applyBorder="1" applyAlignment="1">
      <alignment horizontal="center" vertical="center" wrapText="1"/>
    </xf>
    <xf numFmtId="0" fontId="13" fillId="0" borderId="1" xfId="0" applyFont="1" applyBorder="1" applyAlignment="1">
      <alignment wrapText="1"/>
    </xf>
    <xf numFmtId="0" fontId="13" fillId="0" borderId="1" xfId="0" applyFont="1" applyBorder="1"/>
    <xf numFmtId="0" fontId="9" fillId="0" borderId="14" xfId="0" applyFont="1" applyBorder="1" applyAlignment="1">
      <alignment vertical="top" wrapText="1"/>
    </xf>
    <xf numFmtId="0" fontId="60" fillId="0" borderId="14" xfId="0" applyFont="1" applyBorder="1"/>
    <xf numFmtId="2" fontId="9" fillId="0" borderId="1" xfId="0" applyNumberFormat="1" applyFont="1" applyBorder="1" applyAlignment="1">
      <alignment horizontal="center" vertical="top" wrapText="1"/>
    </xf>
    <xf numFmtId="0" fontId="8" fillId="0" borderId="14" xfId="0" applyFont="1" applyBorder="1" applyAlignment="1">
      <alignment horizontal="left" wrapText="1"/>
    </xf>
    <xf numFmtId="0" fontId="61" fillId="0" borderId="17" xfId="0" applyFont="1" applyBorder="1" applyAlignment="1">
      <alignment vertical="top" wrapText="1"/>
    </xf>
    <xf numFmtId="2" fontId="9" fillId="0" borderId="13" xfId="0" applyNumberFormat="1" applyFont="1" applyBorder="1" applyAlignment="1">
      <alignment horizontal="center" vertical="top" wrapText="1"/>
    </xf>
    <xf numFmtId="0" fontId="12" fillId="0" borderId="18" xfId="0" applyFont="1" applyBorder="1"/>
    <xf numFmtId="0" fontId="0" fillId="0" borderId="15" xfId="0" applyBorder="1"/>
    <xf numFmtId="0" fontId="12" fillId="6" borderId="0" xfId="0" applyFont="1" applyFill="1" applyAlignment="1">
      <alignment horizontal="center" vertical="center" wrapText="1"/>
    </xf>
    <xf numFmtId="0" fontId="29" fillId="0" borderId="14" xfId="0" applyFont="1" applyBorder="1" applyAlignment="1">
      <alignment horizontal="center" vertical="center" wrapText="1"/>
    </xf>
    <xf numFmtId="3" fontId="29" fillId="0" borderId="14" xfId="0" applyNumberFormat="1" applyFont="1" applyBorder="1" applyAlignment="1">
      <alignment horizontal="center" vertical="center" wrapText="1"/>
    </xf>
    <xf numFmtId="4" fontId="29" fillId="0" borderId="14" xfId="0" applyNumberFormat="1" applyFont="1" applyBorder="1" applyAlignment="1">
      <alignment horizontal="center" vertical="center" wrapText="1"/>
    </xf>
    <xf numFmtId="1" fontId="32" fillId="0" borderId="14" xfId="0" applyNumberFormat="1" applyFont="1" applyBorder="1" applyAlignment="1">
      <alignment horizontal="center" vertical="center" wrapText="1"/>
    </xf>
    <xf numFmtId="0" fontId="60" fillId="0" borderId="14" xfId="0" applyFont="1" applyBorder="1" applyAlignment="1">
      <alignment horizontal="center" vertical="center" wrapText="1"/>
    </xf>
    <xf numFmtId="4" fontId="60" fillId="0" borderId="14" xfId="0" applyNumberFormat="1" applyFont="1" applyBorder="1" applyAlignment="1">
      <alignment horizontal="center" vertical="center" wrapText="1"/>
    </xf>
    <xf numFmtId="0" fontId="86" fillId="0" borderId="14" xfId="0" applyFont="1" applyBorder="1" applyAlignment="1">
      <alignment horizontal="center" vertical="center" wrapText="1"/>
    </xf>
    <xf numFmtId="0" fontId="29" fillId="0" borderId="14" xfId="0" applyFont="1" applyBorder="1" applyAlignment="1">
      <alignment horizontal="center" vertical="center"/>
    </xf>
    <xf numFmtId="1" fontId="29" fillId="0" borderId="14" xfId="0" applyNumberFormat="1" applyFont="1" applyBorder="1" applyAlignment="1">
      <alignment horizontal="center" vertical="center"/>
    </xf>
    <xf numFmtId="0" fontId="29" fillId="0" borderId="7" xfId="0" applyFont="1" applyBorder="1" applyAlignment="1">
      <alignment horizontal="center" vertical="top"/>
    </xf>
    <xf numFmtId="0" fontId="60" fillId="0" borderId="0" xfId="0" applyFont="1"/>
    <xf numFmtId="4" fontId="37" fillId="0" borderId="14" xfId="0" applyNumberFormat="1" applyFont="1" applyBorder="1" applyAlignment="1">
      <alignment horizontal="center" vertical="center" wrapText="1"/>
    </xf>
    <xf numFmtId="0" fontId="38" fillId="0" borderId="14" xfId="0" applyFont="1" applyBorder="1" applyAlignment="1">
      <alignment horizontal="center" vertical="center"/>
    </xf>
    <xf numFmtId="49" fontId="29" fillId="0" borderId="14" xfId="0" applyNumberFormat="1" applyFont="1" applyBorder="1" applyAlignment="1">
      <alignment horizontal="center" vertical="center" wrapText="1"/>
    </xf>
    <xf numFmtId="4" fontId="82" fillId="0" borderId="14" xfId="0" applyNumberFormat="1" applyFont="1" applyBorder="1" applyAlignment="1">
      <alignment horizontal="center" vertical="center" wrapText="1"/>
    </xf>
    <xf numFmtId="0" fontId="29" fillId="0" borderId="7" xfId="0" applyFont="1" applyBorder="1" applyAlignment="1">
      <alignment horizontal="center" vertical="center" wrapText="1"/>
    </xf>
    <xf numFmtId="170" fontId="29" fillId="0" borderId="14" xfId="0" applyNumberFormat="1" applyFont="1" applyBorder="1" applyAlignment="1">
      <alignment horizontal="center" vertical="center" wrapText="1"/>
    </xf>
    <xf numFmtId="0" fontId="29" fillId="4" borderId="14" xfId="0" applyFont="1" applyFill="1" applyBorder="1" applyAlignment="1">
      <alignment horizontal="center" vertical="top" wrapText="1"/>
    </xf>
    <xf numFmtId="0" fontId="29" fillId="0" borderId="12" xfId="0" applyFont="1" applyBorder="1" applyAlignment="1">
      <alignment vertical="top" wrapText="1"/>
    </xf>
    <xf numFmtId="0" fontId="29" fillId="0" borderId="12" xfId="0" applyFont="1" applyBorder="1" applyAlignment="1">
      <alignment horizontal="center" vertical="top" wrapText="1"/>
    </xf>
    <xf numFmtId="49" fontId="29" fillId="0" borderId="12" xfId="0" applyNumberFormat="1" applyFont="1" applyBorder="1" applyAlignment="1">
      <alignment horizontal="center" vertical="top" wrapText="1"/>
    </xf>
    <xf numFmtId="0" fontId="29" fillId="4" borderId="5" xfId="0" applyFont="1" applyFill="1" applyBorder="1" applyAlignment="1">
      <alignment vertical="top"/>
    </xf>
    <xf numFmtId="0" fontId="29" fillId="4" borderId="5" xfId="0" applyFont="1" applyFill="1" applyBorder="1" applyAlignment="1">
      <alignment horizontal="center" vertical="top"/>
    </xf>
    <xf numFmtId="1" fontId="29" fillId="4" borderId="5" xfId="0" applyNumberFormat="1" applyFont="1" applyFill="1" applyBorder="1" applyAlignment="1">
      <alignment horizontal="center" vertical="top"/>
    </xf>
    <xf numFmtId="49" fontId="29" fillId="0" borderId="6" xfId="0" applyNumberFormat="1" applyFont="1" applyBorder="1" applyAlignment="1">
      <alignment horizontal="center" vertical="top"/>
    </xf>
    <xf numFmtId="1" fontId="28" fillId="0" borderId="5" xfId="0" applyNumberFormat="1" applyFont="1" applyBorder="1" applyAlignment="1">
      <alignment horizontal="center" vertical="top"/>
    </xf>
    <xf numFmtId="4" fontId="28" fillId="0" borderId="5" xfId="0" applyNumberFormat="1" applyFont="1" applyBorder="1" applyAlignment="1">
      <alignment horizontal="center" vertical="top"/>
    </xf>
    <xf numFmtId="0" fontId="30" fillId="0" borderId="0" xfId="0" applyFont="1"/>
    <xf numFmtId="0" fontId="66" fillId="0" borderId="0" xfId="0" applyFont="1"/>
    <xf numFmtId="0" fontId="29" fillId="0" borderId="0" xfId="0" applyFont="1" applyAlignment="1">
      <alignment horizontal="left"/>
    </xf>
    <xf numFmtId="0" fontId="38" fillId="0" borderId="1" xfId="0" applyFont="1" applyBorder="1" applyAlignment="1">
      <alignment horizontal="left" vertical="top"/>
    </xf>
    <xf numFmtId="0" fontId="38" fillId="0" borderId="17" xfId="0" applyFont="1" applyBorder="1" applyAlignment="1">
      <alignment horizontal="left" vertical="top"/>
    </xf>
    <xf numFmtId="0" fontId="37" fillId="0" borderId="14" xfId="1" applyFont="1" applyBorder="1" applyAlignment="1" applyProtection="1">
      <alignment horizontal="center"/>
      <protection locked="0"/>
    </xf>
    <xf numFmtId="0" fontId="28" fillId="3" borderId="16"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29" fillId="4" borderId="14" xfId="0" applyFont="1" applyFill="1" applyBorder="1" applyAlignment="1">
      <alignment horizontal="center" vertical="center" wrapText="1"/>
    </xf>
    <xf numFmtId="49" fontId="29" fillId="4" borderId="14" xfId="0" applyNumberFormat="1" applyFont="1" applyFill="1" applyBorder="1" applyAlignment="1">
      <alignment horizontal="center" vertical="center" wrapText="1"/>
    </xf>
    <xf numFmtId="0" fontId="38" fillId="4" borderId="14" xfId="0" applyFont="1" applyFill="1" applyBorder="1" applyAlignment="1">
      <alignment horizontal="center" vertical="center" wrapText="1"/>
    </xf>
    <xf numFmtId="0" fontId="34" fillId="0" borderId="14" xfId="0" applyFont="1" applyBorder="1" applyAlignment="1">
      <alignment horizontal="center" vertical="center"/>
    </xf>
    <xf numFmtId="1" fontId="38" fillId="0" borderId="14" xfId="0" applyNumberFormat="1" applyFont="1" applyBorder="1" applyAlignment="1">
      <alignment horizontal="center" vertical="center" wrapText="1"/>
    </xf>
    <xf numFmtId="49" fontId="38" fillId="0" borderId="14" xfId="0" applyNumberFormat="1" applyFont="1" applyBorder="1" applyAlignment="1">
      <alignment horizontal="center" vertical="center" wrapText="1"/>
    </xf>
    <xf numFmtId="0" fontId="9" fillId="0" borderId="14" xfId="0" applyFont="1" applyBorder="1" applyAlignment="1">
      <alignment horizontal="center" vertical="top" wrapText="1"/>
    </xf>
    <xf numFmtId="1" fontId="37" fillId="0" borderId="14" xfId="0" applyNumberFormat="1" applyFont="1" applyBorder="1" applyAlignment="1">
      <alignment horizontal="center" vertical="center" wrapText="1"/>
    </xf>
    <xf numFmtId="0" fontId="44" fillId="0" borderId="14" xfId="2" applyBorder="1" applyAlignment="1">
      <alignment horizontal="center" vertical="center" wrapText="1"/>
    </xf>
    <xf numFmtId="0" fontId="57" fillId="0" borderId="14" xfId="0" applyFont="1" applyBorder="1" applyAlignment="1">
      <alignment horizontal="center" vertical="center" wrapText="1"/>
    </xf>
    <xf numFmtId="1" fontId="82" fillId="0" borderId="14" xfId="0" applyNumberFormat="1" applyFont="1" applyBorder="1" applyAlignment="1">
      <alignment horizontal="center" vertical="center" wrapText="1"/>
    </xf>
    <xf numFmtId="1" fontId="57" fillId="0" borderId="14" xfId="0" applyNumberFormat="1" applyFont="1" applyBorder="1" applyAlignment="1">
      <alignment horizontal="center" vertical="center" wrapText="1"/>
    </xf>
    <xf numFmtId="2" fontId="32" fillId="0" borderId="14" xfId="0" applyNumberFormat="1" applyFont="1" applyBorder="1" applyAlignment="1">
      <alignment horizontal="center" vertical="center"/>
    </xf>
    <xf numFmtId="0" fontId="102" fillId="0" borderId="14" xfId="0" applyFont="1" applyBorder="1" applyAlignment="1">
      <alignment horizontal="center" vertical="center" wrapText="1"/>
    </xf>
    <xf numFmtId="0" fontId="32" fillId="0" borderId="14" xfId="0" applyFont="1" applyBorder="1" applyAlignment="1">
      <alignment horizontal="center" vertical="center"/>
    </xf>
    <xf numFmtId="0" fontId="110" fillId="0" borderId="14" xfId="0" applyFont="1" applyBorder="1" applyAlignment="1">
      <alignment horizontal="center" vertical="center" wrapText="1"/>
    </xf>
    <xf numFmtId="0" fontId="28" fillId="0" borderId="14" xfId="0" applyFont="1" applyBorder="1" applyAlignment="1">
      <alignment horizontal="center" vertical="center"/>
    </xf>
    <xf numFmtId="0" fontId="29" fillId="4" borderId="14" xfId="0" applyFont="1" applyFill="1" applyBorder="1" applyAlignment="1">
      <alignment horizontal="center" vertical="center"/>
    </xf>
    <xf numFmtId="49" fontId="29" fillId="0" borderId="14" xfId="0" applyNumberFormat="1" applyFont="1" applyBorder="1" applyAlignment="1">
      <alignment horizontal="center" vertical="center"/>
    </xf>
    <xf numFmtId="1" fontId="28" fillId="0" borderId="14" xfId="0" applyNumberFormat="1" applyFont="1" applyBorder="1" applyAlignment="1">
      <alignment horizontal="center" vertical="center"/>
    </xf>
    <xf numFmtId="0" fontId="45" fillId="0" borderId="14" xfId="0" applyFont="1" applyBorder="1" applyAlignment="1">
      <alignment horizontal="center" vertical="center" wrapText="1"/>
    </xf>
    <xf numFmtId="0" fontId="45" fillId="4" borderId="14" xfId="0" applyFont="1" applyFill="1" applyBorder="1" applyAlignment="1">
      <alignment horizontal="center" vertical="center" wrapText="1"/>
    </xf>
    <xf numFmtId="49" fontId="38" fillId="4" borderId="14" xfId="0" applyNumberFormat="1" applyFont="1" applyFill="1" applyBorder="1" applyAlignment="1">
      <alignment horizontal="center" vertical="center" wrapText="1"/>
    </xf>
    <xf numFmtId="49" fontId="9" fillId="0" borderId="14" xfId="0" applyNumberFormat="1" applyFont="1" applyBorder="1" applyAlignment="1">
      <alignment horizontal="center" vertical="top" wrapText="1"/>
    </xf>
    <xf numFmtId="0" fontId="0" fillId="0" borderId="14" xfId="0" applyBorder="1" applyAlignment="1">
      <alignment horizontal="center" vertical="center"/>
    </xf>
    <xf numFmtId="0" fontId="3" fillId="0" borderId="14" xfId="0" applyFont="1" applyBorder="1" applyAlignment="1">
      <alignment horizontal="center" vertical="center"/>
    </xf>
    <xf numFmtId="0" fontId="61" fillId="0" borderId="14" xfId="0" applyFont="1" applyBorder="1" applyAlignment="1">
      <alignment horizontal="center" vertical="center" wrapText="1"/>
    </xf>
    <xf numFmtId="0" fontId="28" fillId="0" borderId="14" xfId="0" applyFont="1" applyBorder="1" applyAlignment="1">
      <alignment horizontal="center" vertical="center" wrapText="1"/>
    </xf>
    <xf numFmtId="0" fontId="61" fillId="4" borderId="14" xfId="0" applyFont="1" applyFill="1" applyBorder="1" applyAlignment="1">
      <alignment horizontal="center" vertical="center" wrapText="1"/>
    </xf>
    <xf numFmtId="49" fontId="61" fillId="0" borderId="14" xfId="0" applyNumberFormat="1" applyFont="1" applyBorder="1" applyAlignment="1">
      <alignment horizontal="center" vertical="center" wrapText="1"/>
    </xf>
    <xf numFmtId="1" fontId="61" fillId="0" borderId="14" xfId="0" applyNumberFormat="1" applyFont="1" applyBorder="1" applyAlignment="1">
      <alignment horizontal="center" vertical="center" wrapText="1"/>
    </xf>
    <xf numFmtId="4" fontId="61" fillId="0" borderId="14" xfId="0" applyNumberFormat="1" applyFont="1" applyBorder="1" applyAlignment="1">
      <alignment horizontal="center" vertical="center" wrapText="1"/>
    </xf>
    <xf numFmtId="49" fontId="61" fillId="4" borderId="14" xfId="0" applyNumberFormat="1" applyFont="1" applyFill="1" applyBorder="1" applyAlignment="1">
      <alignment horizontal="center" vertical="center" wrapText="1"/>
    </xf>
    <xf numFmtId="0" fontId="62" fillId="0" borderId="14" xfId="0" applyFont="1" applyBorder="1" applyAlignment="1">
      <alignment horizontal="center" vertical="center"/>
    </xf>
    <xf numFmtId="0" fontId="9" fillId="4" borderId="14" xfId="0" applyFont="1" applyFill="1" applyBorder="1" applyAlignment="1">
      <alignment horizontal="center" vertical="center" wrapText="1"/>
    </xf>
    <xf numFmtId="49" fontId="9" fillId="4" borderId="14" xfId="0" applyNumberFormat="1" applyFont="1" applyFill="1" applyBorder="1" applyAlignment="1">
      <alignment horizontal="center" vertical="center" wrapText="1"/>
    </xf>
    <xf numFmtId="0" fontId="9" fillId="0" borderId="14" xfId="0" applyFont="1" applyBorder="1" applyAlignment="1">
      <alignment horizontal="center" vertical="center" wrapText="1"/>
    </xf>
    <xf numFmtId="1" fontId="9" fillId="0" borderId="14" xfId="0" applyNumberFormat="1" applyFont="1" applyBorder="1" applyAlignment="1">
      <alignment horizontal="center" vertical="center" wrapText="1"/>
    </xf>
    <xf numFmtId="4" fontId="10" fillId="0" borderId="14" xfId="0" applyNumberFormat="1" applyFont="1" applyBorder="1" applyAlignment="1">
      <alignment horizontal="center" vertical="center" wrapText="1"/>
    </xf>
    <xf numFmtId="4" fontId="63" fillId="0" borderId="14" xfId="0" applyNumberFormat="1" applyFont="1" applyBorder="1" applyAlignment="1">
      <alignment horizontal="center" vertical="center" wrapText="1"/>
    </xf>
    <xf numFmtId="0" fontId="102" fillId="0" borderId="14" xfId="2" applyFont="1" applyBorder="1" applyAlignment="1">
      <alignment horizontal="center" vertical="center" wrapText="1"/>
    </xf>
    <xf numFmtId="0" fontId="103" fillId="0" borderId="14" xfId="0" applyFont="1" applyBorder="1" applyAlignment="1">
      <alignment horizontal="center" vertical="center"/>
    </xf>
    <xf numFmtId="4" fontId="38" fillId="0" borderId="14" xfId="0" applyNumberFormat="1" applyFont="1" applyBorder="1" applyAlignment="1">
      <alignment horizontal="center" vertical="center" wrapText="1"/>
    </xf>
    <xf numFmtId="0" fontId="4" fillId="0" borderId="14" xfId="0" applyFont="1" applyBorder="1" applyAlignment="1">
      <alignment horizontal="center" vertical="center"/>
    </xf>
    <xf numFmtId="0" fontId="68" fillId="0" borderId="14" xfId="2" applyFont="1" applyBorder="1" applyAlignment="1">
      <alignment horizontal="center" vertical="center" wrapText="1"/>
    </xf>
    <xf numFmtId="0" fontId="62" fillId="0" borderId="14" xfId="0" applyFont="1" applyBorder="1" applyAlignment="1">
      <alignment horizontal="center" vertical="center" wrapText="1"/>
    </xf>
    <xf numFmtId="0" fontId="88" fillId="0" borderId="14" xfId="0" applyFont="1" applyBorder="1" applyAlignment="1">
      <alignment horizontal="center" vertical="center" wrapText="1"/>
    </xf>
    <xf numFmtId="0" fontId="98" fillId="0" borderId="14" xfId="0" applyFont="1" applyBorder="1" applyAlignment="1">
      <alignment horizontal="center" vertical="center" wrapText="1"/>
    </xf>
    <xf numFmtId="0" fontId="99" fillId="0" borderId="14" xfId="0" applyFont="1" applyBorder="1" applyAlignment="1">
      <alignment horizontal="center" vertical="center"/>
    </xf>
    <xf numFmtId="0" fontId="38" fillId="4" borderId="14" xfId="0" applyFont="1" applyFill="1" applyBorder="1" applyAlignment="1">
      <alignment horizontal="center" vertical="center"/>
    </xf>
    <xf numFmtId="0" fontId="45" fillId="0" borderId="14" xfId="2" applyFont="1" applyBorder="1" applyAlignment="1">
      <alignment horizontal="center" vertical="center"/>
    </xf>
    <xf numFmtId="49" fontId="38" fillId="0" borderId="14" xfId="0" applyNumberFormat="1" applyFont="1" applyBorder="1" applyAlignment="1">
      <alignment horizontal="center" vertical="center"/>
    </xf>
    <xf numFmtId="1" fontId="38" fillId="0" borderId="14" xfId="0" applyNumberFormat="1" applyFont="1" applyBorder="1" applyAlignment="1">
      <alignment horizontal="center" vertical="center"/>
    </xf>
    <xf numFmtId="4" fontId="38" fillId="0" borderId="14" xfId="0" applyNumberFormat="1" applyFont="1" applyBorder="1" applyAlignment="1">
      <alignment horizontal="center" vertical="center"/>
    </xf>
    <xf numFmtId="49" fontId="38" fillId="4" borderId="14" xfId="0" applyNumberFormat="1" applyFont="1" applyFill="1" applyBorder="1" applyAlignment="1">
      <alignment horizontal="center" vertical="center"/>
    </xf>
    <xf numFmtId="0" fontId="45" fillId="4" borderId="14" xfId="2" applyFont="1" applyFill="1" applyBorder="1" applyAlignment="1">
      <alignment horizontal="center" vertical="center"/>
    </xf>
    <xf numFmtId="49" fontId="30" fillId="0" borderId="14" xfId="0" applyNumberFormat="1" applyFont="1" applyBorder="1" applyAlignment="1">
      <alignment horizontal="center" vertical="center" wrapText="1"/>
    </xf>
    <xf numFmtId="0" fontId="108" fillId="0" borderId="14" xfId="0" applyFont="1" applyBorder="1" applyAlignment="1">
      <alignment horizontal="center" vertical="center" wrapText="1"/>
    </xf>
    <xf numFmtId="0" fontId="102" fillId="0" borderId="14" xfId="2" applyNumberFormat="1" applyFont="1" applyBorder="1" applyAlignment="1">
      <alignment horizontal="center" vertical="center" wrapText="1"/>
    </xf>
    <xf numFmtId="0" fontId="102" fillId="4" borderId="14" xfId="2" applyNumberFormat="1" applyFont="1" applyFill="1" applyBorder="1" applyAlignment="1">
      <alignment horizontal="center" vertical="center" wrapText="1"/>
    </xf>
    <xf numFmtId="0" fontId="49" fillId="0" borderId="14" xfId="0" applyFont="1" applyBorder="1" applyAlignment="1">
      <alignment horizontal="center" vertical="center" wrapText="1"/>
    </xf>
    <xf numFmtId="0" fontId="109" fillId="0" borderId="14" xfId="0" applyFont="1" applyBorder="1" applyAlignment="1">
      <alignment horizontal="center" vertical="center" wrapText="1"/>
    </xf>
    <xf numFmtId="1" fontId="84" fillId="0" borderId="14" xfId="0" applyNumberFormat="1" applyFont="1" applyBorder="1" applyAlignment="1">
      <alignment horizontal="center" vertical="center" wrapText="1"/>
    </xf>
    <xf numFmtId="0" fontId="84" fillId="0" borderId="14" xfId="0" applyFont="1" applyBorder="1" applyAlignment="1">
      <alignment horizontal="center" vertical="center" wrapText="1"/>
    </xf>
    <xf numFmtId="0" fontId="103" fillId="0" borderId="14" xfId="0" applyFont="1" applyBorder="1" applyAlignment="1">
      <alignment horizontal="center" vertical="center" wrapText="1"/>
    </xf>
    <xf numFmtId="0" fontId="102" fillId="0" borderId="14" xfId="2" applyFont="1" applyFill="1" applyBorder="1" applyAlignment="1">
      <alignment horizontal="center" vertical="center" wrapText="1"/>
    </xf>
    <xf numFmtId="1" fontId="30" fillId="0" borderId="14" xfId="0" applyNumberFormat="1" applyFont="1" applyBorder="1" applyAlignment="1">
      <alignment horizontal="center" vertical="center"/>
    </xf>
    <xf numFmtId="0" fontId="102" fillId="0" borderId="14" xfId="0" applyFont="1" applyBorder="1" applyAlignment="1">
      <alignment horizontal="center" vertical="center"/>
    </xf>
    <xf numFmtId="0" fontId="45" fillId="0" borderId="14" xfId="2" applyFont="1" applyBorder="1" applyAlignment="1">
      <alignment horizontal="center" vertical="center" wrapText="1"/>
    </xf>
    <xf numFmtId="0" fontId="45" fillId="4" borderId="14" xfId="2" applyFont="1" applyFill="1" applyBorder="1" applyAlignment="1">
      <alignment horizontal="center" vertical="center" wrapText="1"/>
    </xf>
    <xf numFmtId="0" fontId="102" fillId="0" borderId="14" xfId="2" applyFont="1" applyBorder="1" applyAlignment="1">
      <alignment horizontal="center" vertical="center"/>
    </xf>
    <xf numFmtId="0" fontId="38" fillId="0" borderId="14" xfId="0" applyFont="1" applyBorder="1" applyAlignment="1" applyProtection="1">
      <alignment horizontal="center" vertical="center" wrapText="1"/>
      <protection locked="0"/>
    </xf>
    <xf numFmtId="2" fontId="28" fillId="0" borderId="13" xfId="0" applyNumberFormat="1" applyFont="1" applyBorder="1" applyAlignment="1">
      <alignment horizontal="center" vertical="top" wrapText="1"/>
    </xf>
    <xf numFmtId="0" fontId="29" fillId="4" borderId="7" xfId="0" applyFont="1" applyFill="1" applyBorder="1" applyAlignment="1">
      <alignment vertical="top"/>
    </xf>
    <xf numFmtId="0" fontId="29" fillId="4" borderId="7" xfId="0" applyFont="1" applyFill="1" applyBorder="1" applyAlignment="1">
      <alignment horizontal="center" vertical="top"/>
    </xf>
    <xf numFmtId="1" fontId="29" fillId="4" borderId="7" xfId="0" applyNumberFormat="1" applyFont="1" applyFill="1" applyBorder="1" applyAlignment="1">
      <alignment horizontal="center" vertical="top"/>
    </xf>
    <xf numFmtId="49" fontId="29" fillId="4" borderId="7" xfId="0" applyNumberFormat="1" applyFont="1" applyFill="1" applyBorder="1" applyAlignment="1">
      <alignment horizontal="center" vertical="top"/>
    </xf>
    <xf numFmtId="1" fontId="29" fillId="0" borderId="7" xfId="0" applyNumberFormat="1" applyFont="1" applyBorder="1" applyAlignment="1">
      <alignment horizontal="center" vertical="top"/>
    </xf>
    <xf numFmtId="4" fontId="28" fillId="0" borderId="7" xfId="0" applyNumberFormat="1" applyFont="1" applyBorder="1" applyAlignment="1">
      <alignment horizontal="center" vertical="top"/>
    </xf>
    <xf numFmtId="0" fontId="29" fillId="4" borderId="12" xfId="0" applyFont="1" applyFill="1" applyBorder="1" applyAlignment="1">
      <alignment horizontal="center" vertical="top" wrapText="1"/>
    </xf>
    <xf numFmtId="49" fontId="61" fillId="0" borderId="4" xfId="0" applyNumberFormat="1" applyFont="1" applyBorder="1" applyAlignment="1">
      <alignment horizontal="center" vertical="top" wrapText="1"/>
    </xf>
    <xf numFmtId="1" fontId="61" fillId="0" borderId="12" xfId="0" applyNumberFormat="1" applyFont="1" applyBorder="1" applyAlignment="1">
      <alignment horizontal="center" vertical="top" wrapText="1"/>
    </xf>
    <xf numFmtId="4" fontId="63" fillId="0" borderId="13" xfId="0" applyNumberFormat="1" applyFont="1" applyBorder="1" applyAlignment="1">
      <alignment horizontal="center" vertical="top" wrapText="1"/>
    </xf>
    <xf numFmtId="0" fontId="30" fillId="0" borderId="15" xfId="0" applyFont="1" applyBorder="1"/>
    <xf numFmtId="2" fontId="28" fillId="0" borderId="14" xfId="0" applyNumberFormat="1" applyFont="1" applyBorder="1" applyAlignment="1">
      <alignment horizontal="center" vertical="center" wrapText="1"/>
    </xf>
    <xf numFmtId="3" fontId="28" fillId="0" borderId="14" xfId="0" applyNumberFormat="1" applyFont="1" applyBorder="1" applyAlignment="1">
      <alignment horizontal="center" vertical="center" wrapText="1"/>
    </xf>
    <xf numFmtId="0" fontId="94" fillId="0" borderId="14" xfId="0" applyFont="1" applyBorder="1" applyAlignment="1">
      <alignment horizontal="center" vertical="center"/>
    </xf>
    <xf numFmtId="49" fontId="102" fillId="0" borderId="14" xfId="0" applyNumberFormat="1" applyFont="1" applyBorder="1" applyAlignment="1">
      <alignment horizontal="center" vertical="center" wrapText="1"/>
    </xf>
    <xf numFmtId="0" fontId="29" fillId="4" borderId="13" xfId="0" applyFont="1" applyFill="1" applyBorder="1" applyAlignment="1">
      <alignment vertical="top" wrapText="1"/>
    </xf>
    <xf numFmtId="0" fontId="61" fillId="4" borderId="9" xfId="0" applyFont="1" applyFill="1" applyBorder="1" applyAlignment="1">
      <alignment vertical="top" wrapText="1"/>
    </xf>
    <xf numFmtId="0" fontId="9" fillId="0" borderId="12" xfId="0" applyFont="1" applyBorder="1" applyAlignment="1">
      <alignment horizontal="center" vertical="top" wrapText="1"/>
    </xf>
    <xf numFmtId="0" fontId="0" fillId="0" borderId="14" xfId="0" applyBorder="1" applyAlignment="1">
      <alignment vertical="top"/>
    </xf>
    <xf numFmtId="0" fontId="8" fillId="0" borderId="12" xfId="0" applyFont="1" applyBorder="1" applyAlignment="1">
      <alignment horizontal="center" vertical="center" wrapText="1"/>
    </xf>
    <xf numFmtId="165" fontId="8" fillId="0" borderId="12" xfId="0" applyNumberFormat="1" applyFont="1" applyBorder="1" applyAlignment="1">
      <alignment horizontal="center" vertical="center" wrapText="1"/>
    </xf>
    <xf numFmtId="171" fontId="103" fillId="0" borderId="14" xfId="0" applyNumberFormat="1" applyFont="1" applyBorder="1" applyAlignment="1">
      <alignment horizontal="center" vertical="center" wrapText="1"/>
    </xf>
    <xf numFmtId="165" fontId="30" fillId="0" borderId="14" xfId="0" applyNumberFormat="1" applyFont="1" applyBorder="1" applyAlignment="1">
      <alignment horizontal="center" vertical="center" wrapText="1"/>
    </xf>
    <xf numFmtId="0" fontId="32" fillId="4" borderId="14" xfId="0" applyFont="1" applyFill="1" applyBorder="1" applyAlignment="1">
      <alignment horizontal="center" vertical="center" wrapText="1"/>
    </xf>
    <xf numFmtId="165" fontId="29" fillId="0" borderId="14" xfId="0" applyNumberFormat="1" applyFont="1" applyBorder="1" applyAlignment="1">
      <alignment horizontal="center" vertical="center" wrapText="1"/>
    </xf>
    <xf numFmtId="0" fontId="29" fillId="0" borderId="17" xfId="0" applyFont="1" applyBorder="1" applyAlignment="1">
      <alignment horizontal="left" vertical="top" wrapText="1"/>
    </xf>
    <xf numFmtId="2" fontId="37" fillId="0" borderId="14" xfId="0" applyNumberFormat="1" applyFont="1" applyBorder="1" applyAlignment="1">
      <alignment horizontal="center" vertical="center" wrapText="1"/>
    </xf>
    <xf numFmtId="1" fontId="38" fillId="0" borderId="14" xfId="2" applyNumberFormat="1" applyFont="1" applyFill="1" applyBorder="1" applyAlignment="1">
      <alignment horizontal="center" vertical="center" wrapText="1"/>
    </xf>
    <xf numFmtId="0" fontId="38" fillId="0" borderId="14" xfId="2" applyFont="1" applyFill="1" applyBorder="1" applyAlignment="1">
      <alignment horizontal="center" vertical="center" wrapText="1"/>
    </xf>
    <xf numFmtId="0" fontId="37" fillId="0" borderId="14" xfId="2" applyFont="1" applyFill="1" applyBorder="1" applyAlignment="1">
      <alignment horizontal="center" vertical="center" wrapText="1"/>
    </xf>
    <xf numFmtId="3" fontId="61" fillId="0" borderId="14" xfId="0" applyNumberFormat="1" applyFont="1" applyBorder="1" applyAlignment="1">
      <alignment horizontal="center" vertical="center"/>
    </xf>
    <xf numFmtId="49" fontId="45" fillId="0" borderId="14" xfId="2" applyNumberFormat="1" applyFont="1" applyBorder="1" applyAlignment="1">
      <alignment horizontal="center" vertical="center" wrapText="1"/>
    </xf>
    <xf numFmtId="3" fontId="38" fillId="0" borderId="14" xfId="0" applyNumberFormat="1" applyFont="1" applyBorder="1" applyAlignment="1">
      <alignment horizontal="center" vertical="center" wrapText="1"/>
    </xf>
    <xf numFmtId="2" fontId="38" fillId="0" borderId="14" xfId="0" applyNumberFormat="1" applyFont="1" applyBorder="1" applyAlignment="1">
      <alignment horizontal="center" vertical="center"/>
    </xf>
    <xf numFmtId="0" fontId="0" fillId="0" borderId="0" xfId="0" applyAlignment="1">
      <alignment horizontal="center" vertical="center"/>
    </xf>
    <xf numFmtId="0" fontId="85" fillId="0" borderId="14" xfId="0" applyFont="1" applyBorder="1" applyAlignment="1">
      <alignment horizontal="center" vertical="center" wrapText="1"/>
    </xf>
    <xf numFmtId="0" fontId="89" fillId="0" borderId="14" xfId="0" applyFont="1" applyBorder="1" applyAlignment="1">
      <alignment horizontal="center" vertical="center" wrapText="1"/>
    </xf>
    <xf numFmtId="0" fontId="45" fillId="0" borderId="14" xfId="2" applyFont="1" applyFill="1" applyBorder="1" applyAlignment="1">
      <alignment horizontal="center" vertical="center"/>
    </xf>
    <xf numFmtId="3" fontId="38" fillId="0" borderId="14" xfId="0" applyNumberFormat="1" applyFont="1" applyBorder="1" applyAlignment="1">
      <alignment horizontal="center" vertical="center"/>
    </xf>
    <xf numFmtId="0" fontId="102" fillId="0" borderId="14" xfId="2" applyNumberFormat="1" applyFont="1" applyBorder="1" applyAlignment="1" applyProtection="1">
      <alignment horizontal="center" vertical="center" wrapText="1"/>
    </xf>
    <xf numFmtId="0" fontId="29" fillId="0" borderId="15" xfId="0" applyFont="1" applyBorder="1" applyAlignment="1">
      <alignment vertical="top" wrapText="1"/>
    </xf>
    <xf numFmtId="0" fontId="29" fillId="0" borderId="15" xfId="0" applyFont="1" applyBorder="1" applyAlignment="1">
      <alignment horizontal="center" vertical="top" wrapText="1"/>
    </xf>
    <xf numFmtId="0" fontId="44" fillId="0" borderId="15" xfId="2" applyBorder="1" applyAlignment="1">
      <alignment horizontal="center" vertical="top" wrapText="1"/>
    </xf>
    <xf numFmtId="49" fontId="29" fillId="0" borderId="15" xfId="0" applyNumberFormat="1" applyFont="1" applyBorder="1" applyAlignment="1">
      <alignment horizontal="center" vertical="top" wrapText="1"/>
    </xf>
    <xf numFmtId="3" fontId="29" fillId="0" borderId="15" xfId="0" applyNumberFormat="1" applyFont="1" applyBorder="1" applyAlignment="1">
      <alignment horizontal="center" vertical="top"/>
    </xf>
    <xf numFmtId="4" fontId="29" fillId="0" borderId="15" xfId="0" applyNumberFormat="1" applyFont="1" applyBorder="1" applyAlignment="1">
      <alignment horizontal="center" vertical="top" wrapText="1"/>
    </xf>
    <xf numFmtId="0" fontId="61" fillId="0" borderId="15" xfId="0" applyFont="1" applyBorder="1" applyAlignment="1">
      <alignment vertical="top" wrapText="1"/>
    </xf>
    <xf numFmtId="0" fontId="38" fillId="0" borderId="0" xfId="0" applyFont="1" applyAlignment="1">
      <alignment horizontal="center" vertical="center"/>
    </xf>
    <xf numFmtId="0" fontId="45" fillId="0" borderId="0" xfId="2" applyFont="1" applyBorder="1" applyAlignment="1">
      <alignment horizontal="center" vertical="center"/>
    </xf>
    <xf numFmtId="3" fontId="28" fillId="0" borderId="14" xfId="0" applyNumberFormat="1" applyFont="1" applyBorder="1" applyAlignment="1">
      <alignment horizontal="center" vertical="center"/>
    </xf>
    <xf numFmtId="3" fontId="10" fillId="0" borderId="14" xfId="0" applyNumberFormat="1" applyFont="1" applyBorder="1" applyAlignment="1">
      <alignment horizontal="center" vertical="center"/>
    </xf>
    <xf numFmtId="0" fontId="50" fillId="0" borderId="14" xfId="0" applyFont="1" applyBorder="1" applyAlignment="1">
      <alignment horizontal="center" vertical="center"/>
    </xf>
    <xf numFmtId="0" fontId="51" fillId="0" borderId="14" xfId="0" applyFont="1" applyBorder="1" applyAlignment="1">
      <alignment horizontal="center" vertical="center"/>
    </xf>
    <xf numFmtId="49" fontId="38" fillId="12" borderId="14" xfId="0" applyNumberFormat="1" applyFont="1" applyFill="1" applyBorder="1" applyAlignment="1">
      <alignment horizontal="center" vertical="center" wrapText="1"/>
    </xf>
    <xf numFmtId="0" fontId="44" fillId="4" borderId="14" xfId="2" applyFill="1" applyBorder="1" applyAlignment="1">
      <alignment horizontal="center" vertical="center" wrapText="1"/>
    </xf>
    <xf numFmtId="1" fontId="28" fillId="4" borderId="14" xfId="0" applyNumberFormat="1" applyFont="1" applyFill="1" applyBorder="1" applyAlignment="1">
      <alignment horizontal="center" vertical="center" wrapText="1"/>
    </xf>
    <xf numFmtId="0" fontId="61" fillId="0" borderId="14" xfId="0" applyFont="1" applyBorder="1" applyAlignment="1">
      <alignment horizontal="center" vertical="center"/>
    </xf>
    <xf numFmtId="0" fontId="64" fillId="0" borderId="14" xfId="0" applyFont="1" applyBorder="1" applyAlignment="1">
      <alignment horizontal="center" vertical="center" wrapText="1"/>
    </xf>
    <xf numFmtId="3" fontId="61" fillId="0" borderId="14" xfId="0" applyNumberFormat="1" applyFont="1" applyBorder="1" applyAlignment="1">
      <alignment horizontal="center" vertical="center" wrapText="1"/>
    </xf>
    <xf numFmtId="2" fontId="61" fillId="0" borderId="14" xfId="0" applyNumberFormat="1" applyFont="1" applyBorder="1" applyAlignment="1">
      <alignment horizontal="center" vertical="center" wrapText="1"/>
    </xf>
    <xf numFmtId="3" fontId="29" fillId="0" borderId="14" xfId="0" applyNumberFormat="1" applyFont="1" applyBorder="1" applyAlignment="1">
      <alignment horizontal="center" vertical="center"/>
    </xf>
    <xf numFmtId="0" fontId="38" fillId="18" borderId="14" xfId="0" applyFont="1" applyFill="1" applyBorder="1" applyAlignment="1">
      <alignment horizontal="center" vertical="center" wrapText="1"/>
    </xf>
    <xf numFmtId="49" fontId="38" fillId="18" borderId="14" xfId="0" applyNumberFormat="1" applyFont="1" applyFill="1" applyBorder="1" applyAlignment="1">
      <alignment horizontal="center" vertical="center" wrapText="1"/>
    </xf>
    <xf numFmtId="3" fontId="38" fillId="18" borderId="14" xfId="0" applyNumberFormat="1" applyFont="1" applyFill="1" applyBorder="1" applyAlignment="1">
      <alignment horizontal="center" vertical="center"/>
    </xf>
    <xf numFmtId="4" fontId="38" fillId="18" borderId="14" xfId="0" applyNumberFormat="1" applyFont="1" applyFill="1" applyBorder="1" applyAlignment="1">
      <alignment horizontal="center" vertical="center" wrapText="1"/>
    </xf>
    <xf numFmtId="3" fontId="38" fillId="18" borderId="14" xfId="0" applyNumberFormat="1" applyFont="1" applyFill="1" applyBorder="1" applyAlignment="1">
      <alignment horizontal="center" vertical="center" wrapText="1"/>
    </xf>
    <xf numFmtId="0" fontId="67" fillId="0" borderId="14" xfId="0" applyFont="1" applyBorder="1" applyAlignment="1">
      <alignment horizontal="center" vertical="center" wrapText="1"/>
    </xf>
    <xf numFmtId="0" fontId="63" fillId="0" borderId="14" xfId="0" applyFont="1" applyBorder="1" applyAlignment="1">
      <alignment horizontal="center" vertical="center"/>
    </xf>
    <xf numFmtId="3" fontId="63" fillId="0" borderId="14" xfId="0" applyNumberFormat="1" applyFont="1" applyBorder="1" applyAlignment="1">
      <alignment horizontal="center" vertical="center"/>
    </xf>
    <xf numFmtId="0" fontId="44" fillId="0" borderId="14" xfId="2" applyFill="1" applyBorder="1" applyAlignment="1">
      <alignment horizontal="center" vertical="center" wrapText="1"/>
    </xf>
    <xf numFmtId="0" fontId="36" fillId="0" borderId="14" xfId="0" applyFont="1" applyBorder="1" applyAlignment="1">
      <alignment horizontal="center" vertical="center" wrapText="1"/>
    </xf>
    <xf numFmtId="0" fontId="100" fillId="0" borderId="14" xfId="2" applyFont="1" applyFill="1" applyBorder="1" applyAlignment="1">
      <alignment horizontal="center" vertical="center" wrapText="1"/>
    </xf>
    <xf numFmtId="49" fontId="36" fillId="0" borderId="14" xfId="0" applyNumberFormat="1" applyFont="1" applyBorder="1" applyAlignment="1">
      <alignment horizontal="center" vertical="center" wrapText="1"/>
    </xf>
    <xf numFmtId="3" fontId="46" fillId="0" borderId="14" xfId="0" applyNumberFormat="1" applyFont="1" applyBorder="1" applyAlignment="1">
      <alignment horizontal="center" vertical="center"/>
    </xf>
    <xf numFmtId="4" fontId="46" fillId="0" borderId="14" xfId="0" applyNumberFormat="1" applyFont="1" applyBorder="1" applyAlignment="1">
      <alignment horizontal="center" vertical="center" wrapText="1"/>
    </xf>
    <xf numFmtId="0" fontId="66" fillId="0" borderId="14" xfId="0" applyFont="1" applyBorder="1" applyAlignment="1">
      <alignment horizontal="center" vertical="center"/>
    </xf>
    <xf numFmtId="2" fontId="28" fillId="0" borderId="14" xfId="0" applyNumberFormat="1" applyFont="1" applyBorder="1" applyAlignment="1">
      <alignment horizontal="center" vertical="center"/>
    </xf>
    <xf numFmtId="2" fontId="32" fillId="0" borderId="14" xfId="0" applyNumberFormat="1" applyFont="1" applyBorder="1" applyAlignment="1">
      <alignment horizontal="center" vertical="center" wrapText="1"/>
    </xf>
    <xf numFmtId="0" fontId="37" fillId="0" borderId="14" xfId="0" applyFont="1" applyBorder="1" applyAlignment="1">
      <alignment horizontal="center" vertical="center"/>
    </xf>
    <xf numFmtId="3" fontId="37" fillId="0" borderId="14" xfId="0" applyNumberFormat="1" applyFont="1" applyBorder="1" applyAlignment="1">
      <alignment horizontal="center" vertical="center"/>
    </xf>
    <xf numFmtId="49" fontId="102" fillId="0" borderId="14" xfId="2" applyNumberFormat="1" applyFont="1" applyBorder="1" applyAlignment="1">
      <alignment horizontal="center" vertical="center" wrapText="1"/>
    </xf>
    <xf numFmtId="0" fontId="49" fillId="0" borderId="14" xfId="0" applyFont="1" applyBorder="1" applyAlignment="1">
      <alignment horizontal="center" vertical="center"/>
    </xf>
    <xf numFmtId="4" fontId="29" fillId="0" borderId="14" xfId="0" applyNumberFormat="1" applyFont="1" applyBorder="1" applyAlignment="1">
      <alignment horizontal="center" vertical="center"/>
    </xf>
    <xf numFmtId="0" fontId="111" fillId="0" borderId="14" xfId="0" applyFont="1" applyBorder="1" applyAlignment="1">
      <alignment horizontal="center" vertical="center"/>
    </xf>
    <xf numFmtId="0" fontId="29" fillId="13" borderId="14" xfId="0" applyFont="1" applyFill="1" applyBorder="1" applyAlignment="1">
      <alignment horizontal="center" vertical="center" wrapText="1"/>
    </xf>
    <xf numFmtId="0" fontId="49" fillId="13" borderId="14" xfId="0" applyFont="1" applyFill="1" applyBorder="1" applyAlignment="1">
      <alignment horizontal="center" vertical="center"/>
    </xf>
    <xf numFmtId="0" fontId="102" fillId="13" borderId="14" xfId="0" applyFont="1" applyFill="1" applyBorder="1" applyAlignment="1">
      <alignment horizontal="center" vertical="center"/>
    </xf>
    <xf numFmtId="0" fontId="49" fillId="21" borderId="14" xfId="0" applyFont="1" applyFill="1" applyBorder="1" applyAlignment="1">
      <alignment horizontal="center" vertical="center"/>
    </xf>
    <xf numFmtId="0" fontId="102" fillId="21" borderId="14" xfId="0" applyFont="1" applyFill="1" applyBorder="1" applyAlignment="1">
      <alignment horizontal="center" vertical="center"/>
    </xf>
    <xf numFmtId="0" fontId="92" fillId="0" borderId="14" xfId="0" applyFont="1" applyBorder="1" applyAlignment="1">
      <alignment horizontal="center" vertical="center" wrapText="1"/>
    </xf>
    <xf numFmtId="0" fontId="13" fillId="0" borderId="14" xfId="0" applyFont="1" applyBorder="1" applyAlignment="1">
      <alignment horizontal="center" vertical="center"/>
    </xf>
    <xf numFmtId="0" fontId="38" fillId="0" borderId="14" xfId="1" applyFont="1" applyBorder="1" applyAlignment="1">
      <alignment horizontal="center" vertical="center" wrapText="1"/>
    </xf>
    <xf numFmtId="0" fontId="104" fillId="0" borderId="14" xfId="0" applyFont="1" applyBorder="1" applyAlignment="1">
      <alignment horizontal="center" vertical="center" wrapText="1"/>
    </xf>
    <xf numFmtId="1" fontId="9" fillId="0" borderId="12" xfId="0" applyNumberFormat="1" applyFont="1" applyBorder="1" applyAlignment="1">
      <alignment horizontal="center" vertical="top" wrapText="1"/>
    </xf>
    <xf numFmtId="4" fontId="10" fillId="0" borderId="12" xfId="0" applyNumberFormat="1" applyFont="1" applyBorder="1" applyAlignment="1">
      <alignment horizontal="center" vertical="top" wrapText="1"/>
    </xf>
    <xf numFmtId="1" fontId="10" fillId="0" borderId="14" xfId="0" applyNumberFormat="1" applyFont="1" applyBorder="1" applyAlignment="1">
      <alignment horizontal="center" vertical="center" wrapText="1"/>
    </xf>
    <xf numFmtId="0" fontId="39"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60" fillId="0" borderId="14" xfId="0" applyFont="1" applyBorder="1" applyAlignment="1">
      <alignment horizontal="center" vertical="center"/>
    </xf>
    <xf numFmtId="1" fontId="63" fillId="0" borderId="14" xfId="0" applyNumberFormat="1" applyFont="1" applyBorder="1" applyAlignment="1">
      <alignment horizontal="center" vertical="center" wrapText="1"/>
    </xf>
    <xf numFmtId="0" fontId="101" fillId="0" borderId="14" xfId="0" applyFont="1" applyBorder="1" applyAlignment="1">
      <alignment horizontal="center" vertical="center" wrapText="1"/>
    </xf>
    <xf numFmtId="1" fontId="38" fillId="0" borderId="14" xfId="2" applyNumberFormat="1" applyFont="1" applyBorder="1" applyAlignment="1">
      <alignment horizontal="center" vertical="center"/>
    </xf>
    <xf numFmtId="1" fontId="102" fillId="0" borderId="14" xfId="0" applyNumberFormat="1" applyFont="1" applyBorder="1" applyAlignment="1">
      <alignment horizontal="center" vertical="center" wrapText="1"/>
    </xf>
    <xf numFmtId="0" fontId="30" fillId="4" borderId="14" xfId="0" applyFont="1" applyFill="1" applyBorder="1" applyAlignment="1">
      <alignment horizontal="center" vertical="center" wrapText="1"/>
    </xf>
    <xf numFmtId="1" fontId="30" fillId="0" borderId="14" xfId="0" applyNumberFormat="1" applyFont="1" applyBorder="1" applyAlignment="1">
      <alignment horizontal="center" vertical="center" wrapText="1"/>
    </xf>
    <xf numFmtId="4" fontId="30" fillId="0" borderId="14" xfId="0" applyNumberFormat="1" applyFont="1" applyBorder="1" applyAlignment="1">
      <alignment horizontal="center" vertical="center" wrapText="1"/>
    </xf>
    <xf numFmtId="49" fontId="39" fillId="0" borderId="14" xfId="0" applyNumberFormat="1" applyFont="1" applyBorder="1" applyAlignment="1">
      <alignment horizontal="center" vertical="center" wrapText="1"/>
    </xf>
    <xf numFmtId="1" fontId="107" fillId="0" borderId="14" xfId="0" applyNumberFormat="1" applyFont="1" applyBorder="1" applyAlignment="1">
      <alignment horizontal="center" vertical="center" wrapText="1"/>
    </xf>
    <xf numFmtId="2" fontId="38" fillId="0" borderId="14" xfId="0" applyNumberFormat="1" applyFont="1" applyBorder="1" applyAlignment="1">
      <alignment horizontal="center" vertical="center" wrapText="1"/>
    </xf>
    <xf numFmtId="1" fontId="102" fillId="0" borderId="14" xfId="2" applyNumberFormat="1" applyFont="1" applyBorder="1" applyAlignment="1">
      <alignment horizontal="center" vertical="center" wrapText="1"/>
    </xf>
    <xf numFmtId="3" fontId="32" fillId="0" borderId="14" xfId="0" applyNumberFormat="1" applyFont="1" applyBorder="1" applyAlignment="1">
      <alignment horizontal="center" vertical="center" wrapText="1"/>
    </xf>
    <xf numFmtId="2" fontId="10" fillId="0" borderId="14" xfId="0" applyNumberFormat="1" applyFont="1" applyBorder="1" applyAlignment="1">
      <alignment horizontal="center" vertical="top" wrapText="1"/>
    </xf>
    <xf numFmtId="3" fontId="10" fillId="0" borderId="14" xfId="0" applyNumberFormat="1" applyFont="1" applyBorder="1" applyAlignment="1">
      <alignment vertical="top" wrapText="1"/>
    </xf>
    <xf numFmtId="1" fontId="38" fillId="4" borderId="14" xfId="0" applyNumberFormat="1" applyFont="1" applyFill="1" applyBorder="1" applyAlignment="1">
      <alignment horizontal="center" vertical="center" wrapText="1"/>
    </xf>
    <xf numFmtId="0" fontId="65" fillId="0" borderId="14" xfId="0" applyFont="1" applyBorder="1" applyAlignment="1">
      <alignment horizontal="center" vertical="center"/>
    </xf>
    <xf numFmtId="2" fontId="29" fillId="0" borderId="14" xfId="0" applyNumberFormat="1" applyFont="1" applyBorder="1" applyAlignment="1">
      <alignment horizontal="center" vertical="center"/>
    </xf>
    <xf numFmtId="49" fontId="30" fillId="0" borderId="14" xfId="0" applyNumberFormat="1" applyFont="1" applyBorder="1" applyAlignment="1">
      <alignment horizontal="center" vertical="center"/>
    </xf>
    <xf numFmtId="3" fontId="32" fillId="0" borderId="14" xfId="0" applyNumberFormat="1" applyFont="1" applyBorder="1" applyAlignment="1">
      <alignment horizontal="center" vertical="center"/>
    </xf>
    <xf numFmtId="1" fontId="32" fillId="0" borderId="14" xfId="0" applyNumberFormat="1" applyFont="1" applyBorder="1" applyAlignment="1">
      <alignment horizontal="center" vertical="center"/>
    </xf>
    <xf numFmtId="49" fontId="9" fillId="0" borderId="14" xfId="0" applyNumberFormat="1" applyFont="1" applyBorder="1" applyAlignment="1">
      <alignment horizontal="center" vertical="center" wrapText="1"/>
    </xf>
    <xf numFmtId="3" fontId="10" fillId="0" borderId="14" xfId="0" applyNumberFormat="1" applyFont="1" applyBorder="1" applyAlignment="1">
      <alignment horizontal="center" vertical="center" wrapText="1"/>
    </xf>
    <xf numFmtId="2" fontId="10" fillId="0" borderId="14" xfId="0" applyNumberFormat="1" applyFont="1" applyBorder="1" applyAlignment="1">
      <alignment horizontal="center" vertical="center" wrapText="1"/>
    </xf>
    <xf numFmtId="0" fontId="29" fillId="0" borderId="18" xfId="0" applyFont="1" applyBorder="1" applyAlignment="1">
      <alignment vertical="top" wrapText="1"/>
    </xf>
    <xf numFmtId="0" fontId="37" fillId="23" borderId="14" xfId="0" applyFont="1" applyFill="1" applyBorder="1" applyAlignment="1">
      <alignment horizontal="center" vertical="center" wrapText="1"/>
    </xf>
    <xf numFmtId="2" fontId="37" fillId="0" borderId="14" xfId="0" applyNumberFormat="1" applyFont="1" applyBorder="1" applyAlignment="1">
      <alignment horizontal="center" vertical="center"/>
    </xf>
    <xf numFmtId="0" fontId="9" fillId="0" borderId="14" xfId="0" applyFont="1" applyBorder="1" applyAlignment="1">
      <alignment horizontal="left" vertical="top" wrapText="1"/>
    </xf>
    <xf numFmtId="0" fontId="12" fillId="0" borderId="14" xfId="0" applyFont="1" applyBorder="1" applyAlignment="1">
      <alignment horizontal="center" vertical="center"/>
    </xf>
    <xf numFmtId="166" fontId="12" fillId="0" borderId="14" xfId="0" applyNumberFormat="1" applyFont="1" applyBorder="1" applyAlignment="1">
      <alignment horizontal="center" vertical="center"/>
    </xf>
    <xf numFmtId="1" fontId="29" fillId="4" borderId="14" xfId="0" applyNumberFormat="1" applyFont="1" applyFill="1" applyBorder="1" applyAlignment="1">
      <alignment horizontal="center" vertical="center" wrapText="1"/>
    </xf>
    <xf numFmtId="0" fontId="13" fillId="0" borderId="14" xfId="0" applyFont="1" applyBorder="1" applyAlignment="1">
      <alignment horizontal="center" vertical="center" wrapText="1"/>
    </xf>
    <xf numFmtId="0" fontId="4" fillId="0" borderId="14" xfId="0" applyFont="1" applyBorder="1" applyAlignment="1">
      <alignment horizontal="left" vertical="top" wrapText="1"/>
    </xf>
    <xf numFmtId="166" fontId="13" fillId="0" borderId="14" xfId="0" applyNumberFormat="1" applyFont="1" applyBorder="1" applyAlignment="1">
      <alignment horizontal="center" vertical="center" wrapText="1"/>
    </xf>
    <xf numFmtId="0" fontId="38" fillId="13" borderId="14" xfId="0" applyFont="1" applyFill="1" applyBorder="1" applyAlignment="1">
      <alignment horizontal="center" vertical="center" wrapText="1"/>
    </xf>
    <xf numFmtId="0" fontId="3" fillId="0" borderId="14" xfId="0" applyFont="1" applyBorder="1" applyAlignment="1">
      <alignment horizontal="center" vertical="center" wrapText="1"/>
    </xf>
    <xf numFmtId="1" fontId="37" fillId="4" borderId="14" xfId="0" applyNumberFormat="1" applyFont="1" applyFill="1" applyBorder="1" applyAlignment="1">
      <alignment horizontal="center" vertical="center" wrapText="1"/>
    </xf>
    <xf numFmtId="0" fontId="4" fillId="0" borderId="14" xfId="0" applyFont="1" applyBorder="1" applyAlignment="1">
      <alignment vertical="top" wrapText="1"/>
    </xf>
    <xf numFmtId="0" fontId="4" fillId="0" borderId="14" xfId="0" applyFont="1" applyBorder="1" applyAlignment="1">
      <alignment horizontal="center" vertical="top" wrapText="1"/>
    </xf>
    <xf numFmtId="1" fontId="8" fillId="0" borderId="14" xfId="0" applyNumberFormat="1" applyFont="1" applyBorder="1" applyAlignment="1">
      <alignment horizontal="center" vertical="top" wrapText="1"/>
    </xf>
    <xf numFmtId="2" fontId="8" fillId="0" borderId="14" xfId="0" applyNumberFormat="1" applyFont="1" applyBorder="1" applyAlignment="1">
      <alignment horizontal="center" vertical="top" wrapText="1"/>
    </xf>
    <xf numFmtId="0" fontId="45" fillId="0" borderId="14" xfId="0" applyFont="1" applyBorder="1" applyAlignment="1">
      <alignment horizontal="center" vertical="center"/>
    </xf>
    <xf numFmtId="0" fontId="45" fillId="13" borderId="14" xfId="2" applyFont="1" applyFill="1" applyBorder="1" applyAlignment="1">
      <alignment horizontal="center" vertical="center" wrapText="1"/>
    </xf>
    <xf numFmtId="0" fontId="45" fillId="0" borderId="14" xfId="2" applyFont="1" applyFill="1" applyBorder="1" applyAlignment="1">
      <alignment horizontal="center" vertical="center" wrapText="1"/>
    </xf>
    <xf numFmtId="0" fontId="4" fillId="0" borderId="14" xfId="0" applyFont="1" applyBorder="1" applyAlignment="1">
      <alignment horizontal="center" vertical="center" wrapText="1"/>
    </xf>
    <xf numFmtId="0" fontId="56" fillId="0" borderId="14" xfId="0" applyFont="1" applyBorder="1" applyAlignment="1">
      <alignment horizontal="center" vertical="center" wrapText="1"/>
    </xf>
    <xf numFmtId="0" fontId="68" fillId="0" borderId="14" xfId="2" applyFont="1" applyFill="1" applyBorder="1" applyAlignment="1">
      <alignment horizontal="center" vertical="center" wrapText="1"/>
    </xf>
    <xf numFmtId="1" fontId="62" fillId="0" borderId="14" xfId="0" applyNumberFormat="1" applyFont="1" applyBorder="1" applyAlignment="1">
      <alignment horizontal="center" vertical="center" wrapText="1"/>
    </xf>
    <xf numFmtId="0" fontId="72" fillId="0" borderId="14" xfId="0" applyFont="1" applyBorder="1" applyAlignment="1">
      <alignment horizontal="center" vertical="center" wrapText="1"/>
    </xf>
    <xf numFmtId="2" fontId="28" fillId="4" borderId="14" xfId="0" applyNumberFormat="1" applyFont="1" applyFill="1" applyBorder="1" applyAlignment="1">
      <alignment horizontal="center" vertical="center" wrapText="1"/>
    </xf>
    <xf numFmtId="0" fontId="38" fillId="0" borderId="14" xfId="2" applyFont="1" applyBorder="1" applyAlignment="1">
      <alignment horizontal="center" vertical="center" wrapText="1"/>
    </xf>
    <xf numFmtId="2" fontId="29" fillId="4" borderId="14" xfId="0" applyNumberFormat="1" applyFont="1" applyFill="1" applyBorder="1" applyAlignment="1">
      <alignment horizontal="center" vertical="center" wrapText="1"/>
    </xf>
    <xf numFmtId="0" fontId="94" fillId="0" borderId="14" xfId="0" applyFont="1" applyBorder="1" applyAlignment="1">
      <alignment horizontal="center" vertical="center" wrapText="1"/>
    </xf>
    <xf numFmtId="0" fontId="56" fillId="0" borderId="14" xfId="0" applyFont="1" applyBorder="1" applyAlignment="1">
      <alignment horizontal="center" vertical="center"/>
    </xf>
    <xf numFmtId="2" fontId="30" fillId="0" borderId="14" xfId="0" applyNumberFormat="1" applyFont="1" applyBorder="1" applyAlignment="1">
      <alignment horizontal="center" vertical="center" wrapText="1"/>
    </xf>
    <xf numFmtId="1" fontId="38" fillId="4" borderId="14" xfId="0" applyNumberFormat="1" applyFont="1" applyFill="1" applyBorder="1" applyAlignment="1">
      <alignment horizontal="center" vertical="center"/>
    </xf>
    <xf numFmtId="2" fontId="38" fillId="4" borderId="14" xfId="0" applyNumberFormat="1" applyFont="1" applyFill="1" applyBorder="1" applyAlignment="1">
      <alignment horizontal="center" vertical="center"/>
    </xf>
    <xf numFmtId="2" fontId="37" fillId="4" borderId="14" xfId="0" applyNumberFormat="1" applyFont="1" applyFill="1" applyBorder="1" applyAlignment="1">
      <alignment horizontal="center" vertical="center" wrapText="1"/>
    </xf>
    <xf numFmtId="0" fontId="38" fillId="0" borderId="14" xfId="0" quotePrefix="1" applyFont="1" applyBorder="1" applyAlignment="1">
      <alignment horizontal="center" vertical="center" wrapText="1"/>
    </xf>
    <xf numFmtId="49" fontId="45" fillId="0" borderId="14" xfId="0" applyNumberFormat="1" applyFont="1" applyBorder="1" applyAlignment="1">
      <alignment horizontal="center" vertical="center" wrapText="1"/>
    </xf>
    <xf numFmtId="49" fontId="37" fillId="4" borderId="14" xfId="0" applyNumberFormat="1" applyFont="1" applyFill="1" applyBorder="1" applyAlignment="1">
      <alignment horizontal="center" vertical="center" wrapText="1"/>
    </xf>
    <xf numFmtId="49" fontId="37" fillId="0" borderId="14" xfId="0" applyNumberFormat="1" applyFont="1" applyBorder="1" applyAlignment="1">
      <alignment horizontal="center" vertical="center" wrapText="1"/>
    </xf>
    <xf numFmtId="0" fontId="45" fillId="0" borderId="14" xfId="2" applyFont="1" applyFill="1" applyBorder="1" applyAlignment="1" applyProtection="1">
      <alignment horizontal="center" vertical="center" wrapText="1"/>
    </xf>
    <xf numFmtId="0" fontId="37" fillId="24" borderId="14" xfId="0" applyFont="1" applyFill="1" applyBorder="1" applyAlignment="1">
      <alignment horizontal="center" vertical="center" wrapText="1"/>
    </xf>
    <xf numFmtId="0" fontId="37" fillId="12" borderId="14" xfId="0" applyFont="1" applyFill="1" applyBorder="1" applyAlignment="1">
      <alignment horizontal="center" vertical="center" wrapText="1"/>
    </xf>
    <xf numFmtId="1" fontId="8" fillId="0" borderId="14" xfId="0" applyNumberFormat="1" applyFont="1" applyBorder="1" applyAlignment="1">
      <alignment horizontal="center" vertical="center" wrapText="1"/>
    </xf>
    <xf numFmtId="2" fontId="8" fillId="0" borderId="14" xfId="0" applyNumberFormat="1" applyFont="1" applyBorder="1" applyAlignment="1">
      <alignment horizontal="center" vertical="center" wrapText="1"/>
    </xf>
    <xf numFmtId="0" fontId="56" fillId="0" borderId="0" xfId="0" applyFont="1"/>
    <xf numFmtId="0" fontId="2" fillId="0" borderId="0" xfId="0" applyFont="1"/>
    <xf numFmtId="0" fontId="29" fillId="0" borderId="1" xfId="0" applyFont="1" applyBorder="1" applyAlignment="1">
      <alignment horizontal="left" vertical="center" wrapText="1"/>
    </xf>
    <xf numFmtId="0" fontId="44" fillId="14" borderId="14" xfId="2" applyFill="1" applyBorder="1" applyAlignment="1" applyProtection="1">
      <alignment horizontal="center" vertical="center" wrapText="1"/>
    </xf>
    <xf numFmtId="0" fontId="44" fillId="0" borderId="14" xfId="2" applyBorder="1" applyAlignment="1" applyProtection="1">
      <alignment horizontal="center" vertical="center" wrapText="1"/>
    </xf>
    <xf numFmtId="2" fontId="67" fillId="0" borderId="14" xfId="0" applyNumberFormat="1" applyFont="1" applyBorder="1" applyAlignment="1">
      <alignment horizontal="center" vertical="center" wrapText="1"/>
    </xf>
    <xf numFmtId="0" fontId="38" fillId="14" borderId="14" xfId="0" applyFont="1" applyFill="1" applyBorder="1" applyAlignment="1">
      <alignment horizontal="center" vertical="center" wrapText="1"/>
    </xf>
    <xf numFmtId="0" fontId="45" fillId="0" borderId="14" xfId="2" applyFont="1" applyBorder="1" applyAlignment="1" applyProtection="1">
      <alignment horizontal="center" vertical="center" wrapText="1"/>
    </xf>
    <xf numFmtId="0" fontId="102" fillId="0" borderId="14" xfId="2" applyFont="1" applyBorder="1" applyAlignment="1" applyProtection="1">
      <alignment horizontal="center" vertical="center" wrapText="1"/>
    </xf>
    <xf numFmtId="2" fontId="8" fillId="3" borderId="7" xfId="0" applyNumberFormat="1" applyFont="1" applyFill="1" applyBorder="1" applyAlignment="1">
      <alignment horizontal="center" vertical="center" wrapText="1"/>
    </xf>
    <xf numFmtId="0" fontId="57" fillId="0" borderId="14" xfId="0" applyFont="1" applyBorder="1" applyAlignment="1">
      <alignment horizontal="center" vertical="center"/>
    </xf>
    <xf numFmtId="167" fontId="29" fillId="4" borderId="14" xfId="0" applyNumberFormat="1" applyFont="1" applyFill="1" applyBorder="1" applyAlignment="1">
      <alignment horizontal="center" vertical="center" wrapText="1"/>
    </xf>
    <xf numFmtId="0" fontId="58" fillId="0" borderId="14" xfId="0" applyFont="1" applyBorder="1" applyAlignment="1">
      <alignment horizontal="center" vertical="center"/>
    </xf>
    <xf numFmtId="14" fontId="30" fillId="0" borderId="14" xfId="0" applyNumberFormat="1" applyFont="1" applyBorder="1" applyAlignment="1">
      <alignment horizontal="center" vertical="center" wrapText="1"/>
    </xf>
    <xf numFmtId="14" fontId="61" fillId="0" borderId="14" xfId="0" applyNumberFormat="1" applyFont="1" applyBorder="1" applyAlignment="1">
      <alignment horizontal="center" vertical="center" wrapText="1"/>
    </xf>
    <xf numFmtId="2" fontId="61" fillId="4" borderId="14" xfId="0" applyNumberFormat="1" applyFont="1" applyFill="1" applyBorder="1" applyAlignment="1">
      <alignment horizontal="center" vertical="center" wrapText="1"/>
    </xf>
    <xf numFmtId="2" fontId="62" fillId="0" borderId="14" xfId="0" applyNumberFormat="1" applyFont="1" applyBorder="1" applyAlignment="1">
      <alignment horizontal="center" vertical="center" wrapText="1"/>
    </xf>
    <xf numFmtId="0" fontId="74" fillId="0" borderId="14" xfId="0" applyFont="1" applyBorder="1" applyAlignment="1">
      <alignment horizontal="center" vertical="center" wrapText="1"/>
    </xf>
    <xf numFmtId="0" fontId="76" fillId="0" borderId="14" xfId="0" applyFont="1" applyBorder="1" applyAlignment="1">
      <alignment horizontal="center" vertical="center" wrapText="1"/>
    </xf>
    <xf numFmtId="0" fontId="76" fillId="15" borderId="14" xfId="0" applyFont="1" applyFill="1" applyBorder="1" applyAlignment="1">
      <alignment horizontal="center" vertical="center"/>
    </xf>
    <xf numFmtId="1" fontId="61" fillId="4" borderId="14" xfId="0" applyNumberFormat="1" applyFont="1" applyFill="1" applyBorder="1" applyAlignment="1">
      <alignment horizontal="center" vertical="center" wrapText="1"/>
    </xf>
    <xf numFmtId="0" fontId="46" fillId="0" borderId="14" xfId="0" applyFont="1" applyBorder="1" applyAlignment="1">
      <alignment horizontal="center" vertical="center"/>
    </xf>
    <xf numFmtId="14" fontId="29" fillId="0" borderId="14" xfId="0" applyNumberFormat="1" applyFont="1" applyBorder="1" applyAlignment="1">
      <alignment horizontal="center" vertical="center" wrapText="1"/>
    </xf>
    <xf numFmtId="0" fontId="83" fillId="0" borderId="14" xfId="0" applyFont="1" applyBorder="1" applyAlignment="1">
      <alignment horizontal="center" vertical="center" wrapText="1"/>
    </xf>
    <xf numFmtId="16" fontId="38" fillId="0" borderId="14" xfId="0" applyNumberFormat="1" applyFont="1" applyBorder="1" applyAlignment="1">
      <alignment horizontal="center" vertical="center" wrapText="1"/>
    </xf>
    <xf numFmtId="0" fontId="45" fillId="4" borderId="14" xfId="0" applyFont="1" applyFill="1" applyBorder="1" applyAlignment="1">
      <alignment horizontal="center" vertical="center"/>
    </xf>
    <xf numFmtId="17" fontId="38" fillId="0" borderId="14" xfId="0" applyNumberFormat="1" applyFont="1" applyBorder="1" applyAlignment="1">
      <alignment horizontal="center" vertical="center"/>
    </xf>
    <xf numFmtId="0" fontId="102" fillId="4" borderId="14" xfId="0" applyFont="1" applyFill="1" applyBorder="1" applyAlignment="1">
      <alignment horizontal="center" vertical="center" wrapText="1"/>
    </xf>
    <xf numFmtId="172" fontId="29" fillId="0" borderId="14" xfId="0" applyNumberFormat="1" applyFont="1" applyBorder="1" applyAlignment="1">
      <alignment horizontal="center" vertical="center" wrapText="1"/>
    </xf>
    <xf numFmtId="2" fontId="38" fillId="4" borderId="14" xfId="0" applyNumberFormat="1" applyFont="1" applyFill="1" applyBorder="1" applyAlignment="1">
      <alignment horizontal="center" vertical="center" wrapText="1"/>
    </xf>
    <xf numFmtId="172" fontId="29" fillId="4" borderId="14" xfId="0" applyNumberFormat="1" applyFont="1" applyFill="1" applyBorder="1" applyAlignment="1">
      <alignment horizontal="center" vertical="center" wrapText="1"/>
    </xf>
    <xf numFmtId="172" fontId="30" fillId="0" borderId="14" xfId="0" applyNumberFormat="1" applyFont="1" applyBorder="1" applyAlignment="1">
      <alignment horizontal="center" vertical="center" wrapText="1"/>
    </xf>
    <xf numFmtId="15" fontId="29" fillId="0" borderId="14" xfId="0" applyNumberFormat="1" applyFont="1" applyBorder="1" applyAlignment="1">
      <alignment horizontal="center" vertical="center" wrapText="1"/>
    </xf>
    <xf numFmtId="1" fontId="10" fillId="0" borderId="14" xfId="0" applyNumberFormat="1" applyFont="1" applyBorder="1" applyAlignment="1">
      <alignment horizontal="left" vertical="top" wrapText="1"/>
    </xf>
    <xf numFmtId="0" fontId="32" fillId="6" borderId="0" xfId="0" applyFont="1" applyFill="1" applyAlignment="1">
      <alignment horizontal="center" vertical="center" wrapText="1"/>
    </xf>
    <xf numFmtId="0" fontId="4" fillId="0" borderId="14" xfId="0" applyFont="1" applyBorder="1" applyAlignment="1">
      <alignment horizontal="left" wrapText="1"/>
    </xf>
    <xf numFmtId="0" fontId="8" fillId="3" borderId="1" xfId="0" applyFont="1" applyFill="1" applyBorder="1" applyAlignment="1">
      <alignment horizontal="left" vertical="center" wrapText="1"/>
    </xf>
    <xf numFmtId="0" fontId="29" fillId="0" borderId="17" xfId="0" applyFont="1" applyBorder="1" applyAlignment="1">
      <alignment vertical="top" wrapText="1"/>
    </xf>
    <xf numFmtId="0" fontId="61" fillId="0" borderId="1" xfId="0" applyFont="1" applyBorder="1" applyAlignment="1">
      <alignment vertical="top" wrapText="1"/>
    </xf>
    <xf numFmtId="0" fontId="61" fillId="0" borderId="18" xfId="0" applyFont="1" applyBorder="1" applyAlignment="1">
      <alignment vertical="top" wrapText="1"/>
    </xf>
    <xf numFmtId="0" fontId="28" fillId="0" borderId="1" xfId="0" applyFont="1" applyBorder="1" applyAlignment="1">
      <alignment vertical="top" wrapText="1"/>
    </xf>
    <xf numFmtId="0" fontId="8" fillId="3" borderId="14"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43" fillId="0" borderId="14" xfId="0" applyFont="1" applyBorder="1" applyAlignment="1">
      <alignment horizontal="center" vertical="center"/>
    </xf>
    <xf numFmtId="14" fontId="9" fillId="0" borderId="14" xfId="0" applyNumberFormat="1" applyFont="1" applyBorder="1" applyAlignment="1">
      <alignment horizontal="center" vertical="center" wrapText="1"/>
    </xf>
    <xf numFmtId="0" fontId="63" fillId="0" borderId="14" xfId="0" applyFont="1" applyBorder="1" applyAlignment="1">
      <alignment horizontal="center" vertical="center" wrapText="1"/>
    </xf>
    <xf numFmtId="0" fontId="76" fillId="0" borderId="14" xfId="0" applyFont="1" applyBorder="1" applyAlignment="1">
      <alignment horizontal="center" vertical="center"/>
    </xf>
    <xf numFmtId="0" fontId="29" fillId="16" borderId="14" xfId="0" applyFont="1" applyFill="1" applyBorder="1" applyAlignment="1">
      <alignment horizontal="center" vertical="center" wrapText="1"/>
    </xf>
    <xf numFmtId="2" fontId="29" fillId="16" borderId="14" xfId="0" applyNumberFormat="1" applyFont="1" applyFill="1" applyBorder="1" applyAlignment="1">
      <alignment horizontal="center" vertical="center" wrapText="1"/>
    </xf>
    <xf numFmtId="0" fontId="29" fillId="17" borderId="14" xfId="0" applyFont="1" applyFill="1" applyBorder="1" applyAlignment="1">
      <alignment horizontal="center" vertical="center" wrapText="1"/>
    </xf>
    <xf numFmtId="0" fontId="28" fillId="16" borderId="14" xfId="0" applyFont="1" applyFill="1" applyBorder="1" applyAlignment="1">
      <alignment horizontal="center" vertical="center" wrapText="1"/>
    </xf>
    <xf numFmtId="0" fontId="28" fillId="16" borderId="14" xfId="0" applyFont="1" applyFill="1" applyBorder="1" applyAlignment="1">
      <alignment horizontal="center" vertical="center"/>
    </xf>
    <xf numFmtId="0" fontId="29" fillId="19" borderId="14" xfId="0" applyFont="1" applyFill="1" applyBorder="1" applyAlignment="1">
      <alignment horizontal="center" vertical="center" wrapText="1"/>
    </xf>
    <xf numFmtId="0" fontId="29" fillId="18" borderId="14" xfId="0" applyFont="1" applyFill="1" applyBorder="1" applyAlignment="1">
      <alignment horizontal="center" vertical="center" wrapText="1"/>
    </xf>
    <xf numFmtId="2" fontId="44" fillId="0" borderId="14" xfId="2" applyNumberFormat="1" applyFill="1" applyBorder="1" applyAlignment="1">
      <alignment horizontal="center" vertical="center" wrapText="1"/>
    </xf>
    <xf numFmtId="0" fontId="68" fillId="4" borderId="14" xfId="2" applyFont="1" applyFill="1" applyBorder="1" applyAlignment="1">
      <alignment horizontal="center" vertical="center" wrapText="1"/>
    </xf>
    <xf numFmtId="2" fontId="29" fillId="18" borderId="14" xfId="0" applyNumberFormat="1" applyFont="1" applyFill="1" applyBorder="1" applyAlignment="1">
      <alignment horizontal="center" vertical="center" wrapText="1"/>
    </xf>
    <xf numFmtId="0" fontId="60" fillId="18" borderId="14" xfId="0" applyFont="1" applyFill="1" applyBorder="1" applyAlignment="1">
      <alignment horizontal="center" vertical="center"/>
    </xf>
    <xf numFmtId="15" fontId="38" fillId="0" borderId="14" xfId="0" applyNumberFormat="1" applyFont="1" applyBorder="1" applyAlignment="1">
      <alignment horizontal="center" vertical="center"/>
    </xf>
    <xf numFmtId="14" fontId="38" fillId="0" borderId="14" xfId="0" applyNumberFormat="1" applyFont="1" applyBorder="1" applyAlignment="1">
      <alignment horizontal="center" vertical="center"/>
    </xf>
    <xf numFmtId="2" fontId="9" fillId="0" borderId="14" xfId="0" applyNumberFormat="1" applyFont="1" applyBorder="1" applyAlignment="1">
      <alignment horizontal="center" vertical="center" wrapText="1"/>
    </xf>
    <xf numFmtId="1" fontId="45" fillId="0" borderId="14" xfId="2" applyNumberFormat="1" applyFont="1" applyBorder="1" applyAlignment="1">
      <alignment horizontal="center" vertical="center" wrapText="1"/>
    </xf>
    <xf numFmtId="173" fontId="29" fillId="0" borderId="14" xfId="0" applyNumberFormat="1" applyFont="1" applyBorder="1" applyAlignment="1">
      <alignment horizontal="center" vertical="center" wrapText="1"/>
    </xf>
    <xf numFmtId="3" fontId="28" fillId="0" borderId="12" xfId="0" applyNumberFormat="1" applyFont="1" applyBorder="1" applyAlignment="1">
      <alignment horizontal="center" vertical="top" wrapText="1"/>
    </xf>
    <xf numFmtId="0" fontId="60" fillId="0" borderId="12" xfId="0" applyFont="1" applyBorder="1"/>
    <xf numFmtId="0" fontId="60" fillId="0" borderId="13" xfId="0" applyFont="1" applyBorder="1"/>
    <xf numFmtId="0" fontId="47" fillId="0" borderId="5" xfId="0" applyFont="1" applyBorder="1" applyAlignment="1">
      <alignment horizontal="center" vertical="center" wrapText="1"/>
    </xf>
    <xf numFmtId="0" fontId="57" fillId="0" borderId="0" xfId="0" applyFont="1" applyAlignment="1">
      <alignment horizontal="center" vertical="center" wrapText="1"/>
    </xf>
    <xf numFmtId="1" fontId="28" fillId="0" borderId="7" xfId="0" applyNumberFormat="1" applyFont="1" applyBorder="1" applyAlignment="1">
      <alignment horizontal="center" vertical="center" wrapText="1"/>
    </xf>
    <xf numFmtId="2" fontId="29" fillId="0" borderId="7" xfId="0" applyNumberFormat="1" applyFont="1" applyBorder="1" applyAlignment="1">
      <alignment horizontal="center" vertical="center" wrapText="1"/>
    </xf>
    <xf numFmtId="1" fontId="37" fillId="0" borderId="14" xfId="0" applyNumberFormat="1" applyFont="1" applyBorder="1" applyAlignment="1">
      <alignment horizontal="center" vertical="center"/>
    </xf>
    <xf numFmtId="1" fontId="38" fillId="13" borderId="14" xfId="0" applyNumberFormat="1" applyFont="1" applyFill="1" applyBorder="1" applyAlignment="1">
      <alignment horizontal="center" vertical="center"/>
    </xf>
    <xf numFmtId="49" fontId="37" fillId="0" borderId="14" xfId="0" applyNumberFormat="1" applyFont="1" applyBorder="1" applyAlignment="1">
      <alignment horizontal="center" vertical="center"/>
    </xf>
    <xf numFmtId="1" fontId="61" fillId="0" borderId="14" xfId="0" applyNumberFormat="1" applyFont="1" applyBorder="1" applyAlignment="1">
      <alignment horizontal="center" vertical="center"/>
    </xf>
    <xf numFmtId="2" fontId="61" fillId="0" borderId="14" xfId="0" applyNumberFormat="1" applyFont="1" applyBorder="1" applyAlignment="1">
      <alignment horizontal="center" vertical="center"/>
    </xf>
    <xf numFmtId="169" fontId="61" fillId="0" borderId="14" xfId="0" applyNumberFormat="1" applyFont="1" applyBorder="1" applyAlignment="1">
      <alignment horizontal="center" vertical="center"/>
    </xf>
    <xf numFmtId="49" fontId="61" fillId="0" borderId="14" xfId="0" applyNumberFormat="1" applyFont="1" applyBorder="1" applyAlignment="1">
      <alignment horizontal="center" vertical="center"/>
    </xf>
    <xf numFmtId="0" fontId="29" fillId="18" borderId="14" xfId="0" applyFont="1" applyFill="1" applyBorder="1" applyAlignment="1">
      <alignment horizontal="center" vertical="center"/>
    </xf>
    <xf numFmtId="1" fontId="29" fillId="18" borderId="14" xfId="0" applyNumberFormat="1" applyFont="1" applyFill="1" applyBorder="1" applyAlignment="1">
      <alignment horizontal="center" vertical="center"/>
    </xf>
    <xf numFmtId="2" fontId="29" fillId="18" borderId="14" xfId="0" applyNumberFormat="1" applyFont="1" applyFill="1" applyBorder="1" applyAlignment="1">
      <alignment horizontal="center" vertical="center"/>
    </xf>
    <xf numFmtId="1" fontId="63" fillId="0" borderId="14" xfId="0" applyNumberFormat="1" applyFont="1" applyBorder="1" applyAlignment="1">
      <alignment horizontal="center" vertical="center"/>
    </xf>
    <xf numFmtId="1" fontId="28" fillId="0" borderId="14" xfId="0" quotePrefix="1" applyNumberFormat="1" applyFont="1" applyBorder="1" applyAlignment="1">
      <alignment horizontal="center" vertical="center"/>
    </xf>
    <xf numFmtId="0" fontId="28" fillId="0" borderId="14" xfId="0" quotePrefix="1" applyFont="1" applyBorder="1" applyAlignment="1">
      <alignment horizontal="center" vertical="center"/>
    </xf>
    <xf numFmtId="49" fontId="39" fillId="11" borderId="14" xfId="0" applyNumberFormat="1" applyFont="1" applyFill="1" applyBorder="1" applyAlignment="1">
      <alignment horizontal="center" vertical="center" wrapText="1"/>
    </xf>
    <xf numFmtId="49" fontId="105" fillId="11" borderId="14" xfId="0" applyNumberFormat="1" applyFont="1" applyFill="1" applyBorder="1" applyAlignment="1">
      <alignment horizontal="center" vertical="center"/>
    </xf>
    <xf numFmtId="0" fontId="106" fillId="0" borderId="14" xfId="0" applyFont="1" applyBorder="1" applyAlignment="1">
      <alignment horizontal="center" vertical="center"/>
    </xf>
    <xf numFmtId="1" fontId="29" fillId="13" borderId="14" xfId="0" applyNumberFormat="1" applyFont="1" applyFill="1" applyBorder="1" applyAlignment="1">
      <alignment horizontal="center" vertical="center" wrapText="1"/>
    </xf>
    <xf numFmtId="0" fontId="86" fillId="0" borderId="14" xfId="0" applyFont="1" applyBorder="1" applyAlignment="1">
      <alignment horizontal="center" vertical="center"/>
    </xf>
    <xf numFmtId="0" fontId="61" fillId="4" borderId="14" xfId="0" applyFont="1" applyFill="1" applyBorder="1" applyAlignment="1">
      <alignment horizontal="center" vertical="center"/>
    </xf>
    <xf numFmtId="0" fontId="38" fillId="5" borderId="14" xfId="0" applyFont="1" applyFill="1" applyBorder="1" applyAlignment="1">
      <alignment horizontal="center" vertical="center"/>
    </xf>
    <xf numFmtId="2" fontId="36" fillId="0" borderId="14" xfId="0" applyNumberFormat="1" applyFont="1" applyBorder="1" applyAlignment="1">
      <alignment horizontal="center" vertical="center" wrapText="1"/>
    </xf>
    <xf numFmtId="0" fontId="59" fillId="0" borderId="14" xfId="0" applyFont="1" applyBorder="1" applyAlignment="1">
      <alignment horizontal="center" vertical="center" wrapText="1"/>
    </xf>
    <xf numFmtId="1" fontId="59" fillId="0" borderId="14" xfId="0" applyNumberFormat="1" applyFont="1" applyBorder="1" applyAlignment="1">
      <alignment horizontal="center" vertical="center" wrapText="1"/>
    </xf>
    <xf numFmtId="18" fontId="38" fillId="0" borderId="14" xfId="0" applyNumberFormat="1" applyFont="1" applyBorder="1" applyAlignment="1">
      <alignment horizontal="center" vertical="center" wrapText="1"/>
    </xf>
    <xf numFmtId="0" fontId="28" fillId="0" borderId="0" xfId="0" applyFont="1" applyAlignment="1">
      <alignment horizontal="center" vertical="center" wrapText="1"/>
    </xf>
    <xf numFmtId="2" fontId="30" fillId="0" borderId="14" xfId="0" applyNumberFormat="1" applyFont="1" applyBorder="1" applyAlignment="1">
      <alignment horizontal="center" vertical="center"/>
    </xf>
    <xf numFmtId="0" fontId="30" fillId="0" borderId="0" xfId="0" applyFont="1" applyAlignment="1">
      <alignment wrapText="1"/>
    </xf>
    <xf numFmtId="0" fontId="2" fillId="0" borderId="14" xfId="0" applyFont="1" applyBorder="1" applyAlignment="1">
      <alignment horizontal="center" vertical="center" wrapText="1"/>
    </xf>
    <xf numFmtId="0" fontId="29" fillId="0" borderId="14" xfId="1" applyFont="1" applyBorder="1" applyAlignment="1">
      <alignment horizontal="center" vertical="center" wrapText="1"/>
    </xf>
    <xf numFmtId="1" fontId="29" fillId="0" borderId="14" xfId="1" applyNumberFormat="1" applyFont="1" applyBorder="1" applyAlignment="1">
      <alignment horizontal="center" vertical="center" wrapText="1"/>
    </xf>
    <xf numFmtId="2" fontId="29" fillId="0" borderId="14" xfId="1" applyNumberFormat="1" applyFont="1" applyBorder="1" applyAlignment="1">
      <alignment horizontal="center" vertical="center" wrapText="1"/>
    </xf>
    <xf numFmtId="0" fontId="116" fillId="0" borderId="14" xfId="1" applyFont="1" applyBorder="1" applyAlignment="1">
      <alignment horizontal="center" vertical="center" wrapText="1"/>
    </xf>
    <xf numFmtId="0" fontId="116" fillId="11" borderId="14" xfId="1" applyFont="1" applyFill="1" applyBorder="1" applyAlignment="1" applyProtection="1">
      <alignment horizontal="left" vertical="center" wrapText="1"/>
      <protection locked="0"/>
    </xf>
    <xf numFmtId="0" fontId="116" fillId="11" borderId="14" xfId="1" applyFont="1" applyFill="1" applyBorder="1" applyAlignment="1" applyProtection="1">
      <alignment horizontal="center" vertical="center" wrapText="1"/>
      <protection locked="0"/>
    </xf>
    <xf numFmtId="3" fontId="116" fillId="0" borderId="14" xfId="1" applyNumberFormat="1" applyFont="1" applyBorder="1" applyAlignment="1" applyProtection="1">
      <alignment horizontal="center" vertical="center" wrapText="1"/>
      <protection locked="0"/>
    </xf>
    <xf numFmtId="3" fontId="117" fillId="0" borderId="14" xfId="1" applyNumberFormat="1" applyFont="1" applyBorder="1" applyAlignment="1" applyProtection="1">
      <alignment horizontal="center" vertical="center"/>
      <protection locked="0"/>
    </xf>
    <xf numFmtId="4" fontId="117" fillId="9" borderId="14" xfId="1" applyNumberFormat="1" applyFont="1" applyFill="1" applyBorder="1" applyAlignment="1">
      <alignment horizontal="center" vertical="center"/>
    </xf>
    <xf numFmtId="4" fontId="117" fillId="0" borderId="14" xfId="1" applyNumberFormat="1" applyFont="1" applyBorder="1" applyAlignment="1" applyProtection="1">
      <alignment horizontal="center" vertical="center"/>
      <protection locked="0"/>
    </xf>
    <xf numFmtId="4" fontId="117" fillId="10" borderId="14" xfId="1" applyNumberFormat="1" applyFont="1" applyFill="1" applyBorder="1" applyAlignment="1" applyProtection="1">
      <alignment horizontal="center" vertical="center"/>
      <protection locked="0"/>
    </xf>
    <xf numFmtId="4" fontId="117" fillId="10" borderId="14" xfId="1" applyNumberFormat="1" applyFont="1" applyFill="1" applyBorder="1" applyAlignment="1">
      <alignment horizontal="center" vertical="center"/>
    </xf>
    <xf numFmtId="4" fontId="117" fillId="0" borderId="0" xfId="1" applyNumberFormat="1" applyFont="1" applyAlignment="1">
      <alignment horizontal="center"/>
    </xf>
    <xf numFmtId="0" fontId="117" fillId="0" borderId="5" xfId="0" applyFont="1" applyBorder="1" applyAlignment="1">
      <alignment vertical="top" wrapText="1"/>
    </xf>
    <xf numFmtId="4" fontId="117" fillId="0" borderId="5" xfId="0" applyNumberFormat="1" applyFont="1" applyBorder="1" applyAlignment="1">
      <alignment horizontal="center" vertical="center" wrapText="1"/>
    </xf>
    <xf numFmtId="4" fontId="118" fillId="0" borderId="19" xfId="0" applyNumberFormat="1" applyFont="1" applyBorder="1" applyAlignment="1">
      <alignment horizontal="center" wrapText="1"/>
    </xf>
    <xf numFmtId="4" fontId="117" fillId="0" borderId="14" xfId="1" applyNumberFormat="1" applyFont="1" applyBorder="1" applyAlignment="1">
      <alignment horizontal="center" vertical="center"/>
    </xf>
    <xf numFmtId="168" fontId="117" fillId="0" borderId="14" xfId="1" applyNumberFormat="1" applyFont="1" applyBorder="1" applyAlignment="1" applyProtection="1">
      <alignment horizontal="center" vertical="center"/>
      <protection locked="0"/>
    </xf>
    <xf numFmtId="0" fontId="117" fillId="0" borderId="14" xfId="1" applyFont="1" applyBorder="1" applyAlignment="1">
      <alignment horizontal="center"/>
    </xf>
    <xf numFmtId="0" fontId="34" fillId="0" borderId="0" xfId="0" applyFont="1"/>
    <xf numFmtId="0" fontId="9" fillId="0" borderId="5" xfId="0" applyFont="1" applyBorder="1" applyAlignment="1">
      <alignment horizontal="center" vertical="center" wrapText="1"/>
    </xf>
    <xf numFmtId="1" fontId="10" fillId="0" borderId="5" xfId="0" applyNumberFormat="1" applyFont="1" applyBorder="1" applyAlignment="1">
      <alignment horizontal="center" vertical="center" wrapText="1"/>
    </xf>
    <xf numFmtId="1" fontId="9" fillId="0" borderId="5" xfId="0" applyNumberFormat="1" applyFont="1" applyBorder="1" applyAlignment="1">
      <alignment horizontal="center" vertical="center" wrapText="1"/>
    </xf>
    <xf numFmtId="0" fontId="38" fillId="0" borderId="5" xfId="0" applyFont="1" applyBorder="1" applyAlignment="1">
      <alignment horizontal="center" vertical="center" wrapText="1"/>
    </xf>
    <xf numFmtId="1" fontId="37" fillId="0" borderId="5" xfId="0" applyNumberFormat="1" applyFont="1" applyBorder="1" applyAlignment="1">
      <alignment horizontal="center" vertical="center" wrapText="1"/>
    </xf>
    <xf numFmtId="1" fontId="38" fillId="0" borderId="5" xfId="0" applyNumberFormat="1" applyFont="1" applyBorder="1" applyAlignment="1">
      <alignment horizontal="center" vertical="center" wrapText="1"/>
    </xf>
    <xf numFmtId="4" fontId="37" fillId="0" borderId="5" xfId="0" applyNumberFormat="1" applyFont="1" applyBorder="1" applyAlignment="1">
      <alignment horizontal="center" vertical="center" wrapText="1"/>
    </xf>
    <xf numFmtId="0" fontId="38" fillId="4" borderId="16" xfId="0" applyFont="1" applyFill="1" applyBorder="1" applyAlignment="1">
      <alignment horizontal="center" vertical="center"/>
    </xf>
    <xf numFmtId="0" fontId="45" fillId="0" borderId="16" xfId="2" applyFont="1" applyBorder="1" applyAlignment="1">
      <alignment horizontal="center" vertical="center"/>
    </xf>
    <xf numFmtId="0" fontId="38" fillId="0" borderId="16" xfId="0" applyFont="1" applyBorder="1" applyAlignment="1">
      <alignment horizontal="center" vertical="center"/>
    </xf>
    <xf numFmtId="49" fontId="38" fillId="4" borderId="16" xfId="0" applyNumberFormat="1" applyFont="1" applyFill="1" applyBorder="1" applyAlignment="1">
      <alignment horizontal="center" vertical="center"/>
    </xf>
    <xf numFmtId="1" fontId="38" fillId="0" borderId="16" xfId="0" applyNumberFormat="1" applyFont="1" applyBorder="1" applyAlignment="1">
      <alignment horizontal="center" vertical="center"/>
    </xf>
    <xf numFmtId="2" fontId="8" fillId="0" borderId="14" xfId="0" applyNumberFormat="1" applyFont="1" applyBorder="1" applyAlignment="1">
      <alignment horizontal="center" vertical="center"/>
    </xf>
    <xf numFmtId="0" fontId="9" fillId="0" borderId="14" xfId="0" applyFont="1" applyBorder="1" applyAlignment="1">
      <alignment horizontal="center" vertical="center"/>
    </xf>
    <xf numFmtId="0" fontId="8" fillId="0" borderId="14" xfId="0" applyFont="1" applyBorder="1" applyAlignment="1">
      <alignment horizontal="center" vertical="center"/>
    </xf>
    <xf numFmtId="0" fontId="10" fillId="0" borderId="14" xfId="0" applyFont="1" applyBorder="1" applyAlignment="1">
      <alignment horizontal="center" vertical="center"/>
    </xf>
    <xf numFmtId="0" fontId="9" fillId="4" borderId="14" xfId="0" applyFont="1" applyFill="1" applyBorder="1" applyAlignment="1">
      <alignment horizontal="center" vertical="center"/>
    </xf>
    <xf numFmtId="49" fontId="9" fillId="0" borderId="14" xfId="0" applyNumberFormat="1" applyFont="1" applyBorder="1" applyAlignment="1">
      <alignment horizontal="center" vertical="center"/>
    </xf>
    <xf numFmtId="1" fontId="9" fillId="0" borderId="14" xfId="0" applyNumberFormat="1" applyFont="1" applyBorder="1" applyAlignment="1">
      <alignment horizontal="center" vertical="center"/>
    </xf>
    <xf numFmtId="1" fontId="10" fillId="0" borderId="14" xfId="0" applyNumberFormat="1" applyFont="1" applyBorder="1" applyAlignment="1">
      <alignment horizontal="center" vertical="center"/>
    </xf>
    <xf numFmtId="4" fontId="9" fillId="0" borderId="14" xfId="0" applyNumberFormat="1" applyFont="1" applyBorder="1" applyAlignment="1">
      <alignment horizontal="center" vertical="center" wrapText="1"/>
    </xf>
    <xf numFmtId="4" fontId="10" fillId="0" borderId="14" xfId="0" applyNumberFormat="1" applyFont="1" applyBorder="1" applyAlignment="1">
      <alignment horizontal="center" vertical="center"/>
    </xf>
    <xf numFmtId="49" fontId="4" fillId="0" borderId="14" xfId="0" applyNumberFormat="1" applyFont="1" applyBorder="1" applyAlignment="1">
      <alignment horizontal="center" vertical="center" wrapText="1"/>
    </xf>
    <xf numFmtId="0" fontId="16" fillId="0" borderId="14" xfId="0" applyFont="1" applyBorder="1" applyAlignment="1">
      <alignment horizontal="center" vertical="center" wrapText="1"/>
    </xf>
    <xf numFmtId="166" fontId="4" fillId="0" borderId="14" xfId="0" applyNumberFormat="1" applyFont="1" applyBorder="1" applyAlignment="1">
      <alignment horizontal="center" vertical="center"/>
    </xf>
    <xf numFmtId="1" fontId="4" fillId="0" borderId="14" xfId="0" applyNumberFormat="1" applyFont="1" applyBorder="1" applyAlignment="1">
      <alignment horizontal="center" vertical="center"/>
    </xf>
    <xf numFmtId="0" fontId="38" fillId="0" borderId="0" xfId="0" applyFont="1"/>
    <xf numFmtId="2" fontId="9" fillId="0" borderId="5" xfId="0" applyNumberFormat="1" applyFont="1" applyBorder="1" applyAlignment="1">
      <alignment horizontal="center" vertical="center" wrapText="1"/>
    </xf>
    <xf numFmtId="2" fontId="4" fillId="23" borderId="14" xfId="0" applyNumberFormat="1"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7"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0" fontId="38" fillId="0" borderId="0" xfId="0" applyFont="1" applyAlignment="1">
      <alignment horizontal="center" vertical="center" wrapText="1"/>
    </xf>
    <xf numFmtId="0" fontId="4" fillId="0" borderId="0" xfId="0" applyFont="1" applyAlignment="1">
      <alignment horizontal="center" vertical="center"/>
    </xf>
    <xf numFmtId="2" fontId="38" fillId="0" borderId="5" xfId="0" applyNumberFormat="1" applyFont="1" applyBorder="1" applyAlignment="1">
      <alignment horizontal="center" vertical="center" wrapText="1"/>
    </xf>
    <xf numFmtId="1" fontId="10" fillId="4" borderId="14" xfId="0" applyNumberFormat="1" applyFont="1" applyFill="1" applyBorder="1" applyAlignment="1">
      <alignment horizontal="center" vertical="center" wrapText="1"/>
    </xf>
    <xf numFmtId="2" fontId="10" fillId="4" borderId="14" xfId="0" applyNumberFormat="1" applyFont="1" applyFill="1" applyBorder="1" applyAlignment="1">
      <alignment horizontal="center" vertical="center" wrapText="1"/>
    </xf>
    <xf numFmtId="2" fontId="10" fillId="0" borderId="14" xfId="0" applyNumberFormat="1" applyFont="1" applyBorder="1" applyAlignment="1">
      <alignment horizontal="center" vertical="center"/>
    </xf>
    <xf numFmtId="0" fontId="8" fillId="0" borderId="14" xfId="0" applyFont="1" applyBorder="1" applyAlignment="1">
      <alignment horizontal="center" vertical="center" wrapText="1"/>
    </xf>
    <xf numFmtId="3" fontId="9" fillId="0" borderId="14" xfId="0" applyNumberFormat="1" applyFont="1" applyBorder="1" applyAlignment="1">
      <alignment horizontal="center" vertical="center"/>
    </xf>
    <xf numFmtId="0" fontId="16" fillId="0" borderId="14" xfId="0" applyFont="1" applyBorder="1" applyAlignment="1">
      <alignment horizontal="center" vertical="center"/>
    </xf>
    <xf numFmtId="4" fontId="9" fillId="0" borderId="14" xfId="0" applyNumberFormat="1" applyFont="1" applyBorder="1" applyAlignment="1">
      <alignment horizontal="center" vertical="center"/>
    </xf>
    <xf numFmtId="0" fontId="16" fillId="4" borderId="14" xfId="0" applyFont="1" applyFill="1" applyBorder="1" applyAlignment="1">
      <alignment horizontal="center" vertical="center"/>
    </xf>
    <xf numFmtId="0" fontId="9" fillId="13" borderId="14" xfId="0" applyFont="1" applyFill="1" applyBorder="1" applyAlignment="1">
      <alignment horizontal="center" vertical="center" wrapText="1"/>
    </xf>
    <xf numFmtId="0" fontId="9" fillId="20" borderId="14" xfId="0" applyFont="1" applyFill="1" applyBorder="1" applyAlignment="1">
      <alignment horizontal="center" vertical="center" wrapText="1"/>
    </xf>
    <xf numFmtId="0" fontId="9" fillId="13" borderId="14" xfId="0" applyFont="1" applyFill="1" applyBorder="1" applyAlignment="1">
      <alignment horizontal="center" vertical="center"/>
    </xf>
    <xf numFmtId="0" fontId="10" fillId="13" borderId="14" xfId="0" applyFont="1" applyFill="1" applyBorder="1" applyAlignment="1">
      <alignment horizontal="center" vertical="center"/>
    </xf>
    <xf numFmtId="49" fontId="9" fillId="13" borderId="14" xfId="0" applyNumberFormat="1" applyFont="1" applyFill="1" applyBorder="1" applyAlignment="1">
      <alignment horizontal="center" vertical="center" wrapText="1"/>
    </xf>
    <xf numFmtId="3" fontId="10" fillId="13" borderId="14" xfId="0" applyNumberFormat="1" applyFont="1" applyFill="1" applyBorder="1" applyAlignment="1">
      <alignment horizontal="center" vertical="center"/>
    </xf>
    <xf numFmtId="4" fontId="9" fillId="13" borderId="14" xfId="0" applyNumberFormat="1" applyFont="1" applyFill="1" applyBorder="1" applyAlignment="1">
      <alignment horizontal="center" vertical="center" wrapText="1"/>
    </xf>
    <xf numFmtId="0" fontId="9" fillId="21" borderId="14" xfId="0" applyFont="1" applyFill="1" applyBorder="1" applyAlignment="1">
      <alignment horizontal="center" vertical="center" wrapText="1"/>
    </xf>
    <xf numFmtId="49" fontId="9" fillId="21" borderId="14" xfId="0" applyNumberFormat="1" applyFont="1" applyFill="1" applyBorder="1" applyAlignment="1">
      <alignment horizontal="center" vertical="center" wrapText="1"/>
    </xf>
    <xf numFmtId="3" fontId="10" fillId="21" borderId="14" xfId="0" applyNumberFormat="1" applyFont="1" applyFill="1" applyBorder="1" applyAlignment="1">
      <alignment horizontal="center" vertical="center"/>
    </xf>
    <xf numFmtId="4" fontId="9" fillId="21" borderId="14" xfId="0" applyNumberFormat="1" applyFont="1" applyFill="1" applyBorder="1" applyAlignment="1">
      <alignment horizontal="center" vertical="center" wrapText="1"/>
    </xf>
    <xf numFmtId="4" fontId="9" fillId="22" borderId="14" xfId="0" applyNumberFormat="1" applyFont="1" applyFill="1" applyBorder="1" applyAlignment="1">
      <alignment horizontal="center" vertical="center" wrapText="1"/>
    </xf>
    <xf numFmtId="14" fontId="38" fillId="0" borderId="14" xfId="0" applyNumberFormat="1" applyFont="1" applyBorder="1" applyAlignment="1">
      <alignment horizontal="center" vertical="center" wrapText="1"/>
    </xf>
    <xf numFmtId="2" fontId="4" fillId="0" borderId="14" xfId="0" applyNumberFormat="1" applyFont="1" applyBorder="1" applyAlignment="1">
      <alignment horizontal="center" vertical="center" wrapText="1"/>
    </xf>
    <xf numFmtId="0" fontId="102" fillId="4" borderId="14" xfId="2" applyFont="1" applyFill="1" applyBorder="1" applyAlignment="1">
      <alignment horizontal="center" vertical="center" wrapText="1"/>
    </xf>
    <xf numFmtId="15" fontId="9" fillId="0" borderId="14" xfId="0" applyNumberFormat="1" applyFont="1" applyBorder="1" applyAlignment="1">
      <alignment horizontal="center" vertical="center" wrapText="1"/>
    </xf>
    <xf numFmtId="17" fontId="9" fillId="0" borderId="14" xfId="0" applyNumberFormat="1" applyFont="1" applyBorder="1" applyAlignment="1">
      <alignment horizontal="center" vertical="center" wrapText="1"/>
    </xf>
    <xf numFmtId="0" fontId="9" fillId="0" borderId="14" xfId="1" applyFont="1" applyBorder="1" applyAlignment="1">
      <alignment horizontal="center" vertical="center" wrapText="1"/>
    </xf>
    <xf numFmtId="2" fontId="9" fillId="0" borderId="14" xfId="1" applyNumberFormat="1" applyFont="1" applyBorder="1" applyAlignment="1">
      <alignment horizontal="center" vertical="center" wrapText="1"/>
    </xf>
    <xf numFmtId="0" fontId="10" fillId="0" borderId="14" xfId="1" applyFont="1" applyBorder="1" applyAlignment="1">
      <alignment horizontal="center" vertical="center" wrapText="1"/>
    </xf>
    <xf numFmtId="0" fontId="9" fillId="0" borderId="14" xfId="1" applyFont="1" applyBorder="1" applyAlignment="1">
      <alignment horizontal="center" vertical="center"/>
    </xf>
    <xf numFmtId="0" fontId="4" fillId="0" borderId="14" xfId="1" applyFont="1" applyBorder="1" applyAlignment="1">
      <alignment horizontal="center" vertical="center" wrapText="1"/>
    </xf>
    <xf numFmtId="2" fontId="10" fillId="0" borderId="14" xfId="1" applyNumberFormat="1" applyFont="1" applyBorder="1" applyAlignment="1">
      <alignment horizontal="center" vertical="center" wrapText="1"/>
    </xf>
    <xf numFmtId="0" fontId="102" fillId="0" borderId="14" xfId="1" applyFont="1" applyBorder="1" applyAlignment="1">
      <alignment horizontal="center" vertical="center" wrapText="1"/>
    </xf>
    <xf numFmtId="0" fontId="102" fillId="0" borderId="14" xfId="2" applyFont="1" applyFill="1" applyBorder="1" applyAlignment="1" applyProtection="1">
      <alignment horizontal="center" vertical="center" wrapText="1"/>
    </xf>
    <xf numFmtId="2" fontId="9" fillId="0" borderId="14" xfId="0" applyNumberFormat="1" applyFont="1" applyBorder="1" applyAlignment="1">
      <alignment horizontal="center" vertical="center"/>
    </xf>
    <xf numFmtId="2" fontId="4" fillId="0" borderId="14" xfId="0" applyNumberFormat="1" applyFont="1" applyBorder="1" applyAlignment="1">
      <alignment horizontal="center" vertical="center"/>
    </xf>
    <xf numFmtId="0" fontId="4" fillId="4" borderId="14" xfId="0" applyFont="1" applyFill="1" applyBorder="1" applyAlignment="1">
      <alignment horizontal="center" vertical="center"/>
    </xf>
    <xf numFmtId="4" fontId="38" fillId="0" borderId="5" xfId="0" applyNumberFormat="1" applyFont="1" applyBorder="1" applyAlignment="1">
      <alignment horizontal="center" vertical="center" wrapText="1"/>
    </xf>
    <xf numFmtId="1" fontId="37" fillId="13" borderId="14" xfId="0" applyNumberFormat="1" applyFont="1" applyFill="1" applyBorder="1" applyAlignment="1">
      <alignment horizontal="center" vertical="center" wrapText="1"/>
    </xf>
    <xf numFmtId="2" fontId="38" fillId="13" borderId="14" xfId="0" applyNumberFormat="1" applyFont="1" applyFill="1" applyBorder="1" applyAlignment="1">
      <alignment horizontal="center" vertical="center" wrapText="1"/>
    </xf>
    <xf numFmtId="0" fontId="114" fillId="0" borderId="14" xfId="0" applyFont="1" applyBorder="1" applyAlignment="1">
      <alignment horizontal="center" vertical="center" wrapText="1"/>
    </xf>
    <xf numFmtId="0" fontId="9" fillId="13" borderId="5" xfId="0" applyFont="1" applyFill="1" applyBorder="1" applyAlignment="1">
      <alignment vertical="top" wrapText="1"/>
    </xf>
    <xf numFmtId="0" fontId="9" fillId="13" borderId="5" xfId="0" applyFont="1" applyFill="1" applyBorder="1" applyAlignment="1">
      <alignment horizontal="center" vertical="top" wrapText="1"/>
    </xf>
    <xf numFmtId="0" fontId="4" fillId="0" borderId="0" xfId="0" applyFont="1" applyAlignment="1">
      <alignment horizontal="center" vertical="center" wrapText="1"/>
    </xf>
    <xf numFmtId="0" fontId="9" fillId="22" borderId="14" xfId="0" applyFont="1" applyFill="1" applyBorder="1" applyAlignment="1">
      <alignment horizontal="center" vertical="center" wrapText="1"/>
    </xf>
    <xf numFmtId="1" fontId="10" fillId="13" borderId="14" xfId="0" applyNumberFormat="1" applyFont="1" applyFill="1" applyBorder="1" applyAlignment="1">
      <alignment horizontal="center" vertical="center" wrapText="1"/>
    </xf>
    <xf numFmtId="2" fontId="9" fillId="13" borderId="14" xfId="0" applyNumberFormat="1" applyFont="1" applyFill="1" applyBorder="1" applyAlignment="1">
      <alignment horizontal="center" vertical="center" wrapText="1"/>
    </xf>
    <xf numFmtId="1" fontId="9" fillId="13" borderId="14" xfId="0" applyNumberFormat="1" applyFont="1" applyFill="1" applyBorder="1" applyAlignment="1">
      <alignment horizontal="center" vertical="center" wrapText="1"/>
    </xf>
    <xf numFmtId="0" fontId="9" fillId="25" borderId="14" xfId="0" applyFont="1" applyFill="1" applyBorder="1" applyAlignment="1">
      <alignment horizontal="center" vertical="center" wrapText="1"/>
    </xf>
    <xf numFmtId="1" fontId="10" fillId="25" borderId="14" xfId="0" applyNumberFormat="1" applyFont="1" applyFill="1" applyBorder="1" applyAlignment="1">
      <alignment horizontal="center" vertical="center" wrapText="1"/>
    </xf>
    <xf numFmtId="2" fontId="9" fillId="25" borderId="14" xfId="0" applyNumberFormat="1" applyFont="1" applyFill="1" applyBorder="1" applyAlignment="1">
      <alignment horizontal="center" vertical="center" wrapText="1"/>
    </xf>
    <xf numFmtId="3" fontId="53" fillId="0" borderId="14" xfId="1" applyNumberFormat="1" applyFont="1" applyBorder="1" applyAlignment="1" applyProtection="1">
      <alignment horizontal="center" vertical="center" wrapText="1"/>
      <protection locked="0"/>
    </xf>
    <xf numFmtId="3" fontId="119" fillId="0" borderId="14" xfId="1" applyNumberFormat="1" applyFont="1" applyBorder="1" applyAlignment="1" applyProtection="1">
      <alignment horizontal="center" vertical="center"/>
      <protection locked="0"/>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46" fillId="0" borderId="7" xfId="0" applyFont="1" applyBorder="1" applyAlignment="1">
      <alignment horizontal="center" vertical="center" wrapText="1"/>
    </xf>
    <xf numFmtId="165" fontId="8" fillId="0" borderId="7" xfId="0" applyNumberFormat="1" applyFont="1" applyBorder="1" applyAlignment="1">
      <alignment horizontal="center" vertical="center" wrapText="1"/>
    </xf>
    <xf numFmtId="0" fontId="49" fillId="0" borderId="14" xfId="0" applyFont="1" applyBorder="1" applyAlignment="1">
      <alignment vertical="top" wrapText="1"/>
    </xf>
    <xf numFmtId="165" fontId="8" fillId="0" borderId="14" xfId="0" applyNumberFormat="1" applyFont="1" applyBorder="1" applyAlignment="1">
      <alignment horizontal="center" vertical="center" wrapText="1"/>
    </xf>
    <xf numFmtId="49" fontId="9" fillId="13" borderId="5" xfId="0" applyNumberFormat="1" applyFont="1" applyFill="1" applyBorder="1" applyAlignment="1">
      <alignment horizontal="center" vertical="top" wrapText="1"/>
    </xf>
    <xf numFmtId="3" fontId="10" fillId="13" borderId="5" xfId="0" applyNumberFormat="1" applyFont="1" applyFill="1" applyBorder="1" applyAlignment="1">
      <alignment horizontal="center" vertical="top" wrapText="1"/>
    </xf>
    <xf numFmtId="2" fontId="10" fillId="13" borderId="1" xfId="0" applyNumberFormat="1" applyFont="1" applyFill="1" applyBorder="1" applyAlignment="1">
      <alignment horizontal="center" vertical="top" wrapText="1"/>
    </xf>
    <xf numFmtId="0" fontId="9" fillId="22" borderId="5" xfId="0" applyFont="1" applyFill="1" applyBorder="1"/>
    <xf numFmtId="0" fontId="9" fillId="13" borderId="3" xfId="0" applyFont="1" applyFill="1" applyBorder="1"/>
    <xf numFmtId="0" fontId="9" fillId="13" borderId="5" xfId="0" applyFont="1" applyFill="1" applyBorder="1"/>
    <xf numFmtId="0" fontId="5" fillId="2" borderId="14" xfId="0" applyFont="1" applyFill="1" applyBorder="1" applyAlignment="1">
      <alignment horizontal="center" vertical="top" wrapText="1"/>
    </xf>
    <xf numFmtId="0" fontId="11" fillId="2" borderId="0" xfId="0" applyFont="1" applyFill="1" applyAlignment="1">
      <alignment horizontal="center" wrapText="1"/>
    </xf>
    <xf numFmtId="0" fontId="29" fillId="2" borderId="14" xfId="0" applyFont="1" applyFill="1" applyBorder="1" applyAlignment="1">
      <alignment horizontal="left" vertical="top" wrapText="1"/>
    </xf>
    <xf numFmtId="0" fontId="9" fillId="2" borderId="14" xfId="0" applyFont="1" applyFill="1" applyBorder="1" applyAlignment="1">
      <alignment horizontal="left" wrapText="1"/>
    </xf>
    <xf numFmtId="0" fontId="9" fillId="2" borderId="1" xfId="0" applyFont="1" applyFill="1" applyBorder="1" applyAlignment="1">
      <alignment horizontal="left" wrapText="1"/>
    </xf>
    <xf numFmtId="0" fontId="6" fillId="0" borderId="2" xfId="0" applyFont="1" applyBorder="1"/>
    <xf numFmtId="0" fontId="6" fillId="0" borderId="3" xfId="0" applyFont="1" applyBorder="1"/>
    <xf numFmtId="0" fontId="9" fillId="2" borderId="1" xfId="0" applyFont="1" applyFill="1" applyBorder="1" applyAlignment="1">
      <alignment horizontal="left" vertical="top" wrapText="1"/>
    </xf>
    <xf numFmtId="0" fontId="6" fillId="0" borderId="0" xfId="0" applyFont="1"/>
    <xf numFmtId="0" fontId="5" fillId="2" borderId="1" xfId="0" applyFont="1" applyFill="1" applyBorder="1" applyAlignment="1">
      <alignment horizontal="center" wrapText="1"/>
    </xf>
    <xf numFmtId="0" fontId="9" fillId="2" borderId="1" xfId="0" applyFont="1" applyFill="1" applyBorder="1" applyAlignment="1">
      <alignment horizontal="left"/>
    </xf>
    <xf numFmtId="0" fontId="9" fillId="2" borderId="2" xfId="0" applyFont="1" applyFill="1" applyBorder="1" applyAlignment="1">
      <alignment horizontal="left"/>
    </xf>
    <xf numFmtId="0" fontId="9" fillId="2" borderId="2" xfId="0" applyFont="1" applyFill="1" applyBorder="1" applyAlignment="1">
      <alignment horizontal="left" wrapText="1"/>
    </xf>
    <xf numFmtId="0" fontId="9" fillId="2" borderId="2" xfId="0" applyFont="1" applyFill="1" applyBorder="1" applyAlignment="1">
      <alignment horizontal="left" vertical="top" wrapText="1"/>
    </xf>
    <xf numFmtId="0" fontId="30"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1" xfId="0" applyFont="1" applyFill="1" applyBorder="1" applyAlignment="1">
      <alignment horizontal="left" wrapText="1"/>
    </xf>
    <xf numFmtId="0" fontId="5" fillId="2" borderId="2" xfId="0" applyFont="1" applyFill="1" applyBorder="1" applyAlignment="1">
      <alignment horizontal="center" wrapText="1"/>
    </xf>
    <xf numFmtId="0" fontId="9" fillId="0" borderId="14" xfId="0" applyFont="1" applyBorder="1" applyAlignment="1">
      <alignment horizontal="center" vertical="center" wrapText="1"/>
    </xf>
    <xf numFmtId="0" fontId="38" fillId="0" borderId="14" xfId="0" applyFont="1" applyBorder="1" applyAlignment="1">
      <alignment horizontal="center" vertical="center"/>
    </xf>
    <xf numFmtId="0" fontId="4" fillId="0" borderId="14" xfId="0" applyFont="1" applyBorder="1" applyAlignment="1">
      <alignment horizontal="center" vertical="center" wrapText="1"/>
    </xf>
    <xf numFmtId="0" fontId="9" fillId="4" borderId="14" xfId="0" applyFont="1" applyFill="1" applyBorder="1" applyAlignment="1">
      <alignment horizontal="center" vertical="center" wrapText="1"/>
    </xf>
    <xf numFmtId="0" fontId="29" fillId="2" borderId="1" xfId="0" applyFont="1" applyFill="1" applyBorder="1" applyAlignment="1">
      <alignment horizontal="left" wrapText="1"/>
    </xf>
    <xf numFmtId="0" fontId="36" fillId="2" borderId="1" xfId="0" applyFont="1" applyFill="1" applyBorder="1" applyAlignment="1">
      <alignment horizontal="left" wrapText="1"/>
    </xf>
    <xf numFmtId="0" fontId="35" fillId="0" borderId="2" xfId="0" applyFont="1" applyBorder="1"/>
    <xf numFmtId="0" fontId="35" fillId="0" borderId="3" xfId="0" applyFont="1" applyBorder="1"/>
    <xf numFmtId="0" fontId="6" fillId="0" borderId="2" xfId="0" applyFont="1" applyBorder="1" applyAlignment="1">
      <alignment wrapText="1"/>
    </xf>
    <xf numFmtId="0" fontId="6" fillId="0" borderId="3" xfId="0" applyFont="1" applyBorder="1" applyAlignment="1">
      <alignment wrapText="1"/>
    </xf>
    <xf numFmtId="0" fontId="4" fillId="2" borderId="8" xfId="0" applyFont="1" applyFill="1" applyBorder="1"/>
    <xf numFmtId="0" fontId="6" fillId="0" borderId="8" xfId="0" applyFont="1" applyBorder="1"/>
    <xf numFmtId="0" fontId="6" fillId="0" borderId="9" xfId="0" applyFont="1" applyBorder="1"/>
    <xf numFmtId="0" fontId="4" fillId="2" borderId="8" xfId="0" applyFont="1" applyFill="1" applyBorder="1" applyAlignment="1">
      <alignment wrapText="1"/>
    </xf>
    <xf numFmtId="0" fontId="6" fillId="0" borderId="8" xfId="0" applyFont="1" applyBorder="1" applyAlignment="1">
      <alignment wrapText="1"/>
    </xf>
    <xf numFmtId="0" fontId="6" fillId="0" borderId="9" xfId="0" applyFont="1" applyBorder="1" applyAlignment="1">
      <alignment wrapText="1"/>
    </xf>
    <xf numFmtId="0" fontId="19" fillId="2" borderId="1" xfId="0" applyFont="1" applyFill="1" applyBorder="1" applyAlignment="1">
      <alignment horizontal="center" vertical="center" wrapText="1"/>
    </xf>
    <xf numFmtId="0" fontId="4" fillId="2" borderId="1" xfId="0" applyFont="1" applyFill="1" applyBorder="1" applyAlignment="1">
      <alignment horizontal="left" vertical="top" wrapText="1"/>
    </xf>
    <xf numFmtId="0" fontId="9" fillId="2" borderId="14" xfId="0" applyFont="1" applyFill="1" applyBorder="1" applyAlignment="1">
      <alignment vertical="top" wrapText="1"/>
    </xf>
    <xf numFmtId="0" fontId="6" fillId="0" borderId="14" xfId="0" applyFont="1" applyBorder="1"/>
    <xf numFmtId="0" fontId="9" fillId="2" borderId="1" xfId="0" applyFont="1" applyFill="1" applyBorder="1"/>
    <xf numFmtId="0" fontId="9" fillId="2" borderId="1" xfId="0" applyFont="1" applyFill="1" applyBorder="1" applyAlignment="1">
      <alignment wrapText="1"/>
    </xf>
    <xf numFmtId="0" fontId="5" fillId="2" borderId="1" xfId="0" applyFont="1" applyFill="1" applyBorder="1" applyAlignment="1">
      <alignment horizontal="center" vertical="center" wrapText="1"/>
    </xf>
    <xf numFmtId="0" fontId="11" fillId="2" borderId="0" xfId="0" applyFont="1" applyFill="1" applyAlignment="1">
      <alignment horizontal="center" vertical="top" wrapText="1"/>
    </xf>
    <xf numFmtId="0" fontId="9" fillId="2" borderId="14" xfId="0" applyFont="1" applyFill="1" applyBorder="1" applyAlignment="1">
      <alignment horizontal="left" vertical="top" wrapText="1"/>
    </xf>
    <xf numFmtId="0" fontId="5" fillId="2" borderId="10" xfId="0" applyFont="1" applyFill="1" applyBorder="1" applyAlignment="1">
      <alignment horizontal="center" wrapText="1"/>
    </xf>
    <xf numFmtId="0" fontId="5" fillId="2" borderId="0" xfId="0" applyFont="1" applyFill="1" applyAlignment="1">
      <alignment horizontal="center" wrapText="1"/>
    </xf>
    <xf numFmtId="0" fontId="29" fillId="2" borderId="14" xfId="0" applyFont="1" applyFill="1" applyBorder="1" applyAlignment="1">
      <alignment horizontal="left" wrapText="1"/>
    </xf>
    <xf numFmtId="0" fontId="38" fillId="0" borderId="14" xfId="0" applyFont="1" applyBorder="1" applyAlignment="1">
      <alignment horizontal="center" vertical="center" wrapText="1"/>
    </xf>
    <xf numFmtId="0" fontId="31" fillId="2" borderId="10" xfId="0" applyFont="1" applyFill="1" applyBorder="1" applyAlignment="1">
      <alignment horizontal="center" wrapText="1"/>
    </xf>
    <xf numFmtId="0" fontId="9" fillId="2" borderId="14" xfId="0" applyFont="1" applyFill="1" applyBorder="1" applyAlignment="1">
      <alignment horizontal="left"/>
    </xf>
    <xf numFmtId="0" fontId="4" fillId="2" borderId="14" xfId="0" applyFont="1" applyFill="1" applyBorder="1" applyAlignment="1">
      <alignment wrapText="1"/>
    </xf>
    <xf numFmtId="0" fontId="8" fillId="2" borderId="14" xfId="0" applyFont="1" applyFill="1" applyBorder="1" applyAlignment="1">
      <alignment vertical="top" wrapText="1"/>
    </xf>
    <xf numFmtId="0" fontId="5" fillId="2" borderId="14" xfId="0" applyFont="1" applyFill="1" applyBorder="1" applyAlignment="1">
      <alignment horizontal="center" wrapText="1"/>
    </xf>
    <xf numFmtId="0" fontId="9" fillId="2" borderId="14" xfId="0" applyFont="1" applyFill="1" applyBorder="1" applyAlignment="1">
      <alignment wrapText="1"/>
    </xf>
    <xf numFmtId="0" fontId="31" fillId="2" borderId="1" xfId="0" applyFont="1" applyFill="1" applyBorder="1" applyAlignment="1">
      <alignment horizontal="center" wrapText="1"/>
    </xf>
    <xf numFmtId="0" fontId="31" fillId="2" borderId="14" xfId="0" applyFont="1" applyFill="1" applyBorder="1" applyAlignment="1">
      <alignment horizontal="center" wrapText="1"/>
    </xf>
    <xf numFmtId="0" fontId="10" fillId="2" borderId="1" xfId="0" applyFont="1" applyFill="1" applyBorder="1" applyAlignment="1">
      <alignment horizontal="left" vertical="top" wrapText="1"/>
    </xf>
    <xf numFmtId="0" fontId="6" fillId="0" borderId="2" xfId="0" applyFont="1" applyBorder="1" applyAlignment="1">
      <alignment horizontal="left"/>
    </xf>
    <xf numFmtId="0" fontId="6" fillId="0" borderId="3" xfId="0" applyFont="1" applyBorder="1" applyAlignment="1">
      <alignment horizontal="left"/>
    </xf>
    <xf numFmtId="0" fontId="8" fillId="2" borderId="1" xfId="0" applyFont="1" applyFill="1" applyBorder="1" applyAlignment="1">
      <alignment horizontal="left" vertical="top" wrapText="1"/>
    </xf>
    <xf numFmtId="0" fontId="30" fillId="2" borderId="1" xfId="0" applyFont="1" applyFill="1" applyBorder="1" applyAlignment="1">
      <alignment horizontal="left" vertical="top" wrapText="1"/>
    </xf>
    <xf numFmtId="0" fontId="8" fillId="2" borderId="1" xfId="0" applyFont="1" applyFill="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top"/>
    </xf>
    <xf numFmtId="0" fontId="6" fillId="0" borderId="3" xfId="0" applyFont="1" applyBorder="1" applyAlignment="1">
      <alignment horizontal="left" vertical="top"/>
    </xf>
    <xf numFmtId="0" fontId="30" fillId="2" borderId="1" xfId="0" applyFont="1" applyFill="1" applyBorder="1" applyAlignment="1">
      <alignment horizontal="left" vertical="center" wrapText="1"/>
    </xf>
    <xf numFmtId="0" fontId="4" fillId="2" borderId="14" xfId="0" applyFont="1" applyFill="1" applyBorder="1" applyAlignment="1">
      <alignment horizontal="left" wrapText="1"/>
    </xf>
    <xf numFmtId="0" fontId="6" fillId="0" borderId="14" xfId="0" applyFont="1" applyBorder="1" applyAlignment="1">
      <alignment horizontal="left"/>
    </xf>
    <xf numFmtId="0" fontId="4" fillId="2" borderId="14" xfId="0" applyFont="1" applyFill="1" applyBorder="1" applyAlignment="1">
      <alignment horizontal="left" vertical="top" wrapText="1"/>
    </xf>
    <xf numFmtId="0" fontId="32" fillId="2" borderId="14" xfId="0" applyFont="1" applyFill="1" applyBorder="1" applyAlignment="1">
      <alignment horizontal="left" vertical="top" wrapText="1"/>
    </xf>
    <xf numFmtId="0" fontId="32" fillId="2" borderId="1" xfId="0" applyFont="1" applyFill="1" applyBorder="1" applyAlignment="1">
      <alignment horizontal="center" wrapText="1"/>
    </xf>
    <xf numFmtId="0" fontId="33" fillId="0" borderId="2" xfId="0" applyFont="1" applyBorder="1"/>
    <xf numFmtId="0" fontId="33" fillId="0" borderId="3" xfId="0" applyFont="1" applyBorder="1"/>
    <xf numFmtId="0" fontId="5" fillId="2" borderId="1" xfId="0" applyFont="1" applyFill="1" applyBorder="1" applyAlignment="1">
      <alignment horizontal="center" vertical="top" wrapText="1"/>
    </xf>
    <xf numFmtId="0" fontId="6" fillId="0" borderId="2" xfId="0" applyFont="1" applyBorder="1" applyAlignment="1">
      <alignment vertical="top"/>
    </xf>
    <xf numFmtId="0" fontId="6" fillId="0" borderId="3" xfId="0" applyFont="1" applyBorder="1" applyAlignment="1">
      <alignment vertical="top"/>
    </xf>
    <xf numFmtId="0" fontId="115" fillId="2" borderId="0" xfId="0" applyFont="1" applyFill="1" applyAlignment="1">
      <alignment horizontal="center" wrapText="1"/>
    </xf>
    <xf numFmtId="0" fontId="34" fillId="0" borderId="0" xfId="0" applyFont="1"/>
    <xf numFmtId="0" fontId="31" fillId="2" borderId="14" xfId="0" applyFont="1" applyFill="1" applyBorder="1" applyAlignment="1">
      <alignment horizontal="center" vertical="top" wrapText="1"/>
    </xf>
    <xf numFmtId="0" fontId="4" fillId="2" borderId="14" xfId="0" applyFont="1" applyFill="1" applyBorder="1" applyAlignment="1">
      <alignment horizontal="left" vertical="top"/>
    </xf>
    <xf numFmtId="0" fontId="30" fillId="2" borderId="14" xfId="0" applyFont="1" applyFill="1" applyBorder="1" applyAlignment="1">
      <alignment horizontal="left" vertical="top" wrapText="1"/>
    </xf>
    <xf numFmtId="0" fontId="8" fillId="2" borderId="14" xfId="0" applyFont="1" applyFill="1" applyBorder="1" applyAlignment="1">
      <alignment horizontal="left" vertical="top" wrapText="1"/>
    </xf>
    <xf numFmtId="0" fontId="5" fillId="2" borderId="10" xfId="0" applyFont="1" applyFill="1" applyBorder="1" applyAlignment="1">
      <alignment horizontal="center" vertical="top" wrapText="1"/>
    </xf>
    <xf numFmtId="0" fontId="5" fillId="2" borderId="0" xfId="0" applyFont="1" applyFill="1" applyAlignment="1">
      <alignment horizontal="center" vertical="top" wrapText="1"/>
    </xf>
    <xf numFmtId="0" fontId="32" fillId="2" borderId="1" xfId="0" applyFont="1" applyFill="1" applyBorder="1" applyAlignment="1">
      <alignment horizontal="left" vertical="top" wrapText="1"/>
    </xf>
    <xf numFmtId="0" fontId="5" fillId="2" borderId="1" xfId="0" applyFont="1" applyFill="1" applyBorder="1" applyAlignment="1">
      <alignment horizontal="center"/>
    </xf>
    <xf numFmtId="0" fontId="30" fillId="2" borderId="2" xfId="0" applyFont="1" applyFill="1" applyBorder="1" applyAlignment="1">
      <alignment horizontal="left" vertical="top" wrapText="1"/>
    </xf>
    <xf numFmtId="0" fontId="30" fillId="2" borderId="3" xfId="0" applyFont="1" applyFill="1" applyBorder="1" applyAlignment="1">
      <alignment horizontal="left" vertical="top" wrapText="1"/>
    </xf>
  </cellXfs>
  <cellStyles count="3">
    <cellStyle name="Hyperlink" xfId="2" builtinId="8"/>
    <cellStyle name="Normal" xfId="0" builtinId="0"/>
    <cellStyle name="Normal 2" xfId="1" xr:uid="{00000000-0005-0000-0000-000002000000}"/>
  </cellStyles>
  <dxfs count="49">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stec.univ-ovidius.ro/html/anale/RO/2022-issue2/Section%205/23.pdf" TargetMode="External"/><Relationship Id="rId13" Type="http://schemas.openxmlformats.org/officeDocument/2006/relationships/hyperlink" Target="https://doi.org/10.56043/reveco-2022-0008" TargetMode="External"/><Relationship Id="rId3" Type="http://schemas.openxmlformats.org/officeDocument/2006/relationships/hyperlink" Target="https://ibn.idsi.md/vizualizare_articol/166722" TargetMode="External"/><Relationship Id="rId7" Type="http://schemas.openxmlformats.org/officeDocument/2006/relationships/hyperlink" Target="https://doi.org/10.54989/msd-2022-0021" TargetMode="External"/><Relationship Id="rId12" Type="http://schemas.openxmlformats.org/officeDocument/2006/relationships/hyperlink" Target="https://economics.expertjournals.com/23597704-1002/" TargetMode="External"/><Relationship Id="rId17" Type="http://schemas.openxmlformats.org/officeDocument/2006/relationships/printerSettings" Target="../printerSettings/printerSettings3.bin"/><Relationship Id="rId2" Type="http://schemas.openxmlformats.org/officeDocument/2006/relationships/hyperlink" Target="https://search.ebscohost.com/login.aspx?direct=true&amp;profile=ehost&amp;scope=site&amp;authtype=crawler&amp;jrnl=15826260&amp;AN=162613212&amp;h=w%2FTvb%2FHmS1B1gnMkzMhUakFDB4WW4zL97C3sLpF%2BhlyTM4TkV2bieieIWOj0tN07imeOiLxmJ7DHBzePiyWcJA%3D%3D&amp;crl=c" TargetMode="External"/><Relationship Id="rId16" Type="http://schemas.openxmlformats.org/officeDocument/2006/relationships/hyperlink" Target="https://opus4.kobv.de/opus4-fhws/files/2073/NewM_Volume_I.pdf" TargetMode="External"/><Relationship Id="rId1" Type="http://schemas.openxmlformats.org/officeDocument/2006/relationships/hyperlink" Target="https://doi.org/10.54989/msd-2022-0021" TargetMode="External"/><Relationship Id="rId6" Type="http://schemas.openxmlformats.org/officeDocument/2006/relationships/hyperlink" Target="https://doi.org/10.18662/jls/17.3-4/113" TargetMode="External"/><Relationship Id="rId11" Type="http://schemas.openxmlformats.org/officeDocument/2006/relationships/hyperlink" Target="https://doi.org/10.56043/reveco-2022-0038" TargetMode="External"/><Relationship Id="rId5" Type="http://schemas.openxmlformats.org/officeDocument/2006/relationships/hyperlink" Target="https://www.ceeol.com/search/journal-detail?id=695" TargetMode="External"/><Relationship Id="rId15" Type="http://schemas.openxmlformats.org/officeDocument/2006/relationships/hyperlink" Target="https://opus4.kobv.de/opus4-fhws/files/2084/NewM_Volume_II.pdf" TargetMode="External"/><Relationship Id="rId10" Type="http://schemas.openxmlformats.org/officeDocument/2006/relationships/hyperlink" Target="https://doi.org/10.26740/bisma.v15n1.p78-95" TargetMode="External"/><Relationship Id="rId4" Type="http://schemas.openxmlformats.org/officeDocument/2006/relationships/hyperlink" Target="https://doi.org/10.56043/reveco-2022-0038" TargetMode="External"/><Relationship Id="rId9" Type="http://schemas.openxmlformats.org/officeDocument/2006/relationships/hyperlink" Target="https://doi.org/10.56043/reveco-2022-0038" TargetMode="External"/><Relationship Id="rId14" Type="http://schemas.openxmlformats.org/officeDocument/2006/relationships/hyperlink" Target="http://www.quaestus.ro/wp-content/uploads/2012/03/Quaestus-20-B5.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repository.lib.ncsu.edu/bitstream/handle/1840.20/39893/etd.pdf?sequence=1" TargetMode="External"/><Relationship Id="rId299" Type="http://schemas.openxmlformats.org/officeDocument/2006/relationships/hyperlink" Target="http://reicomunicar.org/index.php/reicomunicar/article/view/50" TargetMode="External"/><Relationship Id="rId21" Type="http://schemas.openxmlformats.org/officeDocument/2006/relationships/hyperlink" Target="https://www.utgjiu.ro/revista/ec/pdf/2022-03/10_Scarlat.pdf" TargetMode="External"/><Relationship Id="rId63" Type="http://schemas.openxmlformats.org/officeDocument/2006/relationships/hyperlink" Target="https://www.diva-portal.org/smash/get/diva2:1675885/FULLTEXT02" TargetMode="External"/><Relationship Id="rId159" Type="http://schemas.openxmlformats.org/officeDocument/2006/relationships/hyperlink" Target="https://arxiv.org/abs/2205.15056" TargetMode="External"/><Relationship Id="rId324" Type="http://schemas.openxmlformats.org/officeDocument/2006/relationships/hyperlink" Target="https://journals.ipl.pt/cpublica/article/view/318" TargetMode="External"/><Relationship Id="rId170" Type="http://schemas.openxmlformats.org/officeDocument/2006/relationships/hyperlink" Target="https://comum.rcaap.pt/handle/10400.26/39788" TargetMode="External"/><Relationship Id="rId226" Type="http://schemas.openxmlformats.org/officeDocument/2006/relationships/hyperlink" Target="https://www.researchgate.net/publication/361081598_The_Effect_of_Leadership_Style_and_Motivation_on_Employee_Performance" TargetMode="External"/><Relationship Id="rId268" Type="http://schemas.openxmlformats.org/officeDocument/2006/relationships/hyperlink" Target="https://www.bib.irb.hr/1218207/download/1218207.4._06_Ragu_Kriti_Full_paper_ICED2021_final_version.pdf" TargetMode="External"/><Relationship Id="rId32" Type="http://schemas.openxmlformats.org/officeDocument/2006/relationships/hyperlink" Target="http://polgan.ac.id/owner/index.php/owner/article/view/1046/516" TargetMode="External"/><Relationship Id="rId74" Type="http://schemas.openxmlformats.org/officeDocument/2006/relationships/hyperlink" Target="https://books.google.ro/books?hl=ro&amp;lr=&amp;id=QVd-EAAAQBAJ&amp;oi=fnd&amp;pg=PA1&amp;ots=EW_R7SGpe0&amp;sig=Iu2zisqqozBELXyosjdLlg0ughU&amp;redir_esc=y" TargetMode="External"/><Relationship Id="rId128" Type="http://schemas.openxmlformats.org/officeDocument/2006/relationships/hyperlink" Target="https://cyberleninka.ru/article/n/praktiki-indikativnogo-upravleniya-regionalnoy-sistemoy-spo-v-kontekste-potrebnostey-rynka-truda" TargetMode="External"/><Relationship Id="rId335" Type="http://schemas.openxmlformats.org/officeDocument/2006/relationships/hyperlink" Target="https://www.researchgate.net/profile/Bestoon-Othman-2/publication/363378912_How_Social_Advertising_Affects_the_Buying_Behaviour_of_Malaysian_Consumers_Testing_the_Moderating_Effects_of_Gender_and_Education/links/631a43d070cc936cd3f1f678/How-Social-Advertising-Affects-the-Buying-Behaviour-of-Malaysian-Consumers-Testing-the-Moderating-Effects-of-Gender-and-Education.pdf" TargetMode="External"/><Relationship Id="rId5" Type="http://schemas.openxmlformats.org/officeDocument/2006/relationships/hyperlink" Target="http://jsju.org/index.php/journal/article/view/1234" TargetMode="External"/><Relationship Id="rId181" Type="http://schemas.openxmlformats.org/officeDocument/2006/relationships/hyperlink" Target="http://phd.lib.uni-corvinus.hu/1192/" TargetMode="External"/><Relationship Id="rId237" Type="http://schemas.openxmlformats.org/officeDocument/2006/relationships/hyperlink" Target="https://www.hindawi.com/journals/hbet/2022/1298378/" TargetMode="External"/><Relationship Id="rId279" Type="http://schemas.openxmlformats.org/officeDocument/2006/relationships/hyperlink" Target="https://mail.greta.it/images/credit/credit22/Papers/posters/63_Zara.pdf" TargetMode="External"/><Relationship Id="rId43" Type="http://schemas.openxmlformats.org/officeDocument/2006/relationships/hyperlink" Target="https://ieeexplore.ieee.org/abstract/document/10118963/references" TargetMode="External"/><Relationship Id="rId139" Type="http://schemas.openxmlformats.org/officeDocument/2006/relationships/hyperlink" Target="http://arthra.ugal.ro/handle/123456789/9020" TargetMode="External"/><Relationship Id="rId290" Type="http://schemas.openxmlformats.org/officeDocument/2006/relationships/hyperlink" Target="https://www.ceeol.com/search/article-detail?id=1090601" TargetMode="External"/><Relationship Id="rId304" Type="http://schemas.openxmlformats.org/officeDocument/2006/relationships/hyperlink" Target="https://essuir.sumdu.edu.ua/handle/123456789/89369" TargetMode="External"/><Relationship Id="rId85" Type="http://schemas.openxmlformats.org/officeDocument/2006/relationships/hyperlink" Target="https://repositorium.sdum.uminho.pt/handle/1822/79109" TargetMode="External"/><Relationship Id="rId150" Type="http://schemas.openxmlformats.org/officeDocument/2006/relationships/hyperlink" Target="http://eprints.utm.my/id/eprint/100230/1/AmirulHaffizAriffPFABU2022.pdf" TargetMode="External"/><Relationship Id="rId192" Type="http://schemas.openxmlformats.org/officeDocument/2006/relationships/hyperlink" Target="https://dergipark.org.tr/en/pub/toplumsalbilimler/issue/69372/1075390" TargetMode="External"/><Relationship Id="rId206" Type="http://schemas.openxmlformats.org/officeDocument/2006/relationships/hyperlink" Target="https://science.snau.edu.ua/wp-content/uploads/2022/12/Wu-signed.pdf" TargetMode="External"/><Relationship Id="rId248" Type="http://schemas.openxmlformats.org/officeDocument/2006/relationships/hyperlink" Target="https://www.europeanproceedings.com/article/10.15405/epsbs.2022.06.120" TargetMode="External"/><Relationship Id="rId12" Type="http://schemas.openxmlformats.org/officeDocument/2006/relationships/hyperlink" Target="https://ieeexplore.ieee.org/abstract/document/10032019/" TargetMode="External"/><Relationship Id="rId108" Type="http://schemas.openxmlformats.org/officeDocument/2006/relationships/hyperlink" Target="https://oulurepo.oulu.fi/handle/10024/37320" TargetMode="External"/><Relationship Id="rId315" Type="http://schemas.openxmlformats.org/officeDocument/2006/relationships/hyperlink" Target="https://repositorio.ucp.pt/handle/10400.14/40188" TargetMode="External"/><Relationship Id="rId54" Type="http://schemas.openxmlformats.org/officeDocument/2006/relationships/hyperlink" Target="https://www.nepjol.info/index.php/ljbe/article/view/54202" TargetMode="External"/><Relationship Id="rId96" Type="http://schemas.openxmlformats.org/officeDocument/2006/relationships/hyperlink" Target="https://europepmc.org/article/ppr/ppr514378" TargetMode="External"/><Relationship Id="rId161" Type="http://schemas.openxmlformats.org/officeDocument/2006/relationships/hyperlink" Target="https://assets.researchsquare.com/files/rs-1922707/v1_covered.pdf?c=1659989517" TargetMode="External"/><Relationship Id="rId217" Type="http://schemas.openxmlformats.org/officeDocument/2006/relationships/hyperlink" Target="http://www.tojet.net/special/2022_12.pdf" TargetMode="External"/><Relationship Id="rId259" Type="http://schemas.openxmlformats.org/officeDocument/2006/relationships/hyperlink" Target="http://129.205.110.24/index.php/jhmt/article/view/41" TargetMode="External"/><Relationship Id="rId23" Type="http://schemas.openxmlformats.org/officeDocument/2006/relationships/hyperlink" Target="file:///D:\Downloads\52684-157-237158-1-10-20210928-1.pdf5" TargetMode="External"/><Relationship Id="rId119" Type="http://schemas.openxmlformats.org/officeDocument/2006/relationships/hyperlink" Target="https://www.nispa.org/files/conferences/2022/e-proceedings/system_files/papers/PAPER_NISPA2022_Aristovnik_Ravselj_Raudla_Final.pdf" TargetMode="External"/><Relationship Id="rId270" Type="http://schemas.openxmlformats.org/officeDocument/2006/relationships/hyperlink" Target="https://www.riico.net/index.php/riico/article/view/2170" TargetMode="External"/><Relationship Id="rId326" Type="http://schemas.openxmlformats.org/officeDocument/2006/relationships/hyperlink" Target="https://www.sciencedirect.com/science/article/pii/S1447677022001310" TargetMode="External"/><Relationship Id="rId65" Type="http://schemas.openxmlformats.org/officeDocument/2006/relationships/hyperlink" Target="https://www.proquest.com/openview/f0b212bb2ea26587e9e1ff0c996abff7/1?pq-origsite=gscholar&amp;cbl=18750&amp;diss=y" TargetMode="External"/><Relationship Id="rId130" Type="http://schemas.openxmlformats.org/officeDocument/2006/relationships/hyperlink" Target="https://wes.up.poznan.pl/sites/default/files/u90/PRACA%20DOKTORSKA_J%C3%B3zefowicz%20Karolina.pdf" TargetMode="External"/><Relationship Id="rId172" Type="http://schemas.openxmlformats.org/officeDocument/2006/relationships/hyperlink" Target="https://www.europeanproceedings.com/article/10.15405/epsbs.2022.06.120" TargetMode="External"/><Relationship Id="rId228" Type="http://schemas.openxmlformats.org/officeDocument/2006/relationships/hyperlink" Target="https://www.researchgate.net/publication/367128557_KIZILIRMAK_DELTASI_UZERINDE_BASIN_YAYIN_HAYATIYLA_BIR_KULTUR_DURAGI_BAFRA/references" TargetMode="External"/><Relationship Id="rId281" Type="http://schemas.openxmlformats.org/officeDocument/2006/relationships/hyperlink" Target="https://ukzn-dspace.ukzn.ac.za/handle/10413/21196" TargetMode="External"/><Relationship Id="rId34" Type="http://schemas.openxmlformats.org/officeDocument/2006/relationships/hyperlink" Target="https://www.inderscienceonline.com/doi/abs/10.1504/IJBEX.2022.124541" TargetMode="External"/><Relationship Id="rId76" Type="http://schemas.openxmlformats.org/officeDocument/2006/relationships/hyperlink" Target="https://www.proquest.com/openview/2ee412d1dab67de86fd9753291b10c67/1?pq-origsite=gscholar&amp;cbl=18750&amp;diss=y" TargetMode="External"/><Relationship Id="rId141" Type="http://schemas.openxmlformats.org/officeDocument/2006/relationships/hyperlink" Target="https://journals.lib.uni-corvinus.hu/index.php/vezetestudomany/article/view/782" TargetMode="External"/><Relationship Id="rId7" Type="http://schemas.openxmlformats.org/officeDocument/2006/relationships/hyperlink" Target="https://revistas.editoraenterprising.net/index.php/regmpe/article/view/445" TargetMode="External"/><Relationship Id="rId183" Type="http://schemas.openxmlformats.org/officeDocument/2006/relationships/hyperlink" Target="https://www.proquest.com/openview/43b6505f396020506f217345908db49f/1?pq-origsite=gscholar&amp;cbl=38745" TargetMode="External"/><Relationship Id="rId239" Type="http://schemas.openxmlformats.org/officeDocument/2006/relationships/hyperlink" Target="https://resmilitaris.net/menu-script/index.php/resmilitaris/article/view/2140" TargetMode="External"/><Relationship Id="rId250" Type="http://schemas.openxmlformats.org/officeDocument/2006/relationships/hyperlink" Target="https://www.econstor.eu/bitstream/10419/264123/1/vfs-2022-pid-70567.pdf" TargetMode="External"/><Relationship Id="rId292" Type="http://schemas.openxmlformats.org/officeDocument/2006/relationships/hyperlink" Target="https://revistas.ecotec.edu.ec/index.php/ecociencia/article/view/701" TargetMode="External"/><Relationship Id="rId306" Type="http://schemas.openxmlformats.org/officeDocument/2006/relationships/hyperlink" Target="https://ojs.studiespublicacoes.com.br/ojs/index.php/sssr/article/view/557" TargetMode="External"/><Relationship Id="rId24" Type="http://schemas.openxmlformats.org/officeDocument/2006/relationships/hyperlink" Target="https://ibn.idsi.md/sites/default/files/imag_file/54-65_9.pdf" TargetMode="External"/><Relationship Id="rId45" Type="http://schemas.openxmlformats.org/officeDocument/2006/relationships/hyperlink" Target="https://www.proquest.com/openview/4c6cac4d14767e4f61ecc200fcf0469f/1?pq-origsite=gscholar&amp;cbl=4910610" TargetMode="External"/><Relationship Id="rId66" Type="http://schemas.openxmlformats.org/officeDocument/2006/relationships/hyperlink" Target="file:///D:\miha_\Downloads\Valuation%20Challenges%20in%20High%20Tech%20Platform%20Based%20Corporations%20(2).pdf" TargetMode="External"/><Relationship Id="rId87" Type="http://schemas.openxmlformats.org/officeDocument/2006/relationships/hyperlink" Target="https://theses.hal.science/tel-03994410/" TargetMode="External"/><Relationship Id="rId110" Type="http://schemas.openxmlformats.org/officeDocument/2006/relationships/hyperlink" Target="https://revistas.javeriana.edu.co/index.php/cuacont/article/view/36661/28784" TargetMode="External"/><Relationship Id="rId131" Type="http://schemas.openxmlformats.org/officeDocument/2006/relationships/hyperlink" Target="https://dergipark.org.tr/en/pub/gopsbad/issue/71153/1111933" TargetMode="External"/><Relationship Id="rId327" Type="http://schemas.openxmlformats.org/officeDocument/2006/relationships/hyperlink" Target="https://eds.p.ebscohost.com/abstract?site=eds&amp;scope=site&amp;jrnl=15350568&amp;AN=163100818&amp;h=FPzkluJQ38Y3%2bdazsLEk2g2OqVMHca63fqiSHMmtcp0M8sttq4lAfUyr6ugibwrjOY5qwFyqU5RC76qn%2bQRoFA%3d%3d&amp;crl=c&amp;resultLocal=ErrCrlNoResults&amp;resultNs=Ehost&amp;crlhashurl=login.aspx%3fdirect%3dtrue%26profile%3dehost%26scope%3dsite%26authtype%3dcrawler%26jrnl%3d15350568%26AN%3d163100818" TargetMode="External"/><Relationship Id="rId152" Type="http://schemas.openxmlformats.org/officeDocument/2006/relationships/hyperlink" Target="https://hrmars.com/papers_submitted/15693/an-overview-of-asset-management-in-malaysian-government-agencies.pdf" TargetMode="External"/><Relationship Id="rId173" Type="http://schemas.openxmlformats.org/officeDocument/2006/relationships/hyperlink" Target="https://iris.univr.it/bitstream/11562/1072946/1/Ph.D%20Thesis%20Caldarelli%20Giulio.pdf" TargetMode="External"/><Relationship Id="rId194" Type="http://schemas.openxmlformats.org/officeDocument/2006/relationships/hyperlink" Target="https://dergipark.org.tr/en/pub/itobiad/article/879819" TargetMode="External"/><Relationship Id="rId208" Type="http://schemas.openxmlformats.org/officeDocument/2006/relationships/hyperlink" Target="http://journal.unilak.ac.id/index.php/mbt/article/view/12649/4625" TargetMode="External"/><Relationship Id="rId229" Type="http://schemas.openxmlformats.org/officeDocument/2006/relationships/hyperlink" Target="http://e-journal.uniflor.ac.id/index.php/abdika/article/view/1649/1271" TargetMode="External"/><Relationship Id="rId240" Type="http://schemas.openxmlformats.org/officeDocument/2006/relationships/hyperlink" Target="https://dergipark.org.tr/en/pub/iausos/issue/69442/1021295" TargetMode="External"/><Relationship Id="rId261" Type="http://schemas.openxmlformats.org/officeDocument/2006/relationships/hyperlink" Target="https://revistas.ufps.edu.co/index.php/visioninternacional/article/view/3363" TargetMode="External"/><Relationship Id="rId14" Type="http://schemas.openxmlformats.org/officeDocument/2006/relationships/hyperlink" Target="https://hrmars.com/index.php/IJARBSS/article/view/13009/Students-Perceptions-towards-The-Challenging-Factors-in-Online-Distance-Learning" TargetMode="External"/><Relationship Id="rId35" Type="http://schemas.openxmlformats.org/officeDocument/2006/relationships/hyperlink" Target="http://www.inderscienceonline.com/doi/abs/10.1504/IJBEX.2022.124541" TargetMode="External"/><Relationship Id="rId56" Type="http://schemas.openxmlformats.org/officeDocument/2006/relationships/hyperlink" Target="http://economice.ulbsibiu.ro/revista.economica/archive/74304coman.pdf" TargetMode="External"/><Relationship Id="rId77" Type="http://schemas.openxmlformats.org/officeDocument/2006/relationships/hyperlink" Target="https://www.proquest.com/openview/1df00069049522c21a6e04f3abce03a5/1?pq-origsite=gscholar&amp;cbl=2026366&amp;diss=y" TargetMode="External"/><Relationship Id="rId100" Type="http://schemas.openxmlformats.org/officeDocument/2006/relationships/hyperlink" Target="https://scholar.archive.org/work/a4jcqk2hmretvecmbhaokad2ci/access/wayback/https:/radar.brookes.ac.uk/radar/file/d48c2909-1524-4e02-a6fc-7c91b7513dda/1/Supmak2022HighTechEngineering.pdf" TargetMode="External"/><Relationship Id="rId282" Type="http://schemas.openxmlformats.org/officeDocument/2006/relationships/hyperlink" Target="https://search.proquest.com/openview/9159c21d5eb25e3315c82dd022e0e979/1?pq-origsite=gscholar&amp;cbl=2069152" TargetMode="External"/><Relationship Id="rId317" Type="http://schemas.openxmlformats.org/officeDocument/2006/relationships/hyperlink" Target="https://www.ceeol.com/search/article-detail?id=1089158" TargetMode="External"/><Relationship Id="rId8" Type="http://schemas.openxmlformats.org/officeDocument/2006/relationships/hyperlink" Target="https://www.jbbe.lppmbinabangsa.id/index.php/jbbe/article/view/136" TargetMode="External"/><Relationship Id="rId98" Type="http://schemas.openxmlformats.org/officeDocument/2006/relationships/hyperlink" Target="http://smsjournals.com/index.php/Adhyayan/article/view/3076" TargetMode="External"/><Relationship Id="rId121" Type="http://schemas.openxmlformats.org/officeDocument/2006/relationships/hyperlink" Target="https://www.aedb.br/seget/arquivos/artigos22/45733177.pdf" TargetMode="External"/><Relationship Id="rId142" Type="http://schemas.openxmlformats.org/officeDocument/2006/relationships/hyperlink" Target="https://www.researchgate.net/profile/Timothy-Aluko/publication/362532677_Efficiency_and_competitiveness_of_a_South_Africa_grant_support_programme_for_small_medium_and_micro-sized_enterprises/links/62eec40188b83e7320b3c4d5/Efficiency-and-competitiveness-of-a-South-Africa-grant-support-programme-for-small-medium-and-micro-sized-enterprises.pdf" TargetMode="External"/><Relationship Id="rId163" Type="http://schemas.openxmlformats.org/officeDocument/2006/relationships/hyperlink" Target="https://www.proquest.com/openview/80ddb93d1935a4a0085d89596f80a766/1?pq-origsite=gscholar&amp;cbl=18750&amp;diss=y" TargetMode="External"/><Relationship Id="rId184" Type="http://schemas.openxmlformats.org/officeDocument/2006/relationships/hyperlink" Target="https://scholarworks.umass.edu/fabos/vol7/iss1/33/" TargetMode="External"/><Relationship Id="rId219" Type="http://schemas.openxmlformats.org/officeDocument/2006/relationships/hyperlink" Target="https://www.researchgate.net/profile/Neeraj-Sharma-108/publication/366290547_Consumer_behavior_changes_after_COVID-19/links/639afdec095a6a777430581f/Consumer-behavior-changes-after-COVID-19.pdf" TargetMode="External"/><Relationship Id="rId230" Type="http://schemas.openxmlformats.org/officeDocument/2006/relationships/hyperlink" Target="https://www.hindawi.com/journals/edri/2022/5024703/" TargetMode="External"/><Relationship Id="rId251" Type="http://schemas.openxmlformats.org/officeDocument/2006/relationships/hyperlink" Target="https://cyberleninka.ru/article/n/formirovanie-innovatsionnogo-otraslevogo-razvitiya/viewer" TargetMode="External"/><Relationship Id="rId25" Type="http://schemas.openxmlformats.org/officeDocument/2006/relationships/hyperlink" Target="https://vergiraporu.com.tr/ReadArticle.aspx?Id=5833f90d-6453-4f6d-9a08-addccf42f8ec" TargetMode="External"/><Relationship Id="rId46" Type="http://schemas.openxmlformats.org/officeDocument/2006/relationships/hyperlink" Target="http://jsju.org/index.php/journal/article/view/1234" TargetMode="External"/><Relationship Id="rId67" Type="http://schemas.openxmlformats.org/officeDocument/2006/relationships/hyperlink" Target="https://repozitorij.efos.hr/islandora/object/efos%3A4880" TargetMode="External"/><Relationship Id="rId272" Type="http://schemas.openxmlformats.org/officeDocument/2006/relationships/hyperlink" Target="https://cibgp.com/article_18142.html" TargetMode="External"/><Relationship Id="rId293" Type="http://schemas.openxmlformats.org/officeDocument/2006/relationships/hyperlink" Target="http://www.etimm.ase.ro/?p=879" TargetMode="External"/><Relationship Id="rId307" Type="http://schemas.openxmlformats.org/officeDocument/2006/relationships/hyperlink" Target="https://www.nispa.org/files/conferences/2022/e-proceedings/system_files/papers/PAPER_NISPA2022_Aristovnik_Ravselj_Raudla_Final.pdf" TargetMode="External"/><Relationship Id="rId328" Type="http://schemas.openxmlformats.org/officeDocument/2006/relationships/hyperlink" Target="https://bmjopen.bmj.com/content/12/2/e055035.abstract" TargetMode="External"/><Relationship Id="rId88" Type="http://schemas.openxmlformats.org/officeDocument/2006/relationships/hyperlink" Target="https://ojs.studiespublicacoes.com.br/ojs/index.php/sssr/article/view/557" TargetMode="External"/><Relationship Id="rId111" Type="http://schemas.openxmlformats.org/officeDocument/2006/relationships/hyperlink" Target="https://urn.nsk.hr/urn:nbn:hr:148:758454" TargetMode="External"/><Relationship Id="rId132" Type="http://schemas.openxmlformats.org/officeDocument/2006/relationships/hyperlink" Target="https://www.emerald.com/insight/content/doi/10.1108/ECON-06-2022-0072/full/html" TargetMode="External"/><Relationship Id="rId153" Type="http://schemas.openxmlformats.org/officeDocument/2006/relationships/hyperlink" Target="https://www.researchgate.net/profile/Balazs-Toth-13/publication/368830694_WHY_AND_HOW_CAN_MANAGERIAL_ACCOUNTING_BE_RELEVANT_IN_THE_PUBLIC_SECTOR_1/links/63fc53efb1704f343f868c81/WHY-AND-HOW-CAN-MANAGERIAL-ACCOUNTING-BE-RELEVANT-IN-THE-PUBLIC-SECTOR-1.pdf" TargetMode="External"/><Relationship Id="rId174" Type="http://schemas.openxmlformats.org/officeDocument/2006/relationships/hyperlink" Target="https://www.econstor.eu/bitstream/10419/264123/1/vfs-2022-pid-70567.pdf" TargetMode="External"/><Relationship Id="rId195" Type="http://schemas.openxmlformats.org/officeDocument/2006/relationships/hyperlink" Target="https://pure.bond.edu.au/ws/portalfiles/portal/186737831/Craig_Sims_Thesis.pdf" TargetMode="External"/><Relationship Id="rId209" Type="http://schemas.openxmlformats.org/officeDocument/2006/relationships/hyperlink" Target="http://www.conference-burgas.com/maevolumes/vol18_2022/b2_v18.pdf" TargetMode="External"/><Relationship Id="rId220" Type="http://schemas.openxmlformats.org/officeDocument/2006/relationships/hyperlink" Target="https://www.unic.ac.cy/cmc2022/wp-content/uploads/sites/33/2022/05/Book-of-Proceedings-CMC2022.pdf" TargetMode="External"/><Relationship Id="rId241" Type="http://schemas.openxmlformats.org/officeDocument/2006/relationships/hyperlink" Target="https://sciendo.com/article/10.2478/kbo-2019-0056" TargetMode="External"/><Relationship Id="rId15" Type="http://schemas.openxmlformats.org/officeDocument/2006/relationships/hyperlink" Target="https://cyberleninka.ru/article/n/asimmetrichnost-ustoychivogo-razvitiya-regionalnyh-sistem-kak-ugroza-ekonomicheskoy-bezopasnosti-gosudarstva" TargetMode="External"/><Relationship Id="rId36" Type="http://schemas.openxmlformats.org/officeDocument/2006/relationships/hyperlink" Target="https://scholar.google.com/scholar?cluster=4015086082778235645&amp;hl=ro&amp;as_sdt=2005&amp;as_ylo=2022&amp;as_yhi=2022" TargetMode="External"/><Relationship Id="rId57" Type="http://schemas.openxmlformats.org/officeDocument/2006/relationships/hyperlink" Target="https://jdess.ub.ac.id/index.php/jdess/article/view/50" TargetMode="External"/><Relationship Id="rId262" Type="http://schemas.openxmlformats.org/officeDocument/2006/relationships/hyperlink" Target="https://books.google.ro/books?hl=en&amp;lr=&amp;id=EiKGEAAAQBAJ&amp;oi=fnd&amp;pg=PA47&amp;ots=LXJ5xhdm0Y&amp;sig=GOI9vNhvug_mCCW0NWEDDD4b3AY&amp;redir_esc=y" TargetMode="External"/><Relationship Id="rId283" Type="http://schemas.openxmlformats.org/officeDocument/2006/relationships/hyperlink" Target="https://search.proquest.com/openview/e346bd640328f8f4e3475efc088c81bc/1?pq-origsite=gscholar&amp;cbl=18750&amp;diss=y" TargetMode="External"/><Relationship Id="rId318" Type="http://schemas.openxmlformats.org/officeDocument/2006/relationships/hyperlink" Target="https://ejournal.unsrat.ac.id/v3/index.php/jmbi/article/view/42448" TargetMode="External"/><Relationship Id="rId78" Type="http://schemas.openxmlformats.org/officeDocument/2006/relationships/hyperlink" Target="https://ir-library.ku.ac.ke/bitstream/handle/123456789/24088/PROJECT%20FOR%20EDITING%20AND%20FINAL%20BOUND.pdf?sequence=1" TargetMode="External"/><Relationship Id="rId99" Type="http://schemas.openxmlformats.org/officeDocument/2006/relationships/hyperlink" Target="https://www.researchgate.net/profile/Andri-Ottesen/publication/360065153_Lessons_Learned_from_Men" TargetMode="External"/><Relationship Id="rId101" Type="http://schemas.openxmlformats.org/officeDocument/2006/relationships/hyperlink" Target="https://ir-library.ku.ac.ke/bitstream/handle/123456789/24313/External%20Elements%20.....pdf?sequence=1" TargetMode="External"/><Relationship Id="rId122" Type="http://schemas.openxmlformats.org/officeDocument/2006/relationships/hyperlink" Target="https://cyberleninka.ru/article/n/e-participation-in-europe-a-comparative-perspective" TargetMode="External"/><Relationship Id="rId143" Type="http://schemas.openxmlformats.org/officeDocument/2006/relationships/hyperlink" Target="https://ejournal.uinib.ac.id/febi/index.php/maqdis/article/view/281" TargetMode="External"/><Relationship Id="rId164" Type="http://schemas.openxmlformats.org/officeDocument/2006/relationships/hyperlink" Target="https://www.dbpia.co.kr/Journal/articleDetail?nodeId=NODE11083989" TargetMode="External"/><Relationship Id="rId185" Type="http://schemas.openxmlformats.org/officeDocument/2006/relationships/hyperlink" Target="https://amj.kma.re.kr/journal/vol24/iss3/3/" TargetMode="External"/><Relationship Id="rId9" Type="http://schemas.openxmlformats.org/officeDocument/2006/relationships/hyperlink" Target="https://link.springer.com/chapter/10.1007/978-3-030-97079-6_10" TargetMode="External"/><Relationship Id="rId210" Type="http://schemas.openxmlformats.org/officeDocument/2006/relationships/hyperlink" Target="http://seminar.uad.ac.id/index.php/senimas/article/view/11174/pdf" TargetMode="External"/><Relationship Id="rId26" Type="http://schemas.openxmlformats.org/officeDocument/2006/relationships/hyperlink" Target="https://journals.smarcons.com/index.php/jems/article/view/29" TargetMode="External"/><Relationship Id="rId231" Type="http://schemas.openxmlformats.org/officeDocument/2006/relationships/hyperlink" Target="https://web.p.ebscohost.com/abstract?direct=true&amp;profile=ehost&amp;scope=site&amp;authtype=crawler&amp;jrnl=15822559&amp;AN=160497797&amp;h=OV7R1YlnppvmdPmfnZQjjNlpzUfQUcnns0iBXKA3Ma%2bmkO0e%2fq%2fx1OHSwSnqiUgwUhfYx%2baYL5nx%2bwB3BeI6PA%3d%3d&amp;crl=f&amp;resultNs=AdminWebAuth&amp;resultLocal=ErrCrlNotAuth&amp;crlhashurl=login.aspx%3fdirect%3dtrue%26profile%3dehost%26scope%3dsite%26authtype%3dcrawler%26jrnl%3d15822559%26AN%3d160497797" TargetMode="External"/><Relationship Id="rId252" Type="http://schemas.openxmlformats.org/officeDocument/2006/relationships/hyperlink" Target="https://web.s.ebscohost.com/abstract?direct=true&amp;profile=ehost&amp;scope=site&amp;authtype=crawler&amp;jrnl=13018752&amp;AN=160272116&amp;h=%2fFrnQriX7IQU6%2fbnJQBzIFIGvjeBlZTqHbEKoFV4p4ZaUD%2b7x%2bWd8wUYZhC%2b0A4EjZmf4JAhw8Ymt2jAGT07LA%3d%3d&amp;crl=c&amp;resultNs=AdminWebAuth&amp;resultLocal=ErrCrlNotAuth&amp;crlhashurl=login.aspx%3fdirect%3dtrue%26profile%3dehost%26scope%3dsite%26authtype%3dcrawler%26jrnl%3d13018752%26AN%3d160272116" TargetMode="External"/><Relationship Id="rId273" Type="http://schemas.openxmlformats.org/officeDocument/2006/relationships/hyperlink" Target="https://search.proquest.com/openview/a6a7607302966c6b5a05fb040cc338e9/1?pq-origsite=gscholar&amp;cbl=18750&amp;diss=y" TargetMode="External"/><Relationship Id="rId294" Type="http://schemas.openxmlformats.org/officeDocument/2006/relationships/hyperlink" Target="https://www.ajol.info/index.php/sajbl/article/view/235221" TargetMode="External"/><Relationship Id="rId308" Type="http://schemas.openxmlformats.org/officeDocument/2006/relationships/hyperlink" Target="https://www.aedb.br/seget/arquivos/artigos22/45733177.pdf" TargetMode="External"/><Relationship Id="rId329" Type="http://schemas.openxmlformats.org/officeDocument/2006/relationships/hyperlink" Target="https://jpse.gta.org.uk/index.php/home/article/view/50" TargetMode="External"/><Relationship Id="rId47" Type="http://schemas.openxmlformats.org/officeDocument/2006/relationships/hyperlink" Target="https://journals.sagepub.com/doi/abs/10.1177/25151274221104706" TargetMode="External"/><Relationship Id="rId68" Type="http://schemas.openxmlformats.org/officeDocument/2006/relationships/hyperlink" Target="https://www.proquest.com/openview/0fa79cdda1f594646ed60597b8214d04/1?pq-origsite=gscholar&amp;cbl=18750&amp;diss=y" TargetMode="External"/><Relationship Id="rId89" Type="http://schemas.openxmlformats.org/officeDocument/2006/relationships/hyperlink" Target="https://jurnal.risetilmiah.ac.id/index.php/ijest/article/view/66" TargetMode="External"/><Relationship Id="rId112" Type="http://schemas.openxmlformats.org/officeDocument/2006/relationships/hyperlink" Target="https://ijtah.journals.ekb.eg/article_244440.html" TargetMode="External"/><Relationship Id="rId133" Type="http://schemas.openxmlformats.org/officeDocument/2006/relationships/hyperlink" Target="https://dergipark.org.tr/en/pub/ijmeb/issue/74069/1030258" TargetMode="External"/><Relationship Id="rId154" Type="http://schemas.openxmlformats.org/officeDocument/2006/relationships/hyperlink" Target="https://www.ijams-bbp.net/wp-content/uploads/2022/05/IJAMS-MAY-41-52.pdf" TargetMode="External"/><Relationship Id="rId175" Type="http://schemas.openxmlformats.org/officeDocument/2006/relationships/hyperlink" Target="https://zir.nsk.hr/islandora/object/unizd%3A6881/datastream/PDF/view" TargetMode="External"/><Relationship Id="rId196" Type="http://schemas.openxmlformats.org/officeDocument/2006/relationships/hyperlink" Target="https://www.sobibder.org/index.php/sobibder/article/view/264" TargetMode="External"/><Relationship Id="rId200" Type="http://schemas.openxmlformats.org/officeDocument/2006/relationships/hyperlink" Target="https://scholarworks.umass.edu/fabos/vol7/iss1/33/" TargetMode="External"/><Relationship Id="rId16" Type="http://schemas.openxmlformats.org/officeDocument/2006/relationships/hyperlink" Target="https://journals.vsu.ru/meps/article/view/10780" TargetMode="External"/><Relationship Id="rId221" Type="http://schemas.openxmlformats.org/officeDocument/2006/relationships/hyperlink" Target="https://periodicos.ufsc.br/index.php/gual/article/view/89647" TargetMode="External"/><Relationship Id="rId242" Type="http://schemas.openxmlformats.org/officeDocument/2006/relationships/hyperlink" Target="https://jurnal.umj.ac.id/index.php/baskara/article/view/14045" TargetMode="External"/><Relationship Id="rId263" Type="http://schemas.openxmlformats.org/officeDocument/2006/relationships/hyperlink" Target="https://doi.org/10.53596/jta.v29i1.401,Society.%20ISSN%202597-4874" TargetMode="External"/><Relationship Id="rId284" Type="http://schemas.openxmlformats.org/officeDocument/2006/relationships/hyperlink" Target="https://jppmi.ptti.web.id/index.php/jppmi/article/view/102" TargetMode="External"/><Relationship Id="rId319" Type="http://schemas.openxmlformats.org/officeDocument/2006/relationships/hyperlink" Target="https://fkd.net.ua/index.php/fkd/article/view/3717" TargetMode="External"/><Relationship Id="rId37" Type="http://schemas.openxmlformats.org/officeDocument/2006/relationships/hyperlink" Target="https://revistas.javeriana.edu.co/index.php/cuacont/article/view/36661/28784" TargetMode="External"/><Relationship Id="rId58" Type="http://schemas.openxmlformats.org/officeDocument/2006/relationships/hyperlink" Target="https://www.ceeol.com/search/article-detail?id=1116551" TargetMode="External"/><Relationship Id="rId79" Type="http://schemas.openxmlformats.org/officeDocument/2006/relationships/hyperlink" Target="https://www.researchgate.net/profile/Ignatius-Makutwa/" TargetMode="External"/><Relationship Id="rId102" Type="http://schemas.openxmlformats.org/officeDocument/2006/relationships/hyperlink" Target="https://www.repository.utl.pt/handle/10400.5/27135" TargetMode="External"/><Relationship Id="rId123" Type="http://schemas.openxmlformats.org/officeDocument/2006/relationships/hyperlink" Target="https://www.ejournal.warmadewa.ac.id/index.php/wacana_ekonomi/article/view/4892" TargetMode="External"/><Relationship Id="rId144" Type="http://schemas.openxmlformats.org/officeDocument/2006/relationships/hyperlink" Target="https://jurnal.stie.asia.ac.id/index.php/jibeka/article/view/1076" TargetMode="External"/><Relationship Id="rId330" Type="http://schemas.openxmlformats.org/officeDocument/2006/relationships/hyperlink" Target="https://zaguan.unizar.es/record/118687/files/TESIS-2022-208.pdf?version=1" TargetMode="External"/><Relationship Id="rId90" Type="http://schemas.openxmlformats.org/officeDocument/2006/relationships/hyperlink" Target="http://eprints.utar.edu.my/5229/" TargetMode="External"/><Relationship Id="rId165" Type="http://schemas.openxmlformats.org/officeDocument/2006/relationships/hyperlink" Target="https://www.dbpia.co.kr/Journal/articleDetail?nodeId=NODE11144771" TargetMode="External"/><Relationship Id="rId186" Type="http://schemas.openxmlformats.org/officeDocument/2006/relationships/hyperlink" Target="https://papers.ssrn.com/sol3/papers.cfm?abstract_id=4268004" TargetMode="External"/><Relationship Id="rId211" Type="http://schemas.openxmlformats.org/officeDocument/2006/relationships/hyperlink" Target="https://www.jstor.org/stable/27164679" TargetMode="External"/><Relationship Id="rId232" Type="http://schemas.openxmlformats.org/officeDocument/2006/relationships/hyperlink" Target="https://www.researchgate.net/profile/Olutayo-Osunsan/publication/362432321_Marketing_Practices_on_Firm_Performance_among_Insurance_Firms_in_Juba_Central_Equatoria_State_South_Sudan/links/62ea5f2c4246456b550638bf/Marketing-Practices-on-Firm-Performance-among-Insurance-Firms-in-Juba-Central-Equatoria-State-South-Sudan.pdf" TargetMode="External"/><Relationship Id="rId253" Type="http://schemas.openxmlformats.org/officeDocument/2006/relationships/hyperlink" Target="https://seaopenresearch.eu/Journals/articles/CMJ2022_I2_5.pdf" TargetMode="External"/><Relationship Id="rId274" Type="http://schemas.openxmlformats.org/officeDocument/2006/relationships/hyperlink" Target="https://managementpapers.polsl.pl/wp-content/uploads/2022/07/Staszewska.pdf" TargetMode="External"/><Relationship Id="rId295" Type="http://schemas.openxmlformats.org/officeDocument/2006/relationships/hyperlink" Target="https://www.taylorfrancis.com/chapters/edit/10.1201/9781003338000-2/liberal-socialism-path-forward-reset-coronomics-1-man-bahadur-bk" TargetMode="External"/><Relationship Id="rId309" Type="http://schemas.openxmlformats.org/officeDocument/2006/relationships/hyperlink" Target="https://doi.org/10.24018/ejbmr.2022.7.4.1522" TargetMode="External"/><Relationship Id="rId27" Type="http://schemas.openxmlformats.org/officeDocument/2006/relationships/hyperlink" Target="https://sciendo.com/pdf/10.2478/sues-2022-0013" TargetMode="External"/><Relationship Id="rId48" Type="http://schemas.openxmlformats.org/officeDocument/2006/relationships/hyperlink" Target="https://web.s.ebscohost.com/abstract?direct=true&amp;profile=ehost&amp;scope=site&amp;authtype=crawler&amp;jrnl=1222569X&amp;AN=158718733&amp;h=O1WVrnH1t%2fSALya6qGgy4BkSuiRe6WSmfs5qotZ%2fIU2EkkWiP4AZXtMLbBYngeSdtVWa5eIuG0cMUrGJ4f3Gfw%3d%3d&amp;crl=c&amp;resultNs=AdminWebAuth&amp;resultLocal=ErrCrlNotAuth&amp;crlhashurl=login.aspx%3fdirect%3dtrue%26profile%3dehost%26scope%3dsite%26authtype%3dcrawler%26jrnl%3d1222569X%26AN%3d158718733" TargetMode="External"/><Relationship Id="rId69" Type="http://schemas.openxmlformats.org/officeDocument/2006/relationships/hyperlink" Target="https://ingi.api.org.br/index.php/INGI/article/view/202" TargetMode="External"/><Relationship Id="rId113" Type="http://schemas.openxmlformats.org/officeDocument/2006/relationships/hyperlink" Target="http://economice.ulbsibiu.ro/revista.economica/articol.php?id=1304" TargetMode="External"/><Relationship Id="rId134" Type="http://schemas.openxmlformats.org/officeDocument/2006/relationships/hyperlink" Target="https://dspace.trakya.edu.tr/xmlui/handle/trakya/8131" TargetMode="External"/><Relationship Id="rId320" Type="http://schemas.openxmlformats.org/officeDocument/2006/relationships/hyperlink" Target="https://books.google.ro/books?hl=ro&amp;lr=&amp;id=161cEAAAQBAJ&amp;oi=fnd&amp;pg=PT18&amp;ots=NqdW0o4F2a&amp;sig=2iBWiVTXyxoWBDOdHJoqez6RMjA&amp;redir_esc=y" TargetMode="External"/><Relationship Id="rId80" Type="http://schemas.openxmlformats.org/officeDocument/2006/relationships/hyperlink" Target="http://ibii-us.org/Journals/AJAR/V6N1/Publish/V6N1_3.pdf" TargetMode="External"/><Relationship Id="rId155" Type="http://schemas.openxmlformats.org/officeDocument/2006/relationships/hyperlink" Target="http://repository.nobel.ac.id/id/eprint/949/1/37419-92224-3-PB.pdf" TargetMode="External"/><Relationship Id="rId176" Type="http://schemas.openxmlformats.org/officeDocument/2006/relationships/hyperlink" Target="http://repositorio.uta.edu.ec/bitstream/123456789/35183/1/T5326e.pdf" TargetMode="External"/><Relationship Id="rId197" Type="http://schemas.openxmlformats.org/officeDocument/2006/relationships/hyperlink" Target="https://aisel.aisnet.org/iceb2022/48/" TargetMode="External"/><Relationship Id="rId201" Type="http://schemas.openxmlformats.org/officeDocument/2006/relationships/hyperlink" Target="https://papers.ssrn.com/sol3/papers.cfm?abstract_id=4330078" TargetMode="External"/><Relationship Id="rId222" Type="http://schemas.openxmlformats.org/officeDocument/2006/relationships/hyperlink" Target="https://pubs.aip.org/aip/acp/article-abstract/2658/1/080003/2831643/Improve-educational-marketing-strategy-through-use" TargetMode="External"/><Relationship Id="rId243" Type="http://schemas.openxmlformats.org/officeDocument/2006/relationships/hyperlink" Target="https://scholar.google.com/scholar?cluster=14853938062557928466&amp;hl=ro&amp;as_sdt=2005&amp;as_ylo=2022&amp;as_yhi=2022" TargetMode="External"/><Relationship Id="rId264" Type="http://schemas.openxmlformats.org/officeDocument/2006/relationships/hyperlink" Target="https://analisis-turistico.aecit.org/index.php/AECIT/index" TargetMode="External"/><Relationship Id="rId285" Type="http://schemas.openxmlformats.org/officeDocument/2006/relationships/hyperlink" Target="https://papers.ssrn.com/sol3/papers.cfm?abstract_id=4235665" TargetMode="External"/><Relationship Id="rId17" Type="http://schemas.openxmlformats.org/officeDocument/2006/relationships/hyperlink" Target="https://researchandeducation.ro/wp-content/uploads/2022/12/Maria_Lazar_Staicu_Defining_The_Quality_Education%E2%80%93an_Extensive_Bibliometric_Analysis_REd_nr6.pdf" TargetMode="External"/><Relationship Id="rId38" Type="http://schemas.openxmlformats.org/officeDocument/2006/relationships/hyperlink" Target="https://scholar.google.com/scholar?cluster=4015086082778235645&amp;hl=ro&amp;as_sdt=2005&amp;as_ylo=2022&amp;as_yhi=2022" TargetMode="External"/><Relationship Id="rId59" Type="http://schemas.openxmlformats.org/officeDocument/2006/relationships/hyperlink" Target="https://www.conference.ase.ro/wp-content/uploads/2022/06/22018_Final.pdf" TargetMode="External"/><Relationship Id="rId103" Type="http://schemas.openxmlformats.org/officeDocument/2006/relationships/hyperlink" Target="https://economics-and-finance.com/files/archive/EF_2022_2(21-27).pdf" TargetMode="External"/><Relationship Id="rId124" Type="http://schemas.openxmlformats.org/officeDocument/2006/relationships/hyperlink" Target="https://scholar.google.com/scholar?as_ylo=2022&amp;hl=ro&amp;as_sdt=2005&amp;sciodt=0,5&amp;cites=17609971311254816432&amp;scipsc=" TargetMode="External"/><Relationship Id="rId310" Type="http://schemas.openxmlformats.org/officeDocument/2006/relationships/hyperlink" Target="https://doi.org/10.47194/ijgor.v3i1.124" TargetMode="External"/><Relationship Id="rId70" Type="http://schemas.openxmlformats.org/officeDocument/2006/relationships/hyperlink" Target="http://repository.smuc.edu.et/handle/123456789/7132" TargetMode="External"/><Relationship Id="rId91" Type="http://schemas.openxmlformats.org/officeDocument/2006/relationships/hyperlink" Target="http://www.prostir.pdaba.dp.ua/index.php/journal/article/view/1082" TargetMode="External"/><Relationship Id="rId145" Type="http://schemas.openxmlformats.org/officeDocument/2006/relationships/hyperlink" Target="https://econjournals.sgh.waw.pl/JMFS/article/view/2972" TargetMode="External"/><Relationship Id="rId166" Type="http://schemas.openxmlformats.org/officeDocument/2006/relationships/hyperlink" Target="https://cyberleninka.ru/article/n/kaznacheyskiy-kontrol-v-oblasti-ustoychivogo-razvitiya" TargetMode="External"/><Relationship Id="rId187" Type="http://schemas.openxmlformats.org/officeDocument/2006/relationships/hyperlink" Target="https://ijbs.petra.ac.id/index.php/ijbs/article/view/181" TargetMode="External"/><Relationship Id="rId331" Type="http://schemas.openxmlformats.org/officeDocument/2006/relationships/hyperlink" Target="https://iopscience.iop.org/article/10.1088/1755-1315/1101/8/082027/pdf" TargetMode="External"/><Relationship Id="rId1" Type="http://schemas.openxmlformats.org/officeDocument/2006/relationships/hyperlink" Target="https://dergipark.org.tr/en/pub/nevsosbilen/issue/73196/1122529" TargetMode="External"/><Relationship Id="rId212" Type="http://schemas.openxmlformats.org/officeDocument/2006/relationships/hyperlink" Target="https://www.tandfonline.com/doi/full/10.1080/01973533.2021.2020117?needAccess=true" TargetMode="External"/><Relationship Id="rId233" Type="http://schemas.openxmlformats.org/officeDocument/2006/relationships/hyperlink" Target="https://eds.p.ebscohost.com/eds/detail/detail?vid=0&amp;sid=06ded19e-09e7-4648-9885-8d5bfdd8ee06%40redis&amp;bdata=Jmxhbmc9cm8mc2l0ZT1lZHMtbGl2ZQ%3d%3d" TargetMode="External"/><Relationship Id="rId254" Type="http://schemas.openxmlformats.org/officeDocument/2006/relationships/hyperlink" Target="https://papers.ssrn.com/sol3/papers.cfm?abstract_id=4376227" TargetMode="External"/><Relationship Id="rId28" Type="http://schemas.openxmlformats.org/officeDocument/2006/relationships/hyperlink" Target="file:///D:\Nicolae%20Baltes\Downloads\tourismhosp-03-00017%20(2).pdf," TargetMode="External"/><Relationship Id="rId49" Type="http://schemas.openxmlformats.org/officeDocument/2006/relationships/hyperlink" Target="https://acikerisim.sakarya.edu.tr/handle/20.500.12619/98484" TargetMode="External"/><Relationship Id="rId114" Type="http://schemas.openxmlformats.org/officeDocument/2006/relationships/hyperlink" Target="https://repositorio.ucv.edu.pe/handle/20.500.12692/105436" TargetMode="External"/><Relationship Id="rId275" Type="http://schemas.openxmlformats.org/officeDocument/2006/relationships/hyperlink" Target="http://sijdeb.unsri.ac.id/index.php/SIJDEB/article/view/311" TargetMode="External"/><Relationship Id="rId296" Type="http://schemas.openxmlformats.org/officeDocument/2006/relationships/hyperlink" Target="https://rjoas.com/issue-2022-02/article_08.pdf" TargetMode="External"/><Relationship Id="rId300" Type="http://schemas.openxmlformats.org/officeDocument/2006/relationships/hyperlink" Target="https://revistas.ufps.edu.co/index.php/visioninternacional/article/view/3363" TargetMode="External"/><Relationship Id="rId60" Type="http://schemas.openxmlformats.org/officeDocument/2006/relationships/hyperlink" Target="https://www.researchgate.net/profile/Adina-Cristea/publication/361197023" TargetMode="External"/><Relationship Id="rId81" Type="http://schemas.openxmlformats.org/officeDocument/2006/relationships/hyperlink" Target="https://www.ceeol.com/search/article-detail?id=1029535" TargetMode="External"/><Relationship Id="rId135" Type="http://schemas.openxmlformats.org/officeDocument/2006/relationships/hyperlink" Target="https://www.atlantis-press.com/proceedings/icse-21/125968851" TargetMode="External"/><Relationship Id="rId156" Type="http://schemas.openxmlformats.org/officeDocument/2006/relationships/hyperlink" Target="https://www.proquest.com/openview/9159c21d5eb25e3315c82dd022e0e979/1?pq-origsite=gscholar&amp;cbl=2069152" TargetMode="External"/><Relationship Id="rId177" Type="http://schemas.openxmlformats.org/officeDocument/2006/relationships/hyperlink" Target="https://www.proquest.com/openview/afd0e5e887e4637e0933b5573c9a740c/1?pq-origsite=gscholar&amp;cbl=18750&amp;diss=y" TargetMode="External"/><Relationship Id="rId198" Type="http://schemas.openxmlformats.org/officeDocument/2006/relationships/hyperlink" Target="https://www.proquest.com/openview/43b6505f396020506f217345908db49f/1?pq-origsite=gscholar&amp;cbl=38745" TargetMode="External"/><Relationship Id="rId321" Type="http://schemas.openxmlformats.org/officeDocument/2006/relationships/hyperlink" Target="https://books.google.ro/books?hl=ro&amp;lr=&amp;id=KzFfEAAAQBAJ&amp;oi=fnd&amp;pg=PP1&amp;ots=db8Z0gFzU4&amp;sig=qc0MZ4PRbOTlZxkjx__fln7-wWs&amp;redir_esc=y" TargetMode="External"/><Relationship Id="rId202" Type="http://schemas.openxmlformats.org/officeDocument/2006/relationships/hyperlink" Target="http://jimf-bi.org/index.php/JIMF/article/view/1371" TargetMode="External"/><Relationship Id="rId223" Type="http://schemas.openxmlformats.org/officeDocument/2006/relationships/hyperlink" Target="https://www.neliti.com/publications/522405/quality-of-employee-performance-at-the-makassar-city-ujung-tanah-sub-district-of" TargetMode="External"/><Relationship Id="rId244" Type="http://schemas.openxmlformats.org/officeDocument/2006/relationships/hyperlink" Target="https://ideas.repec.org/a/scm/ejafbu/v10y2022i1p52-56.html" TargetMode="External"/><Relationship Id="rId18" Type="http://schemas.openxmlformats.org/officeDocument/2006/relationships/hyperlink" Target="https://www.easpublisher.com/media/features_articles/EASJEBM_52_40-47_8KECOHA.pdf" TargetMode="External"/><Relationship Id="rId39" Type="http://schemas.openxmlformats.org/officeDocument/2006/relationships/hyperlink" Target="https://link.springer.com/chapter/10.1007/978-3-031-10212-7_16" TargetMode="External"/><Relationship Id="rId265" Type="http://schemas.openxmlformats.org/officeDocument/2006/relationships/hyperlink" Target="https://library.oapen.org/bitstream/handle/20.500.12657/57755/9781000777840.pdf?sequence=1" TargetMode="External"/><Relationship Id="rId286" Type="http://schemas.openxmlformats.org/officeDocument/2006/relationships/hyperlink" Target="https://sciendo.com/article/10.2478/hjbpa-2022-0004" TargetMode="External"/><Relationship Id="rId50" Type="http://schemas.openxmlformats.org/officeDocument/2006/relationships/hyperlink" Target="https://journal.perbanas.ac.id/index.php/jbb/article/view/3199" TargetMode="External"/><Relationship Id="rId104" Type="http://schemas.openxmlformats.org/officeDocument/2006/relationships/hyperlink" Target="https://www.researchgate.net/profile/Chutinon_Putthiwanit/publication/365182091_Exploring_the_Impact_of_Organizational_Culture_on_Women_Workforce_Perception_in_International_Hotel_Industry/links/6368b720431b1f5300795c31/Exploring-the-Impact-of-Organizational-Culture-on-Women-Workforce-Perception-in-International-Hotel-Industry.pdf" TargetMode="External"/><Relationship Id="rId125" Type="http://schemas.openxmlformats.org/officeDocument/2006/relationships/hyperlink" Target="http://ppjp.ulm.ac.id/journals/index.php/jpp/article/view/5489" TargetMode="External"/><Relationship Id="rId146" Type="http://schemas.openxmlformats.org/officeDocument/2006/relationships/hyperlink" Target="https://acikerisim.erbakan.edu.tr/xmlui/handle/20.500.12452/8506" TargetMode="External"/><Relationship Id="rId167" Type="http://schemas.openxmlformats.org/officeDocument/2006/relationships/hyperlink" Target="https://www.dbpia.co.kr/Journal/articleDetail?nodeId=NODE11196067" TargetMode="External"/><Relationship Id="rId188" Type="http://schemas.openxmlformats.org/officeDocument/2006/relationships/hyperlink" Target="http://eprints.bournemouth.ac.uk/37482/" TargetMode="External"/><Relationship Id="rId311" Type="http://schemas.openxmlformats.org/officeDocument/2006/relationships/hyperlink" Target="https://www.irjmets.com/uploadedfiles/paper/issue_6_june_2022/26927/final/fin_irjmets1656270523.pdf" TargetMode="External"/><Relationship Id="rId332" Type="http://schemas.openxmlformats.org/officeDocument/2006/relationships/hyperlink" Target="https://sci.ldubgd.edu.ua/jspui/bitstream/123456789/10578/1/%D0%97%D0%B1%D1%96%D1%80%D0%BD%D0%B8%D0%BA%20%D1%82%D0%B5%D0%B7%20%D0%A7.2.pdf" TargetMode="External"/><Relationship Id="rId71" Type="http://schemas.openxmlformats.org/officeDocument/2006/relationships/hyperlink" Target="https://ejbmr.org/index.php/ejbmr/article/view/1855" TargetMode="External"/><Relationship Id="rId92" Type="http://schemas.openxmlformats.org/officeDocument/2006/relationships/hyperlink" Target="https://search.proquest.com/openview/a6a7607302966c6b5a05fb040cc338e9/1?pq-origsite=gscholar&amp;cbl=18750&amp;diss=y" TargetMode="External"/><Relationship Id="rId213" Type="http://schemas.openxmlformats.org/officeDocument/2006/relationships/hyperlink" Target="https://iopscience.iop.org/article/10.1149/10701.11559ecst/meta" TargetMode="External"/><Relationship Id="rId234" Type="http://schemas.openxmlformats.org/officeDocument/2006/relationships/hyperlink" Target="https://heinonline.org/HOL/LandingPage?handle=hein.journals/ijlmhs18&amp;div=39&amp;id=&amp;page=" TargetMode="External"/><Relationship Id="rId2" Type="http://schemas.openxmlformats.org/officeDocument/2006/relationships/hyperlink" Target="https://books.google.ro/books?hl=en&amp;lr=&amp;id=oyKDEAAAQBAJ&amp;oi=fnd&amp;pg=PA11&amp;ots=3Og-7Zbg-s&amp;sig=RdR9elT6hih4IIY0aAJ0IFLYTeo&amp;redir_esc=y" TargetMode="External"/><Relationship Id="rId29" Type="http://schemas.openxmlformats.org/officeDocument/2006/relationships/hyperlink" Target="file:///D:\Nicolae%20Baltes\Downloads\RESM10+ag+Wahyuningrat-militaeris(a)%20(1).pdf" TargetMode="External"/><Relationship Id="rId255" Type="http://schemas.openxmlformats.org/officeDocument/2006/relationships/hyperlink" Target="https://repository.mruni.eu/bitstream/handle/007/18446/914-2020-1-PB.pdf?sequence=1&amp;isAllowed=y" TargetMode="External"/><Relationship Id="rId276" Type="http://schemas.openxmlformats.org/officeDocument/2006/relationships/hyperlink" Target="https://www.subr.edu/assets/subr/COBJournal/Tesla--Cheng-and-Griffin--E-Journal.pdf" TargetMode="External"/><Relationship Id="rId297" Type="http://schemas.openxmlformats.org/officeDocument/2006/relationships/hyperlink" Target="https://ejournal.unisba.ac.id/index.php/dinamika_ekonomi/article/view/9881/4559" TargetMode="External"/><Relationship Id="rId40" Type="http://schemas.openxmlformats.org/officeDocument/2006/relationships/hyperlink" Target="https://www.europeanproceedings.com/article/10.15405/epsbs.2022.06.120" TargetMode="External"/><Relationship Id="rId115" Type="http://schemas.openxmlformats.org/officeDocument/2006/relationships/hyperlink" Target="https://dione.lib.unipi.gr/xmlui/handle/unipi/14486" TargetMode="External"/><Relationship Id="rId136" Type="http://schemas.openxmlformats.org/officeDocument/2006/relationships/hyperlink" Target="https://arcnjournals.org/images/ARCN-IJBSE-2022-13-5-19.pdf" TargetMode="External"/><Relationship Id="rId157" Type="http://schemas.openxmlformats.org/officeDocument/2006/relationships/hyperlink" Target="https://journals.ekb.eg/article_249909.html" TargetMode="External"/><Relationship Id="rId178" Type="http://schemas.openxmlformats.org/officeDocument/2006/relationships/hyperlink" Target="https://papers.ssrn.com/sol3/papers.cfm?abstract_id=4268004" TargetMode="External"/><Relationship Id="rId301" Type="http://schemas.openxmlformats.org/officeDocument/2006/relationships/hyperlink" Target="https://books.google.ro/books?hl=en&amp;lr=&amp;id=EiKGEAAAQBAJ&amp;oi=fnd&amp;pg=PA47&amp;ots=LXJ5xhdm0Y&amp;sig=GOI9vNhvug_mCCW0NWEDDD4b3AY&amp;redir_esc=y" TargetMode="External"/><Relationship Id="rId322" Type="http://schemas.openxmlformats.org/officeDocument/2006/relationships/hyperlink" Target="https://stec.univ-ovidius.ro/html/anale/RO/2022-issue2/Section%204/47.pdf" TargetMode="External"/><Relationship Id="rId61" Type="http://schemas.openxmlformats.org/officeDocument/2006/relationships/hyperlink" Target="https://web.p.ebscohost.com/abstract?direct=true&amp;profile=ehost&amp;scope=site&amp;authtype=crawler&amp;jrnl=10059709&amp;AN=155895881&amp;h=4LQUNBNnpV2kxqxcg%2bEC7BzBYTDXfm6lrT1gdKFZAcrBY2sPnDik%2fU45yz%2b0I5I5MiV4r0utJ4iJHBTlY5P8jg%3d%3d&amp;crl=c&amp;resultNs=AdminWebAuth&amp;resultLocal=ErrCrlNotAuth&amp;crlhashurl=login.aspx%3fdirect%3dtrue%26profile%3dehost%26scope%3dsite%26authtype%3dcrawler%26jrnl%3d10059709%26AN%3d155895881" TargetMode="External"/><Relationship Id="rId82" Type="http://schemas.openxmlformats.org/officeDocument/2006/relationships/hyperlink" Target="https://so02.tci-thaijo.org/index.php/edupsu/article/view/243778" TargetMode="External"/><Relationship Id="rId199" Type="http://schemas.openxmlformats.org/officeDocument/2006/relationships/hyperlink" Target="http://acikerisim.gelisim.edu.tr/xmlui/bitstream/handle/11363/4635/791655.pdf?sequence=1&amp;isAllowed=y" TargetMode="External"/><Relationship Id="rId203" Type="http://schemas.openxmlformats.org/officeDocument/2006/relationships/hyperlink" Target="https://dergipark.org.tr/en/pub/akil/issue/73746/1171504" TargetMode="External"/><Relationship Id="rId19" Type="http://schemas.openxmlformats.org/officeDocument/2006/relationships/hyperlink" Target="https://journals.co.za/doi/abs/10.31920/2516-2713/2022/5n1a5" TargetMode="External"/><Relationship Id="rId224" Type="http://schemas.openxmlformats.org/officeDocument/2006/relationships/hyperlink" Target="https://www.ssbfnet.com/ojs/index.php/ijrbs/article/view/1890" TargetMode="External"/><Relationship Id="rId245" Type="http://schemas.openxmlformats.org/officeDocument/2006/relationships/hyperlink" Target="https://www.scirp.org/journal/paperinformation.aspx?paperid=116685" TargetMode="External"/><Relationship Id="rId266" Type="http://schemas.openxmlformats.org/officeDocument/2006/relationships/hyperlink" Target="https://scindeks.ceon.rs/article.aspx?artid=2406-25882202043C" TargetMode="External"/><Relationship Id="rId287" Type="http://schemas.openxmlformats.org/officeDocument/2006/relationships/hyperlink" Target="https://mds.marshall.edu/etd/1585/" TargetMode="External"/><Relationship Id="rId30" Type="http://schemas.openxmlformats.org/officeDocument/2006/relationships/hyperlink" Target="https://www.iasj.net/iasj/download/83e69866819a2ee7" TargetMode="External"/><Relationship Id="rId105" Type="http://schemas.openxmlformats.org/officeDocument/2006/relationships/hyperlink" Target="https://repository.universidadean.edu.co/handle/10882/12176" TargetMode="External"/><Relationship Id="rId126" Type="http://schemas.openxmlformats.org/officeDocument/2006/relationships/hyperlink" Target="https://journals.lib.uni-corvinus.hu/index.php/vezetestudomany/article/view/782" TargetMode="External"/><Relationship Id="rId147" Type="http://schemas.openxmlformats.org/officeDocument/2006/relationships/hyperlink" Target="https://cyberleninka.ru/article/n/a-framework-for-measuring-performance-of-nigerian-police-force-organization" TargetMode="External"/><Relationship Id="rId168" Type="http://schemas.openxmlformats.org/officeDocument/2006/relationships/hyperlink" Target="https://dione.lib.unipi.gr/xmlui/handle/unipi/14655" TargetMode="External"/><Relationship Id="rId312" Type="http://schemas.openxmlformats.org/officeDocument/2006/relationships/hyperlink" Target="https://eds.s.ebscohost.com/eds/detail/detail?vid=0&amp;sid=76015220-ce3c-47dd-861b-efb8841ab3f7%40redis&amp;bdata=Jmxhbmc9cm8mc2l0ZT1lZHMtbGl2ZQ%3d%3d" TargetMode="External"/><Relationship Id="rId333" Type="http://schemas.openxmlformats.org/officeDocument/2006/relationships/hyperlink" Target="https://www.researchgate.net/publication/358271069_ECONOMIC_GROWTH_SECULARISM_AND_SUSTAINABLE_DEVELOPMENT_IN_NIGERIA" TargetMode="External"/><Relationship Id="rId51" Type="http://schemas.openxmlformats.org/officeDocument/2006/relationships/hyperlink" Target="https://library.nioc.ir/latin-articles/2022/221504.pdf" TargetMode="External"/><Relationship Id="rId72" Type="http://schemas.openxmlformats.org/officeDocument/2006/relationships/hyperlink" Target="https://journal.unesa.ac.id/index.php/bisma/article/view/19574" TargetMode="External"/><Relationship Id="rId93" Type="http://schemas.openxmlformats.org/officeDocument/2006/relationships/hyperlink" Target="https://managementpapers.polsl.pl/wp-content/uploads/2022/07/Staszewska.pdf" TargetMode="External"/><Relationship Id="rId189" Type="http://schemas.openxmlformats.org/officeDocument/2006/relationships/hyperlink" Target="http://phd.lib.uni-corvinus.hu/1192/" TargetMode="External"/><Relationship Id="rId3" Type="http://schemas.openxmlformats.org/officeDocument/2006/relationships/hyperlink" Target="https://www.paperpublications.org/upload/book/Assessment%20of%20International-25052022-5.pdf" TargetMode="External"/><Relationship Id="rId214" Type="http://schemas.openxmlformats.org/officeDocument/2006/relationships/hyperlink" Target="https://www.cribfb.com/journal/index.php/ijmri/article/view/1807" TargetMode="External"/><Relationship Id="rId235" Type="http://schemas.openxmlformats.org/officeDocument/2006/relationships/hyperlink" Target="https://www.igi-global.com/chapter/gender-differences-in-preferences-and-proclivities-for-ict-tools-and-online-services/296620" TargetMode="External"/><Relationship Id="rId256" Type="http://schemas.openxmlformats.org/officeDocument/2006/relationships/hyperlink" Target="https://nardus.mpn.gov.rs/bitstream/handle/123456789/20848/Disertacija_12765.pdf?sequence=1&amp;isAllowed=y" TargetMode="External"/><Relationship Id="rId277" Type="http://schemas.openxmlformats.org/officeDocument/2006/relationships/hyperlink" Target="http://dspace.bu.ac.th/handle/123456789/5171" TargetMode="External"/><Relationship Id="rId298" Type="http://schemas.openxmlformats.org/officeDocument/2006/relationships/hyperlink" Target="http://129.205.110.24/index.php/jhmt/article/view/41" TargetMode="External"/><Relationship Id="rId116" Type="http://schemas.openxmlformats.org/officeDocument/2006/relationships/hyperlink" Target="https://www.scirp.org/pdf/ojbm_2022090115520667.pdf" TargetMode="External"/><Relationship Id="rId137" Type="http://schemas.openxmlformats.org/officeDocument/2006/relationships/hyperlink" Target="https://jurnal.untan.ac.id/index.php/jcc/article/view/52901" TargetMode="External"/><Relationship Id="rId158" Type="http://schemas.openxmlformats.org/officeDocument/2006/relationships/hyperlink" Target="https://scholar.google.ro/scholar?start=30&amp;hl=ro&amp;as_sdt=2005&amp;sciodt=0,5&amp;as_ylo=2022&amp;cites=751337888896601444&amp;scipsc=" TargetMode="External"/><Relationship Id="rId302" Type="http://schemas.openxmlformats.org/officeDocument/2006/relationships/hyperlink" Target="https://www.inderscienceonline.com/doi/abs/10.1504/IJQI.2022.119286" TargetMode="External"/><Relationship Id="rId323" Type="http://schemas.openxmlformats.org/officeDocument/2006/relationships/hyperlink" Target="https://stec.univ-ovidius.ro/html/anale/RO/2022-issue2/Section%204/47.pdf" TargetMode="External"/><Relationship Id="rId20" Type="http://schemas.openxmlformats.org/officeDocument/2006/relationships/hyperlink" Target="file:///D:\Downloads\257-JEI-1884-2-10-20220506.pdf" TargetMode="External"/><Relationship Id="rId41" Type="http://schemas.openxmlformats.org/officeDocument/2006/relationships/hyperlink" Target="https://iris.univr.it/bitstream/11562/1072946/1/Ph.D%20Thesis%20Caldarelli%20Giulio.pdf" TargetMode="External"/><Relationship Id="rId62" Type="http://schemas.openxmlformats.org/officeDocument/2006/relationships/hyperlink" Target="https://www.um.edu.mt/library/oar/handle/123456789/103980" TargetMode="External"/><Relationship Id="rId83" Type="http://schemas.openxmlformats.org/officeDocument/2006/relationships/hyperlink" Target="file:///D:\miha_\Downloads\&#224;&#184;&#164;&#224;&#184;&#178;&#224;&#184;&#352;&#224;&#184;&#184;&#224;&#184;&#8226;&#224;&#184;&#178;-197-211.pdf" TargetMode="External"/><Relationship Id="rId179" Type="http://schemas.openxmlformats.org/officeDocument/2006/relationships/hyperlink" Target="https://ijbs.petra.ac.id/index.php/ijbs/article/view/181" TargetMode="External"/><Relationship Id="rId190" Type="http://schemas.openxmlformats.org/officeDocument/2006/relationships/hyperlink" Target="https://theses.hal.science/tel-03890359v1/document" TargetMode="External"/><Relationship Id="rId204" Type="http://schemas.openxmlformats.org/officeDocument/2006/relationships/hyperlink" Target="https://al-kindipublisher.com/index.php/jbms/article/view/3022/2649" TargetMode="External"/><Relationship Id="rId225" Type="http://schemas.openxmlformats.org/officeDocument/2006/relationships/hyperlink" Target="https://www.researchgate.net/publication/366395908_Leadership_and_organizational_culture_in_small_companies" TargetMode="External"/><Relationship Id="rId246" Type="http://schemas.openxmlformats.org/officeDocument/2006/relationships/hyperlink" Target="https://www.scirp.org/journal/paperinformation.aspx?paperid=116685" TargetMode="External"/><Relationship Id="rId267" Type="http://schemas.openxmlformats.org/officeDocument/2006/relationships/hyperlink" Target="http://digiresearch.vut.ac.za/handle/10352/596" TargetMode="External"/><Relationship Id="rId288" Type="http://schemas.openxmlformats.org/officeDocument/2006/relationships/hyperlink" Target="https://www.emerald.com/insight/content/doi/10.1108/IHR-11-2020-0069/full/html" TargetMode="External"/><Relationship Id="rId106" Type="http://schemas.openxmlformats.org/officeDocument/2006/relationships/hyperlink" Target="https://lup.lub.lu.se/student-papers/record/9083794/file/9083795.pdf" TargetMode="External"/><Relationship Id="rId127" Type="http://schemas.openxmlformats.org/officeDocument/2006/relationships/hyperlink" Target="https://figshare.le.ac.uk/articles/thesis/To_What_Extent_Do_Managers_Practices_Contribute_Towards_Employee_Engagement_A_Case_Study_Of_A_Ministry_In_The_Malta_Public_Administration/21286533" TargetMode="External"/><Relationship Id="rId313" Type="http://schemas.openxmlformats.org/officeDocument/2006/relationships/hyperlink" Target="https://researchbank.swinburne.edu.au/items/773fe64b-02a3-4185-bd8e-2753bdf286ad/1/" TargetMode="External"/><Relationship Id="rId10" Type="http://schemas.openxmlformats.org/officeDocument/2006/relationships/hyperlink" Target="https://www.emerald.com/insight/content/doi/10.1108/FS-04-2022-0035/full/html" TargetMode="External"/><Relationship Id="rId31" Type="http://schemas.openxmlformats.org/officeDocument/2006/relationships/hyperlink" Target="https://jurnaljam.ub.ac.id/index.php/jam/article/view/2620" TargetMode="External"/><Relationship Id="rId52" Type="http://schemas.openxmlformats.org/officeDocument/2006/relationships/hyperlink" Target="https://ejbmr.org/index.php/ejbmr/article/view/1739" TargetMode="External"/><Relationship Id="rId73" Type="http://schemas.openxmlformats.org/officeDocument/2006/relationships/hyperlink" Target="https://ssbfnet.com/ojs/index.php/ijrbs/article/view/1591" TargetMode="External"/><Relationship Id="rId94" Type="http://schemas.openxmlformats.org/officeDocument/2006/relationships/hyperlink" Target="http://sijdeb.unsri.ac.id/index.php/SIJDEB/article/view/311" TargetMode="External"/><Relationship Id="rId148" Type="http://schemas.openxmlformats.org/officeDocument/2006/relationships/hyperlink" Target="https://journals.vsu.ru/meps/article/view/9186" TargetMode="External"/><Relationship Id="rId169" Type="http://schemas.openxmlformats.org/officeDocument/2006/relationships/hyperlink" Target="http://arthra.ugal.ro/handle/123456789/9020" TargetMode="External"/><Relationship Id="rId334" Type="http://schemas.openxmlformats.org/officeDocument/2006/relationships/hyperlink" Target="https://ieeexplore.ieee.org/abstract/document/9932979/" TargetMode="External"/><Relationship Id="rId4" Type="http://schemas.openxmlformats.org/officeDocument/2006/relationships/hyperlink" Target="https://www.proquest.com/openview/4c6cac4d14767e4f61ecc200fcf0469f/1?pq-origsite=gscholar&amp;cbl=4910610" TargetMode="External"/><Relationship Id="rId180" Type="http://schemas.openxmlformats.org/officeDocument/2006/relationships/hyperlink" Target="http://eprints.bournemouth.ac.uk/37482/" TargetMode="External"/><Relationship Id="rId215" Type="http://schemas.openxmlformats.org/officeDocument/2006/relationships/hyperlink" Target="https://www.proquest.com/openview/16a8edef685c95789908c7341de56f88/1?pq-origsite=gscholar&amp;cbl=18750&amp;diss=y" TargetMode="External"/><Relationship Id="rId236" Type="http://schemas.openxmlformats.org/officeDocument/2006/relationships/hyperlink" Target="https://ieeexplore.ieee.org/abstract/document/10032046" TargetMode="External"/><Relationship Id="rId257" Type="http://schemas.openxmlformats.org/officeDocument/2006/relationships/hyperlink" Target="https://www.researchgate.net/profile/Eka-Miranda-3/publication/356515957_Indonesia_China_Trade_Relations_Social_Media_and_Sentiment_Analysis_Insight_from_Text_Mining_Technique/links/625cec501c096a380d0c9b7b/Indonesia-China-Trade-Relations-Social-Media-and-Sentiment-Analysis-Insight-from-Text-Mining-Technique.pdf" TargetMode="External"/><Relationship Id="rId278" Type="http://schemas.openxmlformats.org/officeDocument/2006/relationships/hyperlink" Target="https://www.diva-portal.org/smash/record.jsf?pid=diva2:1679879" TargetMode="External"/><Relationship Id="rId303" Type="http://schemas.openxmlformats.org/officeDocument/2006/relationships/hyperlink" Target="http://ojs.transpublika.com/index.php/JHSSB/article/view/375" TargetMode="External"/><Relationship Id="rId42" Type="http://schemas.openxmlformats.org/officeDocument/2006/relationships/hyperlink" Target="https://doi.org/10.30525/2500-946X/2022-2-3" TargetMode="External"/><Relationship Id="rId84" Type="http://schemas.openxmlformats.org/officeDocument/2006/relationships/hyperlink" Target="https://www.researchgate.net/profile/Wayne-Russell-2/publication/3671567" TargetMode="External"/><Relationship Id="rId138" Type="http://schemas.openxmlformats.org/officeDocument/2006/relationships/hyperlink" Target="https://www.um.edu.mt/library/oar/handle/123456789/98536" TargetMode="External"/><Relationship Id="rId191" Type="http://schemas.openxmlformats.org/officeDocument/2006/relationships/hyperlink" Target="https://dergipark.org.tr/tr/pub/baybem/issue/67899/1049018" TargetMode="External"/><Relationship Id="rId205" Type="http://schemas.openxmlformats.org/officeDocument/2006/relationships/hyperlink" Target="https://dinastires.org/JAFM/article/view/155" TargetMode="External"/><Relationship Id="rId247" Type="http://schemas.openxmlformats.org/officeDocument/2006/relationships/hyperlink" Target="https://www.researchgate.net/profile/Raul-Gutierrez-Meave/publication/366271923_Framing_and_decisions_The_punctuations_of_the_Mexican_power_generation_policy_subsystem/links/639b2f6d484e65005b10b4a6/Framing-and-decisions-The-punctuations-of-the-Mexican-power-generation-policy-subsystem.pdf" TargetMode="External"/><Relationship Id="rId107" Type="http://schemas.openxmlformats.org/officeDocument/2006/relationships/hyperlink" Target="https://bura.brunel.ac.uk/handle/2438/26019" TargetMode="External"/><Relationship Id="rId289" Type="http://schemas.openxmlformats.org/officeDocument/2006/relationships/hyperlink" Target="https://www.tandfonline.com/doi/abs/10.1080/14724049.2021.2023555" TargetMode="External"/><Relationship Id="rId11" Type="http://schemas.openxmlformats.org/officeDocument/2006/relationships/hyperlink" Target="https://theses.hal.science/tel-04011200/" TargetMode="External"/><Relationship Id="rId53" Type="http://schemas.openxmlformats.org/officeDocument/2006/relationships/hyperlink" Target="https://www.cribfb.com/journal/index.php/ijfb/article/view/1851" TargetMode="External"/><Relationship Id="rId149" Type="http://schemas.openxmlformats.org/officeDocument/2006/relationships/hyperlink" Target="https://eprints.ugd.edu.mk/29533/" TargetMode="External"/><Relationship Id="rId314" Type="http://schemas.openxmlformats.org/officeDocument/2006/relationships/hyperlink" Target="https://elib.its.ac.id/jurnal/jurnalsisfo/submit/index.php/sisfo/article/view/226" TargetMode="External"/><Relationship Id="rId95" Type="http://schemas.openxmlformats.org/officeDocument/2006/relationships/hyperlink" Target="https://mail.greta.it/images/credit/credit22/Papers/posters/63_Zara.pdf" TargetMode="External"/><Relationship Id="rId160" Type="http://schemas.openxmlformats.org/officeDocument/2006/relationships/hyperlink" Target="https://papers.ssrn.com/sol3/papers.cfm?abstract_id=4027845" TargetMode="External"/><Relationship Id="rId216" Type="http://schemas.openxmlformats.org/officeDocument/2006/relationships/hyperlink" Target="https://dialnet.unirioja.es/servlet/articulo?codigo=8913733" TargetMode="External"/><Relationship Id="rId258" Type="http://schemas.openxmlformats.org/officeDocument/2006/relationships/hyperlink" Target="https://journals.indexcopernicus.com/search/formDOAJ" TargetMode="External"/><Relationship Id="rId22" Type="http://schemas.openxmlformats.org/officeDocument/2006/relationships/hyperlink" Target="https://ibn.idsi.md/sites/default/files/imag_file/200-206_4.pdf" TargetMode="External"/><Relationship Id="rId64" Type="http://schemas.openxmlformats.org/officeDocument/2006/relationships/hyperlink" Target="http://e-jurnal.unisda.ac.id/index.php/Humanis/article/view/2773" TargetMode="External"/><Relationship Id="rId118" Type="http://schemas.openxmlformats.org/officeDocument/2006/relationships/hyperlink" Target="https://www.proquest.com/openview/f8d212dbb311ee6e0dc62bd943b09d8e/1?pq-origsite=gscholar&amp;cbl=18750&amp;diss=y" TargetMode="External"/><Relationship Id="rId325" Type="http://schemas.openxmlformats.org/officeDocument/2006/relationships/hyperlink" Target="http://dspace.zsmu.edu.ua/handle/123456789/17652" TargetMode="External"/><Relationship Id="rId171" Type="http://schemas.openxmlformats.org/officeDocument/2006/relationships/hyperlink" Target="https://cyberleninka.ru/article/n/evaluation-of-stock-market-efficiency-with-deep-neural-networks-of-gmdh-type" TargetMode="External"/><Relationship Id="rId227" Type="http://schemas.openxmlformats.org/officeDocument/2006/relationships/hyperlink" Target="https://www.proquest.com/openview/718047b36d349b79a9d96a5a574e4bf3/1?pq-origsite=gscholar&amp;cbl=18750&amp;diss=y" TargetMode="External"/><Relationship Id="rId269" Type="http://schemas.openxmlformats.org/officeDocument/2006/relationships/hyperlink" Target="https://repozitorij.foi.unizg.hr/en/islandora/object/foi:7340" TargetMode="External"/><Relationship Id="rId33" Type="http://schemas.openxmlformats.org/officeDocument/2006/relationships/hyperlink" Target="https://www.inderscienceonline.com/doi/abs/10.1504/IJBEX.2022.124541" TargetMode="External"/><Relationship Id="rId129" Type="http://schemas.openxmlformats.org/officeDocument/2006/relationships/hyperlink" Target="https://sciendo.com/article/10.2478/jec-2022-0005" TargetMode="External"/><Relationship Id="rId280" Type="http://schemas.openxmlformats.org/officeDocument/2006/relationships/hyperlink" Target="https://lup.lub.lu.se/student-papers/record/9091012/file/9091013.pdf" TargetMode="External"/><Relationship Id="rId336" Type="http://schemas.openxmlformats.org/officeDocument/2006/relationships/printerSettings" Target="../printerSettings/printerSettings4.bin"/><Relationship Id="rId75" Type="http://schemas.openxmlformats.org/officeDocument/2006/relationships/hyperlink" Target="https://bbejournal.com/index.php/BBE/article/view/328" TargetMode="External"/><Relationship Id="rId140" Type="http://schemas.openxmlformats.org/officeDocument/2006/relationships/hyperlink" Target="https://journal.uc.ac.id/index.php/mapi/article/view/2492" TargetMode="External"/><Relationship Id="rId182" Type="http://schemas.openxmlformats.org/officeDocument/2006/relationships/hyperlink" Target="https://aisel.aisnet.org/iceb2022/48/" TargetMode="External"/><Relationship Id="rId6" Type="http://schemas.openxmlformats.org/officeDocument/2006/relationships/hyperlink" Target="https://journals.sagepub.com/doi/abs/10.1177/25151274221104706" TargetMode="External"/><Relationship Id="rId238" Type="http://schemas.openxmlformats.org/officeDocument/2006/relationships/hyperlink" Target="http://ejournal.radenintan.ac.id/index.php/ikonomika/article/view/13703" TargetMode="External"/><Relationship Id="rId291" Type="http://schemas.openxmlformats.org/officeDocument/2006/relationships/hyperlink" Target="https://www.proquest.com/docview/2627196792?pq-origsite=gscholar&amp;fromopenview=true" TargetMode="External"/><Relationship Id="rId305" Type="http://schemas.openxmlformats.org/officeDocument/2006/relationships/hyperlink" Target="https://theses.hal.science/tel-03994410/" TargetMode="External"/><Relationship Id="rId44" Type="http://schemas.openxmlformats.org/officeDocument/2006/relationships/hyperlink" Target="https://www.igi-global.com/chapter/from-face-to-face-education-to-online-education/288605" TargetMode="External"/><Relationship Id="rId86" Type="http://schemas.openxmlformats.org/officeDocument/2006/relationships/hyperlink" Target="http://erepository.uonbi.ac.ke/handle/11295/162443" TargetMode="External"/><Relationship Id="rId151" Type="http://schemas.openxmlformats.org/officeDocument/2006/relationships/hyperlink" Target="https://books.google.ro/books?hl=ro&amp;lr=&amp;id=LPFZEAAAQBAJ&amp;oi=fnd&amp;pg=PA27&amp;ots=VrtcsKfLwZ&amp;sig=mWo7LVekFNPQOfYIusjVYmfPw_o&amp;redir_esc=y" TargetMode="External"/><Relationship Id="rId193" Type="http://schemas.openxmlformats.org/officeDocument/2006/relationships/hyperlink" Target="https://dergipark.org.tr/en/pub/ijmeb/issue/72612/1011812" TargetMode="External"/><Relationship Id="rId207" Type="http://schemas.openxmlformats.org/officeDocument/2006/relationships/hyperlink" Target="http://acikerisim.maltepe.edu.tr/xmlui/bitstream/handle/20.500.12415/9175/10451722.pdf?sequence=1&amp;isAllowed=y" TargetMode="External"/><Relationship Id="rId249" Type="http://schemas.openxmlformats.org/officeDocument/2006/relationships/hyperlink" Target="https://iris.univr.it/bitstream/11562/1072946/1/Ph.D%20Thesis%20Caldarelli%20Giulio.pdf" TargetMode="External"/><Relationship Id="rId13" Type="http://schemas.openxmlformats.org/officeDocument/2006/relationships/hyperlink" Target="https://www.igi-global.com/chapter/from-face-to-face-education-to-online-education/288605" TargetMode="External"/><Relationship Id="rId109" Type="http://schemas.openxmlformats.org/officeDocument/2006/relationships/hyperlink" Target="https://archer.chnu.edu.ua/xmlui/handle/123456789/4953" TargetMode="External"/><Relationship Id="rId260" Type="http://schemas.openxmlformats.org/officeDocument/2006/relationships/hyperlink" Target="http://reicomunicar.org/index.php/reicomunicar/article/view/50" TargetMode="External"/><Relationship Id="rId316" Type="http://schemas.openxmlformats.org/officeDocument/2006/relationships/hyperlink" Target="https://link.springer.com/article/10.1007/s11628-022-00503-x" TargetMode="External"/><Relationship Id="rId55" Type="http://schemas.openxmlformats.org/officeDocument/2006/relationships/hyperlink" Target="https://journals.co.za/doi/abs/10.35683/jcman1008.166" TargetMode="External"/><Relationship Id="rId97" Type="http://schemas.openxmlformats.org/officeDocument/2006/relationships/hyperlink" Target="http://eprints.umsida.ac.id/9345/1/Buku-16%20Buku%20Mapping%20Riset%20Intelllectual%20Capital%20Dengan%20Analisis%20Bibliometric.pdf" TargetMode="External"/><Relationship Id="rId120" Type="http://schemas.openxmlformats.org/officeDocument/2006/relationships/hyperlink" Target="https://dk.um.si/IzpisGradiva.php?id=83554" TargetMode="External"/><Relationship Id="rId162" Type="http://schemas.openxmlformats.org/officeDocument/2006/relationships/hyperlink" Target="https://www.dbpia.co.kr/Journal/articleDetail?nodeId=NODE11038819" TargetMode="External"/><Relationship Id="rId218" Type="http://schemas.openxmlformats.org/officeDocument/2006/relationships/hyperlink" Target="https://www.ceeol.com/search/article-detail?id=1080031" TargetMode="External"/><Relationship Id="rId271" Type="http://schemas.openxmlformats.org/officeDocument/2006/relationships/hyperlink" Target="https://iacbe.org/wp-content/uploads/2022/01/JABE-Volume-3-Issue-2-FINAL-combined-updated.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inderscienceonline.com/journal/wrstsd" TargetMode="External"/><Relationship Id="rId117" Type="http://schemas.openxmlformats.org/officeDocument/2006/relationships/hyperlink" Target="https://www.palgrave.com/gp/journal/41264" TargetMode="External"/><Relationship Id="rId21" Type="http://schemas.openxmlformats.org/officeDocument/2006/relationships/hyperlink" Target="https://sajems.org/index.php/sajems" TargetMode="External"/><Relationship Id="rId42" Type="http://schemas.openxmlformats.org/officeDocument/2006/relationships/hyperlink" Target="http://redfame.com/journal/index.php/aef/about/editorialTeam" TargetMode="External"/><Relationship Id="rId47" Type="http://schemas.openxmlformats.org/officeDocument/2006/relationships/hyperlink" Target="http://www.ce.vizja.pl/en/home" TargetMode="External"/><Relationship Id="rId63" Type="http://schemas.openxmlformats.org/officeDocument/2006/relationships/hyperlink" Target="http://economice.ulbsibiu.ro/revista.economica/artarchive.php" TargetMode="External"/><Relationship Id="rId68" Type="http://schemas.openxmlformats.org/officeDocument/2006/relationships/hyperlink" Target="https://www.armyacademy.ro/reviste/rev1_2022/Bord_RAFT.pdf" TargetMode="External"/><Relationship Id="rId84" Type="http://schemas.openxmlformats.org/officeDocument/2006/relationships/hyperlink" Target="https://www.igi-global.com/journals/open-access/reviewers/journal-global-information-management/1070" TargetMode="External"/><Relationship Id="rId89" Type="http://schemas.openxmlformats.org/officeDocument/2006/relationships/hyperlink" Target="https://www.mdpi.com/journal/sustainability/special_issues/venture_capital_development_enterprise" TargetMode="External"/><Relationship Id="rId112" Type="http://schemas.openxmlformats.org/officeDocument/2006/relationships/hyperlink" Target="https://www.mdpi.com/journal/sustainability" TargetMode="External"/><Relationship Id="rId16" Type="http://schemas.openxmlformats.org/officeDocument/2006/relationships/hyperlink" Target="https://dergipark.org.tr/en/pub/erciyesakademi/board" TargetMode="External"/><Relationship Id="rId107" Type="http://schemas.openxmlformats.org/officeDocument/2006/relationships/hyperlink" Target="https://www.mdpi.com/journal/sustainability" TargetMode="External"/><Relationship Id="rId11" Type="http://schemas.openxmlformats.org/officeDocument/2006/relationships/hyperlink" Target="https://revistaie.ase.ro/editorial_board.html" TargetMode="External"/><Relationship Id="rId32" Type="http://schemas.openxmlformats.org/officeDocument/2006/relationships/hyperlink" Target="http://economice.ulbsibiu.ro/revista.economica/editorialboard.php" TargetMode="External"/><Relationship Id="rId37" Type="http://schemas.openxmlformats.org/officeDocument/2006/relationships/hyperlink" Target="https://academicjournals.org/journal/JAT/editors" TargetMode="External"/><Relationship Id="rId53" Type="http://schemas.openxmlformats.org/officeDocument/2006/relationships/hyperlink" Target="http://www.davidpublisher.org/index.php/Home/Journal/detail?journalid=7&amp;jx=MS&amp;cont=editorial" TargetMode="External"/><Relationship Id="rId58" Type="http://schemas.openxmlformats.org/officeDocument/2006/relationships/hyperlink" Target="https://www.mdpi.com/journal/sustainability" TargetMode="External"/><Relationship Id="rId74" Type="http://schemas.openxmlformats.org/officeDocument/2006/relationships/hyperlink" Target="https://www.emeraldgrouppublishing.com/journal/md" TargetMode="External"/><Relationship Id="rId79" Type="http://schemas.openxmlformats.org/officeDocument/2006/relationships/hyperlink" Target="https://www.scopus.com/sourceid/21101089551" TargetMode="External"/><Relationship Id="rId102" Type="http://schemas.openxmlformats.org/officeDocument/2006/relationships/hyperlink" Target="https://onlinelibrary.wiley.com/journal/14791838" TargetMode="External"/><Relationship Id="rId5" Type="http://schemas.openxmlformats.org/officeDocument/2006/relationships/hyperlink" Target="http://economice.ulbsibiu.ro/revista.economica/editorialboard.php" TargetMode="External"/><Relationship Id="rId90" Type="http://schemas.openxmlformats.org/officeDocument/2006/relationships/hyperlink" Target="https://www.mdpi.com/journal/sustainability/editors" TargetMode="External"/><Relationship Id="rId95" Type="http://schemas.openxmlformats.org/officeDocument/2006/relationships/hyperlink" Target="https://msdjournal.org/editorial-board/" TargetMode="External"/><Relationship Id="rId22" Type="http://schemas.openxmlformats.org/officeDocument/2006/relationships/hyperlink" Target="https://jcr.clarivate.com/jcr-jp/journal-profile?journal=S%20AFR%20J%20ECON%20MANAG%20S&amp;year=2021&amp;fromPage=%2Fjcr%2Fhome" TargetMode="External"/><Relationship Id="rId27" Type="http://schemas.openxmlformats.org/officeDocument/2006/relationships/hyperlink" Target="https://www.mdpi.com/journal/energies/special_issues/sustainable_energy_economy" TargetMode="External"/><Relationship Id="rId43" Type="http://schemas.openxmlformats.org/officeDocument/2006/relationships/hyperlink" Target="http://www.sciedu.ca/journal/index.php/rwe/about/editorialTeam" TargetMode="External"/><Relationship Id="rId48" Type="http://schemas.openxmlformats.org/officeDocument/2006/relationships/hyperlink" Target="https://www.tandfonline.com/toc/rero20/current" TargetMode="External"/><Relationship Id="rId64" Type="http://schemas.openxmlformats.org/officeDocument/2006/relationships/hyperlink" Target="http://economice.ulbsibiu.ro/revista.economica/editorialboard.php" TargetMode="External"/><Relationship Id="rId69" Type="http://schemas.openxmlformats.org/officeDocument/2006/relationships/hyperlink" Target="https://pjms.zim.pcz.pl/resources/html/cms/SCIENTIFICCOUNCIL" TargetMode="External"/><Relationship Id="rId113" Type="http://schemas.openxmlformats.org/officeDocument/2006/relationships/hyperlink" Target="https://www.mdpi.com/journal/sustainability" TargetMode="External"/><Relationship Id="rId80" Type="http://schemas.openxmlformats.org/officeDocument/2006/relationships/hyperlink" Target="https://www.scopus.com/sourceid/21101089551" TargetMode="External"/><Relationship Id="rId85" Type="http://schemas.openxmlformats.org/officeDocument/2006/relationships/hyperlink" Target="https://marketing.expertjournals.com/editorial-board/" TargetMode="External"/><Relationship Id="rId12" Type="http://schemas.openxmlformats.org/officeDocument/2006/relationships/hyperlink" Target="https://jacsm.ro/committee/" TargetMode="External"/><Relationship Id="rId17" Type="http://schemas.openxmlformats.org/officeDocument/2006/relationships/hyperlink" Target="http://bulletin-econom.univ.kiev.ua/editorial-board" TargetMode="External"/><Relationship Id="rId33" Type="http://schemas.openxmlformats.org/officeDocument/2006/relationships/hyperlink" Target="http://finance.expertjournals.com/editorial-board/" TargetMode="External"/><Relationship Id="rId38" Type="http://schemas.openxmlformats.org/officeDocument/2006/relationships/hyperlink" Target="https://msdjournal.org/editorial-board/" TargetMode="External"/><Relationship Id="rId59" Type="http://schemas.openxmlformats.org/officeDocument/2006/relationships/hyperlink" Target="https://www.mdpi.com/journal/agriculture" TargetMode="External"/><Relationship Id="rId103" Type="http://schemas.openxmlformats.org/officeDocument/2006/relationships/hyperlink" Target="https://onlinelibrary.wiley.com/journal/14791838" TargetMode="External"/><Relationship Id="rId108" Type="http://schemas.openxmlformats.org/officeDocument/2006/relationships/hyperlink" Target="https://www.mdpi.com/journal/sustainability" TargetMode="External"/><Relationship Id="rId54" Type="http://schemas.openxmlformats.org/officeDocument/2006/relationships/hyperlink" Target="http://www.davidpublisher.org/index.php/Home/Journal/detail?journalid=10&amp;jx=EW&amp;cont=editorial" TargetMode="External"/><Relationship Id="rId70" Type="http://schemas.openxmlformats.org/officeDocument/2006/relationships/hyperlink" Target="http://economice.ulbsibiu.ro/revista.economica/editorialboard.php" TargetMode="External"/><Relationship Id="rId75" Type="http://schemas.openxmlformats.org/officeDocument/2006/relationships/hyperlink" Target="https://www.igi-global.com/journals/open-access/reviewers/journal-global-information-management/1070" TargetMode="External"/><Relationship Id="rId91" Type="http://schemas.openxmlformats.org/officeDocument/2006/relationships/hyperlink" Target="http://economice.ulbsibiu.ro/revista.economica/editorialboard.php" TargetMode="External"/><Relationship Id="rId96" Type="http://schemas.openxmlformats.org/officeDocument/2006/relationships/hyperlink" Target="https://www.tandfonline.com/journals/rero20" TargetMode="External"/><Relationship Id="rId1" Type="http://schemas.openxmlformats.org/officeDocument/2006/relationships/hyperlink" Target="http://economice.ulbsibiu.ro/revista.economica/editorialboard.php" TargetMode="External"/><Relationship Id="rId6" Type="http://schemas.openxmlformats.org/officeDocument/2006/relationships/hyperlink" Target="https://www.mdpi.com/journal/entropy" TargetMode="External"/><Relationship Id="rId23" Type="http://schemas.openxmlformats.org/officeDocument/2006/relationships/hyperlink" Target="https://www.mdpi.com/journal/sustainability" TargetMode="External"/><Relationship Id="rId28" Type="http://schemas.openxmlformats.org/officeDocument/2006/relationships/hyperlink" Target="http://www.aabri.com/jibcseditorsandreviewers.html" TargetMode="External"/><Relationship Id="rId49" Type="http://schemas.openxmlformats.org/officeDocument/2006/relationships/hyperlink" Target="https://journals.sagepub.com/metrics/SGO" TargetMode="External"/><Relationship Id="rId114" Type="http://schemas.openxmlformats.org/officeDocument/2006/relationships/hyperlink" Target="https://www.mdpi.com/journal/admsci" TargetMode="External"/><Relationship Id="rId10" Type="http://schemas.openxmlformats.org/officeDocument/2006/relationships/hyperlink" Target="https://publicatii.uvvg.ro/index.php/studiaeconomia/about" TargetMode="External"/><Relationship Id="rId31" Type="http://schemas.openxmlformats.org/officeDocument/2006/relationships/hyperlink" Target="http://economice.ulbsibiu.ro/revista.economica/editorialboard.php" TargetMode="External"/><Relationship Id="rId44" Type="http://schemas.openxmlformats.org/officeDocument/2006/relationships/hyperlink" Target="http://www.cribfb.com/journal/index.php/aijssr/about/editorialTeam" TargetMode="External"/><Relationship Id="rId52" Type="http://schemas.openxmlformats.org/officeDocument/2006/relationships/hyperlink" Target="http://economice.ulbsibiu.ro/revista.economica/editorialboard.php" TargetMode="External"/><Relationship Id="rId60" Type="http://schemas.openxmlformats.org/officeDocument/2006/relationships/hyperlink" Target="https://www.mdpi.com/journal/ijerph" TargetMode="External"/><Relationship Id="rId65" Type="http://schemas.openxmlformats.org/officeDocument/2006/relationships/hyperlink" Target="https://www.armyacademy.ro/editura_consiliu.php" TargetMode="External"/><Relationship Id="rId73" Type="http://schemas.openxmlformats.org/officeDocument/2006/relationships/hyperlink" Target="https://www.mdpi.com/journal/sustainability" TargetMode="External"/><Relationship Id="rId78" Type="http://schemas.openxmlformats.org/officeDocument/2006/relationships/hyperlink" Target="https://www.scopus.com/sourceid/21100887502" TargetMode="External"/><Relationship Id="rId81" Type="http://schemas.openxmlformats.org/officeDocument/2006/relationships/hyperlink" Target="https://www.mdpi.com/journal/world" TargetMode="External"/><Relationship Id="rId86" Type="http://schemas.openxmlformats.org/officeDocument/2006/relationships/hyperlink" Target="https://business.expertjournals.com/editorial-board/" TargetMode="External"/><Relationship Id="rId94" Type="http://schemas.openxmlformats.org/officeDocument/2006/relationships/hyperlink" Target="http://economice.ulbsibiu.ro/revista.economica/editorialboard.php" TargetMode="External"/><Relationship Id="rId99" Type="http://schemas.openxmlformats.org/officeDocument/2006/relationships/hyperlink" Target="https://of.euba.sk/en/science-and-research/studia-commercialia-bratislavensia/editorial-board" TargetMode="External"/><Relationship Id="rId101" Type="http://schemas.openxmlformats.org/officeDocument/2006/relationships/hyperlink" Target="https://onlinelibrary.wiley.com/journal/14791838" TargetMode="External"/><Relationship Id="rId4" Type="http://schemas.openxmlformats.org/officeDocument/2006/relationships/hyperlink" Target="https://msdjournal.org/editorial-board/" TargetMode="External"/><Relationship Id="rId9" Type="http://schemas.openxmlformats.org/officeDocument/2006/relationships/hyperlink" Target="https://www.armyacademy.ro/engleza/buletin_comitee.php" TargetMode="External"/><Relationship Id="rId13" Type="http://schemas.openxmlformats.org/officeDocument/2006/relationships/hyperlink" Target="https://www.scirea.org/journal/EditorialBoard?JournalID=52000" TargetMode="External"/><Relationship Id="rId18" Type="http://schemas.openxmlformats.org/officeDocument/2006/relationships/hyperlink" Target="https://eknigibg.net/Editorial_board.pdf?fbclid=IwAR1SwZoyRNgSoA_47e8wajWU7AFYxAZ4gSwUs029En6gxd4DY-lZAcYiFv4" TargetMode="External"/><Relationship Id="rId39" Type="http://schemas.openxmlformats.org/officeDocument/2006/relationships/hyperlink" Target="https://www.mdpi.com/journal/mathematics/special_issues/advanced_methods_mathematical_modeling_financial_markets" TargetMode="External"/><Relationship Id="rId109" Type="http://schemas.openxmlformats.org/officeDocument/2006/relationships/hyperlink" Target="https://www.mdpi.com/journal/sustainability" TargetMode="External"/><Relationship Id="rId34" Type="http://schemas.openxmlformats.org/officeDocument/2006/relationships/hyperlink" Target="https://www.frontiersin.org/articles/10.3389/fenvs.2022.1059906/full" TargetMode="External"/><Relationship Id="rId50" Type="http://schemas.openxmlformats.org/officeDocument/2006/relationships/hyperlink" Target="https://www.revista-eon.eu/" TargetMode="External"/><Relationship Id="rId55" Type="http://schemas.openxmlformats.org/officeDocument/2006/relationships/hyperlink" Target="https://www.mdpi.com/journal/energies/special_issues/sustainable_energy_economy" TargetMode="External"/><Relationship Id="rId76" Type="http://schemas.openxmlformats.org/officeDocument/2006/relationships/hyperlink" Target="https://www.scopus.com/sourceid/3900148213" TargetMode="External"/><Relationship Id="rId97" Type="http://schemas.openxmlformats.org/officeDocument/2006/relationships/hyperlink" Target="http://economice.ulbsibiu.ro/revista.economica/editorialboard.php" TargetMode="External"/><Relationship Id="rId104" Type="http://schemas.openxmlformats.org/officeDocument/2006/relationships/hyperlink" Target="https://onlinelibrary.wiley.com/journal/14791838" TargetMode="External"/><Relationship Id="rId7" Type="http://schemas.openxmlformats.org/officeDocument/2006/relationships/hyperlink" Target="https://www.armyacademy.ro/editura_consiliu.php" TargetMode="External"/><Relationship Id="rId71" Type="http://schemas.openxmlformats.org/officeDocument/2006/relationships/hyperlink" Target="https://www.tandfonline.com/action/journalInformation?show=journalMetrics&amp;journalCode=rfse20" TargetMode="External"/><Relationship Id="rId92" Type="http://schemas.openxmlformats.org/officeDocument/2006/relationships/hyperlink" Target="http://bulletin-econom.univ.kiev.ua/editorial-board" TargetMode="External"/><Relationship Id="rId2" Type="http://schemas.openxmlformats.org/officeDocument/2006/relationships/hyperlink" Target="http://economics.expertjournals.com/editorial-board/" TargetMode="External"/><Relationship Id="rId29" Type="http://schemas.openxmlformats.org/officeDocument/2006/relationships/hyperlink" Target="https://zantworldpress.com/journals/?j=world-review-of-business-research" TargetMode="External"/><Relationship Id="rId24" Type="http://schemas.openxmlformats.org/officeDocument/2006/relationships/hyperlink" Target="https://jcr.clarivate.com/jcr-jp/journal-profile?journal=SUSTAINABILITY-BASEL&amp;year=2021&amp;fromPage=%2Fjcr%2Fhome" TargetMode="External"/><Relationship Id="rId40" Type="http://schemas.openxmlformats.org/officeDocument/2006/relationships/hyperlink" Target="http://ekonomski.pr.ac.rs/magazine-economic-outlook/" TargetMode="External"/><Relationship Id="rId45" Type="http://schemas.openxmlformats.org/officeDocument/2006/relationships/hyperlink" Target="http://www.cribfb.com/journal/index.php/ijibfr/about/editorialTeam" TargetMode="External"/><Relationship Id="rId66" Type="http://schemas.openxmlformats.org/officeDocument/2006/relationships/hyperlink" Target="https://www.armyacademy.ro/editura_consiliu.php" TargetMode="External"/><Relationship Id="rId87" Type="http://schemas.openxmlformats.org/officeDocument/2006/relationships/hyperlink" Target="https://economics.expertjournals.com/editorial-board/" TargetMode="External"/><Relationship Id="rId110" Type="http://schemas.openxmlformats.org/officeDocument/2006/relationships/hyperlink" Target="https://www.mdpi.com/journal/sustainability" TargetMode="External"/><Relationship Id="rId115" Type="http://schemas.openxmlformats.org/officeDocument/2006/relationships/hyperlink" Target="https://www.mdpi.com/journal/ijerph" TargetMode="External"/><Relationship Id="rId61" Type="http://schemas.openxmlformats.org/officeDocument/2006/relationships/hyperlink" Target="https://www.mdpi.com/journal/admsci" TargetMode="External"/><Relationship Id="rId82" Type="http://schemas.openxmlformats.org/officeDocument/2006/relationships/hyperlink" Target="https://www.jesd-online.com/editorial-board.html" TargetMode="External"/><Relationship Id="rId19" Type="http://schemas.openxmlformats.org/officeDocument/2006/relationships/hyperlink" Target="https://www.inderscience.com/jhome.php?jcode=ijdats" TargetMode="External"/><Relationship Id="rId14" Type="http://schemas.openxmlformats.org/officeDocument/2006/relationships/hyperlink" Target="https://www.davidpublisher.com/index.php/Home/Journal/detail?journalid=13&amp;jx=CUBR&amp;cont=editorial" TargetMode="External"/><Relationship Id="rId30" Type="http://schemas.openxmlformats.org/officeDocument/2006/relationships/hyperlink" Target="https://zantworldpress.com/journals/wrbr/editorial-board/" TargetMode="External"/><Relationship Id="rId35" Type="http://schemas.openxmlformats.org/officeDocument/2006/relationships/hyperlink" Target="https://www.ekonomiaisrodowisko.pl/journal" TargetMode="External"/><Relationship Id="rId56" Type="http://schemas.openxmlformats.org/officeDocument/2006/relationships/hyperlink" Target="http://economice.ulbsibiu.ro/revista.economica/editorialboard.php" TargetMode="External"/><Relationship Id="rId77" Type="http://schemas.openxmlformats.org/officeDocument/2006/relationships/hyperlink" Target="https://www.scopus.com/sourceid/21100887502" TargetMode="External"/><Relationship Id="rId100" Type="http://schemas.openxmlformats.org/officeDocument/2006/relationships/hyperlink" Target="https://onlinelibrary.wiley.com/journal/14791838" TargetMode="External"/><Relationship Id="rId105" Type="http://schemas.openxmlformats.org/officeDocument/2006/relationships/hyperlink" Target="https://onlinelibrary.wiley.com/journal/14791838" TargetMode="External"/><Relationship Id="rId8" Type="http://schemas.openxmlformats.org/officeDocument/2006/relationships/hyperlink" Target="https://www.armyacademy.ro/revista.php" TargetMode="External"/><Relationship Id="rId51" Type="http://schemas.openxmlformats.org/officeDocument/2006/relationships/hyperlink" Target="http://economice.ulbsibiu.ro/revista.economica/editorialboard.php" TargetMode="External"/><Relationship Id="rId72" Type="http://schemas.openxmlformats.org/officeDocument/2006/relationships/hyperlink" Target="https://www.mdpi.com/journal/sustainability" TargetMode="External"/><Relationship Id="rId93" Type="http://schemas.openxmlformats.org/officeDocument/2006/relationships/hyperlink" Target="https://e-journal.unair.ac.id/JMTT/about/editorialTeam" TargetMode="External"/><Relationship Id="rId98" Type="http://schemas.openxmlformats.org/officeDocument/2006/relationships/hyperlink" Target="https://www.mdpi.com/journal/mathematics/topic_editors/probability_and_statistics_theory" TargetMode="External"/><Relationship Id="rId3" Type="http://schemas.openxmlformats.org/officeDocument/2006/relationships/hyperlink" Target="http://finance.expertjournals.com/editorial-board/" TargetMode="External"/><Relationship Id="rId25" Type="http://schemas.openxmlformats.org/officeDocument/2006/relationships/hyperlink" Target="https://www.scimagojr.com/journalsearch.php?q=5700165172&amp;tip=sid" TargetMode="External"/><Relationship Id="rId46" Type="http://schemas.openxmlformats.org/officeDocument/2006/relationships/hyperlink" Target="https://www.mdpi.com/journal/jrfm" TargetMode="External"/><Relationship Id="rId67" Type="http://schemas.openxmlformats.org/officeDocument/2006/relationships/hyperlink" Target="https://www.armyacademy.ro/editura_consiliu.php" TargetMode="External"/><Relationship Id="rId116" Type="http://schemas.openxmlformats.org/officeDocument/2006/relationships/hyperlink" Target="https://www.mdpi.com/journal/behavsci" TargetMode="External"/><Relationship Id="rId20" Type="http://schemas.openxmlformats.org/officeDocument/2006/relationships/hyperlink" Target="https://sciendo.com/journal/SBE?tab=editorial-board" TargetMode="External"/><Relationship Id="rId41" Type="http://schemas.openxmlformats.org/officeDocument/2006/relationships/hyperlink" Target="https://editura.ulbsibiu.ro/consiliu-editorial/" TargetMode="External"/><Relationship Id="rId62" Type="http://schemas.openxmlformats.org/officeDocument/2006/relationships/hyperlink" Target="https://www.mdpi.com/journal/applsci" TargetMode="External"/><Relationship Id="rId83" Type="http://schemas.openxmlformats.org/officeDocument/2006/relationships/hyperlink" Target="https://znz.pcz.pl/en/editorial-board" TargetMode="External"/><Relationship Id="rId88" Type="http://schemas.openxmlformats.org/officeDocument/2006/relationships/hyperlink" Target="https://finance.expertjournals.com/editorial-board/" TargetMode="External"/><Relationship Id="rId111" Type="http://schemas.openxmlformats.org/officeDocument/2006/relationships/hyperlink" Target="https://www.mdpi.com/journal/sustainability" TargetMode="External"/><Relationship Id="rId15" Type="http://schemas.openxmlformats.org/officeDocument/2006/relationships/hyperlink" Target="http://economice.ulbsibiu.ro/revista.economica/editorialboard.php" TargetMode="External"/><Relationship Id="rId36" Type="http://schemas.openxmlformats.org/officeDocument/2006/relationships/hyperlink" Target="https://www.mdpi.com/journal/sustainability" TargetMode="External"/><Relationship Id="rId57" Type="http://schemas.openxmlformats.org/officeDocument/2006/relationships/hyperlink" Target="https://www.mdpi.com/journal/ijerph" TargetMode="External"/><Relationship Id="rId106" Type="http://schemas.openxmlformats.org/officeDocument/2006/relationships/hyperlink" Target="https://www.mdpi.com/journal/futuretransp/indexing"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feaa.uaic.ro/geba/2022/" TargetMode="External"/><Relationship Id="rId18" Type="http://schemas.openxmlformats.org/officeDocument/2006/relationships/hyperlink" Target="https://easychair.org/smart-program/IECS2022/index.html" TargetMode="External"/><Relationship Id="rId26" Type="http://schemas.openxmlformats.org/officeDocument/2006/relationships/hyperlink" Target="https://iecs.ro/conference2022/conference-details/conference-program/" TargetMode="External"/><Relationship Id="rId39" Type="http://schemas.openxmlformats.org/officeDocument/2006/relationships/hyperlink" Target="https://iecs.ro/committee/organizing/" TargetMode="External"/><Relationship Id="rId21" Type="http://schemas.openxmlformats.org/officeDocument/2006/relationships/hyperlink" Target="https://iecs.ro/" TargetMode="External"/><Relationship Id="rId34" Type="http://schemas.openxmlformats.org/officeDocument/2006/relationships/hyperlink" Target="https://noapteacercetatorilor.ulbsibiu.ro/ro/program/facultatea-de-stiinte-economice/" TargetMode="External"/><Relationship Id="rId42" Type="http://schemas.openxmlformats.org/officeDocument/2006/relationships/hyperlink" Target="http://www.iecs.ro/" TargetMode="External"/><Relationship Id="rId47" Type="http://schemas.openxmlformats.org/officeDocument/2006/relationships/hyperlink" Target="https://www.esd-conference.com/conference/90" TargetMode="External"/><Relationship Id="rId50" Type="http://schemas.openxmlformats.org/officeDocument/2006/relationships/hyperlink" Target="https://noapteacercetatorilor.ulbsibiu.ro/ro/" TargetMode="External"/><Relationship Id="rId55" Type="http://schemas.openxmlformats.org/officeDocument/2006/relationships/hyperlink" Target="https://iecs.ro/" TargetMode="External"/><Relationship Id="rId7" Type="http://schemas.openxmlformats.org/officeDocument/2006/relationships/hyperlink" Target="https://iecs.ro/conference2022/" TargetMode="External"/><Relationship Id="rId2" Type="http://schemas.openxmlformats.org/officeDocument/2006/relationships/hyperlink" Target="https://iecs.ro/conference2022/" TargetMode="External"/><Relationship Id="rId16" Type="http://schemas.openxmlformats.org/officeDocument/2006/relationships/hyperlink" Target="https://ibima.org/conference/39th-ibima-conference/" TargetMode="External"/><Relationship Id="rId29" Type="http://schemas.openxmlformats.org/officeDocument/2006/relationships/hyperlink" Target="http://ebeec.ihu.gr/index.php/past-conferences/ebeec-2022" TargetMode="External"/><Relationship Id="rId11" Type="http://schemas.openxmlformats.org/officeDocument/2006/relationships/hyperlink" Target="https://iecs.ro/conference2022/" TargetMode="External"/><Relationship Id="rId24" Type="http://schemas.openxmlformats.org/officeDocument/2006/relationships/hyperlink" Target="https://noapteacercetatorilor.ulbsibiu.ro/ro/program/facultatea-de-stiinte-economice/" TargetMode="External"/><Relationship Id="rId32" Type="http://schemas.openxmlformats.org/officeDocument/2006/relationships/hyperlink" Target="https://iecs.ro/conference2022/committee/organizing/" TargetMode="External"/><Relationship Id="rId37" Type="http://schemas.openxmlformats.org/officeDocument/2006/relationships/hyperlink" Target="https://iecs.ro/conference2022/committee/organizing/" TargetMode="External"/><Relationship Id="rId40" Type="http://schemas.openxmlformats.org/officeDocument/2006/relationships/hyperlink" Target="https://iecs.ro/committee/organizing/" TargetMode="External"/><Relationship Id="rId45" Type="http://schemas.openxmlformats.org/officeDocument/2006/relationships/hyperlink" Target="https://iecs.ro/conference2022/" TargetMode="External"/><Relationship Id="rId53" Type="http://schemas.openxmlformats.org/officeDocument/2006/relationships/hyperlink" Target="https://iecs.ro/" TargetMode="External"/><Relationship Id="rId58" Type="http://schemas.openxmlformats.org/officeDocument/2006/relationships/hyperlink" Target="https://iecs.ro/conference2021/" TargetMode="External"/><Relationship Id="rId5" Type="http://schemas.openxmlformats.org/officeDocument/2006/relationships/hyperlink" Target="https://iscsi-conference.org/" TargetMode="External"/><Relationship Id="rId61" Type="http://schemas.openxmlformats.org/officeDocument/2006/relationships/comments" Target="../comments1.xml"/><Relationship Id="rId19" Type="http://schemas.openxmlformats.org/officeDocument/2006/relationships/hyperlink" Target="http://dime.uab.ro/sites/icmea2020/conference-programme/" TargetMode="External"/><Relationship Id="rId14" Type="http://schemas.openxmlformats.org/officeDocument/2006/relationships/hyperlink" Target="https://www.eee-conference.com/index.html" TargetMode="External"/><Relationship Id="rId22" Type="http://schemas.openxmlformats.org/officeDocument/2006/relationships/hyperlink" Target="https://iecs.ro/conference2022/committee/organizing/" TargetMode="External"/><Relationship Id="rId27" Type="http://schemas.openxmlformats.org/officeDocument/2006/relationships/hyperlink" Target="https://easychair.org/smart-program/IECS2022/index.html" TargetMode="External"/><Relationship Id="rId30" Type="http://schemas.openxmlformats.org/officeDocument/2006/relationships/hyperlink" Target="http://ebeec.ihu.gr/index.php/past-conferences/ebeec-2022" TargetMode="External"/><Relationship Id="rId35" Type="http://schemas.openxmlformats.org/officeDocument/2006/relationships/hyperlink" Target="https://iecs.ro/conference2022/" TargetMode="External"/><Relationship Id="rId43" Type="http://schemas.openxmlformats.org/officeDocument/2006/relationships/hyperlink" Target="http://www.iecs.ro/" TargetMode="External"/><Relationship Id="rId48" Type="http://schemas.openxmlformats.org/officeDocument/2006/relationships/hyperlink" Target="https://noapteacercetatorilor.ulbsibiu.ro/ro/program/facultatea-de-stiinte-economice/" TargetMode="External"/><Relationship Id="rId56" Type="http://schemas.openxmlformats.org/officeDocument/2006/relationships/hyperlink" Target="https://noapteacercetatorilor.ulbsibiu.ro/ro/program/facultatea-de-stiinte-economice/" TargetMode="External"/><Relationship Id="rId8" Type="http://schemas.openxmlformats.org/officeDocument/2006/relationships/hyperlink" Target="https://ccir.ro/event/best-practices-usa-rd-protection-applied-business-community-health-care-academia/" TargetMode="External"/><Relationship Id="rId51" Type="http://schemas.openxmlformats.org/officeDocument/2006/relationships/hyperlink" Target="https://noapteacercetatorilor.ulbsibiu.ro/ro/" TargetMode="External"/><Relationship Id="rId3" Type="http://schemas.openxmlformats.org/officeDocument/2006/relationships/hyperlink" Target="https://www.feaa.uaic.ro/geba/2022/" TargetMode="External"/><Relationship Id="rId12" Type="http://schemas.openxmlformats.org/officeDocument/2006/relationships/hyperlink" Target="https://iecs.ro/conference2022/" TargetMode="External"/><Relationship Id="rId17" Type="http://schemas.openxmlformats.org/officeDocument/2006/relationships/hyperlink" Target="https://noapteacercetatorilor.ulbsibiu.ro/ro/program/facultatea-de-stiinte-economice/" TargetMode="External"/><Relationship Id="rId25" Type="http://schemas.openxmlformats.org/officeDocument/2006/relationships/hyperlink" Target="http://www.univcb.ro/p-235-conferinta.internationala.24.noiembrie.2022.html" TargetMode="External"/><Relationship Id="rId33" Type="http://schemas.openxmlformats.org/officeDocument/2006/relationships/hyperlink" Target="https://easychair.org/smart-program/IECS2022/2022-10-28.html" TargetMode="External"/><Relationship Id="rId38" Type="http://schemas.openxmlformats.org/officeDocument/2006/relationships/hyperlink" Target="https://iecs.ro/committee/organizing/" TargetMode="External"/><Relationship Id="rId46" Type="http://schemas.openxmlformats.org/officeDocument/2006/relationships/hyperlink" Target="https://www.aib.world/events/2022/" TargetMode="External"/><Relationship Id="rId59" Type="http://schemas.openxmlformats.org/officeDocument/2006/relationships/hyperlink" Target="https://iecs.ro/conference2022/committee/organizing/" TargetMode="External"/><Relationship Id="rId20" Type="http://schemas.openxmlformats.org/officeDocument/2006/relationships/hyperlink" Target="https://noapteacercetatorilor.ulbsibiu.ro/ro/program/facultatea-de-stiinte-economice/" TargetMode="External"/><Relationship Id="rId41" Type="http://schemas.openxmlformats.org/officeDocument/2006/relationships/hyperlink" Target="https://iecs.ro/committee/organizing/" TargetMode="External"/><Relationship Id="rId54" Type="http://schemas.openxmlformats.org/officeDocument/2006/relationships/hyperlink" Target="https://iecs.ro/" TargetMode="External"/><Relationship Id="rId1" Type="http://schemas.openxmlformats.org/officeDocument/2006/relationships/hyperlink" Target="https://iecs.ro/conference2022/" TargetMode="External"/><Relationship Id="rId6" Type="http://schemas.openxmlformats.org/officeDocument/2006/relationships/hyperlink" Target="https://noapteacercetatorilor.ulbsibiu.ro/ro/program/facultatea-de-stiinte-economice/" TargetMode="External"/><Relationship Id="rId15" Type="http://schemas.openxmlformats.org/officeDocument/2006/relationships/hyperlink" Target="https://iscsi-conference.org/" TargetMode="External"/><Relationship Id="rId23" Type="http://schemas.openxmlformats.org/officeDocument/2006/relationships/hyperlink" Target="https://easychair.org/smart-program/IECS2022/index.html" TargetMode="External"/><Relationship Id="rId28" Type="http://schemas.openxmlformats.org/officeDocument/2006/relationships/hyperlink" Target="https://iecs.ro/conference2022/committee/organizing/" TargetMode="External"/><Relationship Id="rId36" Type="http://schemas.openxmlformats.org/officeDocument/2006/relationships/hyperlink" Target="https://noapteacercetatorilor.ulbsibiu.ro/ro/program/facultatea-de-stiinte-economice/" TargetMode="External"/><Relationship Id="rId49" Type="http://schemas.openxmlformats.org/officeDocument/2006/relationships/hyperlink" Target="https://iecs.ro/conference2022/" TargetMode="External"/><Relationship Id="rId57" Type="http://schemas.openxmlformats.org/officeDocument/2006/relationships/hyperlink" Target="https://iecs.ro/conference2022/" TargetMode="External"/><Relationship Id="rId10" Type="http://schemas.openxmlformats.org/officeDocument/2006/relationships/hyperlink" Target="https://iecs.ro/conference2022/" TargetMode="External"/><Relationship Id="rId31" Type="http://schemas.openxmlformats.org/officeDocument/2006/relationships/hyperlink" Target="http://ebeec.ihu.gr/index.php/past-conferences/ebeec-2022" TargetMode="External"/><Relationship Id="rId44" Type="http://schemas.openxmlformats.org/officeDocument/2006/relationships/hyperlink" Target="https://tbs.ubbcluj.ro/conference/2022/index.html" TargetMode="External"/><Relationship Id="rId52" Type="http://schemas.openxmlformats.org/officeDocument/2006/relationships/hyperlink" Target="https://www.esd-conference.com/conference/90" TargetMode="External"/><Relationship Id="rId60" Type="http://schemas.openxmlformats.org/officeDocument/2006/relationships/vmlDrawing" Target="../drawings/vmlDrawing1.vml"/><Relationship Id="rId4" Type="http://schemas.openxmlformats.org/officeDocument/2006/relationships/hyperlink" Target="https://www.eee-conference.com/index.html" TargetMode="External"/><Relationship Id="rId9" Type="http://schemas.openxmlformats.org/officeDocument/2006/relationships/hyperlink" Target="http://asociatia-alpha.ro/gidni/09-2022/Brosura-program%20GIDNI%2009.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link.springer.com/chapter/10.1007/978-981-16-8866-9_16" TargetMode="External"/><Relationship Id="rId117" Type="http://schemas.openxmlformats.org/officeDocument/2006/relationships/hyperlink" Target="https://sciendo.com/article/10.2478/sbe-2022-0039" TargetMode="External"/><Relationship Id="rId21" Type="http://schemas.openxmlformats.org/officeDocument/2006/relationships/hyperlink" Target="https://doi.org/10.1016/j.procs.2022.08.053" TargetMode="External"/><Relationship Id="rId42" Type="http://schemas.openxmlformats.org/officeDocument/2006/relationships/hyperlink" Target="https://www.webofscience.com/wos/woscc/full-record/WOS:000902944200001" TargetMode="External"/><Relationship Id="rId47" Type="http://schemas.openxmlformats.org/officeDocument/2006/relationships/hyperlink" Target="https://link.springer.com/chapter/10.1007/978-3-030-01878-8_1" TargetMode="External"/><Relationship Id="rId63" Type="http://schemas.openxmlformats.org/officeDocument/2006/relationships/hyperlink" Target="https://link.springer.com/chapter/10.1007/978-3-030-01878-8_13" TargetMode="External"/><Relationship Id="rId68" Type="http://schemas.openxmlformats.org/officeDocument/2006/relationships/hyperlink" Target="https://doi.org/10.1007/978-3-030-50676-6" TargetMode="External"/><Relationship Id="rId84" Type="http://schemas.openxmlformats.org/officeDocument/2006/relationships/hyperlink" Target="https://doi.org/10.1007/978-3-030-01878-8_36" TargetMode="External"/><Relationship Id="rId89" Type="http://schemas.openxmlformats.org/officeDocument/2006/relationships/hyperlink" Target="https://www.scopus.com/record/display.uri?eid=2-s2.0-85125261564&amp;origin=resultslist&amp;sort=plf-f&amp;src=s&amp;st1=Raising+Awareness+on+SDGs.+A+Multi-Stakeholder+Approach&amp;sid=6b76931f80c242162463cb8f78e3cd49&amp;sot=b&amp;sdt=b&amp;sl=70&amp;s=TITLE-ABS-KEY%28Raising+Awareness+on+SDGs.+A+Multi-Stakeholder+Approach%29&amp;relpos=1&amp;citeCnt=0&amp;searchTerm=" TargetMode="External"/><Relationship Id="rId112" Type="http://schemas.openxmlformats.org/officeDocument/2006/relationships/hyperlink" Target="https://doi.org/10.1007/978-3-030-01878-8_31" TargetMode="External"/><Relationship Id="rId16" Type="http://schemas.openxmlformats.org/officeDocument/2006/relationships/hyperlink" Target="https://1510g6khk-y-https-link-springer-com.z.e-nformation.ro/chapter/10.1007/978-3-030-01878-8_5" TargetMode="External"/><Relationship Id="rId107" Type="http://schemas.openxmlformats.org/officeDocument/2006/relationships/hyperlink" Target="https://link.springer.com/chapter/10.1007/978-3-030-01878-8_31" TargetMode="External"/><Relationship Id="rId11" Type="http://schemas.openxmlformats.org/officeDocument/2006/relationships/hyperlink" Target="https://link.springer.com/chapter/10.1007/978-3-030-01878-8_2" TargetMode="External"/><Relationship Id="rId32" Type="http://schemas.openxmlformats.org/officeDocument/2006/relationships/hyperlink" Target="https://sciendo.com/article/10.2478/sbe-2022-0041" TargetMode="External"/><Relationship Id="rId37" Type="http://schemas.openxmlformats.org/officeDocument/2006/relationships/hyperlink" Target="https://www.mdpi.com/2227-7390/10/3/309" TargetMode="External"/><Relationship Id="rId53" Type="http://schemas.openxmlformats.org/officeDocument/2006/relationships/hyperlink" Target="https://www.webofscience.com/wos/woscc/full-record/WOS:000785329500001" TargetMode="External"/><Relationship Id="rId58" Type="http://schemas.openxmlformats.org/officeDocument/2006/relationships/hyperlink" Target="https://sciendo.com/pdf/10.2478/sbe-2022-0047" TargetMode="External"/><Relationship Id="rId74" Type="http://schemas.openxmlformats.org/officeDocument/2006/relationships/hyperlink" Target="https://doi.org/10.1080/13563467.2022.2038116" TargetMode="External"/><Relationship Id="rId79" Type="http://schemas.openxmlformats.org/officeDocument/2006/relationships/hyperlink" Target="https://doi.org/10.3390/su14021043" TargetMode="External"/><Relationship Id="rId102" Type="http://schemas.openxmlformats.org/officeDocument/2006/relationships/hyperlink" Target="https://link.springer.com/chapter/10.1007/978-3-030-01878-8_28" TargetMode="External"/><Relationship Id="rId123" Type="http://schemas.openxmlformats.org/officeDocument/2006/relationships/hyperlink" Target="https://www.scopus.com/record/display.uri?eid=2-s2.0-85125227351&amp;origin=resultslist&amp;sort=plf-f&amp;src=s&amp;sid=2cea30be517a59fc54af84ec2f5a4ef3&amp;sot=b&amp;sdt=b&amp;s=TITLE-ABS-KEY%28Segmenting+Customers+Based+on+Key+Determinants+of+Online+Shopping+Behavior%29&amp;sl=89&amp;sessionSearchId=2cea30be517a59fc54af84ec2f5a4ef3" TargetMode="External"/><Relationship Id="rId5" Type="http://schemas.openxmlformats.org/officeDocument/2006/relationships/hyperlink" Target="https://www.sciencedirect.com/science/article/pii/S1877050922007918" TargetMode="External"/><Relationship Id="rId90" Type="http://schemas.openxmlformats.org/officeDocument/2006/relationships/hyperlink" Target="https://www.scopus.com/sourceid/21101077468" TargetMode="External"/><Relationship Id="rId95" Type="http://schemas.openxmlformats.org/officeDocument/2006/relationships/hyperlink" Target="https://www.mdpi.com/2227-7390/10/3/309" TargetMode="External"/><Relationship Id="rId22" Type="http://schemas.openxmlformats.org/officeDocument/2006/relationships/hyperlink" Target="https://www.sciencedirect.com/science/article/pii/S1877050922007918" TargetMode="External"/><Relationship Id="rId27" Type="http://schemas.openxmlformats.org/officeDocument/2006/relationships/hyperlink" Target="https://sciendo.com/article/10.2478/sbe-2022-0049" TargetMode="External"/><Relationship Id="rId43" Type="http://schemas.openxmlformats.org/officeDocument/2006/relationships/hyperlink" Target="https://www.mdpi.com/2079-8954/10/6/238" TargetMode="External"/><Relationship Id="rId48" Type="http://schemas.openxmlformats.org/officeDocument/2006/relationships/hyperlink" Target="https://www.webofscience.com/wos/woscc/full-record/WOS:000923095600002" TargetMode="External"/><Relationship Id="rId64" Type="http://schemas.openxmlformats.org/officeDocument/2006/relationships/hyperlink" Target="https://link.springer.com/bookseries/11960" TargetMode="External"/><Relationship Id="rId69" Type="http://schemas.openxmlformats.org/officeDocument/2006/relationships/hyperlink" Target="https://link.springer.com/book/10.1007/978-3-030-50676-6" TargetMode="External"/><Relationship Id="rId113" Type="http://schemas.openxmlformats.org/officeDocument/2006/relationships/hyperlink" Target="https://1510q6trk-y-https-www-webofscience-com.z.e-nformation.ro/wos/woscc/full-record/WOS:000923095600017" TargetMode="External"/><Relationship Id="rId118" Type="http://schemas.openxmlformats.org/officeDocument/2006/relationships/hyperlink" Target="https://doi.org/10.2478/sbe-2022-0039" TargetMode="External"/><Relationship Id="rId80" Type="http://schemas.openxmlformats.org/officeDocument/2006/relationships/hyperlink" Target="https://www.webofscience.com/wos/woscc/full-record/WOS:000777438800003" TargetMode="External"/><Relationship Id="rId85" Type="http://schemas.openxmlformats.org/officeDocument/2006/relationships/hyperlink" Target="https://www.scopus.com/record/display.uri?eid=2-s2.0-85125227351&amp;origin=resultslist&amp;sort=plf-f" TargetMode="External"/><Relationship Id="rId12" Type="http://schemas.openxmlformats.org/officeDocument/2006/relationships/hyperlink" Target="https://doi.org/10.1007/978-3-030-01878-8_3" TargetMode="External"/><Relationship Id="rId17" Type="http://schemas.openxmlformats.org/officeDocument/2006/relationships/hyperlink" Target="https://www.scopus.com/record/display.uri?eid=2-s2.0-85104199227&amp;origin=resultslist&amp;sort=plf-f&amp;src=s&amp;st1=innovative+teaching+strategies+in+accounting&amp;nlo=&amp;nlr=&amp;nls=&amp;sid=c8055281ab37174e61df79da8caa7adb&amp;sot=b&amp;sdt=b&amp;sl=59&amp;s=TITLE-ABS-KEY%28innovative+teaching+strategies+in+accounting%29&amp;relpos=21&amp;citeCnt=1&amp;searchTerm=" TargetMode="External"/><Relationship Id="rId33" Type="http://schemas.openxmlformats.org/officeDocument/2006/relationships/hyperlink" Target="https://sciendo.com/article/10.2478/sbe-2022-0061" TargetMode="External"/><Relationship Id="rId38" Type="http://schemas.openxmlformats.org/officeDocument/2006/relationships/hyperlink" Target="https://www.mdpi.com/2071-1050/14/2/1043" TargetMode="External"/><Relationship Id="rId59" Type="http://schemas.openxmlformats.org/officeDocument/2006/relationships/hyperlink" Target="https://sciendo.com/article/10.2478/sbe-2022-0033" TargetMode="External"/><Relationship Id="rId103" Type="http://schemas.openxmlformats.org/officeDocument/2006/relationships/hyperlink" Target="https://doi.org/10.1007/978-3-030-01878-8_28" TargetMode="External"/><Relationship Id="rId108" Type="http://schemas.openxmlformats.org/officeDocument/2006/relationships/hyperlink" Target="https://link.springer.com/book/10.1007/978-3-030-01878-8" TargetMode="External"/><Relationship Id="rId124" Type="http://schemas.openxmlformats.org/officeDocument/2006/relationships/hyperlink" Target="https://www.scopus.com/record/display.uri?eid=2-s2.0-85126248429&amp;origin=resultslist&amp;sort=plf-f&amp;src=s&amp;sid=2cea30be517a59fc54af84ec2f5a4ef3&amp;sot=b&amp;sdt=b&amp;s=TITLE-ABS-KEY%28Key+Predictors+of+Customer+Loyalty+for+Facebook+Brand+Pages.+Empirical+Research+on+Social+Media+Marketing%29&amp;sl=89&amp;sessionSearchId=2cea30be517a59fc54af84ec2f5a4ef3" TargetMode="External"/><Relationship Id="rId54" Type="http://schemas.openxmlformats.org/officeDocument/2006/relationships/hyperlink" Target="https://www.mdpi.com/1591408" TargetMode="External"/><Relationship Id="rId70" Type="http://schemas.openxmlformats.org/officeDocument/2006/relationships/hyperlink" Target="https://link.springer.com/book/10.1007/978-3-030-50676-6" TargetMode="External"/><Relationship Id="rId75" Type="http://schemas.openxmlformats.org/officeDocument/2006/relationships/hyperlink" Target="https://www.webofscience.com/wos/woscc/full-record/WOS:000863399800002" TargetMode="External"/><Relationship Id="rId91" Type="http://schemas.openxmlformats.org/officeDocument/2006/relationships/hyperlink" Target="https://www.springer.com/us/book/9783030018771" TargetMode="External"/><Relationship Id="rId96" Type="http://schemas.openxmlformats.org/officeDocument/2006/relationships/hyperlink" Target="https://www.webofscience.com/wos/woscc/full-record/WOS:000771476200001" TargetMode="External"/><Relationship Id="rId1" Type="http://schemas.openxmlformats.org/officeDocument/2006/relationships/hyperlink" Target="https://www.webofscience.com/wos/woscc/full-record/WOS:000867105000001" TargetMode="External"/><Relationship Id="rId6" Type="http://schemas.openxmlformats.org/officeDocument/2006/relationships/hyperlink" Target="https://www.scopus.com/authid/detail.uri?authorId=57200396450" TargetMode="External"/><Relationship Id="rId23" Type="http://schemas.openxmlformats.org/officeDocument/2006/relationships/hyperlink" Target="https://ejist.ro/files/pdf/492.pdf" TargetMode="External"/><Relationship Id="rId28" Type="http://schemas.openxmlformats.org/officeDocument/2006/relationships/hyperlink" Target="https://sciendo.com/article/10.2478/sbe-2022-0020" TargetMode="External"/><Relationship Id="rId49" Type="http://schemas.openxmlformats.org/officeDocument/2006/relationships/hyperlink" Target="https://www.webofscience.com/wos/woscc/full-record/WOS:000863339600001" TargetMode="External"/><Relationship Id="rId114" Type="http://schemas.openxmlformats.org/officeDocument/2006/relationships/hyperlink" Target="https://sciendo.com/article/10.2478/sbe-2022-0058" TargetMode="External"/><Relationship Id="rId119" Type="http://schemas.openxmlformats.org/officeDocument/2006/relationships/hyperlink" Target="https://www.mdpi.com/1591408" TargetMode="External"/><Relationship Id="rId44" Type="http://schemas.openxmlformats.org/officeDocument/2006/relationships/hyperlink" Target="https://www.scopus.com/record/display.uri?eid=2-s2.0-85126236952&amp;origin=resultslist&amp;sort=plf-f&amp;src=s&amp;st1=orastean+ramona&amp;sid=050ced56e12bd20c0ca629202af248cf&amp;sot=b&amp;sdt=b&amp;sl=20&amp;s=ALL%28orastean+ramona%29&amp;relpos=3&amp;citeCnt=1&amp;searchTerm=" TargetMode="External"/><Relationship Id="rId60" Type="http://schemas.openxmlformats.org/officeDocument/2006/relationships/hyperlink" Target="https://www.webofscience.com/wos/woscc/full-record/WOS:000902944200001" TargetMode="External"/><Relationship Id="rId65" Type="http://schemas.openxmlformats.org/officeDocument/2006/relationships/hyperlink" Target="https://link.springer.com/chapter/10.1007/978-3-030-01878-8_17" TargetMode="External"/><Relationship Id="rId81" Type="http://schemas.openxmlformats.org/officeDocument/2006/relationships/hyperlink" Target="https://doi.org/10.24818/18423264/56.1.22.03" TargetMode="External"/><Relationship Id="rId86" Type="http://schemas.openxmlformats.org/officeDocument/2006/relationships/hyperlink" Target="https://doi.org/10.1007/978-3-030-50676-6_31" TargetMode="External"/><Relationship Id="rId4" Type="http://schemas.openxmlformats.org/officeDocument/2006/relationships/hyperlink" Target="https://doi.org/10.1016/j.procs.2022.08.053" TargetMode="External"/><Relationship Id="rId9" Type="http://schemas.openxmlformats.org/officeDocument/2006/relationships/hyperlink" Target="https://link.springer.com/chapter/10.1007/978-3-030-50676-6_2" TargetMode="External"/><Relationship Id="rId13" Type="http://schemas.openxmlformats.org/officeDocument/2006/relationships/hyperlink" Target="https://www.webofscience.com/wos/woscc/full-record/WOS:000755071900001" TargetMode="External"/><Relationship Id="rId18" Type="http://schemas.openxmlformats.org/officeDocument/2006/relationships/hyperlink" Target="https://www.webofscience.com/wos/woscc/full-record/WOS:000867105000001" TargetMode="External"/><Relationship Id="rId39" Type="http://schemas.openxmlformats.org/officeDocument/2006/relationships/hyperlink" Target="https://doi.org/10.3390/su14021043" TargetMode="External"/><Relationship Id="rId109" Type="http://schemas.openxmlformats.org/officeDocument/2006/relationships/hyperlink" Target="https://doi.org/10.1007/978-3-030-01878-8_31" TargetMode="External"/><Relationship Id="rId34" Type="http://schemas.openxmlformats.org/officeDocument/2006/relationships/hyperlink" Target="https://151096pud-y-https-www-scopus-com.z.e-nformation.ro/record/display.uri?eid=2-s2.0-85125287248&amp;origin=resultslist&amp;sort=plf-f&amp;src=s&amp;st1=HERCIU&amp;st2=Mihaela&amp;nlo=1&amp;nlr=20&amp;nls=count-f&amp;sid=bd84500a32539222d8d2b4d9882284eb&amp;sot=anl&amp;sdt=aut&amp;sl=36&amp;s=AU-ID%28%22Herciu%2c+Mihaela%22+24832699200%29&amp;relpos=12&amp;citeCnt=0&amp;searchTerm=" TargetMode="External"/><Relationship Id="rId50" Type="http://schemas.openxmlformats.org/officeDocument/2006/relationships/hyperlink" Target="https://www.webofscience.com/wos/woscc/full-record/WOS:000855161200003" TargetMode="External"/><Relationship Id="rId55" Type="http://schemas.openxmlformats.org/officeDocument/2006/relationships/hyperlink" Target="https://1510q6ey7-y-https-www-webofscience-com.z.e-nformation.ro/wos/woscc/full-record/WOS:000923095600005" TargetMode="External"/><Relationship Id="rId76" Type="http://schemas.openxmlformats.org/officeDocument/2006/relationships/hyperlink" Target="https://www.webofscience.com/wos/woscc/full-record/WOS:000803246100020" TargetMode="External"/><Relationship Id="rId97" Type="http://schemas.openxmlformats.org/officeDocument/2006/relationships/hyperlink" Target="https://www.mdpi.com/2071-1050/14/4/2069" TargetMode="External"/><Relationship Id="rId104" Type="http://schemas.openxmlformats.org/officeDocument/2006/relationships/hyperlink" Target="https://1510q6gu9-y-https-www-webofscience-com.z.e-nformation.ro/wos/woscc/full-record/WOS:000750278000001" TargetMode="External"/><Relationship Id="rId120" Type="http://schemas.openxmlformats.org/officeDocument/2006/relationships/hyperlink" Target="https://www.webofscience.com/wos/woscc/full-record/WOS:000785329500001" TargetMode="External"/><Relationship Id="rId7" Type="http://schemas.openxmlformats.org/officeDocument/2006/relationships/hyperlink" Target="https://doi.org/10.1007/978-3-030-01878-8_2" TargetMode="External"/><Relationship Id="rId71" Type="http://schemas.openxmlformats.org/officeDocument/2006/relationships/hyperlink" Target="https://link.springer.com/book/10.1007/978-3-030-50676-6" TargetMode="External"/><Relationship Id="rId92" Type="http://schemas.openxmlformats.org/officeDocument/2006/relationships/hyperlink" Target="https://www.webofscience.com/wos/woscc/full-record/WOS:000757048600001" TargetMode="External"/><Relationship Id="rId2" Type="http://schemas.openxmlformats.org/officeDocument/2006/relationships/hyperlink" Target="https://www.mdpi.com/2071-1050/14/19/12335" TargetMode="External"/><Relationship Id="rId29" Type="http://schemas.openxmlformats.org/officeDocument/2006/relationships/hyperlink" Target="https://www.webofscience.com/wos/woscc/full-record/WOS:000803246100020" TargetMode="External"/><Relationship Id="rId24" Type="http://schemas.openxmlformats.org/officeDocument/2006/relationships/hyperlink" Target="https://doi.org/10.1007/978-3-030-01878-8_30" TargetMode="External"/><Relationship Id="rId40" Type="http://schemas.openxmlformats.org/officeDocument/2006/relationships/hyperlink" Target="https://doi.org/10.3390/su14042069" TargetMode="External"/><Relationship Id="rId45" Type="http://schemas.openxmlformats.org/officeDocument/2006/relationships/hyperlink" Target="https://www.webofscience.com/wos/woscc/full-record/WOS:000785329500001" TargetMode="External"/><Relationship Id="rId66" Type="http://schemas.openxmlformats.org/officeDocument/2006/relationships/hyperlink" Target="https://doi.org/10.1007/978-3-030-01878-8_17" TargetMode="External"/><Relationship Id="rId87" Type="http://schemas.openxmlformats.org/officeDocument/2006/relationships/hyperlink" Target="https://doi.org/10.1007/978-3-030-50676-6_31" TargetMode="External"/><Relationship Id="rId110" Type="http://schemas.openxmlformats.org/officeDocument/2006/relationships/hyperlink" Target="https://link.springer.com/chapter/10.1007/978-3-030-50676-6_27" TargetMode="External"/><Relationship Id="rId115" Type="http://schemas.openxmlformats.org/officeDocument/2006/relationships/hyperlink" Target="https://doi.org/10.2478/sbe-2022-0058" TargetMode="External"/><Relationship Id="rId61" Type="http://schemas.openxmlformats.org/officeDocument/2006/relationships/hyperlink" Target="https://www.mdpi.com/2079-8954/10/6/238" TargetMode="External"/><Relationship Id="rId82" Type="http://schemas.openxmlformats.org/officeDocument/2006/relationships/hyperlink" Target="https://doi.org/10.24818/18423264/56.1.22.03" TargetMode="External"/><Relationship Id="rId19" Type="http://schemas.openxmlformats.org/officeDocument/2006/relationships/hyperlink" Target="https://www.mdpi.com/2071-1050/14/19/12335" TargetMode="External"/><Relationship Id="rId14" Type="http://schemas.openxmlformats.org/officeDocument/2006/relationships/hyperlink" Target="https://www.mdpi.com/2227-7390/10/3/309" TargetMode="External"/><Relationship Id="rId30" Type="http://schemas.openxmlformats.org/officeDocument/2006/relationships/hyperlink" Target="https://www.webofscience.com/wos/woscc/full-record/WOS:000865162800020" TargetMode="External"/><Relationship Id="rId35" Type="http://schemas.openxmlformats.org/officeDocument/2006/relationships/hyperlink" Target="https://www.scopus.com/record/display.uri?eid=2-s2.0-85121946278&amp;origin=resultslist&amp;sort=plf-f" TargetMode="External"/><Relationship Id="rId56" Type="http://schemas.openxmlformats.org/officeDocument/2006/relationships/hyperlink" Target="https://sciendo.com/article/10.2478/sbe-2022-0046" TargetMode="External"/><Relationship Id="rId77" Type="http://schemas.openxmlformats.org/officeDocument/2006/relationships/hyperlink" Target="https://www.webofscience.com/wos/woscc/full-record/WOS:000757048600001" TargetMode="External"/><Relationship Id="rId100" Type="http://schemas.openxmlformats.org/officeDocument/2006/relationships/hyperlink" Target="https://www.scopus.com/record/display.uri?eid=2-s2.0-85125260391&amp;origin=resultslist&amp;sort=plf-f&amp;src=s&amp;sid=2bf1879b8bd89bcbb1c02fdf8d3d5811&amp;sot=b&amp;sdt=b&amp;s=DOI%2810.1007%2F978-3-030-50676-6_23%29&amp;sl=33&amp;sessionSearchId=2bf1879b8bd89bcbb1c02fdf8d3d5811" TargetMode="External"/><Relationship Id="rId105" Type="http://schemas.openxmlformats.org/officeDocument/2006/relationships/hyperlink" Target="https://link.springer.com/article/10.1007/s11205-021-02873-7" TargetMode="External"/><Relationship Id="rId8" Type="http://schemas.openxmlformats.org/officeDocument/2006/relationships/hyperlink" Target="https://doi.org/10.1007/978-3-030-50676-6_2" TargetMode="External"/><Relationship Id="rId51" Type="http://schemas.openxmlformats.org/officeDocument/2006/relationships/hyperlink" Target="https://www.webofscience.com/wos/woscc/full-record/WOS:000803246100018" TargetMode="External"/><Relationship Id="rId72" Type="http://schemas.openxmlformats.org/officeDocument/2006/relationships/hyperlink" Target="https://www.tandfonline.com/doi/full/10.1080/13563467.2022.2038116" TargetMode="External"/><Relationship Id="rId93" Type="http://schemas.openxmlformats.org/officeDocument/2006/relationships/hyperlink" Target="https://www.mdpi.com/2071-1050/14/2/1043" TargetMode="External"/><Relationship Id="rId98" Type="http://schemas.openxmlformats.org/officeDocument/2006/relationships/hyperlink" Target="https://www.scopus.com/record/display.uri?eid=2-s2.0-85125252767&amp;origin=resultslist&amp;sort=plf-f&amp;src=s&amp;sid=2bf1879b8bd89bcbb1c02fdf8d3d5811&amp;sot=b&amp;sdt=b&amp;s=DOI%2810.1007%2F978-3-319-71876-7_30%29&amp;sl=33&amp;sessionSearchId=2bf1879b8bd89bcbb1c02fdf8d3d5811" TargetMode="External"/><Relationship Id="rId121" Type="http://schemas.openxmlformats.org/officeDocument/2006/relationships/hyperlink" Target="https://www.webofscience.com/wos/woscc/full-record/WOS:000777438800003" TargetMode="External"/><Relationship Id="rId3" Type="http://schemas.openxmlformats.org/officeDocument/2006/relationships/hyperlink" Target="https://doi.org/10.3390/su141912335" TargetMode="External"/><Relationship Id="rId25" Type="http://schemas.openxmlformats.org/officeDocument/2006/relationships/hyperlink" Target="https://link.springer.com/chapter/10.1007/978-3-030-50676-6_8" TargetMode="External"/><Relationship Id="rId46" Type="http://schemas.openxmlformats.org/officeDocument/2006/relationships/hyperlink" Target="https://www.mdpi.com/1591408" TargetMode="External"/><Relationship Id="rId67" Type="http://schemas.openxmlformats.org/officeDocument/2006/relationships/hyperlink" Target="https://www.springer.com/series/11960" TargetMode="External"/><Relationship Id="rId116" Type="http://schemas.openxmlformats.org/officeDocument/2006/relationships/hyperlink" Target="https://1510q6trk-y-https-www-webofscience-com.z.e-nformation.ro/wos/woscc/full-record/WOS:000865162800018" TargetMode="External"/><Relationship Id="rId20" Type="http://schemas.openxmlformats.org/officeDocument/2006/relationships/hyperlink" Target="https://doi.org/10.3390/su141912335" TargetMode="External"/><Relationship Id="rId41" Type="http://schemas.openxmlformats.org/officeDocument/2006/relationships/hyperlink" Target="https://www.mdpi.com/2071-1050/14/4/2069" TargetMode="External"/><Relationship Id="rId62" Type="http://schemas.openxmlformats.org/officeDocument/2006/relationships/hyperlink" Target="https://www.scopus.com/record/display.uri?eid=2-s2.0-85126190114&amp;origin=resultslist&amp;sort=plf-f" TargetMode="External"/><Relationship Id="rId83" Type="http://schemas.openxmlformats.org/officeDocument/2006/relationships/hyperlink" Target="https://doi.org/10.1007/978-3-030-01878-8_36" TargetMode="External"/><Relationship Id="rId88" Type="http://schemas.openxmlformats.org/officeDocument/2006/relationships/hyperlink" Target="https://link.springer.com/chapter/10.1007/978-3-030-50676-6_17" TargetMode="External"/><Relationship Id="rId111" Type="http://schemas.openxmlformats.org/officeDocument/2006/relationships/hyperlink" Target="https://link.springer.com/conference/iecs" TargetMode="External"/><Relationship Id="rId15" Type="http://schemas.openxmlformats.org/officeDocument/2006/relationships/hyperlink" Target="https://151096khh-y-https-www-scopus-com.z.e-nformation.ro/record/display.uri?eid=2-s2.0-85126251449&amp;origin=resultslist&amp;sort=plf-f" TargetMode="External"/><Relationship Id="rId36" Type="http://schemas.openxmlformats.org/officeDocument/2006/relationships/hyperlink" Target="https://link.springer.com/chapter/10.1007/978-3-030-01878-8_12" TargetMode="External"/><Relationship Id="rId57" Type="http://schemas.openxmlformats.org/officeDocument/2006/relationships/hyperlink" Target="https://www.webofscience.com/wos/woscc/full-record/WOS:000923095600006" TargetMode="External"/><Relationship Id="rId106" Type="http://schemas.openxmlformats.org/officeDocument/2006/relationships/hyperlink" Target="https://www.webofscience.com/wos/woscc/full-record/WOS:000771476200001" TargetMode="External"/><Relationship Id="rId10" Type="http://schemas.openxmlformats.org/officeDocument/2006/relationships/hyperlink" Target="https://www.scopus.com/authid/detail.uri?authorId=57200396450" TargetMode="External"/><Relationship Id="rId31" Type="http://schemas.openxmlformats.org/officeDocument/2006/relationships/hyperlink" Target="https://www.webofscience.com/wos/woscc/full-record/WOS:000923095600020" TargetMode="External"/><Relationship Id="rId52" Type="http://schemas.openxmlformats.org/officeDocument/2006/relationships/hyperlink" Target="https://www.webofscience.com/wos/woscc/full-record/WOS:000770775200003" TargetMode="External"/><Relationship Id="rId73" Type="http://schemas.openxmlformats.org/officeDocument/2006/relationships/hyperlink" Target="https://www.tandfonline.com/doi/full/10.1080/13563467.2022.2038116" TargetMode="External"/><Relationship Id="rId78" Type="http://schemas.openxmlformats.org/officeDocument/2006/relationships/hyperlink" Target="https://doi.org/10.3390/su14021043" TargetMode="External"/><Relationship Id="rId94" Type="http://schemas.openxmlformats.org/officeDocument/2006/relationships/hyperlink" Target="https://www.webofscience.com/wos/woscc/full-record/WOS:000755071900001" TargetMode="External"/><Relationship Id="rId99" Type="http://schemas.openxmlformats.org/officeDocument/2006/relationships/hyperlink" Target="https://link.springer.com/chapter/10.1007/978-3-319-71876-7_30" TargetMode="External"/><Relationship Id="rId101" Type="http://schemas.openxmlformats.org/officeDocument/2006/relationships/hyperlink" Target="https://link.springer.com/chapter/10.1007/978-3-030-50676-6_23" TargetMode="External"/><Relationship Id="rId122" Type="http://schemas.openxmlformats.org/officeDocument/2006/relationships/hyperlink" Target="https://ecocyb.ase.ro/nr2022_1/3.%20Cetina%20Iuliana,%20Violeta%20Radulescu%20pdf.pdf"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erasmusplus.ro/library/Superior/2021/Rezultate_selectie_KA220-HED_2021.pdf" TargetMode="External"/><Relationship Id="rId2" Type="http://schemas.openxmlformats.org/officeDocument/2006/relationships/hyperlink" Target="https://mfe.gov.ro/wp-content/uploads/2022/03/b6aed2c59159e8ff083bec9129efc73a.pdf" TargetMode="External"/><Relationship Id="rId1" Type="http://schemas.openxmlformats.org/officeDocument/2006/relationships/hyperlink" Target="https://www.erasmusplus.ro/library/Superior/2021/Rezultate_selectie_KA220-HED_2021.pdf" TargetMode="External"/><Relationship Id="rId4" Type="http://schemas.openxmlformats.org/officeDocument/2006/relationships/hyperlink" Target="https://www.erasmusplus.ro/library/Superior/2021/Rezultate_selectie_KA220-HED_2021.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routledge.com/Economic-Methodology-History-and-Pluralism-Expanding-Economic-Thought/Negru-Hawkins/p/book/9780367695675"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hyperlink" Target="http://www.cnfis.ro/wp-content/uploads/2022/03/FDI2022-rezultate-finale-CNFIS-proiecte.pdf"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FSEC@"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ec.europa.eu/research/participants/grants/101095039" TargetMode="External"/><Relationship Id="rId1" Type="http://schemas.openxmlformats.org/officeDocument/2006/relationships/hyperlink" Target="https://ec.europa.eu/info/funding-tenders/opportunities/portal/screen/opportunities/projects-results;programCode=DIGITAL"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gi-global.com/chapter/the-impact-of-investment-on-sustainable-competitiveness-aspects/290684" TargetMode="External"/><Relationship Id="rId299" Type="http://schemas.openxmlformats.org/officeDocument/2006/relationships/hyperlink" Target="https://www.mdpi.com/2071-1050/14/16/10360" TargetMode="External"/><Relationship Id="rId21" Type="http://schemas.openxmlformats.org/officeDocument/2006/relationships/hyperlink" Target="https://ijain.org/index.php/IJAIN/article/view/587" TargetMode="External"/><Relationship Id="rId63" Type="http://schemas.openxmlformats.org/officeDocument/2006/relationships/hyperlink" Target="https://www.webofscience.com/wos/woscc/full-record/WOS:000710099200001" TargetMode="External"/><Relationship Id="rId159" Type="http://schemas.openxmlformats.org/officeDocument/2006/relationships/hyperlink" Target="http://joiv.org/index.php/joiv/article/view/1095" TargetMode="External"/><Relationship Id="rId324" Type="http://schemas.openxmlformats.org/officeDocument/2006/relationships/hyperlink" Target="https://www.mdpi.com/2504-3110/6/10/562" TargetMode="External"/><Relationship Id="rId366" Type="http://schemas.openxmlformats.org/officeDocument/2006/relationships/hyperlink" Target="https://1510q6trk-y-https-www-webofscience-com.z.e-nformation.ro/wos/woscc/full-record/WOS:000851959800001" TargetMode="External"/><Relationship Id="rId170" Type="http://schemas.openxmlformats.org/officeDocument/2006/relationships/hyperlink" Target="https://www.ceeol.com/search/article-detail?id=1045826" TargetMode="External"/><Relationship Id="rId226" Type="http://schemas.openxmlformats.org/officeDocument/2006/relationships/hyperlink" Target="https://scholar.google.com/scholar?cluster=16731972716480730034&amp;hl=ro&amp;as_sdt=2005&amp;as_ylo=2022&amp;as_yhi=2022" TargetMode="External"/><Relationship Id="rId268" Type="http://schemas.openxmlformats.org/officeDocument/2006/relationships/hyperlink" Target="https://ieeexplore.ieee.org/abstract/document/9823902/" TargetMode="External"/><Relationship Id="rId32" Type="http://schemas.openxmlformats.org/officeDocument/2006/relationships/hyperlink" Target="https://www.sciencedirect.com/science/article/pii/S2212567115009922" TargetMode="External"/><Relationship Id="rId74" Type="http://schemas.openxmlformats.org/officeDocument/2006/relationships/hyperlink" Target="https://fkd.net.ua/index.php/fkd/article/view/3634" TargetMode="External"/><Relationship Id="rId128" Type="http://schemas.openxmlformats.org/officeDocument/2006/relationships/hyperlink" Target="https://managementjournal.usamv.ro/pdf/vol.22_1/Art47.pdf" TargetMode="External"/><Relationship Id="rId335" Type="http://schemas.openxmlformats.org/officeDocument/2006/relationships/hyperlink" Target="https://iopscience.iop.org/article/10.1149/10701.8819ecst" TargetMode="External"/><Relationship Id="rId5" Type="http://schemas.openxmlformats.org/officeDocument/2006/relationships/hyperlink" Target="https://www.mdpi.com/2076-3387/12/1/8" TargetMode="External"/><Relationship Id="rId181" Type="http://schemas.openxmlformats.org/officeDocument/2006/relationships/hyperlink" Target="https://www.ceeol.com/search/article-detail?id=1071091" TargetMode="External"/><Relationship Id="rId237" Type="http://schemas.openxmlformats.org/officeDocument/2006/relationships/hyperlink" Target="https://151096mle-y-https-www-scopus-com.z.e-nformation.ro/record/display.uri?eid=2-s2.0-85089178946&amp;origin=resultslist&amp;sort=plf-f&amp;src=s&amp;nlo=&amp;nlr=&amp;nls=&amp;citedAuthorId=39861906300&amp;imp=t&amp;sid=24b368d8442391182163a7170c9b6508&amp;sot=cite&amp;sdt=cl&amp;cluster=scopubyr%2c%222022%22%2ct&amp;sl=0&amp;relpos=10&amp;citeCnt=10&amp;searchTerm=" TargetMode="External"/><Relationship Id="rId279" Type="http://schemas.openxmlformats.org/officeDocument/2006/relationships/hyperlink" Target="https://www.mdpi.com/1660-4601/19/19/12171" TargetMode="External"/><Relationship Id="rId43" Type="http://schemas.openxmlformats.org/officeDocument/2006/relationships/hyperlink" Target="https://www.taylorfrancis.com/chapters/edit/10.4324/9781003220220-18/fintech-approach-assessing-innovative-smes-credit-risk-roohallah-aboojafari-mahdi-dehghani" TargetMode="External"/><Relationship Id="rId139" Type="http://schemas.openxmlformats.org/officeDocument/2006/relationships/hyperlink" Target="https://www.mdpi.com/2227-7072/10/4/112" TargetMode="External"/><Relationship Id="rId290" Type="http://schemas.openxmlformats.org/officeDocument/2006/relationships/hyperlink" Target="https://www.mdpi.com/2076-3417/12/15/7509" TargetMode="External"/><Relationship Id="rId304" Type="http://schemas.openxmlformats.org/officeDocument/2006/relationships/hyperlink" Target="https://link.springer.com/article/10.1186/s44147-021-00063-3" TargetMode="External"/><Relationship Id="rId346" Type="http://schemas.openxmlformats.org/officeDocument/2006/relationships/hyperlink" Target="https://www.scopus.com/record/display.uri?eid=2-s2.0-85141452809&amp;origin=resultslist&amp;sort=plf-f&amp;src=s&amp;st1=Feasibility+of+Using+Electrooculography-Based+Eye-Trackers+for+Neuromarketing+Applications&amp;sid=5de8f243d47acb64e2c6dc15b93662e4&amp;sot=b&amp;sdt=b&amp;sl=97&amp;s=TITLE%28Feasibility+of+Using+Electrooculography-Based+Eye-Trackers+for+Neuromarketing+Applications%29&amp;relpos=0&amp;citeCnt=0&amp;searchTerm=" TargetMode="External"/><Relationship Id="rId85" Type="http://schemas.openxmlformats.org/officeDocument/2006/relationships/hyperlink" Target="https://link.springer.com/chapter/10.1007/978-3-031-25741-4_3" TargetMode="External"/><Relationship Id="rId150" Type="http://schemas.openxmlformats.org/officeDocument/2006/relationships/hyperlink" Target="https://www.mdpi.com/2071-1050/14/23/16149" TargetMode="External"/><Relationship Id="rId192" Type="http://schemas.openxmlformats.org/officeDocument/2006/relationships/hyperlink" Target="https://www.tandfonline.com/doi/abs/10.1080/23311975.2022.2104439" TargetMode="External"/><Relationship Id="rId206" Type="http://schemas.openxmlformats.org/officeDocument/2006/relationships/hyperlink" Target="https://www.mdpi.com/1911-8074/15/4/166" TargetMode="External"/><Relationship Id="rId248" Type="http://schemas.openxmlformats.org/officeDocument/2006/relationships/hyperlink" Target="https://link.springer.com/chapter/10.1007/978-3-031-07398-4_3" TargetMode="External"/><Relationship Id="rId12" Type="http://schemas.openxmlformats.org/officeDocument/2006/relationships/hyperlink" Target="https://www.mdpi.com/2227-7072/10/4/112" TargetMode="External"/><Relationship Id="rId108" Type="http://schemas.openxmlformats.org/officeDocument/2006/relationships/hyperlink" Target="https://www.webofscience.com/wos/woscc/full-record/WOS:000803241100001" TargetMode="External"/><Relationship Id="rId315" Type="http://schemas.openxmlformats.org/officeDocument/2006/relationships/hyperlink" Target="https://www.webofscience.com/wos/woscc/full-record/WOS:000827343500007" TargetMode="External"/><Relationship Id="rId357" Type="http://schemas.openxmlformats.org/officeDocument/2006/relationships/hyperlink" Target="https://www.frontiersin.org/articles/10.3389/fenvs.2022.940957/full?&amp;utm_source=Email_to_authors_&amp;utm_medium=Email&amp;utm_content=T1_11.5e1_author&amp;utm_campaign=Email_publication&amp;field=&amp;journalName=Frontiers_in_Environmental_Science&amp;id=940957" TargetMode="External"/><Relationship Id="rId54" Type="http://schemas.openxmlformats.org/officeDocument/2006/relationships/hyperlink" Target="https://www.webofscience.com/wos/woscc/full-record/WOS:000925064400005" TargetMode="External"/><Relationship Id="rId96" Type="http://schemas.openxmlformats.org/officeDocument/2006/relationships/hyperlink" Target="https://www.webofscience.com/wos/woscc/full-record/WOS:000840233500001" TargetMode="External"/><Relationship Id="rId161" Type="http://schemas.openxmlformats.org/officeDocument/2006/relationships/hyperlink" Target="https://ojs3.iir.cz/index.php/cjir/article/view/20" TargetMode="External"/><Relationship Id="rId217" Type="http://schemas.openxmlformats.org/officeDocument/2006/relationships/hyperlink" Target="https://www.emerald.com/insight/content/doi/10.1108/JKM-02-2021-0103/full/html" TargetMode="External"/><Relationship Id="rId259" Type="http://schemas.openxmlformats.org/officeDocument/2006/relationships/hyperlink" Target="https://content.iospress.com/articles/journal-of-computational-methods-in-sciences-and-engineering/jcm215794" TargetMode="External"/><Relationship Id="rId23" Type="http://schemas.openxmlformats.org/officeDocument/2006/relationships/hyperlink" Target="https://www.tandfonline.com/doi/abs/10.1080/20430795.2022.2100311" TargetMode="External"/><Relationship Id="rId119" Type="http://schemas.openxmlformats.org/officeDocument/2006/relationships/hyperlink" Target="https://link.springer.com/chapter/10.1007/978-3-031-10212-7_16" TargetMode="External"/><Relationship Id="rId270" Type="http://schemas.openxmlformats.org/officeDocument/2006/relationships/hyperlink" Target="https://www.mdpi.com/2227-9032/10/9/1685" TargetMode="External"/><Relationship Id="rId326" Type="http://schemas.openxmlformats.org/officeDocument/2006/relationships/hyperlink" Target="https://journals.sagepub.com/doi/10.1177/21582440221088858" TargetMode="External"/><Relationship Id="rId65" Type="http://schemas.openxmlformats.org/officeDocument/2006/relationships/hyperlink" Target="https://link.springer.com/chapter/10.1007/978-3-031-07265-9_2" TargetMode="External"/><Relationship Id="rId130" Type="http://schemas.openxmlformats.org/officeDocument/2006/relationships/hyperlink" Target="https://pjms.zim.pcz.pl/resources/html/article/details?id=233975" TargetMode="External"/><Relationship Id="rId368" Type="http://schemas.openxmlformats.org/officeDocument/2006/relationships/hyperlink" Target="https://1510q6trk-y-https-www-webofscience-com.z.e-nformation.ro/wos/woscc/full-record/WOS:000795070500001" TargetMode="External"/><Relationship Id="rId172" Type="http://schemas.openxmlformats.org/officeDocument/2006/relationships/hyperlink" Target="https://www.ceeol.com/search/article-detail?id=1045820" TargetMode="External"/><Relationship Id="rId228" Type="http://schemas.openxmlformats.org/officeDocument/2006/relationships/hyperlink" Target="https://www.mdpi.com/2071-1050/14/4/2350" TargetMode="External"/><Relationship Id="rId281" Type="http://schemas.openxmlformats.org/officeDocument/2006/relationships/hyperlink" Target="http://jimf-bi.org/index.php/JIMF/article/view/1371" TargetMode="External"/><Relationship Id="rId337" Type="http://schemas.openxmlformats.org/officeDocument/2006/relationships/hyperlink" Target="https://www.scopus.com/record/display.uri?eid=2-s2.0-85145611945&amp;origin=resultslist&amp;sort=plf-f&amp;src=s&amp;st1=A+STUDY+OF+DHARAMSHALA+REGION&amp;sid=3ed1dd7de2dd9e0fb03b87778f3dc271&amp;sot=b&amp;sdt=b&amp;sl=36&amp;s=TITLE%28A+STUDY+OF+DHARAMSHALA+REGION%29&amp;relpos=1&amp;citeCnt=0&amp;searchTerm=" TargetMode="External"/><Relationship Id="rId34" Type="http://schemas.openxmlformats.org/officeDocument/2006/relationships/hyperlink" Target="https://jfin-swufe.springeropen.com/articles/10.1186/s40854-021-00306-5" TargetMode="External"/><Relationship Id="rId76" Type="http://schemas.openxmlformats.org/officeDocument/2006/relationships/hyperlink" Target="http://journal.efsa.unsa.ba/index.php/see/article/view/1798" TargetMode="External"/><Relationship Id="rId141" Type="http://schemas.openxmlformats.org/officeDocument/2006/relationships/hyperlink" Target="https://www.journals.vu.lt/omee/article/view/26752" TargetMode="External"/><Relationship Id="rId7" Type="http://schemas.openxmlformats.org/officeDocument/2006/relationships/hyperlink" Target="https://www.mdpi.com/2227-7390/10/4/613" TargetMode="External"/><Relationship Id="rId183" Type="http://schemas.openxmlformats.org/officeDocument/2006/relationships/hyperlink" Target="https://www.mdpi.com/2227-7102/12/9/625" TargetMode="External"/><Relationship Id="rId239" Type="http://schemas.openxmlformats.org/officeDocument/2006/relationships/hyperlink" Target="https://www.scopus.com/record/display.uri?eid=2-s2.0-85130455809&amp;origin=resultslist&amp;sort=plf-f&amp;src=s&amp;citedAuthorId=39861906300&amp;imp=t&amp;sid=be90798e7cbdc9cea83228f5b2656b26&amp;sot=cite&amp;sdt=cite&amp;cluster=scopubyr%2c%222022%22%2ct&amp;sl=0&amp;relpos=7&amp;citeCnt=3&amp;searchTerm=" TargetMode="External"/><Relationship Id="rId250" Type="http://schemas.openxmlformats.org/officeDocument/2006/relationships/hyperlink" Target="https://www.mdpi.com/2071-1050/14/13/7804" TargetMode="External"/><Relationship Id="rId292" Type="http://schemas.openxmlformats.org/officeDocument/2006/relationships/hyperlink" Target="https://www.taylorfrancis.com/chapters/edit/10.4324/9781003264170-7/fourth-industrial-revolution-opportunity-development-circular-economy-magdalena-wojnarowska-renata-salerno-kochan" TargetMode="External"/><Relationship Id="rId306" Type="http://schemas.openxmlformats.org/officeDocument/2006/relationships/hyperlink" Target="https://pjms.zim.pcz.pl/resources/html/article/details?id=233975" TargetMode="External"/><Relationship Id="rId45" Type="http://schemas.openxmlformats.org/officeDocument/2006/relationships/hyperlink" Target="https://www.mdpi.com/2076-3387/12/4/184" TargetMode="External"/><Relationship Id="rId87" Type="http://schemas.openxmlformats.org/officeDocument/2006/relationships/hyperlink" Target="https://www.scopus.com/record/display.uri?eid=2-s2.0-85159456904&amp;origin=resultslist&amp;sort=r-f&amp;src=s&amp;st1=Research+Productivity+as+Performance+Dynamics+of+PISA+among&amp;sid=4dea7c89fc7c6981bb9fc77e0359222f&amp;sot=b&amp;sdt=b&amp;sl=74&amp;s=TITLE-ABS-KEY%28Research+Productivity+as+Performance+Dynamics+of+PISA+among%29&amp;relpos=0&amp;citeCnt=0&amp;searchTerm=" TargetMode="External"/><Relationship Id="rId110" Type="http://schemas.openxmlformats.org/officeDocument/2006/relationships/hyperlink" Target="https://www.scopus.com/record/display.uri?eid=2-s2.0-85134702780&amp;origin=resultslist&amp;sort=r-f&amp;src=s&amp;st1=Analysis+of+the+economic+situation+of+energy+companies+in+Central+and+Eastern+Europe&amp;sid=1d667f0735d2925fa648a72841e429cb&amp;sot=b&amp;sdt=b&amp;sl=91&amp;s=TITLE%28Analysis+of+the+economic+situation+of+energy+companies+in+Central+and+Eastern+Europe%29&amp;relpos=0&amp;citeCnt=1&amp;searchTerm=" TargetMode="External"/><Relationship Id="rId348" Type="http://schemas.openxmlformats.org/officeDocument/2006/relationships/hyperlink" Target="https://www.webofscience.com/wos/woscc/full-record/WOS:000911100200080" TargetMode="External"/><Relationship Id="rId152" Type="http://schemas.openxmlformats.org/officeDocument/2006/relationships/hyperlink" Target="http://ijirss.com/index.php/ijirss/article/view/1006" TargetMode="External"/><Relationship Id="rId194" Type="http://schemas.openxmlformats.org/officeDocument/2006/relationships/hyperlink" Target="https://www.ncbi.nlm.nih.gov/pmc/articles/PMC9376477/" TargetMode="External"/><Relationship Id="rId208" Type="http://schemas.openxmlformats.org/officeDocument/2006/relationships/hyperlink" Target="https://www.emerald.com/insight/content/doi/10.1108/YC-01-2021-1276/full/html" TargetMode="External"/><Relationship Id="rId261" Type="http://schemas.openxmlformats.org/officeDocument/2006/relationships/hyperlink" Target="https://link.springer.com/chapter/10.1007/978-981-19-6509-8_12DOI:%2010.1007/978-981-19-6509-8_12" TargetMode="External"/><Relationship Id="rId14" Type="http://schemas.openxmlformats.org/officeDocument/2006/relationships/hyperlink" Target="https://www.mdpi.com/2504-3110/6/10/560" TargetMode="External"/><Relationship Id="rId56" Type="http://schemas.openxmlformats.org/officeDocument/2006/relationships/hyperlink" Target="https://www.scopus.com/record/display.uri?eid=2-s2.0-85153558355&amp;origin=resultslist&amp;sort=plf-f" TargetMode="External"/><Relationship Id="rId317" Type="http://schemas.openxmlformats.org/officeDocument/2006/relationships/hyperlink" Target="https://onlinelibrary.wiley.com/doi/abs/10.1002/tie.22250" TargetMode="External"/><Relationship Id="rId359" Type="http://schemas.openxmlformats.org/officeDocument/2006/relationships/hyperlink" Target="https://link.springer.com/article/10.1007/s10796-022-10317-x" TargetMode="External"/><Relationship Id="rId98" Type="http://schemas.openxmlformats.org/officeDocument/2006/relationships/hyperlink" Target="https://www.webofscience.com/wos/woscc/full-record/WOS:000838941600001" TargetMode="External"/><Relationship Id="rId121" Type="http://schemas.openxmlformats.org/officeDocument/2006/relationships/hyperlink" Target="https://www.mdpi.com/2071-1050/14/17/10701" TargetMode="External"/><Relationship Id="rId163" Type="http://schemas.openxmlformats.org/officeDocument/2006/relationships/hyperlink" Target="https://link.springer.com/article/10.1057/s41261-022-00198-0" TargetMode="External"/><Relationship Id="rId219" Type="http://schemas.openxmlformats.org/officeDocument/2006/relationships/hyperlink" Target="https://www.sciencedirect.com/science/article/abs/pii/S0301421523002306" TargetMode="External"/><Relationship Id="rId230" Type="http://schemas.openxmlformats.org/officeDocument/2006/relationships/hyperlink" Target="https://www.sciencedirect.com/science/article/pii/S2053716622000639" TargetMode="External"/><Relationship Id="rId25" Type="http://schemas.openxmlformats.org/officeDocument/2006/relationships/hyperlink" Target="https://www.mdpi.com/2076-328X/12/2/35" TargetMode="External"/><Relationship Id="rId67" Type="http://schemas.openxmlformats.org/officeDocument/2006/relationships/hyperlink" Target="https://www.webofscience.com/wos/woscc/full-record/WOS:000782097400001" TargetMode="External"/><Relationship Id="rId272" Type="http://schemas.openxmlformats.org/officeDocument/2006/relationships/hyperlink" Target="https://1510q6trk-y-https-www-webofscience-com.z.e-nformation.ro/wos/woscc/full-record/WOS:000772383900001" TargetMode="External"/><Relationship Id="rId328" Type="http://schemas.openxmlformats.org/officeDocument/2006/relationships/hyperlink" Target="https://www.webofscience.com/wos/woscc/full-record/WOS:000904204400006" TargetMode="External"/><Relationship Id="rId132" Type="http://schemas.openxmlformats.org/officeDocument/2006/relationships/hyperlink" Target="https://managementjournal.usamv.ro/pdf/vol.22_1/Art70.pdf" TargetMode="External"/><Relationship Id="rId174" Type="http://schemas.openxmlformats.org/officeDocument/2006/relationships/hyperlink" Target="https://www.ceeol.com/search/article-detail?id=1045824" TargetMode="External"/><Relationship Id="rId241" Type="http://schemas.openxmlformats.org/officeDocument/2006/relationships/hyperlink" Target="https://1510q6mym-y-https-www-webofscience-com.z.e-nformation.ro/wos/woscc/full-record/WOS:000887405800022" TargetMode="External"/><Relationship Id="rId15" Type="http://schemas.openxmlformats.org/officeDocument/2006/relationships/hyperlink" Target="https://www.mdpi.com/1099-4300/24/7/969/htm" TargetMode="External"/><Relationship Id="rId36" Type="http://schemas.openxmlformats.org/officeDocument/2006/relationships/hyperlink" Target="https://www.mdpi.com/1999-5903/14/6/175" TargetMode="External"/><Relationship Id="rId57" Type="http://schemas.openxmlformats.org/officeDocument/2006/relationships/hyperlink" Target="https://www.webofscience.com/wos/woscc/full-record/WOS:000868606400006" TargetMode="External"/><Relationship Id="rId262" Type="http://schemas.openxmlformats.org/officeDocument/2006/relationships/hyperlink" Target="https://www.igi-global.com/chapter/internet-marketing/301391" TargetMode="External"/><Relationship Id="rId283" Type="http://schemas.openxmlformats.org/officeDocument/2006/relationships/hyperlink" Target="https://www.igi-global.com/chapter/entrepreneurial-competencies-as-strategic-tools/304487" TargetMode="External"/><Relationship Id="rId318" Type="http://schemas.openxmlformats.org/officeDocument/2006/relationships/hyperlink" Target="https://link.springer.com/chapter/10.1007/978-3-031-14395-3_11" TargetMode="External"/><Relationship Id="rId339" Type="http://schemas.openxmlformats.org/officeDocument/2006/relationships/hyperlink" Target="https://www.scopus.com/record/display.uri?eid=2-s2.0-85139952018&amp;origin=resultslist&amp;sort=plf-f&amp;src=s&amp;st1=Business+model+innovation+and+digital+technology%3a+The+perspective+of+incumbent+Italian+small+and+medium-sized+firms&amp;sid=28a010a4cf980747fa35e25e11a076bc&amp;sot=b&amp;sdt=b&amp;sl=122&amp;s=TITLE%28Business+model+innovation+and+digital+technology%3a+The+perspective+of+incumbent+Italian+small+and+medium-sized+firms%29&amp;relpos=0&amp;citeCnt=4&amp;searchTerm=" TargetMode="External"/><Relationship Id="rId78" Type="http://schemas.openxmlformats.org/officeDocument/2006/relationships/hyperlink" Target="https://1510q6jef-y-https-www-webofscience-com.z.e-nformation.ro/wos/woscc/full-record/WOS:000765519700001" TargetMode="External"/><Relationship Id="rId99" Type="http://schemas.openxmlformats.org/officeDocument/2006/relationships/hyperlink" Target="https://www.webofscience.com/wos/woscc/full-record/WOS:000819953800003" TargetMode="External"/><Relationship Id="rId101" Type="http://schemas.openxmlformats.org/officeDocument/2006/relationships/hyperlink" Target="https://www.webofscience.com/wos/woscc/full-record/WOS:000798486600006" TargetMode="External"/><Relationship Id="rId122" Type="http://schemas.openxmlformats.org/officeDocument/2006/relationships/hyperlink" Target="https://link.springer.com/chapter/10.1007/978-3-030-73943-0_54" TargetMode="External"/><Relationship Id="rId143" Type="http://schemas.openxmlformats.org/officeDocument/2006/relationships/hyperlink" Target="https://www.mdpi.com/1099-4300/24/7/969" TargetMode="External"/><Relationship Id="rId164" Type="http://schemas.openxmlformats.org/officeDocument/2006/relationships/hyperlink" Target="https://ieeexplore.ieee.org/abstract/document/10118963/references" TargetMode="External"/><Relationship Id="rId185" Type="http://schemas.openxmlformats.org/officeDocument/2006/relationships/hyperlink" Target="https://journals.vilniustech.lt/index.php/BMEE/article/view/16905" TargetMode="External"/><Relationship Id="rId350" Type="http://schemas.openxmlformats.org/officeDocument/2006/relationships/hyperlink" Target="https://www.mdpi.com/2071-1050/14/11/6476" TargetMode="External"/><Relationship Id="rId9" Type="http://schemas.openxmlformats.org/officeDocument/2006/relationships/hyperlink" Target="https://www.webofscience.com/wos/woscc/full-record/WOS:000862103600001" TargetMode="External"/><Relationship Id="rId210" Type="http://schemas.openxmlformats.org/officeDocument/2006/relationships/hyperlink" Target="https://1510q6ey7-y-https-www-webofscience-com.z.e-nformation.ro/wos/woscc/full-record/WOS:000865162800005" TargetMode="External"/><Relationship Id="rId26" Type="http://schemas.openxmlformats.org/officeDocument/2006/relationships/hyperlink" Target="https://www.emerald.com/insight/content/doi/10.1108/JHTT-11-2021-0325/full/html" TargetMode="External"/><Relationship Id="rId231" Type="http://schemas.openxmlformats.org/officeDocument/2006/relationships/hyperlink" Target="https://jfin-swufe.springeropen.com/articles/10.1186/s40854-021-00306-5" TargetMode="External"/><Relationship Id="rId252" Type="http://schemas.openxmlformats.org/officeDocument/2006/relationships/hyperlink" Target="https://www.tandfonline.com/doi/abs/10.1080/15470148.2022.2034557" TargetMode="External"/><Relationship Id="rId273" Type="http://schemas.openxmlformats.org/officeDocument/2006/relationships/hyperlink" Target="https://www.mdpi.com/2071-1050/14/18/11513" TargetMode="External"/><Relationship Id="rId294" Type="http://schemas.openxmlformats.org/officeDocument/2006/relationships/hyperlink" Target="https://www.aseestant.ceon.rs/index.php/sjm/article/view/36437" TargetMode="External"/><Relationship Id="rId308" Type="http://schemas.openxmlformats.org/officeDocument/2006/relationships/hyperlink" Target="https://doi.org/10.3390/risks10010010" TargetMode="External"/><Relationship Id="rId329" Type="http://schemas.openxmlformats.org/officeDocument/2006/relationships/hyperlink" Target="http://koreascience.or.kr/article/JAKO202219957447926.page" TargetMode="External"/><Relationship Id="rId47" Type="http://schemas.openxmlformats.org/officeDocument/2006/relationships/hyperlink" Target="https://www.mdpi.com/2071-1050/14/9/5690" TargetMode="External"/><Relationship Id="rId68" Type="http://schemas.openxmlformats.org/officeDocument/2006/relationships/hyperlink" Target="https://www.webofscience.com/wos/woscc/full-record/WOS:000862103600001" TargetMode="External"/><Relationship Id="rId89" Type="http://schemas.openxmlformats.org/officeDocument/2006/relationships/hyperlink" Target="https://www.webofscience.com/wos/woscc/full-record/WOS:000808875300001" TargetMode="External"/><Relationship Id="rId112" Type="http://schemas.openxmlformats.org/officeDocument/2006/relationships/hyperlink" Target="https://www.scopus.com/record/display.uri?eid=2-s2.0-85141686055&amp;origin=resultslist&amp;sort=r-f&amp;src=s&amp;st1=Compositional+capability+as+a+mean+to+improve+performance+in+an+uncertain+environment&amp;sid=a2f166a26d9cd9caf09fd2283e46d338&amp;sot=b&amp;sdt=b&amp;sl=92&amp;s=TITLE%28Compositional+capability+as+a+mean+to+improve+performance+in+an+uncertain+environment%29&amp;relpos=0&amp;citeCnt=1&amp;searchTerm=" TargetMode="External"/><Relationship Id="rId133" Type="http://schemas.openxmlformats.org/officeDocument/2006/relationships/hyperlink" Target="https://www.scopus.com/record/display.uri?eid=2-s2.0-85151118222&amp;origin=resultslist&amp;sort=plf-f&amp;cite=2-s2.0-85121983514&amp;src=s&amp;imp=t&amp;sid=acf16ef7ae69d4da44004820d59cee09&amp;sot=cite&amp;sdt=a&amp;sl=0&amp;relpos=1&amp;citeCnt=0&amp;searchTerm=" TargetMode="External"/><Relationship Id="rId154" Type="http://schemas.openxmlformats.org/officeDocument/2006/relationships/hyperlink" Target="https://www.mdpi.com/2227-7390/10/3/309" TargetMode="External"/><Relationship Id="rId175" Type="http://schemas.openxmlformats.org/officeDocument/2006/relationships/hyperlink" Target="https://www.ceeol.com/search/article-detail?id=1045818" TargetMode="External"/><Relationship Id="rId340" Type="http://schemas.openxmlformats.org/officeDocument/2006/relationships/hyperlink" Target="https://www.webofscience.com/wos/woscc/full-record/WOS:000840219000001" TargetMode="External"/><Relationship Id="rId361" Type="http://schemas.openxmlformats.org/officeDocument/2006/relationships/hyperlink" Target="https://www.emerald.com/insight/content/doi/10.1108/LODJ-09-2021-0424/full/html" TargetMode="External"/><Relationship Id="rId196" Type="http://schemas.openxmlformats.org/officeDocument/2006/relationships/hyperlink" Target="https://www.frontiersin.org/articles/10.3389/fpsyg.2022.965998/full" TargetMode="External"/><Relationship Id="rId200" Type="http://schemas.openxmlformats.org/officeDocument/2006/relationships/hyperlink" Target="https://www.scienceopen.com/document_file/1adcc754-2297-4b39-8ba2-a59ccee071c7/PubMedCentral/1adcc754-2297-4b39-8ba2-a59ccee071c7.pdf" TargetMode="External"/><Relationship Id="rId16" Type="http://schemas.openxmlformats.org/officeDocument/2006/relationships/hyperlink" Target="https://www.journals.vu.lt/omee/article/view/26752" TargetMode="External"/><Relationship Id="rId221" Type="http://schemas.openxmlformats.org/officeDocument/2006/relationships/hyperlink" Target="https://www.mdpi.com/2071-1050/14/24/16356" TargetMode="External"/><Relationship Id="rId242" Type="http://schemas.openxmlformats.org/officeDocument/2006/relationships/hyperlink" Target="https://jau.vgtu.lt/index.php/TEDE/article/view/18005" TargetMode="External"/><Relationship Id="rId263" Type="http://schemas.openxmlformats.org/officeDocument/2006/relationships/hyperlink" Target="https://www.tandfonline.com/doi/abs/10.1080/08997764.2022.2115503DOI:%2010.1080/08997764.2022.2115503" TargetMode="External"/><Relationship Id="rId284" Type="http://schemas.openxmlformats.org/officeDocument/2006/relationships/hyperlink" Target="https://www.mdpi.com/2073-445X/11/5/662" TargetMode="External"/><Relationship Id="rId319" Type="http://schemas.openxmlformats.org/officeDocument/2006/relationships/hyperlink" Target="http://mail.journalppw.com/index.php/jpsp/article/view/11227" TargetMode="External"/><Relationship Id="rId37" Type="http://schemas.openxmlformats.org/officeDocument/2006/relationships/hyperlink" Target="http://joiv.org/index.php/joiv/article/view/1095" TargetMode="External"/><Relationship Id="rId58" Type="http://schemas.openxmlformats.org/officeDocument/2006/relationships/hyperlink" Target="https://www.webofscience.com/wos/woscc/full-record/WOS:000886093100001" TargetMode="External"/><Relationship Id="rId79" Type="http://schemas.openxmlformats.org/officeDocument/2006/relationships/hyperlink" Target="https://1510q6jef-y-https-www-webofscience-com.z.e-nformation.ro/wos/woscc/full-record/WOS:000700194700001" TargetMode="External"/><Relationship Id="rId102" Type="http://schemas.openxmlformats.org/officeDocument/2006/relationships/hyperlink" Target="https://www.scopus.com/record/display.uri?eid=2-s2.0-85138539631&amp;origin=resultslist&amp;sort=plf-f&amp;src=s&amp;citedAuthorId=24833533600&amp;imp=t&amp;sid=bc284b448ddfe8aa50409d92dff2d57f&amp;sot=cite&amp;sdt=cite&amp;cluster=scopubyr%2c%222022%22%2ct&amp;sl=0&amp;relpos=1&amp;citeCnt=2&amp;searchTerm=" TargetMode="External"/><Relationship Id="rId123" Type="http://schemas.openxmlformats.org/officeDocument/2006/relationships/hyperlink" Target="http://ir.polissiauniver.edu.ua/bitstream/123456789/13633/1/SH_2022_25_10_107-118.pdf" TargetMode="External"/><Relationship Id="rId144" Type="http://schemas.openxmlformats.org/officeDocument/2006/relationships/hyperlink" Target="https://www.mdpi.com/1099-4300/24/7/969" TargetMode="External"/><Relationship Id="rId330" Type="http://schemas.openxmlformats.org/officeDocument/2006/relationships/hyperlink" Target="https://ieeexplore.ieee.org/document/9791764" TargetMode="External"/><Relationship Id="rId90" Type="http://schemas.openxmlformats.org/officeDocument/2006/relationships/hyperlink" Target="https://www.webofscience.com/wos/woscc/full-record/WOS:000901078000001" TargetMode="External"/><Relationship Id="rId165" Type="http://schemas.openxmlformats.org/officeDocument/2006/relationships/hyperlink" Target="https://www.mdpi.com/1606534" TargetMode="External"/><Relationship Id="rId186" Type="http://schemas.openxmlformats.org/officeDocument/2006/relationships/hyperlink" Target="https://www.mdpi.com/1908358" TargetMode="External"/><Relationship Id="rId351" Type="http://schemas.openxmlformats.org/officeDocument/2006/relationships/hyperlink" Target="https://www.mdpi.com/2071-1050/14/16/10282" TargetMode="External"/><Relationship Id="rId211" Type="http://schemas.openxmlformats.org/officeDocument/2006/relationships/hyperlink" Target="https://1510q6ey7-y-https-www-webofscience-com.z.e-nformation.ro/wos/woscc/full-record/WOS:000740544000001" TargetMode="External"/><Relationship Id="rId232" Type="http://schemas.openxmlformats.org/officeDocument/2006/relationships/hyperlink" Target="https://www.mdpi.com/2071-1050/14/3/1543" TargetMode="External"/><Relationship Id="rId253" Type="http://schemas.openxmlformats.org/officeDocument/2006/relationships/hyperlink" Target="https://www.sciencedirect.com/" TargetMode="External"/><Relationship Id="rId274" Type="http://schemas.openxmlformats.org/officeDocument/2006/relationships/hyperlink" Target="https://www.emerald.com/insight/content/doi/10.1108/CBTH-04-2021-0104/full/html" TargetMode="External"/><Relationship Id="rId295" Type="http://schemas.openxmlformats.org/officeDocument/2006/relationships/hyperlink" Target="https://link.springer.com/chapter/10.1007/978-3-031-25741-4_3" TargetMode="External"/><Relationship Id="rId309" Type="http://schemas.openxmlformats.org/officeDocument/2006/relationships/hyperlink" Target="https://www.webofscience.com/wos/woscc/full-record/WOS:000790377600001" TargetMode="External"/><Relationship Id="rId27" Type="http://schemas.openxmlformats.org/officeDocument/2006/relationships/hyperlink" Target="https://1510q6gnp-y-https-www-webofscience-com.z.e-nformation.ro/wos/woscc/full-record/WOS:000904482300013" TargetMode="External"/><Relationship Id="rId48" Type="http://schemas.openxmlformats.org/officeDocument/2006/relationships/hyperlink" Target="https://www.mdpi.com/2076-3387/12/1/8" TargetMode="External"/><Relationship Id="rId69" Type="http://schemas.openxmlformats.org/officeDocument/2006/relationships/hyperlink" Target="https://www.scopus.com/record/display.uri?eid=2-s2.0-85135604179&amp;origin=resultslist&amp;sort=plf-f" TargetMode="External"/><Relationship Id="rId113" Type="http://schemas.openxmlformats.org/officeDocument/2006/relationships/hyperlink" Target="https://www.webofscience.com/wos/woscc/full-record/WOS:000809125900001" TargetMode="External"/><Relationship Id="rId134" Type="http://schemas.openxmlformats.org/officeDocument/2006/relationships/hyperlink" Target="https://www.webofscience.com/wos/woscc/full-record/WOS:000845502300001" TargetMode="External"/><Relationship Id="rId320" Type="http://schemas.openxmlformats.org/officeDocument/2006/relationships/hyperlink" Target="https://www.emerald.com/insight/content/doi/10.1108/AJAR-07-2020-0065/full/html" TargetMode="External"/><Relationship Id="rId80" Type="http://schemas.openxmlformats.org/officeDocument/2006/relationships/hyperlink" Target="https://1510q6jef-y-https-www-webofscience-com.z.e-nformation.ro/wos/woscc/full-record/WOS:000835313100003" TargetMode="External"/><Relationship Id="rId155" Type="http://schemas.openxmlformats.org/officeDocument/2006/relationships/hyperlink" Target="https://www.sciencedirect.com/science/article/pii/S2199853122010472" TargetMode="External"/><Relationship Id="rId176" Type="http://schemas.openxmlformats.org/officeDocument/2006/relationships/hyperlink" Target="https://www.ceeol.com/search/article-detail?id=1045821" TargetMode="External"/><Relationship Id="rId197" Type="http://schemas.openxmlformats.org/officeDocument/2006/relationships/hyperlink" Target="https://ieeexplore.ieee.org/abstract/document/9991997/" TargetMode="External"/><Relationship Id="rId341" Type="http://schemas.openxmlformats.org/officeDocument/2006/relationships/hyperlink" Target="https://www.webofscience.com/wos/woscc/full-record/WOS:000832104500001" TargetMode="External"/><Relationship Id="rId362" Type="http://schemas.openxmlformats.org/officeDocument/2006/relationships/hyperlink" Target="https://1510q6trk-y-https-www-webofscience-com.z.e-nformation.ro/wos/woscc/full-record/WOS:000740784300001" TargetMode="External"/><Relationship Id="rId201" Type="http://schemas.openxmlformats.org/officeDocument/2006/relationships/hyperlink" Target="https://www.cambridge.org/core/books/cost-of-doing-politics/F7A35CFBCC09E7F2D92C7D7891DC30F1" TargetMode="External"/><Relationship Id="rId222" Type="http://schemas.openxmlformats.org/officeDocument/2006/relationships/hyperlink" Target="https://www.mdpi.com/2071-1050/14/17/10644" TargetMode="External"/><Relationship Id="rId243" Type="http://schemas.openxmlformats.org/officeDocument/2006/relationships/hyperlink" Target="https://www.sciencedirect.com/science/article/pii/S2212567113002001" TargetMode="External"/><Relationship Id="rId264" Type="http://schemas.openxmlformats.org/officeDocument/2006/relationships/hyperlink" Target="https://link.springer.com/chapter/10.1007/978-3-031-22434-8_38DOI:%2010.1007/978-3-031-22434-8_38" TargetMode="External"/><Relationship Id="rId285" Type="http://schemas.openxmlformats.org/officeDocument/2006/relationships/hyperlink" Target="https://sciendo.com/article/10.2478/picbe-2022-0048" TargetMode="External"/><Relationship Id="rId17" Type="http://schemas.openxmlformats.org/officeDocument/2006/relationships/hyperlink" Target="https://www.mdpi.com/2504-3110/6/10/562" TargetMode="External"/><Relationship Id="rId38" Type="http://schemas.openxmlformats.org/officeDocument/2006/relationships/hyperlink" Target="https://doi.org/10.1080/10291954.2022.2101328" TargetMode="External"/><Relationship Id="rId59" Type="http://schemas.openxmlformats.org/officeDocument/2006/relationships/hyperlink" Target="https://www.webofscience.com/wos/woscc/full-record/WOS:000835074000006" TargetMode="External"/><Relationship Id="rId103" Type="http://schemas.openxmlformats.org/officeDocument/2006/relationships/hyperlink" Target="https://www.scopus.com/record/display.uri?eid=2-s2.0-85121104355&amp;origin=resultslist&amp;sort=plf-f&amp;src=s&amp;citedAuthorId=24833533600&amp;imp=t&amp;sid=bc284b448ddfe8aa50409d92dff2d57f&amp;sot=cite&amp;sdt=cite&amp;cluster=scopubyr%2c%222022%22%2ct&amp;sl=0&amp;relpos=5&amp;citeCnt=2&amp;searchTerm=" TargetMode="External"/><Relationship Id="rId124" Type="http://schemas.openxmlformats.org/officeDocument/2006/relationships/hyperlink" Target="https://ssrn.com/abstract=4317359" TargetMode="External"/><Relationship Id="rId310" Type="http://schemas.openxmlformats.org/officeDocument/2006/relationships/hyperlink" Target="https://www.webofscience.com/wos/woscc/full-record/WOS:000756102500001" TargetMode="External"/><Relationship Id="rId70" Type="http://schemas.openxmlformats.org/officeDocument/2006/relationships/hyperlink" Target="https://www.rtsa.ro/tras/index.php/tras/article/view/702/696" TargetMode="External"/><Relationship Id="rId91" Type="http://schemas.openxmlformats.org/officeDocument/2006/relationships/hyperlink" Target="https://www.webofscience.com/wos/woscc/full-record/WOS:000782281600001" TargetMode="External"/><Relationship Id="rId145" Type="http://schemas.openxmlformats.org/officeDocument/2006/relationships/hyperlink" Target="https://www.mdpi.com/2504-3110/6/10/562" TargetMode="External"/><Relationship Id="rId166" Type="http://schemas.openxmlformats.org/officeDocument/2006/relationships/hyperlink" Target="https://www.mdpi.com/1725022" TargetMode="External"/><Relationship Id="rId187" Type="http://schemas.openxmlformats.org/officeDocument/2006/relationships/hyperlink" Target="https://www.mdpi.com/2071-1050/14/18/11578" TargetMode="External"/><Relationship Id="rId331" Type="http://schemas.openxmlformats.org/officeDocument/2006/relationships/hyperlink" Target="https://www.igi-global.com/gateway/chapter/280653" TargetMode="External"/><Relationship Id="rId352" Type="http://schemas.openxmlformats.org/officeDocument/2006/relationships/hyperlink" Target="https://www.mdpi.com/2071-1050/15/11/8944" TargetMode="External"/><Relationship Id="rId1" Type="http://schemas.openxmlformats.org/officeDocument/2006/relationships/hyperlink" Target="https://www.mdpi.com/2071-1050/14/23/16119" TargetMode="External"/><Relationship Id="rId212" Type="http://schemas.openxmlformats.org/officeDocument/2006/relationships/hyperlink" Target="https://1510q6ey7-y-https-www-webofscience-com.z.e-nformation.ro/wos/woscc/full-record/WOS:000872378100004" TargetMode="External"/><Relationship Id="rId233" Type="http://schemas.openxmlformats.org/officeDocument/2006/relationships/hyperlink" Target="https://www.mdpi.com/1999-5903/14/6/175" TargetMode="External"/><Relationship Id="rId254" Type="http://schemas.openxmlformats.org/officeDocument/2006/relationships/hyperlink" Target="https://www.igi-global.com/%20,DOI:%2010.4018/978-1-7998-7339-6.ch014" TargetMode="External"/><Relationship Id="rId28" Type="http://schemas.openxmlformats.org/officeDocument/2006/relationships/hyperlink" Target="https://link.springer.com/chapter/10.1007/978-3-031-05258-3_53" TargetMode="External"/><Relationship Id="rId49" Type="http://schemas.openxmlformats.org/officeDocument/2006/relationships/hyperlink" Target="https://www.mdpi.com/2071-1050/14/24/16622" TargetMode="External"/><Relationship Id="rId114" Type="http://schemas.openxmlformats.org/officeDocument/2006/relationships/hyperlink" Target="https://www.scopus.com/record/display.uri?eid=2-s2.0-85129316315&amp;origin=resultslist&amp;sort=plf-f&amp;src=s&amp;st1=Fostering+firm+resilience+through+organizational+ambidexterity+capability+and+resource+availability%3a+amid+the+COVID-19+outbreak&amp;sid=2188eb96ee293bc9b1961eb973c8762a&amp;sot=b&amp;sdt=b&amp;sl=134&amp;s=TITLE%28Fostering+firm+resilience+through+organizational+ambidexterity+capability+and+resource+availability%3a+amid+the+COVID-19+outbreak%29&amp;relpos=0&amp;citeCnt=1&amp;searchTerm=" TargetMode="External"/><Relationship Id="rId275" Type="http://schemas.openxmlformats.org/officeDocument/2006/relationships/hyperlink" Target="https://www.emerald.com/insight/content/doi/10.1108/IJPSM-02-2021-0050/full/html" TargetMode="External"/><Relationship Id="rId296" Type="http://schemas.openxmlformats.org/officeDocument/2006/relationships/hyperlink" Target="https://www.igi-global.com/chapter/perceptions-on-the-effectiveness-of-skills-development-programmes-for-teachers-in-the-ehlanzeni-district-south-africa/298247" TargetMode="External"/><Relationship Id="rId300" Type="http://schemas.openxmlformats.org/officeDocument/2006/relationships/hyperlink" Target="https://www.mdpi.com/1996-1073/15/21/7907" TargetMode="External"/><Relationship Id="rId60" Type="http://schemas.openxmlformats.org/officeDocument/2006/relationships/hyperlink" Target="https://www.scopus.com/record/display.uri?eid=2-s2.0-85135533078&amp;origin=resultslist&amp;sort=plf-f" TargetMode="External"/><Relationship Id="rId81" Type="http://schemas.openxmlformats.org/officeDocument/2006/relationships/hyperlink" Target="https://www.tandfonline.com/doi/abs/10.1080/1553118X.2022.2032079" TargetMode="External"/><Relationship Id="rId135" Type="http://schemas.openxmlformats.org/officeDocument/2006/relationships/hyperlink" Target="https://www.webofscience.com/wos/woscc/full-record/WOS:000882089800001" TargetMode="External"/><Relationship Id="rId156" Type="http://schemas.openxmlformats.org/officeDocument/2006/relationships/hyperlink" Target="https://jfin-swufe.springeropen.com/articles/10.1186/s40854-021-00306-5" TargetMode="External"/><Relationship Id="rId177" Type="http://schemas.openxmlformats.org/officeDocument/2006/relationships/hyperlink" Target="https://www.ceeol.com/search/article-detail?id=1071089" TargetMode="External"/><Relationship Id="rId198" Type="http://schemas.openxmlformats.org/officeDocument/2006/relationships/hyperlink" Target="https://ieeexplore.ieee.org/abstract/document/10035049/" TargetMode="External"/><Relationship Id="rId321" Type="http://schemas.openxmlformats.org/officeDocument/2006/relationships/hyperlink" Target="https://www.mdpi.com/2227-7390/10/3/309" TargetMode="External"/><Relationship Id="rId342" Type="http://schemas.openxmlformats.org/officeDocument/2006/relationships/hyperlink" Target="https://www.scopus.com/record/display.uri?eid=2-s2.0-85136083837&amp;origin=resultslist&amp;sort=plf-f&amp;src=s&amp;st1=Dynamic+Web+Page+Graphic+Design+Method+for+Internet+Big+Data+Information+System&amp;sid=877910b70771245885469c2c771c7d21&amp;sot=b&amp;sdt=b&amp;sl=86&amp;s=TITLE%28Dynamic+Web+Page+Graphic+Design+Method+for+Internet+Big+Data+Information+System%29&amp;relpos=0&amp;citeCnt=0&amp;searchTerm=" TargetMode="External"/><Relationship Id="rId363" Type="http://schemas.openxmlformats.org/officeDocument/2006/relationships/hyperlink" Target="https://1510q6trk-y-https-www-webofscience-com.z.e-nformation.ro/wos/woscc/full-record/WOS:000741132100001" TargetMode="External"/><Relationship Id="rId202" Type="http://schemas.openxmlformats.org/officeDocument/2006/relationships/hyperlink" Target="https://www.emerald.com/insight/content/doi/10.1108/INTR-10-2021-0787/full/html" TargetMode="External"/><Relationship Id="rId223" Type="http://schemas.openxmlformats.org/officeDocument/2006/relationships/hyperlink" Target="https://link.springer.com/chapter/10.1007/978-3-030-91727-2_7" TargetMode="External"/><Relationship Id="rId244" Type="http://schemas.openxmlformats.org/officeDocument/2006/relationships/hyperlink" Target="https://www.sciencedirect.com/journal/government-information-quarterly" TargetMode="External"/><Relationship Id="rId18" Type="http://schemas.openxmlformats.org/officeDocument/2006/relationships/hyperlink" Target="https://www.mdpi.com/1099-4300/24/7/969/htm" TargetMode="External"/><Relationship Id="rId39" Type="http://schemas.openxmlformats.org/officeDocument/2006/relationships/hyperlink" Target="https://1510q6evf-y-https-www-webofscience-com.z.e-nformation.ro/wos/woscc/full-record/WOS:000468205700017" TargetMode="External"/><Relationship Id="rId265" Type="http://schemas.openxmlformats.org/officeDocument/2006/relationships/hyperlink" Target="https://www.tandfonline.com/doi/abs/10.1080/01900692.2022.2154788DOI:%2010.1080/01900692.2022.2154788" TargetMode="External"/><Relationship Id="rId286" Type="http://schemas.openxmlformats.org/officeDocument/2006/relationships/hyperlink" Target="http://../Downloads/sustainability-14-02350.pdf" TargetMode="External"/><Relationship Id="rId50" Type="http://schemas.openxmlformats.org/officeDocument/2006/relationships/hyperlink" Target="https://www.webofscience.com/wos/woscc/full-record/WOS:000803765100005" TargetMode="External"/><Relationship Id="rId104" Type="http://schemas.openxmlformats.org/officeDocument/2006/relationships/hyperlink" Target="https://www.scopus.com/record/display.uri?eid=2-s2.0-85139822965&amp;origin=resultslist&amp;sort=plf-f&amp;src=s&amp;citedAuthorId=24833533600&amp;imp=t&amp;sid=bc284b448ddfe8aa50409d92dff2d57f&amp;sot=cite&amp;sdt=cite&amp;cluster=scopubyr%2c%222022%22%2ct&amp;sl=0&amp;relpos=4&amp;citeCnt=0&amp;searchTerm=" TargetMode="External"/><Relationship Id="rId125" Type="http://schemas.openxmlformats.org/officeDocument/2006/relationships/hyperlink" Target="https://managementjournal.usamv.ro/pdf/vol.22_1/Art47.pdf" TargetMode="External"/><Relationship Id="rId146" Type="http://schemas.openxmlformats.org/officeDocument/2006/relationships/hyperlink" Target="https://www.mdpi.com/2071-1050/14/9/5157" TargetMode="External"/><Relationship Id="rId167" Type="http://schemas.openxmlformats.org/officeDocument/2006/relationships/hyperlink" Target="https://www.ceeol.com/search/article-detail?id=1045817" TargetMode="External"/><Relationship Id="rId188" Type="http://schemas.openxmlformats.org/officeDocument/2006/relationships/hyperlink" Target="https://www.ceeol.com/search/article-detail?id=1088910" TargetMode="External"/><Relationship Id="rId311" Type="http://schemas.openxmlformats.org/officeDocument/2006/relationships/hyperlink" Target="https://www.sciencedirect.com/science/article/abs/pii/S0959652622033984?casa_token=wo3m_TMvr_gAAAAA:YKvLH5e6YDk4sSS2Ej2Tujcm9D6Mmd6_4EDPWmvPrUyFFCmpknDs93bWc9vL8DPIe9Co8aXv" TargetMode="External"/><Relationship Id="rId332" Type="http://schemas.openxmlformats.org/officeDocument/2006/relationships/hyperlink" Target="https://ieeexplore.ieee.org/document/9932979" TargetMode="External"/><Relationship Id="rId353" Type="http://schemas.openxmlformats.org/officeDocument/2006/relationships/hyperlink" Target="https://www.mdpi.com/2071-1050/14/21/14153" TargetMode="External"/><Relationship Id="rId71" Type="http://schemas.openxmlformats.org/officeDocument/2006/relationships/hyperlink" Target="https://www.rtsa.ro/tras/index.php/tras/article/view/702/696" TargetMode="External"/><Relationship Id="rId92" Type="http://schemas.openxmlformats.org/officeDocument/2006/relationships/hyperlink" Target="https://www.webofscience.com/wos/woscc/full-record/WOS:000837284600001" TargetMode="External"/><Relationship Id="rId213" Type="http://schemas.openxmlformats.org/officeDocument/2006/relationships/hyperlink" Target="https://1510q6ey7-y-https-www-webofscience-com.z.e-nformation.ro/wos/woscc/full-record/WOS:000752041000002" TargetMode="External"/><Relationship Id="rId234" Type="http://schemas.openxmlformats.org/officeDocument/2006/relationships/hyperlink" Target="http://joiv.org/index.php/joiv/article/view/1095" TargetMode="External"/><Relationship Id="rId2" Type="http://schemas.openxmlformats.org/officeDocument/2006/relationships/hyperlink" Target="https://www.mdpi.com/2076-3387/12/4/184" TargetMode="External"/><Relationship Id="rId29" Type="http://schemas.openxmlformats.org/officeDocument/2006/relationships/hyperlink" Target="https://ro.uow.edu.au/cgi/viewcontent.cgi?article=2140&amp;context=aabfj" TargetMode="External"/><Relationship Id="rId255" Type="http://schemas.openxmlformats.org/officeDocument/2006/relationships/hyperlink" Target="https://link.springer.com/book/10.1007/978-3-658-38034-2" TargetMode="External"/><Relationship Id="rId276" Type="http://schemas.openxmlformats.org/officeDocument/2006/relationships/hyperlink" Target="http://bi005/" TargetMode="External"/><Relationship Id="rId297" Type="http://schemas.openxmlformats.org/officeDocument/2006/relationships/hyperlink" Target="https://www.mdpi.com/2071-1050/14/10/6105" TargetMode="External"/><Relationship Id="rId40" Type="http://schemas.openxmlformats.org/officeDocument/2006/relationships/hyperlink" Target="https://1510q6evf-y-https-www-webofscience-com.z.e-nformation.ro/wos/woscc/full-record/WOS:000396638900080" TargetMode="External"/><Relationship Id="rId115" Type="http://schemas.openxmlformats.org/officeDocument/2006/relationships/hyperlink" Target="https://www.webofscience.com/wos/woscc/full-record/WOS:000808875300001" TargetMode="External"/><Relationship Id="rId136" Type="http://schemas.openxmlformats.org/officeDocument/2006/relationships/hyperlink" Target="https://www.ncbi.nlm.nih.gov/pmc/articles/PMC9394427/" TargetMode="External"/><Relationship Id="rId157" Type="http://schemas.openxmlformats.org/officeDocument/2006/relationships/hyperlink" Target="https://www.mdpi.com/2071-1050/14/3/1543" TargetMode="External"/><Relationship Id="rId178" Type="http://schemas.openxmlformats.org/officeDocument/2006/relationships/hyperlink" Target="https://151096smj-y-https-www-scopus-com.z.e-nformation.ro/record/display.uri?eid=2-s2.0-85137729449&amp;origin=resultslist&amp;sort=plf-f&amp;src=s&amp;sid=e04e8d7a8f4ebaf9769abe29ee5a6e01&amp;sot=b&amp;sdt=b&amp;s" TargetMode="External"/><Relationship Id="rId301" Type="http://schemas.openxmlformats.org/officeDocument/2006/relationships/hyperlink" Target="https://www.sciencedirect.com/science/article/pii/S1544612322002458" TargetMode="External"/><Relationship Id="rId322" Type="http://schemas.openxmlformats.org/officeDocument/2006/relationships/hyperlink" Target="https://www.inderscienceonline.com/doi/abs/10.1504/IJBEM.2022.121899" TargetMode="External"/><Relationship Id="rId343" Type="http://schemas.openxmlformats.org/officeDocument/2006/relationships/hyperlink" Target="https://www.webofscience.com/wos/woscc/full-record/WOS:000845502300001" TargetMode="External"/><Relationship Id="rId364" Type="http://schemas.openxmlformats.org/officeDocument/2006/relationships/hyperlink" Target="https://1510q6trk-y-https-www-webofscience-com.z.e-nformation.ro/wos/woscc/full-record/WOS:000709468500001" TargetMode="External"/><Relationship Id="rId61" Type="http://schemas.openxmlformats.org/officeDocument/2006/relationships/hyperlink" Target="https://www.webofscience.com/wos/woscc/full-record/WOS:000886093100001" TargetMode="External"/><Relationship Id="rId82" Type="http://schemas.openxmlformats.org/officeDocument/2006/relationships/hyperlink" Target="https://tuengr.com/V13/13A7E.pdf" TargetMode="External"/><Relationship Id="rId199" Type="http://schemas.openxmlformats.org/officeDocument/2006/relationships/hyperlink" Target="https://doi.org/10.1051/e3sconf/202235905005" TargetMode="External"/><Relationship Id="rId203" Type="http://schemas.openxmlformats.org/officeDocument/2006/relationships/hyperlink" Target="https://www.emerald.com/insight/content/doi/10.1108/YC-01-2021-1276/full/html" TargetMode="External"/><Relationship Id="rId19" Type="http://schemas.openxmlformats.org/officeDocument/2006/relationships/hyperlink" Target="https://www.mdpi.com/2071-1050/14/16/10360" TargetMode="External"/><Relationship Id="rId224" Type="http://schemas.openxmlformats.org/officeDocument/2006/relationships/hyperlink" Target="https://www.emerald.com/insight/content/doi/10.1108/S1745-886220220000016016/full/html" TargetMode="External"/><Relationship Id="rId245" Type="http://schemas.openxmlformats.org/officeDocument/2006/relationships/hyperlink" Target="https://www.sciencedirect.com/science/article/pii/S2212567113002001" TargetMode="External"/><Relationship Id="rId266" Type="http://schemas.openxmlformats.org/officeDocument/2006/relationships/hyperlink" Target="https://www.tandfonline.com/doi/abs/10.1080/0376835X.2022.2036595DOI:%2010.1080/0376835X.2022.2036595" TargetMode="External"/><Relationship Id="rId287" Type="http://schemas.openxmlformats.org/officeDocument/2006/relationships/hyperlink" Target="https://www.tandfonline.com/doi/abs/10.1080/15470148.2022.2034557" TargetMode="External"/><Relationship Id="rId30" Type="http://schemas.openxmlformats.org/officeDocument/2006/relationships/hyperlink" Target="http://www.lingcure.org/index.php/journal/article/view/2108" TargetMode="External"/><Relationship Id="rId105" Type="http://schemas.openxmlformats.org/officeDocument/2006/relationships/hyperlink" Target="https://www.scopus.com/record/display.uri?eid=2-s2.0-85148700293&amp;origin=resultslist&amp;sort=plf-f&amp;src=s&amp;st1=Digital+Technology+and+the+Stages+of+Digital+Business+Transformation&amp;sid=0efca540c08a78c42bf313db343d22f6&amp;sot=b&amp;sdt=b&amp;sl=75&amp;s=TITLE%28Digital+Technology+and+the+Stages+of+Digital+Business+Transformation%29&amp;relpos=0&amp;citeCnt=0&amp;searchTerm=" TargetMode="External"/><Relationship Id="rId126" Type="http://schemas.openxmlformats.org/officeDocument/2006/relationships/hyperlink" Target="https://managementjournal.usamv.ro/pdf/vol.22_3/Art42.pdf" TargetMode="External"/><Relationship Id="rId147" Type="http://schemas.openxmlformats.org/officeDocument/2006/relationships/hyperlink" Target="https://www.mdpi.com/2071-1050/14/1/479" TargetMode="External"/><Relationship Id="rId168" Type="http://schemas.openxmlformats.org/officeDocument/2006/relationships/hyperlink" Target="https://www.mdpi.com/2227-7390/10/19/3543" TargetMode="External"/><Relationship Id="rId312" Type="http://schemas.openxmlformats.org/officeDocument/2006/relationships/hyperlink" Target="https://www.taylorfrancis.com/chapters/edit/10.1201/9781003333036-6/push-pull-sustainability-education-21st-century-engineers-salma-shaik-lakshika-kuruppuarachchi-matthew-franchetti" TargetMode="External"/><Relationship Id="rId333" Type="http://schemas.openxmlformats.org/officeDocument/2006/relationships/hyperlink" Target="https://www.naturalspublishing.com/Article.asp?ArtcID=25563" TargetMode="External"/><Relationship Id="rId354" Type="http://schemas.openxmlformats.org/officeDocument/2006/relationships/hyperlink" Target="https://www.mdpi.com/2071-1050/14/4/2465" TargetMode="External"/><Relationship Id="rId51" Type="http://schemas.openxmlformats.org/officeDocument/2006/relationships/hyperlink" Target="https://www.webofscience.com/wos/woscc/full-record/WOS:000965662400007" TargetMode="External"/><Relationship Id="rId72" Type="http://schemas.openxmlformats.org/officeDocument/2006/relationships/hyperlink" Target="https://repository.ukim.mk/bitstream/20.500.12188/22965/1/EMERALD%20Dionisijev%20Ivan.pdf" TargetMode="External"/><Relationship Id="rId93" Type="http://schemas.openxmlformats.org/officeDocument/2006/relationships/hyperlink" Target="https://www.scopus.com/record/display.uri?eid=2-s2.0-85141378843&amp;origin=resultslist&amp;sort=r-f&amp;src=s&amp;st1=The+ICT+Paradox+in+Indonesia%3a+ICT+Investment+and+Firm+Profitability&amp;sid=de16d7c037b7296028efd09408505e66&amp;sot=b&amp;sdt=b&amp;sl=82&amp;s=TITLE-ABS-KEY%28The+ICT+Paradox+in+Indonesia%3a+ICT+Investment+and+Firm+Profitability%29&amp;relpos=0&amp;citeCnt=0&amp;searchTerm=" TargetMode="External"/><Relationship Id="rId189" Type="http://schemas.openxmlformats.org/officeDocument/2006/relationships/hyperlink" Target="https://www.ceeol.com/search/article-detail?id=1088927" TargetMode="External"/><Relationship Id="rId3" Type="http://schemas.openxmlformats.org/officeDocument/2006/relationships/hyperlink" Target="https://www.mdpi.com/2071-1050/14/9/4898" TargetMode="External"/><Relationship Id="rId214" Type="http://schemas.openxmlformats.org/officeDocument/2006/relationships/hyperlink" Target="https://1510q6ey7-y-https-www-webofscience-com.z.e-nformation.ro/wos/woscc/full-record/WOS:000858608300013" TargetMode="External"/><Relationship Id="rId235" Type="http://schemas.openxmlformats.org/officeDocument/2006/relationships/hyperlink" Target="https://refpress.org/wp-content/uploads/2023/01/Raquel-Quiroga-Garcia_REF.pdf" TargetMode="External"/><Relationship Id="rId256" Type="http://schemas.openxmlformats.org/officeDocument/2006/relationships/hyperlink" Target="https://www.webofscience.com/wos/woscc/full-record/WOS:000846258700001" TargetMode="External"/><Relationship Id="rId277" Type="http://schemas.openxmlformats.org/officeDocument/2006/relationships/hyperlink" Target="https://1510q6trk-y-https-www-webofscience-com.z.e-nformation.ro/wos/woscc/full-record/WOS:000892859500003" TargetMode="External"/><Relationship Id="rId298" Type="http://schemas.openxmlformats.org/officeDocument/2006/relationships/hyperlink" Target="https://www.mdpi.com/2071-1050/14/19/11857" TargetMode="External"/><Relationship Id="rId116" Type="http://schemas.openxmlformats.org/officeDocument/2006/relationships/hyperlink" Target="https://www.webofscience.com/wos/woscc/full-record/WOS:000901078000001" TargetMode="External"/><Relationship Id="rId137" Type="http://schemas.openxmlformats.org/officeDocument/2006/relationships/hyperlink" Target="https://journals.aps.org/pre/abstract/10.1103/PhysRevE.106.034137" TargetMode="External"/><Relationship Id="rId158" Type="http://schemas.openxmlformats.org/officeDocument/2006/relationships/hyperlink" Target="https://www.mdpi.com/1999-5903/14/6/175" TargetMode="External"/><Relationship Id="rId302" Type="http://schemas.openxmlformats.org/officeDocument/2006/relationships/hyperlink" Target="https://journals.aps.org/pre/abstract/10.1103/PhysRevE.106.034137" TargetMode="External"/><Relationship Id="rId323" Type="http://schemas.openxmlformats.org/officeDocument/2006/relationships/hyperlink" Target="https://www.mdpi.com/1099-4300/24/7/969" TargetMode="External"/><Relationship Id="rId344" Type="http://schemas.openxmlformats.org/officeDocument/2006/relationships/hyperlink" Target="https://www.webofscience.com/wos/woscc/full-record/WOS:000882089800001" TargetMode="External"/><Relationship Id="rId20" Type="http://schemas.openxmlformats.org/officeDocument/2006/relationships/hyperlink" Target="https://www.sciencedirect.com/science/article/abs/pii/S1544612322002458" TargetMode="External"/><Relationship Id="rId41" Type="http://schemas.openxmlformats.org/officeDocument/2006/relationships/hyperlink" Target="https://1510q6evf-y-https-www-webofscience-com.z.e-nformation.ro/wos/woscc/full-record/WOS:000456465200011" TargetMode="External"/><Relationship Id="rId62" Type="http://schemas.openxmlformats.org/officeDocument/2006/relationships/hyperlink" Target="https://www.webofscience.com/wos/woscc/full-record/WOS:000821523000009" TargetMode="External"/><Relationship Id="rId83" Type="http://schemas.openxmlformats.org/officeDocument/2006/relationships/hyperlink" Target="https://www.mdpi.com/2071-1050/14/5/2959" TargetMode="External"/><Relationship Id="rId179" Type="http://schemas.openxmlformats.org/officeDocument/2006/relationships/hyperlink" Target="https://www.ceeol.com/search/article-detail?id=1071113" TargetMode="External"/><Relationship Id="rId365" Type="http://schemas.openxmlformats.org/officeDocument/2006/relationships/hyperlink" Target="https://1510q6trk-y-https-www-webofscience-com.z.e-nformation.ro/wos/woscc/full-record/WOS:000827343500007" TargetMode="External"/><Relationship Id="rId190" Type="http://schemas.openxmlformats.org/officeDocument/2006/relationships/hyperlink" Target="https://www.mdpi.com/2071-1050/14/16/10026" TargetMode="External"/><Relationship Id="rId204" Type="http://schemas.openxmlformats.org/officeDocument/2006/relationships/hyperlink" Target="https://www.cambridge.org/core/books/cost-of-doing-politics/F7A35CFBCC09E7F2D92C7D7891DC30F1" TargetMode="External"/><Relationship Id="rId225" Type="http://schemas.openxmlformats.org/officeDocument/2006/relationships/hyperlink" Target="https://link.springer.com/chapter/10.1007/978-981-19-2225-1_49" TargetMode="External"/><Relationship Id="rId246" Type="http://schemas.openxmlformats.org/officeDocument/2006/relationships/hyperlink" Target="https://ieeexplore.ieee.org/abstract/document/9223225/" TargetMode="External"/><Relationship Id="rId267" Type="http://schemas.openxmlformats.org/officeDocument/2006/relationships/hyperlink" Target="https://www.tandfonline.com/doi/abs/10.1080/09640568.2021.1945552DOI:%2010.1080/09640568.2021.1945552" TargetMode="External"/><Relationship Id="rId288" Type="http://schemas.openxmlformats.org/officeDocument/2006/relationships/hyperlink" Target="https://fkd.net.ua/index.php/fkd/article/view/3717" TargetMode="External"/><Relationship Id="rId106" Type="http://schemas.openxmlformats.org/officeDocument/2006/relationships/hyperlink" Target="https://www.scopus.com/record/display.uri?eid=2-s2.0-85106236110&amp;origin=resultslist&amp;sort=plf-f&amp;src=s&amp;citedAuthorId=24833533600&amp;imp=t&amp;sid=bc284b448ddfe8aa50409d92dff2d57f&amp;sot=cite&amp;sdt=cite&amp;cluster=scopubyr%2c%222022%22%2ct&amp;sl=0&amp;relpos=7&amp;citeCnt=11&amp;searchTerm=" TargetMode="External"/><Relationship Id="rId127" Type="http://schemas.openxmlformats.org/officeDocument/2006/relationships/hyperlink" Target="https://managementjournal.usamv.ro/pdf/vol.22_4/Art43.pdf" TargetMode="External"/><Relationship Id="rId313" Type="http://schemas.openxmlformats.org/officeDocument/2006/relationships/hyperlink" Target="https://www.webofscience.com/wos/woscc/full-record/WOS:000885367500030" TargetMode="External"/><Relationship Id="rId10" Type="http://schemas.openxmlformats.org/officeDocument/2006/relationships/hyperlink" Target="https://www.mdpi.com/2227-9091/10/1/10" TargetMode="External"/><Relationship Id="rId31" Type="http://schemas.openxmlformats.org/officeDocument/2006/relationships/hyperlink" Target="https://www.mdpi.com/1448900" TargetMode="External"/><Relationship Id="rId52" Type="http://schemas.openxmlformats.org/officeDocument/2006/relationships/hyperlink" Target="https://www.mdpi.com/2071-1050/14/18/11147" TargetMode="External"/><Relationship Id="rId73" Type="http://schemas.openxmlformats.org/officeDocument/2006/relationships/hyperlink" Target="https://www.tandfonline.com/doi/full/10.1080/23311975.2022.2078131" TargetMode="External"/><Relationship Id="rId94" Type="http://schemas.openxmlformats.org/officeDocument/2006/relationships/hyperlink" Target="https://www.webofscience.com/wos/woscc/full-record/WOS:000841866500001" TargetMode="External"/><Relationship Id="rId148" Type="http://schemas.openxmlformats.org/officeDocument/2006/relationships/hyperlink" Target="https://link.springer.com/article/10.1007/s10668-022-02456-7" TargetMode="External"/><Relationship Id="rId169" Type="http://schemas.openxmlformats.org/officeDocument/2006/relationships/hyperlink" Target="https://www.ceeol.com/search/article-detail?id=1045815" TargetMode="External"/><Relationship Id="rId334" Type="http://schemas.openxmlformats.org/officeDocument/2006/relationships/hyperlink" Target="https://link.springer.com/chapter/10.1007/978-3-030-89883-0_44" TargetMode="External"/><Relationship Id="rId355" Type="http://schemas.openxmlformats.org/officeDocument/2006/relationships/hyperlink" Target="https://www.mdpi.com/2073-445X/11/12/2245" TargetMode="External"/><Relationship Id="rId4" Type="http://schemas.openxmlformats.org/officeDocument/2006/relationships/hyperlink" Target="https://www.mdpi.com/2071-1050/14/9/5690" TargetMode="External"/><Relationship Id="rId180" Type="http://schemas.openxmlformats.org/officeDocument/2006/relationships/hyperlink" Target="https://www.ceeol.com/search/article-detail?id=1071100" TargetMode="External"/><Relationship Id="rId215" Type="http://schemas.openxmlformats.org/officeDocument/2006/relationships/hyperlink" Target="https://151096pkr-y-https-www-scopus-com.z.e-nformation.ro/record/display.uri?eid=2-s2.0-85145826231&amp;origin=resultslist&amp;sort=plf-f&amp;cite=2-s2.0-85057586870&amp;src=s&amp;imp=t&amp;sid=3514e1ac1d4188f67a043fff4cb6bf08&amp;sot=cite&amp;sdt=a&amp;sl=0&amp;relpos=0&amp;citeCnt=0&amp;searchTerm=" TargetMode="External"/><Relationship Id="rId236" Type="http://schemas.openxmlformats.org/officeDocument/2006/relationships/hyperlink" Target="https://ieeexplore.ieee.org/abstract/document/10118963/references" TargetMode="External"/><Relationship Id="rId257" Type="http://schemas.openxmlformats.org/officeDocument/2006/relationships/hyperlink" Target="https://www.emerald.com/insight/content/doi/10.1108/JRIM-03-2021-0064/full/htmlDOI:%2010.1108/JRIM-03-2021-0064" TargetMode="External"/><Relationship Id="rId278" Type="http://schemas.openxmlformats.org/officeDocument/2006/relationships/hyperlink" Target="https://www.tandfonline.com/doi/abs/10.1080/00014788.2022.2049193" TargetMode="External"/><Relationship Id="rId303" Type="http://schemas.openxmlformats.org/officeDocument/2006/relationships/hyperlink" Target="https://www.mdpi.com/2227-7072/10/4/112" TargetMode="External"/><Relationship Id="rId42" Type="http://schemas.openxmlformats.org/officeDocument/2006/relationships/hyperlink" Target="https://1510q6evf-y-https-www-webofscience-com.z.e-nformation.ro/wos/woscc/full-record/WOS:000468205700017" TargetMode="External"/><Relationship Id="rId84" Type="http://schemas.openxmlformats.org/officeDocument/2006/relationships/hyperlink" Target="https://link.springer.com/chapter/10.1007/978-3-031-10788-7_34" TargetMode="External"/><Relationship Id="rId138" Type="http://schemas.openxmlformats.org/officeDocument/2006/relationships/hyperlink" Target="https://www.sciencedirect.com/science/article/abs/pii/S1544612322002458" TargetMode="External"/><Relationship Id="rId345" Type="http://schemas.openxmlformats.org/officeDocument/2006/relationships/hyperlink" Target="https://www.webofscience.com/wos/woscc/full-record/WOS:000873528800001" TargetMode="External"/><Relationship Id="rId191" Type="http://schemas.openxmlformats.org/officeDocument/2006/relationships/hyperlink" Target="https://www.frontiersin.org/articles/10.3389/fpubh.2022.1021291/full" TargetMode="External"/><Relationship Id="rId205" Type="http://schemas.openxmlformats.org/officeDocument/2006/relationships/hyperlink" Target="https://www.tandfonline.com/doi/abs/10.1080/09669582.2022.2112588" TargetMode="External"/><Relationship Id="rId247" Type="http://schemas.openxmlformats.org/officeDocument/2006/relationships/hyperlink" Target="https://link.springer.com/chapter/10.1007/978-3-031-07398-4_3" TargetMode="External"/><Relationship Id="rId107" Type="http://schemas.openxmlformats.org/officeDocument/2006/relationships/hyperlink" Target="https://www.scopus.com/record/display.uri?eid=2-s2.0-85136536058&amp;origin=resultslist&amp;sort=r-f&amp;src=s&amp;st1=Impact+of+capital+structure+on+profitability%3a+panel+data+evidence+of+the+telecom+industry+in+the+United+States&amp;sid=8faf1f224121b7785aa30b1c011b24f2&amp;sot=b&amp;sdt=b&amp;sl=117&amp;s=TITLE%28Impact+of+capital+structure+on+profitability%3a+panel+data+evidence+of+the+telecom+industry+in+the+United+States%29&amp;relpos=0&amp;citeCnt=6&amp;searchTerm=" TargetMode="External"/><Relationship Id="rId289" Type="http://schemas.openxmlformats.org/officeDocument/2006/relationships/hyperlink" Target="https://scindeks.ceon.rs/article.aspx?artid=1452-48642201085M" TargetMode="External"/><Relationship Id="rId11" Type="http://schemas.openxmlformats.org/officeDocument/2006/relationships/hyperlink" Target="https://www.mdpi.com/2071-1050/14/18/11781" TargetMode="External"/><Relationship Id="rId53" Type="http://schemas.openxmlformats.org/officeDocument/2006/relationships/hyperlink" Target="https://www.webofscience.com/wos/woscc/full-record/WOS:000814701900004" TargetMode="External"/><Relationship Id="rId149" Type="http://schemas.openxmlformats.org/officeDocument/2006/relationships/hyperlink" Target="https://www.tandfonline.com/doi/abs/10.1080/19388160.2021.1925612" TargetMode="External"/><Relationship Id="rId314" Type="http://schemas.openxmlformats.org/officeDocument/2006/relationships/hyperlink" Target="https://www.webofscience.com/wos/woscc/full-record/WOS:000763010900009" TargetMode="External"/><Relationship Id="rId356" Type="http://schemas.openxmlformats.org/officeDocument/2006/relationships/hyperlink" Target="https://www.mdpi.com/2504-3900/83/1/28" TargetMode="External"/><Relationship Id="rId95" Type="http://schemas.openxmlformats.org/officeDocument/2006/relationships/hyperlink" Target="https://www.webofscience.com/wos/woscc/full-record/WOS:000909171500002" TargetMode="External"/><Relationship Id="rId160" Type="http://schemas.openxmlformats.org/officeDocument/2006/relationships/hyperlink" Target="https://www.taylorfrancis.com/books/mono/10.4324/9781003212492/currency-wars-china-japan-western-newsmagazines-damien-ng" TargetMode="External"/><Relationship Id="rId216" Type="http://schemas.openxmlformats.org/officeDocument/2006/relationships/hyperlink" Target="https://1510q6ey7-y-https-www-webofscience-com.z.e-nformation.ro/wos/woscc/full-record/WOS:000829780400001" TargetMode="External"/><Relationship Id="rId258" Type="http://schemas.openxmlformats.org/officeDocument/2006/relationships/hyperlink" Target="https://www.igi-global.com/gateway/chapter/290525" TargetMode="External"/><Relationship Id="rId22" Type="http://schemas.openxmlformats.org/officeDocument/2006/relationships/hyperlink" Target="https://www.mdpi.com/1996-1073/15/21/7907" TargetMode="External"/><Relationship Id="rId64" Type="http://schemas.openxmlformats.org/officeDocument/2006/relationships/hyperlink" Target="https://www.webofscience.com/wos/woscc/full-record/WOS:000897357800001" TargetMode="External"/><Relationship Id="rId118" Type="http://schemas.openxmlformats.org/officeDocument/2006/relationships/hyperlink" Target="https://www.mdpi.com/2304-8158/11/24/3987" TargetMode="External"/><Relationship Id="rId325" Type="http://schemas.openxmlformats.org/officeDocument/2006/relationships/hyperlink" Target="https://www.webofscience.com/wos/woscc/full-record/WOS:000745980300011" TargetMode="External"/><Relationship Id="rId367" Type="http://schemas.openxmlformats.org/officeDocument/2006/relationships/hyperlink" Target="https://1510q6trk-y-https-www-webofscience-com.z.e-nformation.ro/wos/woscc/full-record/WOS:000878622200028" TargetMode="External"/><Relationship Id="rId171" Type="http://schemas.openxmlformats.org/officeDocument/2006/relationships/hyperlink" Target="https://www.ceeol.com/search/article-detail?id=1045808" TargetMode="External"/><Relationship Id="rId227" Type="http://schemas.openxmlformats.org/officeDocument/2006/relationships/hyperlink" Target="https://link.springer.com/article/10.1007/s43621-022-00114-6" TargetMode="External"/><Relationship Id="rId269" Type="http://schemas.openxmlformats.org/officeDocument/2006/relationships/hyperlink" Target="https://www.inderscienceonline.com/doi/abs/10.1504/IJEMR.2022.121804DOI:%2010.1504/IJEMR.2022.121804" TargetMode="External"/><Relationship Id="rId33" Type="http://schemas.openxmlformats.org/officeDocument/2006/relationships/hyperlink" Target="https://www.sciencedirect.com/science/article/pii/S2212567115009922" TargetMode="External"/><Relationship Id="rId129" Type="http://schemas.openxmlformats.org/officeDocument/2006/relationships/hyperlink" Target="https://managementjournal.usamv.ro/pdf/vol.22_4/Art67.pdf" TargetMode="External"/><Relationship Id="rId280" Type="http://schemas.openxmlformats.org/officeDocument/2006/relationships/hyperlink" Target="https://onlinelibrary.wiley.com/doi/abs/10.1002/hpm.3375" TargetMode="External"/><Relationship Id="rId336" Type="http://schemas.openxmlformats.org/officeDocument/2006/relationships/hyperlink" Target="https://www.webofscience.com/wos/woscc/full-record/WOS:000889298700001" TargetMode="External"/><Relationship Id="rId75" Type="http://schemas.openxmlformats.org/officeDocument/2006/relationships/hyperlink" Target="https://pubs.aip.org/aip/acp/article-abstract/2393/1/020179/2821737/Covid-19-and-its-impact-on-Indian-stock-market" TargetMode="External"/><Relationship Id="rId140" Type="http://schemas.openxmlformats.org/officeDocument/2006/relationships/hyperlink" Target="https://doi.org/10.3390/electronics11040611" TargetMode="External"/><Relationship Id="rId182" Type="http://schemas.openxmlformats.org/officeDocument/2006/relationships/hyperlink" Target="https://www.ceeol.com/search/article-detail?id=1088899" TargetMode="External"/><Relationship Id="rId6" Type="http://schemas.openxmlformats.org/officeDocument/2006/relationships/hyperlink" Target="https://www.mdpi.com/2071-1050/14/24/16622" TargetMode="External"/><Relationship Id="rId238" Type="http://schemas.openxmlformats.org/officeDocument/2006/relationships/hyperlink" Target="https://1510y6mzm-y-https-www-emerald-com.z.e-nformation.ro/insight/content/doi/10.1108/IJQRM-06-2022-0167/full/html" TargetMode="External"/><Relationship Id="rId291" Type="http://schemas.openxmlformats.org/officeDocument/2006/relationships/hyperlink" Target="https://www.ncbi.nlm.nih.gov/pmc/articles/PMC9296816/" TargetMode="External"/><Relationship Id="rId305" Type="http://schemas.openxmlformats.org/officeDocument/2006/relationships/hyperlink" Target="https://link.springer.com/chapter/10.1007/978-3-030-73943-0_54" TargetMode="External"/><Relationship Id="rId347" Type="http://schemas.openxmlformats.org/officeDocument/2006/relationships/hyperlink" Target="https://www.webofscience.com/wos/woscc/full-record/WOS:000840219000001" TargetMode="External"/><Relationship Id="rId44" Type="http://schemas.openxmlformats.org/officeDocument/2006/relationships/hyperlink" Target="https://www.mdpi.com/2071-1050/14/23/16119" TargetMode="External"/><Relationship Id="rId86" Type="http://schemas.openxmlformats.org/officeDocument/2006/relationships/hyperlink" Target="https://www.igi-global.com/chapter/perceptions-on-the-effectiveness-of-skills-development-programmes-for-teachers-in-the-ehlanzeni-district-south-africa/298247" TargetMode="External"/><Relationship Id="rId151" Type="http://schemas.openxmlformats.org/officeDocument/2006/relationships/hyperlink" Target="https://link.springer.com/chapter/10.1007/978-3-031-07398-4_3" TargetMode="External"/><Relationship Id="rId193" Type="http://schemas.openxmlformats.org/officeDocument/2006/relationships/hyperlink" Target="https://www.frontiersin.org/articles/10.3389/fpsyg.2022.919928/full" TargetMode="External"/><Relationship Id="rId207" Type="http://schemas.openxmlformats.org/officeDocument/2006/relationships/hyperlink" Target="https://www.emerald.com/insight/content/doi/10.1108/INTR-10-2021-0787/full/html" TargetMode="External"/><Relationship Id="rId249" Type="http://schemas.openxmlformats.org/officeDocument/2006/relationships/hyperlink" Target="https://www.mdpi.com/2071-1050/14/13/7804" TargetMode="External"/><Relationship Id="rId13" Type="http://schemas.openxmlformats.org/officeDocument/2006/relationships/hyperlink" Target="https://journals.aps.org/pre/abstract/10.1103/PhysRevE.106.034137" TargetMode="External"/><Relationship Id="rId109" Type="http://schemas.openxmlformats.org/officeDocument/2006/relationships/hyperlink" Target="https://www.scopus.com/record/display.uri?eid=2-s2.0-85142432712&amp;origin=resultslist&amp;sort=r-f&amp;src=s&amp;st1=The+determinants+of+profitability+in+non-financial+UK+SMEs&amp;sid=4e7c70d8645f68c6d8bc618ba3cef738&amp;sot=b&amp;sdt=b&amp;sl=65&amp;s=TITLE%28The+determinants+of+profitability+in+non-financial+UK+SMEs%29&amp;relpos=0&amp;citeCnt=0&amp;searchTerm=" TargetMode="External"/><Relationship Id="rId260" Type="http://schemas.openxmlformats.org/officeDocument/2006/relationships/hyperlink" Target="https://ieeexplore.ieee.org/abstract/document/10015996/" TargetMode="External"/><Relationship Id="rId316" Type="http://schemas.openxmlformats.org/officeDocument/2006/relationships/hyperlink" Target="https://www.emerald.com/insight/content/doi/10.1108/JFM-06-2021-0064/full/html" TargetMode="External"/><Relationship Id="rId55" Type="http://schemas.openxmlformats.org/officeDocument/2006/relationships/hyperlink" Target="https://www.mdpi.com/1660-4601/19/15/9709" TargetMode="External"/><Relationship Id="rId97" Type="http://schemas.openxmlformats.org/officeDocument/2006/relationships/hyperlink" Target="https://www.scopus.com/record/display.uri?eid=2-s2.0-85148700293&amp;origin=resultslist&amp;sort=plf-f&amp;src=s&amp;citedAuthorId=24833533600&amp;imp=t&amp;sid=bc284b448ddfe8aa50409d92dff2d57f&amp;sot=cite&amp;sdt=cite&amp;cluster=scopubyr%2c%222022%22%2ct&amp;sl=0&amp;relpos=8&amp;citeCnt=0&amp;searchTerm=" TargetMode="External"/><Relationship Id="rId120" Type="http://schemas.openxmlformats.org/officeDocument/2006/relationships/hyperlink" Target="https://link.springer.com/article/10.1186/s44147-021-00063-3" TargetMode="External"/><Relationship Id="rId358" Type="http://schemas.openxmlformats.org/officeDocument/2006/relationships/hyperlink" Target="https://link.springer.com/article/10.1007/s10479-020-03620-w" TargetMode="External"/><Relationship Id="rId162" Type="http://schemas.openxmlformats.org/officeDocument/2006/relationships/hyperlink" Target="https://onlinelibrary.wiley.com/doi/10.1002/poi3.274" TargetMode="External"/><Relationship Id="rId218" Type="http://schemas.openxmlformats.org/officeDocument/2006/relationships/hyperlink" Target="https://www.researchgate.net/publication/371348980_Identifying_obstacles_in_the_evaluation_of_companies_based_on_the_research_cluster_method" TargetMode="External"/><Relationship Id="rId271" Type="http://schemas.openxmlformats.org/officeDocument/2006/relationships/hyperlink" Target="https://www.tandfonline.com/doi/abs/10.1080/20479700.2020.1860543" TargetMode="External"/><Relationship Id="rId24" Type="http://schemas.openxmlformats.org/officeDocument/2006/relationships/hyperlink" Target="https://www.sciencedirect.com/science/article/pii/S2199853122010472" TargetMode="External"/><Relationship Id="rId66" Type="http://schemas.openxmlformats.org/officeDocument/2006/relationships/hyperlink" Target="https://journals.sagepub.com/doi/10.1177/14657503221097229" TargetMode="External"/><Relationship Id="rId131" Type="http://schemas.openxmlformats.org/officeDocument/2006/relationships/hyperlink" Target="https://managementjournal.usamv.ro/pdf/vol.22_1/Art74.pdf" TargetMode="External"/><Relationship Id="rId327" Type="http://schemas.openxmlformats.org/officeDocument/2006/relationships/hyperlink" Target="https://www.webofscience.com/wos/woscc/full-record/WOS:000858244200001" TargetMode="External"/><Relationship Id="rId369" Type="http://schemas.openxmlformats.org/officeDocument/2006/relationships/printerSettings" Target="../printerSettings/printerSettings2.bin"/><Relationship Id="rId173" Type="http://schemas.openxmlformats.org/officeDocument/2006/relationships/hyperlink" Target="https://www.ceeol.com/search/article-detail?id=1071108" TargetMode="External"/><Relationship Id="rId229" Type="http://schemas.openxmlformats.org/officeDocument/2006/relationships/hyperlink" Target="https://www.sciencedirect.com/science/article/abs/pii/S0264837722000473" TargetMode="External"/><Relationship Id="rId240" Type="http://schemas.openxmlformats.org/officeDocument/2006/relationships/hyperlink" Target="https://ojs3.iir.cz/index.php/cjir/article/view/20" TargetMode="External"/><Relationship Id="rId35" Type="http://schemas.openxmlformats.org/officeDocument/2006/relationships/hyperlink" Target="https://www.mdpi.com/2071-1050/14/3/1543" TargetMode="External"/><Relationship Id="rId77" Type="http://schemas.openxmlformats.org/officeDocument/2006/relationships/hyperlink" Target="https://www.webofscience.com/wos/woscc/full-record/WOS:000846258700001" TargetMode="External"/><Relationship Id="rId100" Type="http://schemas.openxmlformats.org/officeDocument/2006/relationships/hyperlink" Target="https://www.webofscience.com/wos/woscc/full-record/WOS:000849752100001" TargetMode="External"/><Relationship Id="rId282" Type="http://schemas.openxmlformats.org/officeDocument/2006/relationships/hyperlink" Target="https://www.mdpi.com/2071-1050/14/14/8719" TargetMode="External"/><Relationship Id="rId338" Type="http://schemas.openxmlformats.org/officeDocument/2006/relationships/hyperlink" Target="https://www.webofscience.com/wos/woscc/full-record/WOS:000853379800001" TargetMode="External"/><Relationship Id="rId8" Type="http://schemas.openxmlformats.org/officeDocument/2006/relationships/hyperlink" Target="https://www.webofscience.com/wos/woscc/full-record/WOS:000782097400001" TargetMode="External"/><Relationship Id="rId142" Type="http://schemas.openxmlformats.org/officeDocument/2006/relationships/hyperlink" Target="https://www.mdpi.com/2504-3110/6/10/560" TargetMode="External"/><Relationship Id="rId184" Type="http://schemas.openxmlformats.org/officeDocument/2006/relationships/hyperlink" Target="https://www.frontiersin.org/articles/10.3389/fpsyg.2022.914528/pdf" TargetMode="External"/><Relationship Id="rId251" Type="http://schemas.openxmlformats.org/officeDocument/2006/relationships/hyperlink" Target="https://www.webofscience.com/wos/woscc/full-record/WOS:000868918300003" TargetMode="External"/><Relationship Id="rId46" Type="http://schemas.openxmlformats.org/officeDocument/2006/relationships/hyperlink" Target="https://www.mdpi.com/2071-1050/14/9/4898" TargetMode="External"/><Relationship Id="rId293" Type="http://schemas.openxmlformats.org/officeDocument/2006/relationships/hyperlink" Target="https://www.taylorfrancis.com/chapters/edit/10.4324/9781003179788-9/utilisation-digitalisation-sustainable-manufacturing-circular-economy-riccardo-beltramo-enrica-vesce-stefano-duglio" TargetMode="External"/><Relationship Id="rId307" Type="http://schemas.openxmlformats.org/officeDocument/2006/relationships/hyperlink" Target="https://www.scopus.com/record/display.uri?eid=2-s2.0-85151118222&amp;origin=resultslist&amp;sort=plf-f&amp;cite=2-s2.0-85121983514&amp;src=s&amp;imp=t&amp;sid=acf16ef7ae69d4da44004820d59cee09&amp;sot=cite&amp;sdt=a&amp;sl=0&amp;relpos=1&amp;citeCnt=0&amp;searchTerm=" TargetMode="External"/><Relationship Id="rId349" Type="http://schemas.openxmlformats.org/officeDocument/2006/relationships/hyperlink" Target="https://www.mdpi.com/2071-1050/14/4/1990" TargetMode="External"/><Relationship Id="rId88" Type="http://schemas.openxmlformats.org/officeDocument/2006/relationships/hyperlink" Target="https://www.webofscience.com/wos/woscc/full-record/WOS:000867123700001" TargetMode="External"/><Relationship Id="rId111" Type="http://schemas.openxmlformats.org/officeDocument/2006/relationships/hyperlink" Target="https://www.webofscience.com/wos/woscc/full-record/WOS:000923095600008" TargetMode="External"/><Relationship Id="rId153" Type="http://schemas.openxmlformats.org/officeDocument/2006/relationships/hyperlink" Target="https://www.proquest.com/docview/2755159081?pq-origsite=gscholar&amp;fromopenview=true" TargetMode="External"/><Relationship Id="rId195" Type="http://schemas.openxmlformats.org/officeDocument/2006/relationships/hyperlink" Target="https://www.frontiersin.org/articles/10.3389/fpsyg.2022.943023/full" TargetMode="External"/><Relationship Id="rId209" Type="http://schemas.openxmlformats.org/officeDocument/2006/relationships/hyperlink" Target="https://www.tandfonline.com/doi/abs/10.1080/15378020.2022.2077088" TargetMode="External"/><Relationship Id="rId360" Type="http://schemas.openxmlformats.org/officeDocument/2006/relationships/hyperlink" Target="https://www.sciencedirect.com/science/article/pii/S1447677022001310" TargetMode="External"/><Relationship Id="rId220" Type="http://schemas.openxmlformats.org/officeDocument/2006/relationships/hyperlink" Target="https://www.mdpi.com/2304-8158/11/8/11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S72"/>
  <sheetViews>
    <sheetView tabSelected="1" topLeftCell="A37" zoomScale="70" zoomScaleNormal="70" workbookViewId="0">
      <pane xSplit="2" topLeftCell="V1" activePane="topRight" state="frozen"/>
      <selection pane="topRight" activeCell="AQ55" sqref="AQ55:AQ57"/>
    </sheetView>
  </sheetViews>
  <sheetFormatPr defaultColWidth="8.86328125" defaultRowHeight="14.25"/>
  <cols>
    <col min="1" max="1" width="12.1328125" style="134" customWidth="1"/>
    <col min="2" max="2" width="53.59765625" style="134" bestFit="1" customWidth="1"/>
    <col min="3" max="3" width="13.265625" style="134" customWidth="1"/>
    <col min="4" max="4" width="19.73046875" style="134" customWidth="1"/>
    <col min="5" max="5" width="13.3984375" style="134" customWidth="1"/>
    <col min="6" max="6" width="7.86328125" style="135" customWidth="1"/>
    <col min="7" max="7" width="7.86328125" style="134" customWidth="1"/>
    <col min="8" max="8" width="7.86328125" style="136" customWidth="1"/>
    <col min="9" max="9" width="8.86328125" style="136" bestFit="1" customWidth="1"/>
    <col min="10" max="40" width="7.86328125" style="136" customWidth="1"/>
    <col min="41" max="41" width="12.1328125" style="136" customWidth="1"/>
    <col min="42" max="43" width="13" style="136" customWidth="1"/>
    <col min="44" max="45" width="14.1328125" style="136" customWidth="1"/>
    <col min="46" max="256" width="8.86328125" style="136"/>
    <col min="257" max="257" width="12.1328125" style="136" customWidth="1"/>
    <col min="258" max="258" width="42.1328125" style="136" customWidth="1"/>
    <col min="259" max="259" width="17.1328125" style="136" customWidth="1"/>
    <col min="260" max="260" width="19.73046875" style="136" customWidth="1"/>
    <col min="261" max="261" width="13.3984375" style="136" customWidth="1"/>
    <col min="262" max="296" width="7.86328125" style="136" customWidth="1"/>
    <col min="297" max="297" width="12.1328125" style="136" customWidth="1"/>
    <col min="298" max="299" width="13" style="136" customWidth="1"/>
    <col min="300" max="301" width="14.1328125" style="136" customWidth="1"/>
    <col min="302" max="512" width="8.86328125" style="136"/>
    <col min="513" max="513" width="12.1328125" style="136" customWidth="1"/>
    <col min="514" max="514" width="42.1328125" style="136" customWidth="1"/>
    <col min="515" max="515" width="17.1328125" style="136" customWidth="1"/>
    <col min="516" max="516" width="19.73046875" style="136" customWidth="1"/>
    <col min="517" max="517" width="13.3984375" style="136" customWidth="1"/>
    <col min="518" max="552" width="7.86328125" style="136" customWidth="1"/>
    <col min="553" max="553" width="12.1328125" style="136" customWidth="1"/>
    <col min="554" max="555" width="13" style="136" customWidth="1"/>
    <col min="556" max="557" width="14.1328125" style="136" customWidth="1"/>
    <col min="558" max="768" width="8.86328125" style="136"/>
    <col min="769" max="769" width="12.1328125" style="136" customWidth="1"/>
    <col min="770" max="770" width="42.1328125" style="136" customWidth="1"/>
    <col min="771" max="771" width="17.1328125" style="136" customWidth="1"/>
    <col min="772" max="772" width="19.73046875" style="136" customWidth="1"/>
    <col min="773" max="773" width="13.3984375" style="136" customWidth="1"/>
    <col min="774" max="808" width="7.86328125" style="136" customWidth="1"/>
    <col min="809" max="809" width="12.1328125" style="136" customWidth="1"/>
    <col min="810" max="811" width="13" style="136" customWidth="1"/>
    <col min="812" max="813" width="14.1328125" style="136" customWidth="1"/>
    <col min="814" max="1024" width="8.86328125" style="136"/>
    <col min="1025" max="1025" width="12.1328125" style="136" customWidth="1"/>
    <col min="1026" max="1026" width="42.1328125" style="136" customWidth="1"/>
    <col min="1027" max="1027" width="17.1328125" style="136" customWidth="1"/>
    <col min="1028" max="1028" width="19.73046875" style="136" customWidth="1"/>
    <col min="1029" max="1029" width="13.3984375" style="136" customWidth="1"/>
    <col min="1030" max="1064" width="7.86328125" style="136" customWidth="1"/>
    <col min="1065" max="1065" width="12.1328125" style="136" customWidth="1"/>
    <col min="1066" max="1067" width="13" style="136" customWidth="1"/>
    <col min="1068" max="1069" width="14.1328125" style="136" customWidth="1"/>
    <col min="1070" max="1280" width="8.86328125" style="136"/>
    <col min="1281" max="1281" width="12.1328125" style="136" customWidth="1"/>
    <col min="1282" max="1282" width="42.1328125" style="136" customWidth="1"/>
    <col min="1283" max="1283" width="17.1328125" style="136" customWidth="1"/>
    <col min="1284" max="1284" width="19.73046875" style="136" customWidth="1"/>
    <col min="1285" max="1285" width="13.3984375" style="136" customWidth="1"/>
    <col min="1286" max="1320" width="7.86328125" style="136" customWidth="1"/>
    <col min="1321" max="1321" width="12.1328125" style="136" customWidth="1"/>
    <col min="1322" max="1323" width="13" style="136" customWidth="1"/>
    <col min="1324" max="1325" width="14.1328125" style="136" customWidth="1"/>
    <col min="1326" max="1536" width="8.86328125" style="136"/>
    <col min="1537" max="1537" width="12.1328125" style="136" customWidth="1"/>
    <col min="1538" max="1538" width="42.1328125" style="136" customWidth="1"/>
    <col min="1539" max="1539" width="17.1328125" style="136" customWidth="1"/>
    <col min="1540" max="1540" width="19.73046875" style="136" customWidth="1"/>
    <col min="1541" max="1541" width="13.3984375" style="136" customWidth="1"/>
    <col min="1542" max="1576" width="7.86328125" style="136" customWidth="1"/>
    <col min="1577" max="1577" width="12.1328125" style="136" customWidth="1"/>
    <col min="1578" max="1579" width="13" style="136" customWidth="1"/>
    <col min="1580" max="1581" width="14.1328125" style="136" customWidth="1"/>
    <col min="1582" max="1792" width="8.86328125" style="136"/>
    <col min="1793" max="1793" width="12.1328125" style="136" customWidth="1"/>
    <col min="1794" max="1794" width="42.1328125" style="136" customWidth="1"/>
    <col min="1795" max="1795" width="17.1328125" style="136" customWidth="1"/>
    <col min="1796" max="1796" width="19.73046875" style="136" customWidth="1"/>
    <col min="1797" max="1797" width="13.3984375" style="136" customWidth="1"/>
    <col min="1798" max="1832" width="7.86328125" style="136" customWidth="1"/>
    <col min="1833" max="1833" width="12.1328125" style="136" customWidth="1"/>
    <col min="1834" max="1835" width="13" style="136" customWidth="1"/>
    <col min="1836" max="1837" width="14.1328125" style="136" customWidth="1"/>
    <col min="1838" max="2048" width="8.86328125" style="136"/>
    <col min="2049" max="2049" width="12.1328125" style="136" customWidth="1"/>
    <col min="2050" max="2050" width="42.1328125" style="136" customWidth="1"/>
    <col min="2051" max="2051" width="17.1328125" style="136" customWidth="1"/>
    <col min="2052" max="2052" width="19.73046875" style="136" customWidth="1"/>
    <col min="2053" max="2053" width="13.3984375" style="136" customWidth="1"/>
    <col min="2054" max="2088" width="7.86328125" style="136" customWidth="1"/>
    <col min="2089" max="2089" width="12.1328125" style="136" customWidth="1"/>
    <col min="2090" max="2091" width="13" style="136" customWidth="1"/>
    <col min="2092" max="2093" width="14.1328125" style="136" customWidth="1"/>
    <col min="2094" max="2304" width="8.86328125" style="136"/>
    <col min="2305" max="2305" width="12.1328125" style="136" customWidth="1"/>
    <col min="2306" max="2306" width="42.1328125" style="136" customWidth="1"/>
    <col min="2307" max="2307" width="17.1328125" style="136" customWidth="1"/>
    <col min="2308" max="2308" width="19.73046875" style="136" customWidth="1"/>
    <col min="2309" max="2309" width="13.3984375" style="136" customWidth="1"/>
    <col min="2310" max="2344" width="7.86328125" style="136" customWidth="1"/>
    <col min="2345" max="2345" width="12.1328125" style="136" customWidth="1"/>
    <col min="2346" max="2347" width="13" style="136" customWidth="1"/>
    <col min="2348" max="2349" width="14.1328125" style="136" customWidth="1"/>
    <col min="2350" max="2560" width="8.86328125" style="136"/>
    <col min="2561" max="2561" width="12.1328125" style="136" customWidth="1"/>
    <col min="2562" max="2562" width="42.1328125" style="136" customWidth="1"/>
    <col min="2563" max="2563" width="17.1328125" style="136" customWidth="1"/>
    <col min="2564" max="2564" width="19.73046875" style="136" customWidth="1"/>
    <col min="2565" max="2565" width="13.3984375" style="136" customWidth="1"/>
    <col min="2566" max="2600" width="7.86328125" style="136" customWidth="1"/>
    <col min="2601" max="2601" width="12.1328125" style="136" customWidth="1"/>
    <col min="2602" max="2603" width="13" style="136" customWidth="1"/>
    <col min="2604" max="2605" width="14.1328125" style="136" customWidth="1"/>
    <col min="2606" max="2816" width="8.86328125" style="136"/>
    <col min="2817" max="2817" width="12.1328125" style="136" customWidth="1"/>
    <col min="2818" max="2818" width="42.1328125" style="136" customWidth="1"/>
    <col min="2819" max="2819" width="17.1328125" style="136" customWidth="1"/>
    <col min="2820" max="2820" width="19.73046875" style="136" customWidth="1"/>
    <col min="2821" max="2821" width="13.3984375" style="136" customWidth="1"/>
    <col min="2822" max="2856" width="7.86328125" style="136" customWidth="1"/>
    <col min="2857" max="2857" width="12.1328125" style="136" customWidth="1"/>
    <col min="2858" max="2859" width="13" style="136" customWidth="1"/>
    <col min="2860" max="2861" width="14.1328125" style="136" customWidth="1"/>
    <col min="2862" max="3072" width="8.86328125" style="136"/>
    <col min="3073" max="3073" width="12.1328125" style="136" customWidth="1"/>
    <col min="3074" max="3074" width="42.1328125" style="136" customWidth="1"/>
    <col min="3075" max="3075" width="17.1328125" style="136" customWidth="1"/>
    <col min="3076" max="3076" width="19.73046875" style="136" customWidth="1"/>
    <col min="3077" max="3077" width="13.3984375" style="136" customWidth="1"/>
    <col min="3078" max="3112" width="7.86328125" style="136" customWidth="1"/>
    <col min="3113" max="3113" width="12.1328125" style="136" customWidth="1"/>
    <col min="3114" max="3115" width="13" style="136" customWidth="1"/>
    <col min="3116" max="3117" width="14.1328125" style="136" customWidth="1"/>
    <col min="3118" max="3328" width="8.86328125" style="136"/>
    <col min="3329" max="3329" width="12.1328125" style="136" customWidth="1"/>
    <col min="3330" max="3330" width="42.1328125" style="136" customWidth="1"/>
    <col min="3331" max="3331" width="17.1328125" style="136" customWidth="1"/>
    <col min="3332" max="3332" width="19.73046875" style="136" customWidth="1"/>
    <col min="3333" max="3333" width="13.3984375" style="136" customWidth="1"/>
    <col min="3334" max="3368" width="7.86328125" style="136" customWidth="1"/>
    <col min="3369" max="3369" width="12.1328125" style="136" customWidth="1"/>
    <col min="3370" max="3371" width="13" style="136" customWidth="1"/>
    <col min="3372" max="3373" width="14.1328125" style="136" customWidth="1"/>
    <col min="3374" max="3584" width="8.86328125" style="136"/>
    <col min="3585" max="3585" width="12.1328125" style="136" customWidth="1"/>
    <col min="3586" max="3586" width="42.1328125" style="136" customWidth="1"/>
    <col min="3587" max="3587" width="17.1328125" style="136" customWidth="1"/>
    <col min="3588" max="3588" width="19.73046875" style="136" customWidth="1"/>
    <col min="3589" max="3589" width="13.3984375" style="136" customWidth="1"/>
    <col min="3590" max="3624" width="7.86328125" style="136" customWidth="1"/>
    <col min="3625" max="3625" width="12.1328125" style="136" customWidth="1"/>
    <col min="3626" max="3627" width="13" style="136" customWidth="1"/>
    <col min="3628" max="3629" width="14.1328125" style="136" customWidth="1"/>
    <col min="3630" max="3840" width="8.86328125" style="136"/>
    <col min="3841" max="3841" width="12.1328125" style="136" customWidth="1"/>
    <col min="3842" max="3842" width="42.1328125" style="136" customWidth="1"/>
    <col min="3843" max="3843" width="17.1328125" style="136" customWidth="1"/>
    <col min="3844" max="3844" width="19.73046875" style="136" customWidth="1"/>
    <col min="3845" max="3845" width="13.3984375" style="136" customWidth="1"/>
    <col min="3846" max="3880" width="7.86328125" style="136" customWidth="1"/>
    <col min="3881" max="3881" width="12.1328125" style="136" customWidth="1"/>
    <col min="3882" max="3883" width="13" style="136" customWidth="1"/>
    <col min="3884" max="3885" width="14.1328125" style="136" customWidth="1"/>
    <col min="3886" max="4096" width="8.86328125" style="136"/>
    <col min="4097" max="4097" width="12.1328125" style="136" customWidth="1"/>
    <col min="4098" max="4098" width="42.1328125" style="136" customWidth="1"/>
    <col min="4099" max="4099" width="17.1328125" style="136" customWidth="1"/>
    <col min="4100" max="4100" width="19.73046875" style="136" customWidth="1"/>
    <col min="4101" max="4101" width="13.3984375" style="136" customWidth="1"/>
    <col min="4102" max="4136" width="7.86328125" style="136" customWidth="1"/>
    <col min="4137" max="4137" width="12.1328125" style="136" customWidth="1"/>
    <col min="4138" max="4139" width="13" style="136" customWidth="1"/>
    <col min="4140" max="4141" width="14.1328125" style="136" customWidth="1"/>
    <col min="4142" max="4352" width="8.86328125" style="136"/>
    <col min="4353" max="4353" width="12.1328125" style="136" customWidth="1"/>
    <col min="4354" max="4354" width="42.1328125" style="136" customWidth="1"/>
    <col min="4355" max="4355" width="17.1328125" style="136" customWidth="1"/>
    <col min="4356" max="4356" width="19.73046875" style="136" customWidth="1"/>
    <col min="4357" max="4357" width="13.3984375" style="136" customWidth="1"/>
    <col min="4358" max="4392" width="7.86328125" style="136" customWidth="1"/>
    <col min="4393" max="4393" width="12.1328125" style="136" customWidth="1"/>
    <col min="4394" max="4395" width="13" style="136" customWidth="1"/>
    <col min="4396" max="4397" width="14.1328125" style="136" customWidth="1"/>
    <col min="4398" max="4608" width="8.86328125" style="136"/>
    <col min="4609" max="4609" width="12.1328125" style="136" customWidth="1"/>
    <col min="4610" max="4610" width="42.1328125" style="136" customWidth="1"/>
    <col min="4611" max="4611" width="17.1328125" style="136" customWidth="1"/>
    <col min="4612" max="4612" width="19.73046875" style="136" customWidth="1"/>
    <col min="4613" max="4613" width="13.3984375" style="136" customWidth="1"/>
    <col min="4614" max="4648" width="7.86328125" style="136" customWidth="1"/>
    <col min="4649" max="4649" width="12.1328125" style="136" customWidth="1"/>
    <col min="4650" max="4651" width="13" style="136" customWidth="1"/>
    <col min="4652" max="4653" width="14.1328125" style="136" customWidth="1"/>
    <col min="4654" max="4864" width="8.86328125" style="136"/>
    <col min="4865" max="4865" width="12.1328125" style="136" customWidth="1"/>
    <col min="4866" max="4866" width="42.1328125" style="136" customWidth="1"/>
    <col min="4867" max="4867" width="17.1328125" style="136" customWidth="1"/>
    <col min="4868" max="4868" width="19.73046875" style="136" customWidth="1"/>
    <col min="4869" max="4869" width="13.3984375" style="136" customWidth="1"/>
    <col min="4870" max="4904" width="7.86328125" style="136" customWidth="1"/>
    <col min="4905" max="4905" width="12.1328125" style="136" customWidth="1"/>
    <col min="4906" max="4907" width="13" style="136" customWidth="1"/>
    <col min="4908" max="4909" width="14.1328125" style="136" customWidth="1"/>
    <col min="4910" max="5120" width="8.86328125" style="136"/>
    <col min="5121" max="5121" width="12.1328125" style="136" customWidth="1"/>
    <col min="5122" max="5122" width="42.1328125" style="136" customWidth="1"/>
    <col min="5123" max="5123" width="17.1328125" style="136" customWidth="1"/>
    <col min="5124" max="5124" width="19.73046875" style="136" customWidth="1"/>
    <col min="5125" max="5125" width="13.3984375" style="136" customWidth="1"/>
    <col min="5126" max="5160" width="7.86328125" style="136" customWidth="1"/>
    <col min="5161" max="5161" width="12.1328125" style="136" customWidth="1"/>
    <col min="5162" max="5163" width="13" style="136" customWidth="1"/>
    <col min="5164" max="5165" width="14.1328125" style="136" customWidth="1"/>
    <col min="5166" max="5376" width="8.86328125" style="136"/>
    <col min="5377" max="5377" width="12.1328125" style="136" customWidth="1"/>
    <col min="5378" max="5378" width="42.1328125" style="136" customWidth="1"/>
    <col min="5379" max="5379" width="17.1328125" style="136" customWidth="1"/>
    <col min="5380" max="5380" width="19.73046875" style="136" customWidth="1"/>
    <col min="5381" max="5381" width="13.3984375" style="136" customWidth="1"/>
    <col min="5382" max="5416" width="7.86328125" style="136" customWidth="1"/>
    <col min="5417" max="5417" width="12.1328125" style="136" customWidth="1"/>
    <col min="5418" max="5419" width="13" style="136" customWidth="1"/>
    <col min="5420" max="5421" width="14.1328125" style="136" customWidth="1"/>
    <col min="5422" max="5632" width="8.86328125" style="136"/>
    <col min="5633" max="5633" width="12.1328125" style="136" customWidth="1"/>
    <col min="5634" max="5634" width="42.1328125" style="136" customWidth="1"/>
    <col min="5635" max="5635" width="17.1328125" style="136" customWidth="1"/>
    <col min="5636" max="5636" width="19.73046875" style="136" customWidth="1"/>
    <col min="5637" max="5637" width="13.3984375" style="136" customWidth="1"/>
    <col min="5638" max="5672" width="7.86328125" style="136" customWidth="1"/>
    <col min="5673" max="5673" width="12.1328125" style="136" customWidth="1"/>
    <col min="5674" max="5675" width="13" style="136" customWidth="1"/>
    <col min="5676" max="5677" width="14.1328125" style="136" customWidth="1"/>
    <col min="5678" max="5888" width="8.86328125" style="136"/>
    <col min="5889" max="5889" width="12.1328125" style="136" customWidth="1"/>
    <col min="5890" max="5890" width="42.1328125" style="136" customWidth="1"/>
    <col min="5891" max="5891" width="17.1328125" style="136" customWidth="1"/>
    <col min="5892" max="5892" width="19.73046875" style="136" customWidth="1"/>
    <col min="5893" max="5893" width="13.3984375" style="136" customWidth="1"/>
    <col min="5894" max="5928" width="7.86328125" style="136" customWidth="1"/>
    <col min="5929" max="5929" width="12.1328125" style="136" customWidth="1"/>
    <col min="5930" max="5931" width="13" style="136" customWidth="1"/>
    <col min="5932" max="5933" width="14.1328125" style="136" customWidth="1"/>
    <col min="5934" max="6144" width="8.86328125" style="136"/>
    <col min="6145" max="6145" width="12.1328125" style="136" customWidth="1"/>
    <col min="6146" max="6146" width="42.1328125" style="136" customWidth="1"/>
    <col min="6147" max="6147" width="17.1328125" style="136" customWidth="1"/>
    <col min="6148" max="6148" width="19.73046875" style="136" customWidth="1"/>
    <col min="6149" max="6149" width="13.3984375" style="136" customWidth="1"/>
    <col min="6150" max="6184" width="7.86328125" style="136" customWidth="1"/>
    <col min="6185" max="6185" width="12.1328125" style="136" customWidth="1"/>
    <col min="6186" max="6187" width="13" style="136" customWidth="1"/>
    <col min="6188" max="6189" width="14.1328125" style="136" customWidth="1"/>
    <col min="6190" max="6400" width="8.86328125" style="136"/>
    <col min="6401" max="6401" width="12.1328125" style="136" customWidth="1"/>
    <col min="6402" max="6402" width="42.1328125" style="136" customWidth="1"/>
    <col min="6403" max="6403" width="17.1328125" style="136" customWidth="1"/>
    <col min="6404" max="6404" width="19.73046875" style="136" customWidth="1"/>
    <col min="6405" max="6405" width="13.3984375" style="136" customWidth="1"/>
    <col min="6406" max="6440" width="7.86328125" style="136" customWidth="1"/>
    <col min="6441" max="6441" width="12.1328125" style="136" customWidth="1"/>
    <col min="6442" max="6443" width="13" style="136" customWidth="1"/>
    <col min="6444" max="6445" width="14.1328125" style="136" customWidth="1"/>
    <col min="6446" max="6656" width="8.86328125" style="136"/>
    <col min="6657" max="6657" width="12.1328125" style="136" customWidth="1"/>
    <col min="6658" max="6658" width="42.1328125" style="136" customWidth="1"/>
    <col min="6659" max="6659" width="17.1328125" style="136" customWidth="1"/>
    <col min="6660" max="6660" width="19.73046875" style="136" customWidth="1"/>
    <col min="6661" max="6661" width="13.3984375" style="136" customWidth="1"/>
    <col min="6662" max="6696" width="7.86328125" style="136" customWidth="1"/>
    <col min="6697" max="6697" width="12.1328125" style="136" customWidth="1"/>
    <col min="6698" max="6699" width="13" style="136" customWidth="1"/>
    <col min="6700" max="6701" width="14.1328125" style="136" customWidth="1"/>
    <col min="6702" max="6912" width="8.86328125" style="136"/>
    <col min="6913" max="6913" width="12.1328125" style="136" customWidth="1"/>
    <col min="6914" max="6914" width="42.1328125" style="136" customWidth="1"/>
    <col min="6915" max="6915" width="17.1328125" style="136" customWidth="1"/>
    <col min="6916" max="6916" width="19.73046875" style="136" customWidth="1"/>
    <col min="6917" max="6917" width="13.3984375" style="136" customWidth="1"/>
    <col min="6918" max="6952" width="7.86328125" style="136" customWidth="1"/>
    <col min="6953" max="6953" width="12.1328125" style="136" customWidth="1"/>
    <col min="6954" max="6955" width="13" style="136" customWidth="1"/>
    <col min="6956" max="6957" width="14.1328125" style="136" customWidth="1"/>
    <col min="6958" max="7168" width="8.86328125" style="136"/>
    <col min="7169" max="7169" width="12.1328125" style="136" customWidth="1"/>
    <col min="7170" max="7170" width="42.1328125" style="136" customWidth="1"/>
    <col min="7171" max="7171" width="17.1328125" style="136" customWidth="1"/>
    <col min="7172" max="7172" width="19.73046875" style="136" customWidth="1"/>
    <col min="7173" max="7173" width="13.3984375" style="136" customWidth="1"/>
    <col min="7174" max="7208" width="7.86328125" style="136" customWidth="1"/>
    <col min="7209" max="7209" width="12.1328125" style="136" customWidth="1"/>
    <col min="7210" max="7211" width="13" style="136" customWidth="1"/>
    <col min="7212" max="7213" width="14.1328125" style="136" customWidth="1"/>
    <col min="7214" max="7424" width="8.86328125" style="136"/>
    <col min="7425" max="7425" width="12.1328125" style="136" customWidth="1"/>
    <col min="7426" max="7426" width="42.1328125" style="136" customWidth="1"/>
    <col min="7427" max="7427" width="17.1328125" style="136" customWidth="1"/>
    <col min="7428" max="7428" width="19.73046875" style="136" customWidth="1"/>
    <col min="7429" max="7429" width="13.3984375" style="136" customWidth="1"/>
    <col min="7430" max="7464" width="7.86328125" style="136" customWidth="1"/>
    <col min="7465" max="7465" width="12.1328125" style="136" customWidth="1"/>
    <col min="7466" max="7467" width="13" style="136" customWidth="1"/>
    <col min="7468" max="7469" width="14.1328125" style="136" customWidth="1"/>
    <col min="7470" max="7680" width="8.86328125" style="136"/>
    <col min="7681" max="7681" width="12.1328125" style="136" customWidth="1"/>
    <col min="7682" max="7682" width="42.1328125" style="136" customWidth="1"/>
    <col min="7683" max="7683" width="17.1328125" style="136" customWidth="1"/>
    <col min="7684" max="7684" width="19.73046875" style="136" customWidth="1"/>
    <col min="7685" max="7685" width="13.3984375" style="136" customWidth="1"/>
    <col min="7686" max="7720" width="7.86328125" style="136" customWidth="1"/>
    <col min="7721" max="7721" width="12.1328125" style="136" customWidth="1"/>
    <col min="7722" max="7723" width="13" style="136" customWidth="1"/>
    <col min="7724" max="7725" width="14.1328125" style="136" customWidth="1"/>
    <col min="7726" max="7936" width="8.86328125" style="136"/>
    <col min="7937" max="7937" width="12.1328125" style="136" customWidth="1"/>
    <col min="7938" max="7938" width="42.1328125" style="136" customWidth="1"/>
    <col min="7939" max="7939" width="17.1328125" style="136" customWidth="1"/>
    <col min="7940" max="7940" width="19.73046875" style="136" customWidth="1"/>
    <col min="7941" max="7941" width="13.3984375" style="136" customWidth="1"/>
    <col min="7942" max="7976" width="7.86328125" style="136" customWidth="1"/>
    <col min="7977" max="7977" width="12.1328125" style="136" customWidth="1"/>
    <col min="7978" max="7979" width="13" style="136" customWidth="1"/>
    <col min="7980" max="7981" width="14.1328125" style="136" customWidth="1"/>
    <col min="7982" max="8192" width="8.86328125" style="136"/>
    <col min="8193" max="8193" width="12.1328125" style="136" customWidth="1"/>
    <col min="8194" max="8194" width="42.1328125" style="136" customWidth="1"/>
    <col min="8195" max="8195" width="17.1328125" style="136" customWidth="1"/>
    <col min="8196" max="8196" width="19.73046875" style="136" customWidth="1"/>
    <col min="8197" max="8197" width="13.3984375" style="136" customWidth="1"/>
    <col min="8198" max="8232" width="7.86328125" style="136" customWidth="1"/>
    <col min="8233" max="8233" width="12.1328125" style="136" customWidth="1"/>
    <col min="8234" max="8235" width="13" style="136" customWidth="1"/>
    <col min="8236" max="8237" width="14.1328125" style="136" customWidth="1"/>
    <col min="8238" max="8448" width="8.86328125" style="136"/>
    <col min="8449" max="8449" width="12.1328125" style="136" customWidth="1"/>
    <col min="8450" max="8450" width="42.1328125" style="136" customWidth="1"/>
    <col min="8451" max="8451" width="17.1328125" style="136" customWidth="1"/>
    <col min="8452" max="8452" width="19.73046875" style="136" customWidth="1"/>
    <col min="8453" max="8453" width="13.3984375" style="136" customWidth="1"/>
    <col min="8454" max="8488" width="7.86328125" style="136" customWidth="1"/>
    <col min="8489" max="8489" width="12.1328125" style="136" customWidth="1"/>
    <col min="8490" max="8491" width="13" style="136" customWidth="1"/>
    <col min="8492" max="8493" width="14.1328125" style="136" customWidth="1"/>
    <col min="8494" max="8704" width="8.86328125" style="136"/>
    <col min="8705" max="8705" width="12.1328125" style="136" customWidth="1"/>
    <col min="8706" max="8706" width="42.1328125" style="136" customWidth="1"/>
    <col min="8707" max="8707" width="17.1328125" style="136" customWidth="1"/>
    <col min="8708" max="8708" width="19.73046875" style="136" customWidth="1"/>
    <col min="8709" max="8709" width="13.3984375" style="136" customWidth="1"/>
    <col min="8710" max="8744" width="7.86328125" style="136" customWidth="1"/>
    <col min="8745" max="8745" width="12.1328125" style="136" customWidth="1"/>
    <col min="8746" max="8747" width="13" style="136" customWidth="1"/>
    <col min="8748" max="8749" width="14.1328125" style="136" customWidth="1"/>
    <col min="8750" max="8960" width="8.86328125" style="136"/>
    <col min="8961" max="8961" width="12.1328125" style="136" customWidth="1"/>
    <col min="8962" max="8962" width="42.1328125" style="136" customWidth="1"/>
    <col min="8963" max="8963" width="17.1328125" style="136" customWidth="1"/>
    <col min="8964" max="8964" width="19.73046875" style="136" customWidth="1"/>
    <col min="8965" max="8965" width="13.3984375" style="136" customWidth="1"/>
    <col min="8966" max="9000" width="7.86328125" style="136" customWidth="1"/>
    <col min="9001" max="9001" width="12.1328125" style="136" customWidth="1"/>
    <col min="9002" max="9003" width="13" style="136" customWidth="1"/>
    <col min="9004" max="9005" width="14.1328125" style="136" customWidth="1"/>
    <col min="9006" max="9216" width="8.86328125" style="136"/>
    <col min="9217" max="9217" width="12.1328125" style="136" customWidth="1"/>
    <col min="9218" max="9218" width="42.1328125" style="136" customWidth="1"/>
    <col min="9219" max="9219" width="17.1328125" style="136" customWidth="1"/>
    <col min="9220" max="9220" width="19.73046875" style="136" customWidth="1"/>
    <col min="9221" max="9221" width="13.3984375" style="136" customWidth="1"/>
    <col min="9222" max="9256" width="7.86328125" style="136" customWidth="1"/>
    <col min="9257" max="9257" width="12.1328125" style="136" customWidth="1"/>
    <col min="9258" max="9259" width="13" style="136" customWidth="1"/>
    <col min="9260" max="9261" width="14.1328125" style="136" customWidth="1"/>
    <col min="9262" max="9472" width="8.86328125" style="136"/>
    <col min="9473" max="9473" width="12.1328125" style="136" customWidth="1"/>
    <col min="9474" max="9474" width="42.1328125" style="136" customWidth="1"/>
    <col min="9475" max="9475" width="17.1328125" style="136" customWidth="1"/>
    <col min="9476" max="9476" width="19.73046875" style="136" customWidth="1"/>
    <col min="9477" max="9477" width="13.3984375" style="136" customWidth="1"/>
    <col min="9478" max="9512" width="7.86328125" style="136" customWidth="1"/>
    <col min="9513" max="9513" width="12.1328125" style="136" customWidth="1"/>
    <col min="9514" max="9515" width="13" style="136" customWidth="1"/>
    <col min="9516" max="9517" width="14.1328125" style="136" customWidth="1"/>
    <col min="9518" max="9728" width="8.86328125" style="136"/>
    <col min="9729" max="9729" width="12.1328125" style="136" customWidth="1"/>
    <col min="9730" max="9730" width="42.1328125" style="136" customWidth="1"/>
    <col min="9731" max="9731" width="17.1328125" style="136" customWidth="1"/>
    <col min="9732" max="9732" width="19.73046875" style="136" customWidth="1"/>
    <col min="9733" max="9733" width="13.3984375" style="136" customWidth="1"/>
    <col min="9734" max="9768" width="7.86328125" style="136" customWidth="1"/>
    <col min="9769" max="9769" width="12.1328125" style="136" customWidth="1"/>
    <col min="9770" max="9771" width="13" style="136" customWidth="1"/>
    <col min="9772" max="9773" width="14.1328125" style="136" customWidth="1"/>
    <col min="9774" max="9984" width="8.86328125" style="136"/>
    <col min="9985" max="9985" width="12.1328125" style="136" customWidth="1"/>
    <col min="9986" max="9986" width="42.1328125" style="136" customWidth="1"/>
    <col min="9987" max="9987" width="17.1328125" style="136" customWidth="1"/>
    <col min="9988" max="9988" width="19.73046875" style="136" customWidth="1"/>
    <col min="9989" max="9989" width="13.3984375" style="136" customWidth="1"/>
    <col min="9990" max="10024" width="7.86328125" style="136" customWidth="1"/>
    <col min="10025" max="10025" width="12.1328125" style="136" customWidth="1"/>
    <col min="10026" max="10027" width="13" style="136" customWidth="1"/>
    <col min="10028" max="10029" width="14.1328125" style="136" customWidth="1"/>
    <col min="10030" max="10240" width="8.86328125" style="136"/>
    <col min="10241" max="10241" width="12.1328125" style="136" customWidth="1"/>
    <col min="10242" max="10242" width="42.1328125" style="136" customWidth="1"/>
    <col min="10243" max="10243" width="17.1328125" style="136" customWidth="1"/>
    <col min="10244" max="10244" width="19.73046875" style="136" customWidth="1"/>
    <col min="10245" max="10245" width="13.3984375" style="136" customWidth="1"/>
    <col min="10246" max="10280" width="7.86328125" style="136" customWidth="1"/>
    <col min="10281" max="10281" width="12.1328125" style="136" customWidth="1"/>
    <col min="10282" max="10283" width="13" style="136" customWidth="1"/>
    <col min="10284" max="10285" width="14.1328125" style="136" customWidth="1"/>
    <col min="10286" max="10496" width="8.86328125" style="136"/>
    <col min="10497" max="10497" width="12.1328125" style="136" customWidth="1"/>
    <col min="10498" max="10498" width="42.1328125" style="136" customWidth="1"/>
    <col min="10499" max="10499" width="17.1328125" style="136" customWidth="1"/>
    <col min="10500" max="10500" width="19.73046875" style="136" customWidth="1"/>
    <col min="10501" max="10501" width="13.3984375" style="136" customWidth="1"/>
    <col min="10502" max="10536" width="7.86328125" style="136" customWidth="1"/>
    <col min="10537" max="10537" width="12.1328125" style="136" customWidth="1"/>
    <col min="10538" max="10539" width="13" style="136" customWidth="1"/>
    <col min="10540" max="10541" width="14.1328125" style="136" customWidth="1"/>
    <col min="10542" max="10752" width="8.86328125" style="136"/>
    <col min="10753" max="10753" width="12.1328125" style="136" customWidth="1"/>
    <col min="10754" max="10754" width="42.1328125" style="136" customWidth="1"/>
    <col min="10755" max="10755" width="17.1328125" style="136" customWidth="1"/>
    <col min="10756" max="10756" width="19.73046875" style="136" customWidth="1"/>
    <col min="10757" max="10757" width="13.3984375" style="136" customWidth="1"/>
    <col min="10758" max="10792" width="7.86328125" style="136" customWidth="1"/>
    <col min="10793" max="10793" width="12.1328125" style="136" customWidth="1"/>
    <col min="10794" max="10795" width="13" style="136" customWidth="1"/>
    <col min="10796" max="10797" width="14.1328125" style="136" customWidth="1"/>
    <col min="10798" max="11008" width="8.86328125" style="136"/>
    <col min="11009" max="11009" width="12.1328125" style="136" customWidth="1"/>
    <col min="11010" max="11010" width="42.1328125" style="136" customWidth="1"/>
    <col min="11011" max="11011" width="17.1328125" style="136" customWidth="1"/>
    <col min="11012" max="11012" width="19.73046875" style="136" customWidth="1"/>
    <col min="11013" max="11013" width="13.3984375" style="136" customWidth="1"/>
    <col min="11014" max="11048" width="7.86328125" style="136" customWidth="1"/>
    <col min="11049" max="11049" width="12.1328125" style="136" customWidth="1"/>
    <col min="11050" max="11051" width="13" style="136" customWidth="1"/>
    <col min="11052" max="11053" width="14.1328125" style="136" customWidth="1"/>
    <col min="11054" max="11264" width="8.86328125" style="136"/>
    <col min="11265" max="11265" width="12.1328125" style="136" customWidth="1"/>
    <col min="11266" max="11266" width="42.1328125" style="136" customWidth="1"/>
    <col min="11267" max="11267" width="17.1328125" style="136" customWidth="1"/>
    <col min="11268" max="11268" width="19.73046875" style="136" customWidth="1"/>
    <col min="11269" max="11269" width="13.3984375" style="136" customWidth="1"/>
    <col min="11270" max="11304" width="7.86328125" style="136" customWidth="1"/>
    <col min="11305" max="11305" width="12.1328125" style="136" customWidth="1"/>
    <col min="11306" max="11307" width="13" style="136" customWidth="1"/>
    <col min="11308" max="11309" width="14.1328125" style="136" customWidth="1"/>
    <col min="11310" max="11520" width="8.86328125" style="136"/>
    <col min="11521" max="11521" width="12.1328125" style="136" customWidth="1"/>
    <col min="11522" max="11522" width="42.1328125" style="136" customWidth="1"/>
    <col min="11523" max="11523" width="17.1328125" style="136" customWidth="1"/>
    <col min="11524" max="11524" width="19.73046875" style="136" customWidth="1"/>
    <col min="11525" max="11525" width="13.3984375" style="136" customWidth="1"/>
    <col min="11526" max="11560" width="7.86328125" style="136" customWidth="1"/>
    <col min="11561" max="11561" width="12.1328125" style="136" customWidth="1"/>
    <col min="11562" max="11563" width="13" style="136" customWidth="1"/>
    <col min="11564" max="11565" width="14.1328125" style="136" customWidth="1"/>
    <col min="11566" max="11776" width="8.86328125" style="136"/>
    <col min="11777" max="11777" width="12.1328125" style="136" customWidth="1"/>
    <col min="11778" max="11778" width="42.1328125" style="136" customWidth="1"/>
    <col min="11779" max="11779" width="17.1328125" style="136" customWidth="1"/>
    <col min="11780" max="11780" width="19.73046875" style="136" customWidth="1"/>
    <col min="11781" max="11781" width="13.3984375" style="136" customWidth="1"/>
    <col min="11782" max="11816" width="7.86328125" style="136" customWidth="1"/>
    <col min="11817" max="11817" width="12.1328125" style="136" customWidth="1"/>
    <col min="11818" max="11819" width="13" style="136" customWidth="1"/>
    <col min="11820" max="11821" width="14.1328125" style="136" customWidth="1"/>
    <col min="11822" max="12032" width="8.86328125" style="136"/>
    <col min="12033" max="12033" width="12.1328125" style="136" customWidth="1"/>
    <col min="12034" max="12034" width="42.1328125" style="136" customWidth="1"/>
    <col min="12035" max="12035" width="17.1328125" style="136" customWidth="1"/>
    <col min="12036" max="12036" width="19.73046875" style="136" customWidth="1"/>
    <col min="12037" max="12037" width="13.3984375" style="136" customWidth="1"/>
    <col min="12038" max="12072" width="7.86328125" style="136" customWidth="1"/>
    <col min="12073" max="12073" width="12.1328125" style="136" customWidth="1"/>
    <col min="12074" max="12075" width="13" style="136" customWidth="1"/>
    <col min="12076" max="12077" width="14.1328125" style="136" customWidth="1"/>
    <col min="12078" max="12288" width="8.86328125" style="136"/>
    <col min="12289" max="12289" width="12.1328125" style="136" customWidth="1"/>
    <col min="12290" max="12290" width="42.1328125" style="136" customWidth="1"/>
    <col min="12291" max="12291" width="17.1328125" style="136" customWidth="1"/>
    <col min="12292" max="12292" width="19.73046875" style="136" customWidth="1"/>
    <col min="12293" max="12293" width="13.3984375" style="136" customWidth="1"/>
    <col min="12294" max="12328" width="7.86328125" style="136" customWidth="1"/>
    <col min="12329" max="12329" width="12.1328125" style="136" customWidth="1"/>
    <col min="12330" max="12331" width="13" style="136" customWidth="1"/>
    <col min="12332" max="12333" width="14.1328125" style="136" customWidth="1"/>
    <col min="12334" max="12544" width="8.86328125" style="136"/>
    <col min="12545" max="12545" width="12.1328125" style="136" customWidth="1"/>
    <col min="12546" max="12546" width="42.1328125" style="136" customWidth="1"/>
    <col min="12547" max="12547" width="17.1328125" style="136" customWidth="1"/>
    <col min="12548" max="12548" width="19.73046875" style="136" customWidth="1"/>
    <col min="12549" max="12549" width="13.3984375" style="136" customWidth="1"/>
    <col min="12550" max="12584" width="7.86328125" style="136" customWidth="1"/>
    <col min="12585" max="12585" width="12.1328125" style="136" customWidth="1"/>
    <col min="12586" max="12587" width="13" style="136" customWidth="1"/>
    <col min="12588" max="12589" width="14.1328125" style="136" customWidth="1"/>
    <col min="12590" max="12800" width="8.86328125" style="136"/>
    <col min="12801" max="12801" width="12.1328125" style="136" customWidth="1"/>
    <col min="12802" max="12802" width="42.1328125" style="136" customWidth="1"/>
    <col min="12803" max="12803" width="17.1328125" style="136" customWidth="1"/>
    <col min="12804" max="12804" width="19.73046875" style="136" customWidth="1"/>
    <col min="12805" max="12805" width="13.3984375" style="136" customWidth="1"/>
    <col min="12806" max="12840" width="7.86328125" style="136" customWidth="1"/>
    <col min="12841" max="12841" width="12.1328125" style="136" customWidth="1"/>
    <col min="12842" max="12843" width="13" style="136" customWidth="1"/>
    <col min="12844" max="12845" width="14.1328125" style="136" customWidth="1"/>
    <col min="12846" max="13056" width="8.86328125" style="136"/>
    <col min="13057" max="13057" width="12.1328125" style="136" customWidth="1"/>
    <col min="13058" max="13058" width="42.1328125" style="136" customWidth="1"/>
    <col min="13059" max="13059" width="17.1328125" style="136" customWidth="1"/>
    <col min="13060" max="13060" width="19.73046875" style="136" customWidth="1"/>
    <col min="13061" max="13061" width="13.3984375" style="136" customWidth="1"/>
    <col min="13062" max="13096" width="7.86328125" style="136" customWidth="1"/>
    <col min="13097" max="13097" width="12.1328125" style="136" customWidth="1"/>
    <col min="13098" max="13099" width="13" style="136" customWidth="1"/>
    <col min="13100" max="13101" width="14.1328125" style="136" customWidth="1"/>
    <col min="13102" max="13312" width="8.86328125" style="136"/>
    <col min="13313" max="13313" width="12.1328125" style="136" customWidth="1"/>
    <col min="13314" max="13314" width="42.1328125" style="136" customWidth="1"/>
    <col min="13315" max="13315" width="17.1328125" style="136" customWidth="1"/>
    <col min="13316" max="13316" width="19.73046875" style="136" customWidth="1"/>
    <col min="13317" max="13317" width="13.3984375" style="136" customWidth="1"/>
    <col min="13318" max="13352" width="7.86328125" style="136" customWidth="1"/>
    <col min="13353" max="13353" width="12.1328125" style="136" customWidth="1"/>
    <col min="13354" max="13355" width="13" style="136" customWidth="1"/>
    <col min="13356" max="13357" width="14.1328125" style="136" customWidth="1"/>
    <col min="13358" max="13568" width="8.86328125" style="136"/>
    <col min="13569" max="13569" width="12.1328125" style="136" customWidth="1"/>
    <col min="13570" max="13570" width="42.1328125" style="136" customWidth="1"/>
    <col min="13571" max="13571" width="17.1328125" style="136" customWidth="1"/>
    <col min="13572" max="13572" width="19.73046875" style="136" customWidth="1"/>
    <col min="13573" max="13573" width="13.3984375" style="136" customWidth="1"/>
    <col min="13574" max="13608" width="7.86328125" style="136" customWidth="1"/>
    <col min="13609" max="13609" width="12.1328125" style="136" customWidth="1"/>
    <col min="13610" max="13611" width="13" style="136" customWidth="1"/>
    <col min="13612" max="13613" width="14.1328125" style="136" customWidth="1"/>
    <col min="13614" max="13824" width="8.86328125" style="136"/>
    <col min="13825" max="13825" width="12.1328125" style="136" customWidth="1"/>
    <col min="13826" max="13826" width="42.1328125" style="136" customWidth="1"/>
    <col min="13827" max="13827" width="17.1328125" style="136" customWidth="1"/>
    <col min="13828" max="13828" width="19.73046875" style="136" customWidth="1"/>
    <col min="13829" max="13829" width="13.3984375" style="136" customWidth="1"/>
    <col min="13830" max="13864" width="7.86328125" style="136" customWidth="1"/>
    <col min="13865" max="13865" width="12.1328125" style="136" customWidth="1"/>
    <col min="13866" max="13867" width="13" style="136" customWidth="1"/>
    <col min="13868" max="13869" width="14.1328125" style="136" customWidth="1"/>
    <col min="13870" max="14080" width="8.86328125" style="136"/>
    <col min="14081" max="14081" width="12.1328125" style="136" customWidth="1"/>
    <col min="14082" max="14082" width="42.1328125" style="136" customWidth="1"/>
    <col min="14083" max="14083" width="17.1328125" style="136" customWidth="1"/>
    <col min="14084" max="14084" width="19.73046875" style="136" customWidth="1"/>
    <col min="14085" max="14085" width="13.3984375" style="136" customWidth="1"/>
    <col min="14086" max="14120" width="7.86328125" style="136" customWidth="1"/>
    <col min="14121" max="14121" width="12.1328125" style="136" customWidth="1"/>
    <col min="14122" max="14123" width="13" style="136" customWidth="1"/>
    <col min="14124" max="14125" width="14.1328125" style="136" customWidth="1"/>
    <col min="14126" max="14336" width="8.86328125" style="136"/>
    <col min="14337" max="14337" width="12.1328125" style="136" customWidth="1"/>
    <col min="14338" max="14338" width="42.1328125" style="136" customWidth="1"/>
    <col min="14339" max="14339" width="17.1328125" style="136" customWidth="1"/>
    <col min="14340" max="14340" width="19.73046875" style="136" customWidth="1"/>
    <col min="14341" max="14341" width="13.3984375" style="136" customWidth="1"/>
    <col min="14342" max="14376" width="7.86328125" style="136" customWidth="1"/>
    <col min="14377" max="14377" width="12.1328125" style="136" customWidth="1"/>
    <col min="14378" max="14379" width="13" style="136" customWidth="1"/>
    <col min="14380" max="14381" width="14.1328125" style="136" customWidth="1"/>
    <col min="14382" max="14592" width="8.86328125" style="136"/>
    <col min="14593" max="14593" width="12.1328125" style="136" customWidth="1"/>
    <col min="14594" max="14594" width="42.1328125" style="136" customWidth="1"/>
    <col min="14595" max="14595" width="17.1328125" style="136" customWidth="1"/>
    <col min="14596" max="14596" width="19.73046875" style="136" customWidth="1"/>
    <col min="14597" max="14597" width="13.3984375" style="136" customWidth="1"/>
    <col min="14598" max="14632" width="7.86328125" style="136" customWidth="1"/>
    <col min="14633" max="14633" width="12.1328125" style="136" customWidth="1"/>
    <col min="14634" max="14635" width="13" style="136" customWidth="1"/>
    <col min="14636" max="14637" width="14.1328125" style="136" customWidth="1"/>
    <col min="14638" max="14848" width="8.86328125" style="136"/>
    <col min="14849" max="14849" width="12.1328125" style="136" customWidth="1"/>
    <col min="14850" max="14850" width="42.1328125" style="136" customWidth="1"/>
    <col min="14851" max="14851" width="17.1328125" style="136" customWidth="1"/>
    <col min="14852" max="14852" width="19.73046875" style="136" customWidth="1"/>
    <col min="14853" max="14853" width="13.3984375" style="136" customWidth="1"/>
    <col min="14854" max="14888" width="7.86328125" style="136" customWidth="1"/>
    <col min="14889" max="14889" width="12.1328125" style="136" customWidth="1"/>
    <col min="14890" max="14891" width="13" style="136" customWidth="1"/>
    <col min="14892" max="14893" width="14.1328125" style="136" customWidth="1"/>
    <col min="14894" max="15104" width="8.86328125" style="136"/>
    <col min="15105" max="15105" width="12.1328125" style="136" customWidth="1"/>
    <col min="15106" max="15106" width="42.1328125" style="136" customWidth="1"/>
    <col min="15107" max="15107" width="17.1328125" style="136" customWidth="1"/>
    <col min="15108" max="15108" width="19.73046875" style="136" customWidth="1"/>
    <col min="15109" max="15109" width="13.3984375" style="136" customWidth="1"/>
    <col min="15110" max="15144" width="7.86328125" style="136" customWidth="1"/>
    <col min="15145" max="15145" width="12.1328125" style="136" customWidth="1"/>
    <col min="15146" max="15147" width="13" style="136" customWidth="1"/>
    <col min="15148" max="15149" width="14.1328125" style="136" customWidth="1"/>
    <col min="15150" max="15360" width="8.86328125" style="136"/>
    <col min="15361" max="15361" width="12.1328125" style="136" customWidth="1"/>
    <col min="15362" max="15362" width="42.1328125" style="136" customWidth="1"/>
    <col min="15363" max="15363" width="17.1328125" style="136" customWidth="1"/>
    <col min="15364" max="15364" width="19.73046875" style="136" customWidth="1"/>
    <col min="15365" max="15365" width="13.3984375" style="136" customWidth="1"/>
    <col min="15366" max="15400" width="7.86328125" style="136" customWidth="1"/>
    <col min="15401" max="15401" width="12.1328125" style="136" customWidth="1"/>
    <col min="15402" max="15403" width="13" style="136" customWidth="1"/>
    <col min="15404" max="15405" width="14.1328125" style="136" customWidth="1"/>
    <col min="15406" max="15616" width="8.86328125" style="136"/>
    <col min="15617" max="15617" width="12.1328125" style="136" customWidth="1"/>
    <col min="15618" max="15618" width="42.1328125" style="136" customWidth="1"/>
    <col min="15619" max="15619" width="17.1328125" style="136" customWidth="1"/>
    <col min="15620" max="15620" width="19.73046875" style="136" customWidth="1"/>
    <col min="15621" max="15621" width="13.3984375" style="136" customWidth="1"/>
    <col min="15622" max="15656" width="7.86328125" style="136" customWidth="1"/>
    <col min="15657" max="15657" width="12.1328125" style="136" customWidth="1"/>
    <col min="15658" max="15659" width="13" style="136" customWidth="1"/>
    <col min="15660" max="15661" width="14.1328125" style="136" customWidth="1"/>
    <col min="15662" max="15872" width="8.86328125" style="136"/>
    <col min="15873" max="15873" width="12.1328125" style="136" customWidth="1"/>
    <col min="15874" max="15874" width="42.1328125" style="136" customWidth="1"/>
    <col min="15875" max="15875" width="17.1328125" style="136" customWidth="1"/>
    <col min="15876" max="15876" width="19.73046875" style="136" customWidth="1"/>
    <col min="15877" max="15877" width="13.3984375" style="136" customWidth="1"/>
    <col min="15878" max="15912" width="7.86328125" style="136" customWidth="1"/>
    <col min="15913" max="15913" width="12.1328125" style="136" customWidth="1"/>
    <col min="15914" max="15915" width="13" style="136" customWidth="1"/>
    <col min="15916" max="15917" width="14.1328125" style="136" customWidth="1"/>
    <col min="15918" max="16128" width="8.86328125" style="136"/>
    <col min="16129" max="16129" width="12.1328125" style="136" customWidth="1"/>
    <col min="16130" max="16130" width="42.1328125" style="136" customWidth="1"/>
    <col min="16131" max="16131" width="17.1328125" style="136" customWidth="1"/>
    <col min="16132" max="16132" width="19.73046875" style="136" customWidth="1"/>
    <col min="16133" max="16133" width="13.3984375" style="136" customWidth="1"/>
    <col min="16134" max="16168" width="7.86328125" style="136" customWidth="1"/>
    <col min="16169" max="16169" width="12.1328125" style="136" customWidth="1"/>
    <col min="16170" max="16171" width="13" style="136" customWidth="1"/>
    <col min="16172" max="16173" width="14.1328125" style="136" customWidth="1"/>
    <col min="16174" max="16384" width="8.86328125" style="136"/>
  </cols>
  <sheetData>
    <row r="2" spans="1:45" ht="24.75" customHeight="1">
      <c r="A2" s="132" t="s">
        <v>394</v>
      </c>
      <c r="B2" s="253" t="s">
        <v>3727</v>
      </c>
      <c r="C2" s="133"/>
    </row>
    <row r="3" spans="1:45" ht="123" customHeight="1">
      <c r="D3" s="137"/>
      <c r="E3" s="137" t="s">
        <v>395</v>
      </c>
      <c r="F3" s="138"/>
      <c r="G3" s="138"/>
      <c r="H3" s="138"/>
      <c r="I3" s="138"/>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R3" s="140" t="s">
        <v>396</v>
      </c>
      <c r="AS3" s="140" t="s">
        <v>396</v>
      </c>
    </row>
    <row r="4" spans="1:45" s="146" customFormat="1" ht="86.25" customHeight="1">
      <c r="A4" s="141" t="s">
        <v>397</v>
      </c>
      <c r="B4" s="142" t="s">
        <v>80</v>
      </c>
      <c r="C4" s="142" t="s">
        <v>85</v>
      </c>
      <c r="D4" s="142" t="s">
        <v>398</v>
      </c>
      <c r="E4" s="142" t="s">
        <v>399</v>
      </c>
      <c r="F4" s="142" t="s">
        <v>0</v>
      </c>
      <c r="G4" s="142" t="s">
        <v>1</v>
      </c>
      <c r="H4" s="142" t="s">
        <v>2</v>
      </c>
      <c r="I4" s="142" t="s">
        <v>3</v>
      </c>
      <c r="J4" s="142" t="s">
        <v>4</v>
      </c>
      <c r="K4" s="142" t="s">
        <v>5</v>
      </c>
      <c r="L4" s="142" t="s">
        <v>6</v>
      </c>
      <c r="M4" s="142" t="s">
        <v>7</v>
      </c>
      <c r="N4" s="142" t="s">
        <v>8</v>
      </c>
      <c r="O4" s="142" t="s">
        <v>9</v>
      </c>
      <c r="P4" s="142" t="s">
        <v>10</v>
      </c>
      <c r="Q4" s="142" t="s">
        <v>11</v>
      </c>
      <c r="R4" s="142" t="s">
        <v>12</v>
      </c>
      <c r="S4" s="142" t="s">
        <v>13</v>
      </c>
      <c r="T4" s="142" t="s">
        <v>14</v>
      </c>
      <c r="U4" s="142" t="s">
        <v>15</v>
      </c>
      <c r="V4" s="142" t="s">
        <v>16</v>
      </c>
      <c r="W4" s="143" t="s">
        <v>17</v>
      </c>
      <c r="X4" s="143" t="s">
        <v>18</v>
      </c>
      <c r="Y4" s="143" t="s">
        <v>19</v>
      </c>
      <c r="Z4" s="143" t="s">
        <v>20</v>
      </c>
      <c r="AA4" s="143" t="s">
        <v>21</v>
      </c>
      <c r="AB4" s="143" t="s">
        <v>22</v>
      </c>
      <c r="AC4" s="143" t="s">
        <v>23</v>
      </c>
      <c r="AD4" s="143" t="s">
        <v>24</v>
      </c>
      <c r="AE4" s="143" t="s">
        <v>25</v>
      </c>
      <c r="AF4" s="143" t="s">
        <v>26</v>
      </c>
      <c r="AG4" s="143" t="s">
        <v>27</v>
      </c>
      <c r="AH4" s="143" t="s">
        <v>28</v>
      </c>
      <c r="AI4" s="143" t="s">
        <v>29</v>
      </c>
      <c r="AJ4" s="143" t="s">
        <v>30</v>
      </c>
      <c r="AK4" s="143" t="s">
        <v>31</v>
      </c>
      <c r="AL4" s="143" t="s">
        <v>32</v>
      </c>
      <c r="AM4" s="143" t="s">
        <v>33</v>
      </c>
      <c r="AN4" s="143" t="s">
        <v>34</v>
      </c>
      <c r="AO4" s="144" t="s">
        <v>400</v>
      </c>
      <c r="AP4" s="141" t="s">
        <v>401</v>
      </c>
      <c r="AQ4" s="141" t="s">
        <v>402</v>
      </c>
      <c r="AR4" s="145" t="s">
        <v>403</v>
      </c>
      <c r="AS4" s="145" t="s">
        <v>404</v>
      </c>
    </row>
    <row r="5" spans="1:45">
      <c r="A5" s="596">
        <v>1</v>
      </c>
      <c r="B5" s="606" t="s">
        <v>431</v>
      </c>
      <c r="C5" s="606" t="s">
        <v>422</v>
      </c>
      <c r="D5" s="598" t="s">
        <v>413</v>
      </c>
      <c r="E5" s="598">
        <v>1600</v>
      </c>
      <c r="F5" s="599">
        <v>250</v>
      </c>
      <c r="G5" s="599">
        <v>0</v>
      </c>
      <c r="H5" s="599">
        <v>0</v>
      </c>
      <c r="I5" s="607">
        <v>166.66666666666669</v>
      </c>
      <c r="J5" s="599">
        <v>0</v>
      </c>
      <c r="K5" s="599">
        <v>0</v>
      </c>
      <c r="L5" s="599">
        <v>0</v>
      </c>
      <c r="M5" s="599">
        <v>0</v>
      </c>
      <c r="N5" s="599">
        <v>100</v>
      </c>
      <c r="O5" s="599">
        <v>0</v>
      </c>
      <c r="P5" s="599">
        <v>0</v>
      </c>
      <c r="Q5" s="599">
        <v>168.33333333333334</v>
      </c>
      <c r="R5" s="599">
        <v>90</v>
      </c>
      <c r="S5" s="599">
        <v>417.5</v>
      </c>
      <c r="T5" s="599">
        <v>0</v>
      </c>
      <c r="U5" s="599">
        <v>0</v>
      </c>
      <c r="V5" s="599">
        <v>0</v>
      </c>
      <c r="W5" s="599">
        <v>0</v>
      </c>
      <c r="X5" s="599">
        <v>0</v>
      </c>
      <c r="Y5" s="599">
        <v>0</v>
      </c>
      <c r="Z5" s="599">
        <v>0</v>
      </c>
      <c r="AA5" s="599">
        <v>0</v>
      </c>
      <c r="AB5" s="599">
        <v>0</v>
      </c>
      <c r="AC5" s="599">
        <v>0</v>
      </c>
      <c r="AD5" s="599">
        <v>280</v>
      </c>
      <c r="AE5" s="599">
        <v>560</v>
      </c>
      <c r="AF5" s="699">
        <v>235.58333333333334</v>
      </c>
      <c r="AG5" s="599">
        <v>140</v>
      </c>
      <c r="AH5" s="599">
        <v>36</v>
      </c>
      <c r="AI5" s="599">
        <v>340</v>
      </c>
      <c r="AJ5" s="599">
        <v>68</v>
      </c>
      <c r="AK5" s="599">
        <v>0</v>
      </c>
      <c r="AL5" s="599">
        <v>0</v>
      </c>
      <c r="AM5" s="599">
        <v>0</v>
      </c>
      <c r="AN5" s="599">
        <v>136</v>
      </c>
      <c r="AO5" s="601">
        <f>SUM(F5:AN5)</f>
        <v>2988.0833333333335</v>
      </c>
      <c r="AP5" s="608">
        <v>2988.0833333333335</v>
      </c>
      <c r="AQ5" s="608">
        <v>2988.0833333333335</v>
      </c>
      <c r="AR5" s="603">
        <f>AO5-AP5</f>
        <v>0</v>
      </c>
      <c r="AS5" s="604">
        <f>AO5-AQ5</f>
        <v>0</v>
      </c>
    </row>
    <row r="6" spans="1:45">
      <c r="A6" s="596">
        <v>2</v>
      </c>
      <c r="B6" s="597" t="s">
        <v>668</v>
      </c>
      <c r="C6" s="606" t="s">
        <v>422</v>
      </c>
      <c r="D6" s="598" t="s">
        <v>418</v>
      </c>
      <c r="E6" s="598">
        <v>1600</v>
      </c>
      <c r="F6" s="607">
        <v>666.66666666666663</v>
      </c>
      <c r="G6" s="599">
        <v>0</v>
      </c>
      <c r="H6" s="600">
        <v>0</v>
      </c>
      <c r="I6" s="600">
        <v>225</v>
      </c>
      <c r="J6" s="600">
        <v>0</v>
      </c>
      <c r="K6" s="600">
        <v>0</v>
      </c>
      <c r="L6" s="600">
        <v>0</v>
      </c>
      <c r="M6" s="600">
        <v>0</v>
      </c>
      <c r="N6" s="600">
        <v>25</v>
      </c>
      <c r="O6" s="600">
        <v>0</v>
      </c>
      <c r="P6" s="600">
        <v>0</v>
      </c>
      <c r="Q6" s="600">
        <v>142.49999999999997</v>
      </c>
      <c r="R6" s="600">
        <v>410</v>
      </c>
      <c r="S6" s="600">
        <v>190</v>
      </c>
      <c r="T6" s="600">
        <v>0</v>
      </c>
      <c r="U6" s="600">
        <v>0</v>
      </c>
      <c r="V6" s="600">
        <v>0</v>
      </c>
      <c r="W6" s="600">
        <v>0</v>
      </c>
      <c r="X6" s="600">
        <v>0</v>
      </c>
      <c r="Y6" s="600">
        <v>0</v>
      </c>
      <c r="Z6" s="600">
        <v>0</v>
      </c>
      <c r="AA6" s="600">
        <v>0</v>
      </c>
      <c r="AB6" s="600">
        <v>0</v>
      </c>
      <c r="AC6" s="600">
        <v>0</v>
      </c>
      <c r="AD6" s="600">
        <v>308</v>
      </c>
      <c r="AE6" s="600">
        <v>616</v>
      </c>
      <c r="AF6" s="700">
        <v>224.88333333333335</v>
      </c>
      <c r="AG6" s="600">
        <v>120</v>
      </c>
      <c r="AH6" s="600">
        <v>0</v>
      </c>
      <c r="AI6" s="600">
        <v>56</v>
      </c>
      <c r="AJ6" s="600">
        <v>0</v>
      </c>
      <c r="AK6" s="600">
        <v>0</v>
      </c>
      <c r="AL6" s="600">
        <v>0</v>
      </c>
      <c r="AM6" s="600">
        <v>0</v>
      </c>
      <c r="AN6" s="600">
        <v>528</v>
      </c>
      <c r="AO6" s="601">
        <f t="shared" ref="AO6:AO17" si="0">SUM(F6:AN6)</f>
        <v>3512.0499999999997</v>
      </c>
      <c r="AP6" s="609">
        <v>3512.0499999999997</v>
      </c>
      <c r="AQ6" s="609">
        <v>3512.0499999999997</v>
      </c>
      <c r="AR6" s="603">
        <f t="shared" ref="AR6:AR17" si="1">AO6-AP6</f>
        <v>0</v>
      </c>
      <c r="AS6" s="604">
        <f t="shared" ref="AS6:AS17" si="2">AO6-AQ6</f>
        <v>0</v>
      </c>
    </row>
    <row r="7" spans="1:45">
      <c r="A7" s="596">
        <v>3</v>
      </c>
      <c r="B7" s="597" t="s">
        <v>781</v>
      </c>
      <c r="C7" s="606" t="s">
        <v>422</v>
      </c>
      <c r="D7" s="598" t="s">
        <v>413</v>
      </c>
      <c r="E7" s="598">
        <v>1600</v>
      </c>
      <c r="F7" s="599">
        <v>100</v>
      </c>
      <c r="G7" s="599">
        <v>0</v>
      </c>
      <c r="H7" s="600">
        <v>0</v>
      </c>
      <c r="I7" s="607">
        <v>49.28</v>
      </c>
      <c r="J7" s="600">
        <v>0</v>
      </c>
      <c r="K7" s="600">
        <v>0</v>
      </c>
      <c r="L7" s="600">
        <v>0</v>
      </c>
      <c r="M7" s="600">
        <v>0</v>
      </c>
      <c r="N7" s="600">
        <v>75</v>
      </c>
      <c r="O7" s="600">
        <v>46</v>
      </c>
      <c r="P7" s="600">
        <v>0</v>
      </c>
      <c r="Q7" s="600">
        <v>40</v>
      </c>
      <c r="R7" s="600">
        <v>0</v>
      </c>
      <c r="S7" s="600">
        <v>177.5</v>
      </c>
      <c r="T7" s="600">
        <v>0</v>
      </c>
      <c r="U7" s="600">
        <v>0</v>
      </c>
      <c r="V7" s="600">
        <v>0</v>
      </c>
      <c r="W7" s="600">
        <v>0</v>
      </c>
      <c r="X7" s="600">
        <v>0</v>
      </c>
      <c r="Y7" s="600">
        <v>100</v>
      </c>
      <c r="Z7" s="600">
        <v>0</v>
      </c>
      <c r="AA7" s="600">
        <v>0</v>
      </c>
      <c r="AB7" s="600">
        <v>0</v>
      </c>
      <c r="AC7" s="600">
        <v>0</v>
      </c>
      <c r="AD7" s="600">
        <v>336</v>
      </c>
      <c r="AE7" s="600">
        <v>672</v>
      </c>
      <c r="AF7" s="700">
        <v>187.31</v>
      </c>
      <c r="AG7" s="600">
        <v>170</v>
      </c>
      <c r="AH7" s="600">
        <v>113</v>
      </c>
      <c r="AI7" s="600">
        <v>340</v>
      </c>
      <c r="AJ7" s="600">
        <v>144</v>
      </c>
      <c r="AK7" s="600">
        <v>0</v>
      </c>
      <c r="AL7" s="600">
        <v>0</v>
      </c>
      <c r="AM7" s="600">
        <v>0</v>
      </c>
      <c r="AN7" s="600">
        <v>216</v>
      </c>
      <c r="AO7" s="601">
        <f t="shared" si="0"/>
        <v>2766.09</v>
      </c>
      <c r="AP7" s="602">
        <v>2766.09</v>
      </c>
      <c r="AQ7" s="602">
        <v>2766.09</v>
      </c>
      <c r="AR7" s="603">
        <f t="shared" si="1"/>
        <v>0</v>
      </c>
      <c r="AS7" s="604">
        <f t="shared" si="2"/>
        <v>0</v>
      </c>
    </row>
    <row r="8" spans="1:45">
      <c r="A8" s="596">
        <v>4</v>
      </c>
      <c r="B8" s="597" t="s">
        <v>922</v>
      </c>
      <c r="C8" s="606" t="s">
        <v>422</v>
      </c>
      <c r="D8" s="598" t="s">
        <v>414</v>
      </c>
      <c r="E8" s="598">
        <v>1600</v>
      </c>
      <c r="F8" s="599">
        <v>375</v>
      </c>
      <c r="G8" s="599">
        <v>596</v>
      </c>
      <c r="H8" s="600">
        <v>0</v>
      </c>
      <c r="I8" s="600">
        <v>204.14000000000001</v>
      </c>
      <c r="J8" s="600">
        <v>0</v>
      </c>
      <c r="K8" s="600">
        <v>0</v>
      </c>
      <c r="L8" s="600">
        <v>0</v>
      </c>
      <c r="M8" s="600">
        <v>0</v>
      </c>
      <c r="N8" s="600">
        <v>0</v>
      </c>
      <c r="O8" s="602">
        <v>228.8</v>
      </c>
      <c r="P8" s="600">
        <v>0</v>
      </c>
      <c r="Q8" s="600">
        <v>20</v>
      </c>
      <c r="R8" s="600">
        <v>400</v>
      </c>
      <c r="S8" s="610">
        <v>67.5</v>
      </c>
      <c r="T8" s="600">
        <v>0</v>
      </c>
      <c r="U8" s="600">
        <v>0</v>
      </c>
      <c r="V8" s="600">
        <v>0</v>
      </c>
      <c r="W8" s="600">
        <v>0</v>
      </c>
      <c r="X8" s="600">
        <v>0</v>
      </c>
      <c r="Y8" s="600">
        <v>0</v>
      </c>
      <c r="Z8" s="600">
        <v>0</v>
      </c>
      <c r="AA8" s="600">
        <v>0</v>
      </c>
      <c r="AB8" s="600">
        <v>0</v>
      </c>
      <c r="AC8" s="600">
        <v>0</v>
      </c>
      <c r="AD8" s="600">
        <v>273</v>
      </c>
      <c r="AE8" s="600">
        <v>546</v>
      </c>
      <c r="AF8" s="700">
        <v>163.98333333333335</v>
      </c>
      <c r="AG8" s="600">
        <v>0</v>
      </c>
      <c r="AH8" s="600">
        <v>118</v>
      </c>
      <c r="AI8" s="600">
        <v>56</v>
      </c>
      <c r="AJ8" s="600">
        <v>0</v>
      </c>
      <c r="AK8" s="600">
        <v>0</v>
      </c>
      <c r="AL8" s="600">
        <v>0</v>
      </c>
      <c r="AM8" s="600">
        <v>0</v>
      </c>
      <c r="AN8" s="600">
        <v>0</v>
      </c>
      <c r="AO8" s="601">
        <f t="shared" si="0"/>
        <v>3048.4233333333332</v>
      </c>
      <c r="AP8" s="602">
        <v>3048.42333333333</v>
      </c>
      <c r="AQ8" s="602">
        <v>3048.42333333333</v>
      </c>
      <c r="AR8" s="603">
        <f t="shared" si="1"/>
        <v>0</v>
      </c>
      <c r="AS8" s="604">
        <f t="shared" si="2"/>
        <v>0</v>
      </c>
    </row>
    <row r="9" spans="1:45">
      <c r="A9" s="596">
        <v>5</v>
      </c>
      <c r="B9" s="597" t="s">
        <v>1039</v>
      </c>
      <c r="C9" s="606" t="s">
        <v>422</v>
      </c>
      <c r="D9" s="598" t="s">
        <v>415</v>
      </c>
      <c r="E9" s="598">
        <v>1600</v>
      </c>
      <c r="F9" s="599">
        <v>200</v>
      </c>
      <c r="G9" s="599">
        <v>0</v>
      </c>
      <c r="H9" s="600">
        <v>0</v>
      </c>
      <c r="I9" s="600">
        <v>75</v>
      </c>
      <c r="J9" s="600">
        <v>0</v>
      </c>
      <c r="K9" s="600">
        <v>0</v>
      </c>
      <c r="L9" s="600">
        <v>0</v>
      </c>
      <c r="M9" s="600">
        <v>0</v>
      </c>
      <c r="N9" s="600">
        <v>0</v>
      </c>
      <c r="O9" s="600">
        <v>18</v>
      </c>
      <c r="P9" s="600">
        <v>0</v>
      </c>
      <c r="Q9" s="600">
        <v>164.2</v>
      </c>
      <c r="R9" s="600">
        <v>525</v>
      </c>
      <c r="S9" s="600">
        <v>127.5</v>
      </c>
      <c r="T9" s="600">
        <v>0</v>
      </c>
      <c r="U9" s="600">
        <v>0</v>
      </c>
      <c r="V9" s="600">
        <v>0</v>
      </c>
      <c r="W9" s="600">
        <v>0</v>
      </c>
      <c r="X9" s="600">
        <v>0</v>
      </c>
      <c r="Y9" s="600">
        <v>0</v>
      </c>
      <c r="Z9" s="600">
        <v>0</v>
      </c>
      <c r="AA9" s="600">
        <v>0</v>
      </c>
      <c r="AB9" s="600">
        <v>0</v>
      </c>
      <c r="AC9" s="600">
        <v>0</v>
      </c>
      <c r="AD9" s="600">
        <v>238</v>
      </c>
      <c r="AE9" s="600">
        <v>476</v>
      </c>
      <c r="AF9" s="700">
        <v>240.55999999999997</v>
      </c>
      <c r="AG9" s="600">
        <v>90</v>
      </c>
      <c r="AH9" s="600">
        <v>64</v>
      </c>
      <c r="AI9" s="600">
        <v>56</v>
      </c>
      <c r="AJ9" s="600">
        <v>0</v>
      </c>
      <c r="AK9" s="600">
        <v>0</v>
      </c>
      <c r="AL9" s="600">
        <v>50</v>
      </c>
      <c r="AM9" s="600">
        <v>0</v>
      </c>
      <c r="AN9" s="600">
        <v>0</v>
      </c>
      <c r="AO9" s="601">
        <f t="shared" si="0"/>
        <v>2324.2600000000002</v>
      </c>
      <c r="AP9" s="602">
        <v>2324.2600000000002</v>
      </c>
      <c r="AQ9" s="602">
        <v>2324.2600000000002</v>
      </c>
      <c r="AR9" s="603">
        <f t="shared" si="1"/>
        <v>0</v>
      </c>
      <c r="AS9" s="604">
        <f t="shared" si="2"/>
        <v>0</v>
      </c>
    </row>
    <row r="10" spans="1:45">
      <c r="A10" s="596">
        <v>6</v>
      </c>
      <c r="B10" s="597" t="s">
        <v>1191</v>
      </c>
      <c r="C10" s="606" t="s">
        <v>422</v>
      </c>
      <c r="D10" s="598" t="s">
        <v>415</v>
      </c>
      <c r="E10" s="598">
        <v>1600</v>
      </c>
      <c r="F10" s="599">
        <v>881.66</v>
      </c>
      <c r="G10" s="599">
        <v>0</v>
      </c>
      <c r="H10" s="600">
        <v>0</v>
      </c>
      <c r="I10" s="600">
        <v>1158.1600000000001</v>
      </c>
      <c r="J10" s="600">
        <v>0</v>
      </c>
      <c r="K10" s="600">
        <v>0</v>
      </c>
      <c r="L10" s="600">
        <v>0</v>
      </c>
      <c r="M10" s="600">
        <v>0</v>
      </c>
      <c r="N10" s="600">
        <v>137.5</v>
      </c>
      <c r="O10" s="600">
        <v>0</v>
      </c>
      <c r="P10" s="600">
        <v>0</v>
      </c>
      <c r="Q10" s="600">
        <v>278.2</v>
      </c>
      <c r="R10" s="600">
        <v>1390</v>
      </c>
      <c r="S10" s="600">
        <v>111.5</v>
      </c>
      <c r="T10" s="600">
        <v>0</v>
      </c>
      <c r="U10" s="600">
        <v>0</v>
      </c>
      <c r="V10" s="600">
        <v>0</v>
      </c>
      <c r="W10" s="600">
        <v>0</v>
      </c>
      <c r="X10" s="600">
        <v>300</v>
      </c>
      <c r="Y10" s="600">
        <v>150</v>
      </c>
      <c r="Z10" s="600">
        <v>0</v>
      </c>
      <c r="AA10" s="600">
        <v>0</v>
      </c>
      <c r="AB10" s="600">
        <v>0</v>
      </c>
      <c r="AC10" s="600">
        <v>0</v>
      </c>
      <c r="AD10" s="600">
        <v>224</v>
      </c>
      <c r="AE10" s="600">
        <v>448</v>
      </c>
      <c r="AF10" s="700">
        <v>280.89</v>
      </c>
      <c r="AG10" s="600">
        <v>220</v>
      </c>
      <c r="AH10" s="600">
        <v>104</v>
      </c>
      <c r="AI10" s="600">
        <v>56</v>
      </c>
      <c r="AJ10" s="600">
        <v>0</v>
      </c>
      <c r="AK10" s="600">
        <v>0</v>
      </c>
      <c r="AL10" s="600">
        <v>0</v>
      </c>
      <c r="AM10" s="600">
        <v>0</v>
      </c>
      <c r="AN10" s="600">
        <v>0</v>
      </c>
      <c r="AO10" s="601">
        <f t="shared" si="0"/>
        <v>5739.9100000000008</v>
      </c>
      <c r="AP10" s="602">
        <v>5739.9100000000008</v>
      </c>
      <c r="AQ10" s="602">
        <v>5739.9100000000008</v>
      </c>
      <c r="AR10" s="603">
        <f t="shared" si="1"/>
        <v>0</v>
      </c>
      <c r="AS10" s="604">
        <f t="shared" si="2"/>
        <v>0</v>
      </c>
    </row>
    <row r="11" spans="1:45" s="152" customFormat="1">
      <c r="A11" s="596">
        <v>7</v>
      </c>
      <c r="B11" s="597" t="s">
        <v>1580</v>
      </c>
      <c r="C11" s="597" t="s">
        <v>422</v>
      </c>
      <c r="D11" s="598" t="s">
        <v>415</v>
      </c>
      <c r="E11" s="598">
        <v>1600</v>
      </c>
      <c r="F11" s="599">
        <v>0</v>
      </c>
      <c r="G11" s="599">
        <v>0</v>
      </c>
      <c r="H11" s="600">
        <v>0</v>
      </c>
      <c r="I11" s="600">
        <v>0</v>
      </c>
      <c r="J11" s="600">
        <v>0</v>
      </c>
      <c r="K11" s="600">
        <v>0</v>
      </c>
      <c r="L11" s="600">
        <v>0</v>
      </c>
      <c r="M11" s="600">
        <v>0</v>
      </c>
      <c r="N11" s="600">
        <v>100</v>
      </c>
      <c r="O11" s="600">
        <v>196</v>
      </c>
      <c r="P11" s="600">
        <v>0</v>
      </c>
      <c r="Q11" s="600">
        <v>76.66</v>
      </c>
      <c r="R11" s="600">
        <v>50</v>
      </c>
      <c r="S11" s="600">
        <v>0</v>
      </c>
      <c r="T11" s="600">
        <v>0</v>
      </c>
      <c r="U11" s="600">
        <v>0</v>
      </c>
      <c r="V11" s="600">
        <v>0</v>
      </c>
      <c r="W11" s="600">
        <v>0</v>
      </c>
      <c r="X11" s="600">
        <v>0</v>
      </c>
      <c r="Y11" s="600">
        <v>0</v>
      </c>
      <c r="Z11" s="600">
        <v>0</v>
      </c>
      <c r="AA11" s="600">
        <v>0</v>
      </c>
      <c r="AB11" s="600">
        <v>0</v>
      </c>
      <c r="AC11" s="600">
        <v>0</v>
      </c>
      <c r="AD11" s="600">
        <v>252</v>
      </c>
      <c r="AE11" s="600">
        <v>504</v>
      </c>
      <c r="AF11" s="700">
        <v>235.84</v>
      </c>
      <c r="AG11" s="600">
        <v>350</v>
      </c>
      <c r="AH11" s="600">
        <v>16</v>
      </c>
      <c r="AI11" s="600">
        <v>56</v>
      </c>
      <c r="AJ11" s="600">
        <v>0</v>
      </c>
      <c r="AK11" s="600">
        <v>0</v>
      </c>
      <c r="AL11" s="600">
        <v>0</v>
      </c>
      <c r="AM11" s="600">
        <v>0</v>
      </c>
      <c r="AN11" s="600">
        <v>0</v>
      </c>
      <c r="AO11" s="601">
        <f t="shared" si="0"/>
        <v>1836.4999999999998</v>
      </c>
      <c r="AP11" s="602">
        <v>1836.5</v>
      </c>
      <c r="AQ11" s="602">
        <v>1836.5</v>
      </c>
      <c r="AR11" s="603">
        <f t="shared" si="1"/>
        <v>0</v>
      </c>
      <c r="AS11" s="604">
        <f t="shared" si="2"/>
        <v>0</v>
      </c>
    </row>
    <row r="12" spans="1:45" s="152" customFormat="1">
      <c r="A12" s="596">
        <v>8</v>
      </c>
      <c r="B12" s="597" t="s">
        <v>1683</v>
      </c>
      <c r="C12" s="597" t="s">
        <v>422</v>
      </c>
      <c r="D12" s="598" t="s">
        <v>414</v>
      </c>
      <c r="E12" s="598">
        <v>1600</v>
      </c>
      <c r="F12" s="599">
        <v>0</v>
      </c>
      <c r="G12" s="599">
        <v>0</v>
      </c>
      <c r="H12" s="600">
        <v>0</v>
      </c>
      <c r="I12" s="600">
        <v>475</v>
      </c>
      <c r="J12" s="600">
        <v>0</v>
      </c>
      <c r="K12" s="600">
        <v>0</v>
      </c>
      <c r="L12" s="600">
        <v>0</v>
      </c>
      <c r="M12" s="600">
        <v>0</v>
      </c>
      <c r="N12" s="600">
        <v>0</v>
      </c>
      <c r="O12" s="600">
        <v>0</v>
      </c>
      <c r="P12" s="600">
        <v>0</v>
      </c>
      <c r="Q12" s="600">
        <v>370</v>
      </c>
      <c r="R12" s="600">
        <v>0</v>
      </c>
      <c r="S12" s="600">
        <v>157.5</v>
      </c>
      <c r="T12" s="600">
        <v>0</v>
      </c>
      <c r="U12" s="600">
        <v>0</v>
      </c>
      <c r="V12" s="600">
        <v>0</v>
      </c>
      <c r="W12" s="600">
        <v>0</v>
      </c>
      <c r="X12" s="600">
        <v>0</v>
      </c>
      <c r="Y12" s="600">
        <v>0</v>
      </c>
      <c r="Z12" s="600">
        <v>0</v>
      </c>
      <c r="AA12" s="600">
        <v>0</v>
      </c>
      <c r="AB12" s="600">
        <v>0</v>
      </c>
      <c r="AC12" s="600">
        <v>0</v>
      </c>
      <c r="AD12" s="600">
        <v>273</v>
      </c>
      <c r="AE12" s="600">
        <v>546</v>
      </c>
      <c r="AF12" s="151">
        <v>135.91999999999999</v>
      </c>
      <c r="AG12" s="600">
        <v>290</v>
      </c>
      <c r="AH12" s="600">
        <v>8</v>
      </c>
      <c r="AI12" s="600">
        <v>256</v>
      </c>
      <c r="AJ12" s="600">
        <v>0</v>
      </c>
      <c r="AK12" s="600">
        <v>0</v>
      </c>
      <c r="AL12" s="600">
        <v>0</v>
      </c>
      <c r="AM12" s="600">
        <v>0</v>
      </c>
      <c r="AN12" s="600">
        <v>0</v>
      </c>
      <c r="AO12" s="601">
        <f t="shared" si="0"/>
        <v>2511.42</v>
      </c>
      <c r="AP12" s="602">
        <v>2511.42</v>
      </c>
      <c r="AQ12" s="602">
        <v>2511.42</v>
      </c>
      <c r="AR12" s="603">
        <f t="shared" si="1"/>
        <v>0</v>
      </c>
      <c r="AS12" s="604">
        <f t="shared" si="2"/>
        <v>0</v>
      </c>
    </row>
    <row r="13" spans="1:45">
      <c r="A13" s="596">
        <v>9</v>
      </c>
      <c r="B13" s="597" t="s">
        <v>1819</v>
      </c>
      <c r="C13" s="597" t="s">
        <v>422</v>
      </c>
      <c r="D13" s="598" t="s">
        <v>414</v>
      </c>
      <c r="E13" s="598">
        <v>1600</v>
      </c>
      <c r="F13" s="599">
        <v>200</v>
      </c>
      <c r="G13" s="599">
        <v>0</v>
      </c>
      <c r="H13" s="600">
        <v>0</v>
      </c>
      <c r="I13" s="600">
        <v>149.96</v>
      </c>
      <c r="J13" s="600">
        <v>0</v>
      </c>
      <c r="K13" s="600">
        <v>0</v>
      </c>
      <c r="L13" s="600">
        <v>0</v>
      </c>
      <c r="M13" s="600">
        <v>0</v>
      </c>
      <c r="N13" s="600">
        <v>33.33</v>
      </c>
      <c r="O13" s="600">
        <v>0</v>
      </c>
      <c r="P13" s="600">
        <v>0</v>
      </c>
      <c r="Q13" s="600">
        <v>105.66</v>
      </c>
      <c r="R13" s="600">
        <v>0</v>
      </c>
      <c r="S13" s="600">
        <v>0</v>
      </c>
      <c r="T13" s="600">
        <v>0</v>
      </c>
      <c r="U13" s="600">
        <v>0</v>
      </c>
      <c r="V13" s="600">
        <v>0</v>
      </c>
      <c r="W13" s="600">
        <v>0</v>
      </c>
      <c r="X13" s="600">
        <v>0</v>
      </c>
      <c r="Y13" s="600">
        <v>100</v>
      </c>
      <c r="Z13" s="600">
        <v>0</v>
      </c>
      <c r="AA13" s="600">
        <v>0</v>
      </c>
      <c r="AB13" s="600">
        <v>0</v>
      </c>
      <c r="AC13" s="600">
        <v>0</v>
      </c>
      <c r="AD13" s="600">
        <v>226</v>
      </c>
      <c r="AE13" s="600">
        <v>451</v>
      </c>
      <c r="AF13" s="151">
        <v>207.12</v>
      </c>
      <c r="AG13" s="600">
        <v>150</v>
      </c>
      <c r="AH13" s="600">
        <v>74</v>
      </c>
      <c r="AI13" s="600">
        <v>56</v>
      </c>
      <c r="AJ13" s="600">
        <v>0</v>
      </c>
      <c r="AK13" s="600">
        <v>0</v>
      </c>
      <c r="AL13" s="600">
        <v>50</v>
      </c>
      <c r="AM13" s="600">
        <v>0</v>
      </c>
      <c r="AN13" s="600">
        <v>50</v>
      </c>
      <c r="AO13" s="601">
        <f t="shared" si="0"/>
        <v>1853.0700000000002</v>
      </c>
      <c r="AP13" s="602">
        <v>1853.07</v>
      </c>
      <c r="AQ13" s="602">
        <v>1853.07</v>
      </c>
      <c r="AR13" s="603">
        <f t="shared" si="1"/>
        <v>0</v>
      </c>
      <c r="AS13" s="604">
        <f t="shared" si="2"/>
        <v>0</v>
      </c>
    </row>
    <row r="14" spans="1:45">
      <c r="A14" s="596">
        <v>10</v>
      </c>
      <c r="B14" s="597" t="s">
        <v>1929</v>
      </c>
      <c r="C14" s="597" t="s">
        <v>422</v>
      </c>
      <c r="D14" s="598" t="s">
        <v>414</v>
      </c>
      <c r="E14" s="598">
        <v>1600</v>
      </c>
      <c r="F14" s="599">
        <v>100</v>
      </c>
      <c r="G14" s="599">
        <v>0</v>
      </c>
      <c r="H14" s="600">
        <v>0</v>
      </c>
      <c r="I14" s="600">
        <v>250</v>
      </c>
      <c r="J14" s="600">
        <v>0</v>
      </c>
      <c r="K14" s="600">
        <v>0</v>
      </c>
      <c r="L14" s="600">
        <v>0</v>
      </c>
      <c r="M14" s="600">
        <v>0</v>
      </c>
      <c r="N14" s="600">
        <v>75</v>
      </c>
      <c r="O14" s="600">
        <v>0</v>
      </c>
      <c r="P14" s="600">
        <v>0</v>
      </c>
      <c r="Q14" s="600">
        <v>150</v>
      </c>
      <c r="R14" s="600">
        <v>100</v>
      </c>
      <c r="S14" s="600">
        <v>20</v>
      </c>
      <c r="T14" s="600">
        <v>0</v>
      </c>
      <c r="U14" s="600">
        <v>0</v>
      </c>
      <c r="V14" s="600">
        <v>0</v>
      </c>
      <c r="W14" s="600">
        <v>0</v>
      </c>
      <c r="X14" s="600">
        <v>0</v>
      </c>
      <c r="Y14" s="600">
        <v>0</v>
      </c>
      <c r="Z14" s="600">
        <v>0</v>
      </c>
      <c r="AA14" s="600">
        <v>0</v>
      </c>
      <c r="AB14" s="600">
        <v>0</v>
      </c>
      <c r="AC14" s="600">
        <v>0</v>
      </c>
      <c r="AD14" s="600">
        <v>280</v>
      </c>
      <c r="AE14" s="600">
        <v>560</v>
      </c>
      <c r="AF14" s="151">
        <v>205.56</v>
      </c>
      <c r="AG14" s="600">
        <v>110</v>
      </c>
      <c r="AH14" s="600">
        <v>12</v>
      </c>
      <c r="AI14" s="600">
        <v>56</v>
      </c>
      <c r="AJ14" s="600">
        <v>0</v>
      </c>
      <c r="AK14" s="600">
        <v>0</v>
      </c>
      <c r="AL14" s="600">
        <v>0</v>
      </c>
      <c r="AM14" s="600">
        <v>0</v>
      </c>
      <c r="AN14" s="600">
        <v>80</v>
      </c>
      <c r="AO14" s="601">
        <f t="shared" si="0"/>
        <v>1998.56</v>
      </c>
      <c r="AP14" s="602">
        <v>1998.56</v>
      </c>
      <c r="AQ14" s="602">
        <v>1998.56</v>
      </c>
      <c r="AR14" s="603">
        <f t="shared" si="1"/>
        <v>0</v>
      </c>
      <c r="AS14" s="604">
        <f t="shared" si="2"/>
        <v>0</v>
      </c>
    </row>
    <row r="15" spans="1:45">
      <c r="A15" s="596">
        <v>11</v>
      </c>
      <c r="B15" s="597" t="s">
        <v>2029</v>
      </c>
      <c r="C15" s="597" t="s">
        <v>422</v>
      </c>
      <c r="D15" s="598" t="s">
        <v>414</v>
      </c>
      <c r="E15" s="598">
        <v>1600</v>
      </c>
      <c r="F15" s="599">
        <v>991.66</v>
      </c>
      <c r="G15" s="599">
        <v>0</v>
      </c>
      <c r="H15" s="600">
        <v>0</v>
      </c>
      <c r="I15" s="600">
        <v>1358.32</v>
      </c>
      <c r="J15" s="600">
        <v>0</v>
      </c>
      <c r="K15" s="600">
        <v>0</v>
      </c>
      <c r="L15" s="600">
        <v>0</v>
      </c>
      <c r="M15" s="600">
        <v>0</v>
      </c>
      <c r="N15" s="600">
        <v>25</v>
      </c>
      <c r="O15" s="600">
        <v>0</v>
      </c>
      <c r="P15" s="600">
        <v>0</v>
      </c>
      <c r="Q15" s="600">
        <v>250</v>
      </c>
      <c r="R15" s="600">
        <v>975</v>
      </c>
      <c r="S15" s="600">
        <v>322.5</v>
      </c>
      <c r="T15" s="600">
        <v>0</v>
      </c>
      <c r="U15" s="600">
        <v>0</v>
      </c>
      <c r="V15" s="600">
        <v>0</v>
      </c>
      <c r="W15" s="600">
        <v>0</v>
      </c>
      <c r="X15" s="600">
        <v>0</v>
      </c>
      <c r="Y15" s="600">
        <v>200</v>
      </c>
      <c r="Z15" s="600">
        <v>160</v>
      </c>
      <c r="AA15" s="600">
        <v>0</v>
      </c>
      <c r="AB15" s="600">
        <v>0</v>
      </c>
      <c r="AC15" s="600">
        <v>30</v>
      </c>
      <c r="AD15" s="600">
        <v>224</v>
      </c>
      <c r="AE15" s="600">
        <v>448</v>
      </c>
      <c r="AF15" s="151">
        <v>215.66</v>
      </c>
      <c r="AG15" s="600">
        <v>80</v>
      </c>
      <c r="AH15" s="600">
        <v>134</v>
      </c>
      <c r="AI15" s="600">
        <v>56</v>
      </c>
      <c r="AJ15" s="600">
        <v>38</v>
      </c>
      <c r="AK15" s="600">
        <v>0</v>
      </c>
      <c r="AL15" s="600">
        <v>100</v>
      </c>
      <c r="AM15" s="600">
        <v>0</v>
      </c>
      <c r="AN15" s="600">
        <v>226</v>
      </c>
      <c r="AO15" s="601">
        <f t="shared" si="0"/>
        <v>5834.1399999999994</v>
      </c>
      <c r="AP15" s="602">
        <v>5834.14</v>
      </c>
      <c r="AQ15" s="602">
        <v>5834.14</v>
      </c>
      <c r="AR15" s="603">
        <f t="shared" si="1"/>
        <v>0</v>
      </c>
      <c r="AS15" s="604">
        <f t="shared" si="2"/>
        <v>0</v>
      </c>
    </row>
    <row r="16" spans="1:45">
      <c r="A16" s="596">
        <v>12</v>
      </c>
      <c r="B16" s="597" t="s">
        <v>2212</v>
      </c>
      <c r="C16" s="597" t="s">
        <v>422</v>
      </c>
      <c r="D16" s="598" t="s">
        <v>413</v>
      </c>
      <c r="E16" s="598">
        <v>1600</v>
      </c>
      <c r="F16" s="599">
        <v>0</v>
      </c>
      <c r="G16" s="599">
        <v>0</v>
      </c>
      <c r="H16" s="600">
        <v>0</v>
      </c>
      <c r="I16" s="600">
        <v>150</v>
      </c>
      <c r="J16" s="600">
        <v>0</v>
      </c>
      <c r="K16" s="600">
        <v>0</v>
      </c>
      <c r="L16" s="600">
        <v>0</v>
      </c>
      <c r="M16" s="600">
        <v>0</v>
      </c>
      <c r="N16" s="600">
        <v>200</v>
      </c>
      <c r="O16" s="600">
        <v>0</v>
      </c>
      <c r="P16" s="600">
        <v>0</v>
      </c>
      <c r="Q16" s="600">
        <v>0</v>
      </c>
      <c r="R16" s="600">
        <v>0</v>
      </c>
      <c r="S16" s="600">
        <v>20</v>
      </c>
      <c r="T16" s="600">
        <v>0</v>
      </c>
      <c r="U16" s="600">
        <v>0</v>
      </c>
      <c r="V16" s="600">
        <v>0</v>
      </c>
      <c r="W16" s="600">
        <v>0</v>
      </c>
      <c r="X16" s="600">
        <v>0</v>
      </c>
      <c r="Y16" s="600">
        <v>0</v>
      </c>
      <c r="Z16" s="600">
        <v>0</v>
      </c>
      <c r="AA16" s="600">
        <v>0</v>
      </c>
      <c r="AB16" s="600">
        <v>0</v>
      </c>
      <c r="AC16" s="600">
        <v>0</v>
      </c>
      <c r="AD16" s="600">
        <v>280</v>
      </c>
      <c r="AE16" s="600">
        <v>560</v>
      </c>
      <c r="AF16" s="151">
        <v>198.78</v>
      </c>
      <c r="AG16" s="600">
        <v>200</v>
      </c>
      <c r="AH16" s="600">
        <v>16</v>
      </c>
      <c r="AI16" s="600">
        <v>56</v>
      </c>
      <c r="AJ16" s="600">
        <v>20</v>
      </c>
      <c r="AK16" s="600">
        <v>0</v>
      </c>
      <c r="AL16" s="600">
        <v>0</v>
      </c>
      <c r="AM16" s="600">
        <v>0</v>
      </c>
      <c r="AN16" s="600">
        <v>8</v>
      </c>
      <c r="AO16" s="601">
        <f t="shared" si="0"/>
        <v>1708.78</v>
      </c>
      <c r="AP16" s="602">
        <v>1708.78</v>
      </c>
      <c r="AQ16" s="602">
        <v>1708.78</v>
      </c>
      <c r="AR16" s="603">
        <f t="shared" si="1"/>
        <v>0</v>
      </c>
      <c r="AS16" s="604">
        <f t="shared" si="2"/>
        <v>0</v>
      </c>
    </row>
    <row r="17" spans="1:45" s="152" customFormat="1">
      <c r="A17" s="596">
        <v>13</v>
      </c>
      <c r="B17" s="597" t="s">
        <v>2277</v>
      </c>
      <c r="C17" s="597" t="s">
        <v>422</v>
      </c>
      <c r="D17" s="598" t="s">
        <v>413</v>
      </c>
      <c r="E17" s="598">
        <v>1600</v>
      </c>
      <c r="F17" s="599">
        <v>350</v>
      </c>
      <c r="G17" s="599">
        <v>0</v>
      </c>
      <c r="H17" s="600">
        <v>0</v>
      </c>
      <c r="I17" s="600">
        <v>150</v>
      </c>
      <c r="J17" s="600">
        <v>0</v>
      </c>
      <c r="K17" s="600">
        <v>0</v>
      </c>
      <c r="L17" s="600">
        <v>0</v>
      </c>
      <c r="M17" s="600">
        <v>0</v>
      </c>
      <c r="N17" s="600">
        <v>175</v>
      </c>
      <c r="O17" s="600">
        <v>0</v>
      </c>
      <c r="P17" s="600">
        <v>0</v>
      </c>
      <c r="Q17" s="600">
        <v>65</v>
      </c>
      <c r="R17" s="600">
        <v>0</v>
      </c>
      <c r="S17" s="600">
        <v>20</v>
      </c>
      <c r="T17" s="600">
        <v>0</v>
      </c>
      <c r="U17" s="600">
        <v>0</v>
      </c>
      <c r="V17" s="600">
        <v>0</v>
      </c>
      <c r="W17" s="600">
        <v>0</v>
      </c>
      <c r="X17" s="600">
        <v>0</v>
      </c>
      <c r="Y17" s="600">
        <v>0</v>
      </c>
      <c r="Z17" s="600">
        <v>0</v>
      </c>
      <c r="AA17" s="600">
        <v>0</v>
      </c>
      <c r="AB17" s="600">
        <v>0</v>
      </c>
      <c r="AC17" s="600">
        <v>0</v>
      </c>
      <c r="AD17" s="600">
        <v>336</v>
      </c>
      <c r="AE17" s="600">
        <v>672</v>
      </c>
      <c r="AF17" s="151">
        <v>233.29</v>
      </c>
      <c r="AG17" s="600">
        <v>260</v>
      </c>
      <c r="AH17" s="600">
        <v>20</v>
      </c>
      <c r="AI17" s="600">
        <v>56</v>
      </c>
      <c r="AJ17" s="600">
        <v>0</v>
      </c>
      <c r="AK17" s="600">
        <v>0</v>
      </c>
      <c r="AL17" s="600">
        <v>0</v>
      </c>
      <c r="AM17" s="600">
        <v>0</v>
      </c>
      <c r="AN17" s="600">
        <v>0</v>
      </c>
      <c r="AO17" s="601">
        <f t="shared" si="0"/>
        <v>2337.29</v>
      </c>
      <c r="AP17" s="602">
        <v>2337.29</v>
      </c>
      <c r="AQ17" s="602">
        <v>2337.29</v>
      </c>
      <c r="AR17" s="603">
        <f t="shared" si="1"/>
        <v>0</v>
      </c>
      <c r="AS17" s="604">
        <f t="shared" si="2"/>
        <v>0</v>
      </c>
    </row>
    <row r="18" spans="1:45">
      <c r="A18" s="596">
        <v>14</v>
      </c>
      <c r="B18" s="597" t="s">
        <v>2395</v>
      </c>
      <c r="C18" s="597" t="s">
        <v>422</v>
      </c>
      <c r="D18" s="598" t="s">
        <v>413</v>
      </c>
      <c r="E18" s="598">
        <v>1600</v>
      </c>
      <c r="F18" s="599">
        <v>0</v>
      </c>
      <c r="G18" s="599">
        <v>0</v>
      </c>
      <c r="H18" s="600">
        <v>0</v>
      </c>
      <c r="I18" s="599">
        <v>50</v>
      </c>
      <c r="J18" s="600">
        <v>0</v>
      </c>
      <c r="K18" s="600">
        <v>0</v>
      </c>
      <c r="L18" s="600">
        <v>0</v>
      </c>
      <c r="M18" s="600">
        <v>0</v>
      </c>
      <c r="N18" s="599">
        <v>0</v>
      </c>
      <c r="O18" s="599">
        <v>0</v>
      </c>
      <c r="P18" s="599">
        <v>0</v>
      </c>
      <c r="Q18" s="599">
        <v>75</v>
      </c>
      <c r="R18" s="599"/>
      <c r="S18" s="599">
        <v>140</v>
      </c>
      <c r="T18" s="600">
        <v>0</v>
      </c>
      <c r="U18" s="600">
        <v>0</v>
      </c>
      <c r="V18" s="600">
        <v>0</v>
      </c>
      <c r="W18" s="600">
        <v>0</v>
      </c>
      <c r="X18" s="599">
        <v>200</v>
      </c>
      <c r="Y18" s="599">
        <v>0</v>
      </c>
      <c r="Z18" s="599">
        <v>0</v>
      </c>
      <c r="AA18" s="600">
        <v>0</v>
      </c>
      <c r="AB18" s="600">
        <v>0</v>
      </c>
      <c r="AC18" s="600">
        <v>0</v>
      </c>
      <c r="AD18" s="599">
        <v>280</v>
      </c>
      <c r="AE18" s="599">
        <v>560</v>
      </c>
      <c r="AF18" s="149">
        <v>270.77</v>
      </c>
      <c r="AG18" s="599">
        <v>890</v>
      </c>
      <c r="AH18" s="599">
        <v>16</v>
      </c>
      <c r="AI18" s="599">
        <v>340</v>
      </c>
      <c r="AJ18" s="599">
        <v>100</v>
      </c>
      <c r="AK18" s="599">
        <v>0</v>
      </c>
      <c r="AL18" s="599">
        <v>0</v>
      </c>
      <c r="AM18" s="599">
        <v>0</v>
      </c>
      <c r="AN18" s="599">
        <v>0</v>
      </c>
      <c r="AO18" s="601">
        <f>SUM(F18:AN18)</f>
        <v>2921.77</v>
      </c>
      <c r="AP18" s="602">
        <v>2921.77</v>
      </c>
      <c r="AQ18" s="602">
        <v>2921.77</v>
      </c>
      <c r="AR18" s="603">
        <f>AO18-AP18</f>
        <v>0</v>
      </c>
      <c r="AS18" s="604">
        <f>AO18-AQ18</f>
        <v>0</v>
      </c>
    </row>
    <row r="19" spans="1:45" s="152" customFormat="1">
      <c r="A19" s="596">
        <v>15</v>
      </c>
      <c r="B19" s="597" t="s">
        <v>2396</v>
      </c>
      <c r="C19" s="597" t="s">
        <v>422</v>
      </c>
      <c r="D19" s="598" t="s">
        <v>415</v>
      </c>
      <c r="E19" s="598">
        <v>1600</v>
      </c>
      <c r="F19" s="599">
        <v>650</v>
      </c>
      <c r="G19" s="599">
        <v>0</v>
      </c>
      <c r="H19" s="600">
        <v>0</v>
      </c>
      <c r="I19" s="600">
        <v>1200</v>
      </c>
      <c r="J19" s="600">
        <v>0</v>
      </c>
      <c r="K19" s="600">
        <v>0</v>
      </c>
      <c r="L19" s="600">
        <v>0</v>
      </c>
      <c r="M19" s="600">
        <v>0</v>
      </c>
      <c r="N19" s="600">
        <v>0</v>
      </c>
      <c r="O19" s="600">
        <v>0</v>
      </c>
      <c r="P19" s="600">
        <v>0</v>
      </c>
      <c r="Q19" s="600">
        <v>783.33</v>
      </c>
      <c r="R19" s="600">
        <v>750</v>
      </c>
      <c r="S19" s="600"/>
      <c r="T19" s="600">
        <v>0</v>
      </c>
      <c r="U19" s="600">
        <v>0</v>
      </c>
      <c r="V19" s="600">
        <v>0</v>
      </c>
      <c r="W19" s="600">
        <v>0</v>
      </c>
      <c r="X19" s="600">
        <v>300</v>
      </c>
      <c r="Y19" s="600">
        <v>2175</v>
      </c>
      <c r="Z19" s="600">
        <v>0</v>
      </c>
      <c r="AA19" s="600">
        <v>0</v>
      </c>
      <c r="AB19" s="600">
        <v>0</v>
      </c>
      <c r="AC19" s="600">
        <v>0</v>
      </c>
      <c r="AD19" s="600">
        <v>208</v>
      </c>
      <c r="AE19" s="600">
        <v>417</v>
      </c>
      <c r="AF19" s="151">
        <v>240.98</v>
      </c>
      <c r="AG19" s="600">
        <v>260</v>
      </c>
      <c r="AH19" s="600">
        <v>350</v>
      </c>
      <c r="AI19" s="600">
        <v>56</v>
      </c>
      <c r="AJ19" s="600">
        <v>0</v>
      </c>
      <c r="AK19" s="600">
        <v>0</v>
      </c>
      <c r="AL19" s="600">
        <v>0</v>
      </c>
      <c r="AM19" s="600">
        <v>0</v>
      </c>
      <c r="AN19" s="600">
        <v>100</v>
      </c>
      <c r="AO19" s="601">
        <f t="shared" ref="AO19:AO25" si="3">SUM(F19:AN19)</f>
        <v>7490.3099999999995</v>
      </c>
      <c r="AP19" s="602">
        <v>7490.31</v>
      </c>
      <c r="AQ19" s="602">
        <v>7490.31</v>
      </c>
      <c r="AR19" s="603">
        <f t="shared" ref="AR19:AR25" si="4">AO19-AP19</f>
        <v>0</v>
      </c>
      <c r="AS19" s="604">
        <f t="shared" ref="AS19:AS25" si="5">AO19-AQ19</f>
        <v>0</v>
      </c>
    </row>
    <row r="20" spans="1:45" s="152" customFormat="1">
      <c r="A20" s="596">
        <v>16</v>
      </c>
      <c r="B20" s="597" t="s">
        <v>2397</v>
      </c>
      <c r="C20" s="597" t="s">
        <v>422</v>
      </c>
      <c r="D20" s="598" t="s">
        <v>418</v>
      </c>
      <c r="E20" s="598">
        <v>1600</v>
      </c>
      <c r="F20" s="599">
        <v>0</v>
      </c>
      <c r="G20" s="599">
        <v>0</v>
      </c>
      <c r="H20" s="600">
        <v>0</v>
      </c>
      <c r="I20" s="600">
        <v>0</v>
      </c>
      <c r="J20" s="600">
        <v>0</v>
      </c>
      <c r="K20" s="600">
        <v>0</v>
      </c>
      <c r="L20" s="600">
        <v>0</v>
      </c>
      <c r="M20" s="600">
        <v>0</v>
      </c>
      <c r="N20" s="600">
        <v>200</v>
      </c>
      <c r="O20" s="600">
        <v>0</v>
      </c>
      <c r="P20" s="600">
        <v>0</v>
      </c>
      <c r="Q20" s="600"/>
      <c r="R20" s="600">
        <v>100</v>
      </c>
      <c r="S20" s="600">
        <v>222.5</v>
      </c>
      <c r="T20" s="600">
        <v>0</v>
      </c>
      <c r="U20" s="600">
        <v>0</v>
      </c>
      <c r="V20" s="600">
        <v>0</v>
      </c>
      <c r="W20" s="600">
        <v>0</v>
      </c>
      <c r="X20" s="600">
        <v>0</v>
      </c>
      <c r="Y20" s="600">
        <v>0</v>
      </c>
      <c r="Z20" s="600">
        <v>0</v>
      </c>
      <c r="AA20" s="600">
        <v>0</v>
      </c>
      <c r="AB20" s="600">
        <v>0</v>
      </c>
      <c r="AC20" s="600">
        <v>0</v>
      </c>
      <c r="AD20" s="600">
        <v>364</v>
      </c>
      <c r="AE20" s="600">
        <v>728</v>
      </c>
      <c r="AF20" s="151">
        <v>345</v>
      </c>
      <c r="AG20" s="600">
        <v>0</v>
      </c>
      <c r="AH20" s="600">
        <v>4</v>
      </c>
      <c r="AI20" s="600">
        <v>256</v>
      </c>
      <c r="AJ20" s="600">
        <v>0</v>
      </c>
      <c r="AK20" s="600">
        <v>0</v>
      </c>
      <c r="AL20" s="600">
        <v>0</v>
      </c>
      <c r="AM20" s="600">
        <v>0</v>
      </c>
      <c r="AN20" s="600">
        <v>154</v>
      </c>
      <c r="AO20" s="601">
        <f t="shared" si="3"/>
        <v>2373.5</v>
      </c>
      <c r="AP20" s="602">
        <v>2373.5</v>
      </c>
      <c r="AQ20" s="602">
        <v>2373.5</v>
      </c>
      <c r="AR20" s="603">
        <f t="shared" si="4"/>
        <v>0</v>
      </c>
      <c r="AS20" s="604">
        <f t="shared" si="5"/>
        <v>0</v>
      </c>
    </row>
    <row r="21" spans="1:45" s="152" customFormat="1">
      <c r="A21" s="596">
        <v>17</v>
      </c>
      <c r="B21" s="597" t="s">
        <v>2398</v>
      </c>
      <c r="C21" s="597" t="s">
        <v>422</v>
      </c>
      <c r="D21" s="598" t="s">
        <v>414</v>
      </c>
      <c r="E21" s="598">
        <v>1600</v>
      </c>
      <c r="F21" s="599">
        <v>66.67</v>
      </c>
      <c r="G21" s="599">
        <v>0</v>
      </c>
      <c r="H21" s="600">
        <v>0</v>
      </c>
      <c r="I21" s="600">
        <v>251.71</v>
      </c>
      <c r="J21" s="600">
        <v>0</v>
      </c>
      <c r="K21" s="600">
        <v>0</v>
      </c>
      <c r="L21" s="600">
        <v>0</v>
      </c>
      <c r="M21" s="600">
        <v>0</v>
      </c>
      <c r="N21" s="600">
        <v>0</v>
      </c>
      <c r="O21" s="600">
        <v>0</v>
      </c>
      <c r="P21" s="600">
        <v>0</v>
      </c>
      <c r="Q21" s="600">
        <v>43.34</v>
      </c>
      <c r="R21" s="600">
        <v>100</v>
      </c>
      <c r="S21" s="600">
        <v>155</v>
      </c>
      <c r="T21" s="600">
        <v>0</v>
      </c>
      <c r="U21" s="600">
        <v>0</v>
      </c>
      <c r="V21" s="600">
        <v>0</v>
      </c>
      <c r="W21" s="600">
        <v>0</v>
      </c>
      <c r="X21" s="600">
        <v>0</v>
      </c>
      <c r="Y21" s="600">
        <v>0</v>
      </c>
      <c r="Z21" s="600">
        <v>0</v>
      </c>
      <c r="AA21" s="600">
        <v>0</v>
      </c>
      <c r="AB21" s="600">
        <v>0</v>
      </c>
      <c r="AC21" s="600">
        <v>0</v>
      </c>
      <c r="AD21" s="600">
        <v>280</v>
      </c>
      <c r="AE21" s="600">
        <v>560</v>
      </c>
      <c r="AF21" s="151">
        <v>443</v>
      </c>
      <c r="AG21" s="600">
        <v>140</v>
      </c>
      <c r="AH21" s="600">
        <v>217</v>
      </c>
      <c r="AI21" s="600">
        <v>256</v>
      </c>
      <c r="AJ21" s="600">
        <v>0</v>
      </c>
      <c r="AK21" s="600">
        <v>0</v>
      </c>
      <c r="AL21" s="600">
        <v>0</v>
      </c>
      <c r="AM21" s="600">
        <v>0</v>
      </c>
      <c r="AN21" s="600">
        <v>150</v>
      </c>
      <c r="AO21" s="601">
        <f t="shared" si="3"/>
        <v>2662.7200000000003</v>
      </c>
      <c r="AP21" s="605">
        <v>2662.72</v>
      </c>
      <c r="AQ21" s="605">
        <v>2662.72</v>
      </c>
      <c r="AR21" s="603">
        <f t="shared" si="4"/>
        <v>0</v>
      </c>
      <c r="AS21" s="604">
        <f t="shared" si="5"/>
        <v>0</v>
      </c>
    </row>
    <row r="22" spans="1:45" s="152" customFormat="1">
      <c r="A22" s="596">
        <v>18</v>
      </c>
      <c r="B22" s="597" t="s">
        <v>2399</v>
      </c>
      <c r="C22" s="597" t="s">
        <v>422</v>
      </c>
      <c r="D22" s="598" t="s">
        <v>413</v>
      </c>
      <c r="E22" s="598">
        <v>1600</v>
      </c>
      <c r="F22" s="599">
        <v>958</v>
      </c>
      <c r="G22" s="599">
        <v>0</v>
      </c>
      <c r="H22" s="600">
        <v>0</v>
      </c>
      <c r="I22" s="600">
        <v>474.13</v>
      </c>
      <c r="J22" s="600">
        <v>0</v>
      </c>
      <c r="K22" s="600">
        <v>0</v>
      </c>
      <c r="L22" s="600">
        <v>0</v>
      </c>
      <c r="M22" s="600">
        <v>0</v>
      </c>
      <c r="N22" s="600">
        <v>0</v>
      </c>
      <c r="O22" s="600">
        <v>0</v>
      </c>
      <c r="P22" s="600">
        <v>0</v>
      </c>
      <c r="Q22" s="600">
        <v>359.89</v>
      </c>
      <c r="R22" s="600">
        <v>200</v>
      </c>
      <c r="S22" s="600">
        <v>132.5</v>
      </c>
      <c r="T22" s="600">
        <v>0</v>
      </c>
      <c r="U22" s="600">
        <v>0</v>
      </c>
      <c r="V22" s="600">
        <v>0</v>
      </c>
      <c r="W22" s="600">
        <v>0</v>
      </c>
      <c r="X22" s="600">
        <v>200</v>
      </c>
      <c r="Y22" s="600">
        <v>100</v>
      </c>
      <c r="Z22" s="600">
        <v>0</v>
      </c>
      <c r="AA22" s="600">
        <v>0</v>
      </c>
      <c r="AB22" s="600">
        <v>0</v>
      </c>
      <c r="AC22" s="600">
        <v>0</v>
      </c>
      <c r="AD22" s="600">
        <v>294</v>
      </c>
      <c r="AE22" s="600">
        <v>588</v>
      </c>
      <c r="AF22" s="151">
        <v>144.58000000000001</v>
      </c>
      <c r="AG22" s="600">
        <v>340</v>
      </c>
      <c r="AH22" s="600">
        <v>154</v>
      </c>
      <c r="AI22" s="600">
        <v>256</v>
      </c>
      <c r="AJ22" s="600">
        <v>120</v>
      </c>
      <c r="AK22" s="600">
        <v>0</v>
      </c>
      <c r="AL22" s="600">
        <v>50</v>
      </c>
      <c r="AM22" s="600">
        <v>0</v>
      </c>
      <c r="AN22" s="600">
        <v>160</v>
      </c>
      <c r="AO22" s="601">
        <f t="shared" si="3"/>
        <v>4531.1000000000004</v>
      </c>
      <c r="AP22" s="602">
        <v>4531.1000000000004</v>
      </c>
      <c r="AQ22" s="602">
        <v>4531.1000000000004</v>
      </c>
      <c r="AR22" s="603">
        <f t="shared" si="4"/>
        <v>0</v>
      </c>
      <c r="AS22" s="604">
        <f t="shared" si="5"/>
        <v>0</v>
      </c>
    </row>
    <row r="23" spans="1:45" s="152" customFormat="1">
      <c r="A23" s="596">
        <v>19</v>
      </c>
      <c r="B23" s="597" t="s">
        <v>2400</v>
      </c>
      <c r="C23" s="597" t="s">
        <v>422</v>
      </c>
      <c r="D23" s="598" t="s">
        <v>413</v>
      </c>
      <c r="E23" s="598">
        <v>1600</v>
      </c>
      <c r="F23" s="599">
        <v>0</v>
      </c>
      <c r="G23" s="599">
        <v>0</v>
      </c>
      <c r="H23" s="600">
        <v>0</v>
      </c>
      <c r="I23" s="600">
        <v>50</v>
      </c>
      <c r="J23" s="600">
        <v>0</v>
      </c>
      <c r="K23" s="600">
        <v>0</v>
      </c>
      <c r="L23" s="600">
        <v>0</v>
      </c>
      <c r="M23" s="600">
        <v>0</v>
      </c>
      <c r="N23" s="600">
        <v>150</v>
      </c>
      <c r="O23" s="600">
        <v>0</v>
      </c>
      <c r="P23" s="600">
        <v>0</v>
      </c>
      <c r="Q23" s="600">
        <v>210</v>
      </c>
      <c r="R23" s="600">
        <v>220</v>
      </c>
      <c r="S23" s="600">
        <v>20</v>
      </c>
      <c r="T23" s="600">
        <v>0</v>
      </c>
      <c r="U23" s="600">
        <v>0</v>
      </c>
      <c r="V23" s="600">
        <v>0</v>
      </c>
      <c r="W23" s="600">
        <v>0</v>
      </c>
      <c r="X23" s="600">
        <v>0</v>
      </c>
      <c r="Y23" s="600">
        <v>0</v>
      </c>
      <c r="Z23" s="600">
        <v>0</v>
      </c>
      <c r="AA23" s="600">
        <v>0</v>
      </c>
      <c r="AB23" s="600">
        <v>0</v>
      </c>
      <c r="AC23" s="600">
        <v>0</v>
      </c>
      <c r="AD23" s="600">
        <v>280</v>
      </c>
      <c r="AE23" s="600">
        <v>560</v>
      </c>
      <c r="AF23" s="151">
        <v>165</v>
      </c>
      <c r="AG23" s="600">
        <v>80</v>
      </c>
      <c r="AH23" s="600">
        <v>4</v>
      </c>
      <c r="AI23" s="600">
        <v>56</v>
      </c>
      <c r="AJ23" s="600">
        <v>0</v>
      </c>
      <c r="AK23" s="600">
        <v>0</v>
      </c>
      <c r="AL23" s="600">
        <v>50</v>
      </c>
      <c r="AM23" s="600">
        <v>0</v>
      </c>
      <c r="AN23" s="600">
        <v>48</v>
      </c>
      <c r="AO23" s="601">
        <f t="shared" si="3"/>
        <v>1893</v>
      </c>
      <c r="AP23" s="602">
        <v>1893</v>
      </c>
      <c r="AQ23" s="602">
        <v>1893</v>
      </c>
      <c r="AR23" s="603">
        <f t="shared" si="4"/>
        <v>0</v>
      </c>
      <c r="AS23" s="604">
        <f t="shared" si="5"/>
        <v>0</v>
      </c>
    </row>
    <row r="24" spans="1:45" s="152" customFormat="1">
      <c r="A24" s="596">
        <v>20</v>
      </c>
      <c r="B24" s="597" t="s">
        <v>2401</v>
      </c>
      <c r="C24" s="597" t="s">
        <v>422</v>
      </c>
      <c r="D24" s="598" t="s">
        <v>415</v>
      </c>
      <c r="E24" s="598">
        <v>1600</v>
      </c>
      <c r="F24" s="599">
        <v>0</v>
      </c>
      <c r="G24" s="599">
        <v>3156</v>
      </c>
      <c r="H24" s="600">
        <v>0</v>
      </c>
      <c r="I24" s="600">
        <v>460.02</v>
      </c>
      <c r="J24" s="600">
        <v>0</v>
      </c>
      <c r="K24" s="600">
        <v>0</v>
      </c>
      <c r="L24" s="600">
        <v>0</v>
      </c>
      <c r="M24" s="600">
        <v>0</v>
      </c>
      <c r="N24" s="600">
        <v>0</v>
      </c>
      <c r="O24" s="600">
        <v>228.8</v>
      </c>
      <c r="P24" s="600">
        <v>0</v>
      </c>
      <c r="Q24" s="600">
        <v>191.51</v>
      </c>
      <c r="R24" s="600">
        <v>1140</v>
      </c>
      <c r="S24" s="600">
        <v>150</v>
      </c>
      <c r="T24" s="600">
        <v>0</v>
      </c>
      <c r="U24" s="600">
        <v>0</v>
      </c>
      <c r="V24" s="600">
        <v>0</v>
      </c>
      <c r="W24" s="600">
        <v>0</v>
      </c>
      <c r="X24" s="600">
        <v>0</v>
      </c>
      <c r="Y24" s="600">
        <v>0</v>
      </c>
      <c r="Z24" s="600">
        <v>0</v>
      </c>
      <c r="AA24" s="600">
        <v>0</v>
      </c>
      <c r="AB24" s="600">
        <v>0</v>
      </c>
      <c r="AC24" s="600">
        <v>0</v>
      </c>
      <c r="AD24" s="600">
        <v>210</v>
      </c>
      <c r="AE24" s="600">
        <v>420</v>
      </c>
      <c r="AF24" s="151">
        <v>113.86</v>
      </c>
      <c r="AG24" s="600">
        <v>20</v>
      </c>
      <c r="AH24" s="600">
        <v>96</v>
      </c>
      <c r="AI24" s="600">
        <v>56</v>
      </c>
      <c r="AJ24" s="600">
        <v>0</v>
      </c>
      <c r="AK24" s="600">
        <v>0</v>
      </c>
      <c r="AL24" s="600">
        <v>100</v>
      </c>
      <c r="AM24" s="600">
        <v>0</v>
      </c>
      <c r="AN24" s="600">
        <v>20</v>
      </c>
      <c r="AO24" s="601">
        <f t="shared" si="3"/>
        <v>6362.19</v>
      </c>
      <c r="AP24" s="602">
        <v>6362.19</v>
      </c>
      <c r="AQ24" s="602">
        <v>6362.19</v>
      </c>
      <c r="AR24" s="603">
        <f t="shared" si="4"/>
        <v>0</v>
      </c>
      <c r="AS24" s="604">
        <f t="shared" si="5"/>
        <v>0</v>
      </c>
    </row>
    <row r="25" spans="1:45" s="152" customFormat="1">
      <c r="A25" s="596">
        <v>21</v>
      </c>
      <c r="B25" s="597" t="s">
        <v>2402</v>
      </c>
      <c r="C25" s="597" t="s">
        <v>422</v>
      </c>
      <c r="D25" s="598" t="s">
        <v>414</v>
      </c>
      <c r="E25" s="598">
        <v>1600</v>
      </c>
      <c r="F25" s="599">
        <v>700</v>
      </c>
      <c r="G25" s="599">
        <v>0</v>
      </c>
      <c r="H25" s="600">
        <v>0</v>
      </c>
      <c r="I25" s="600">
        <v>266.62</v>
      </c>
      <c r="J25" s="600">
        <v>0</v>
      </c>
      <c r="K25" s="600">
        <v>0</v>
      </c>
      <c r="L25" s="600">
        <v>0</v>
      </c>
      <c r="M25" s="600">
        <v>0</v>
      </c>
      <c r="N25" s="600">
        <v>33.33</v>
      </c>
      <c r="O25" s="600">
        <v>0</v>
      </c>
      <c r="P25" s="600">
        <v>0</v>
      </c>
      <c r="Q25" s="600">
        <v>43.32</v>
      </c>
      <c r="R25" s="600">
        <v>900</v>
      </c>
      <c r="S25" s="600">
        <v>112.5</v>
      </c>
      <c r="T25" s="600">
        <v>0</v>
      </c>
      <c r="U25" s="600">
        <v>0</v>
      </c>
      <c r="V25" s="600">
        <v>0</v>
      </c>
      <c r="W25" s="600">
        <v>0</v>
      </c>
      <c r="X25" s="600">
        <v>0</v>
      </c>
      <c r="Y25" s="600">
        <v>100</v>
      </c>
      <c r="Z25" s="600">
        <v>0</v>
      </c>
      <c r="AA25" s="600">
        <v>0</v>
      </c>
      <c r="AB25" s="600">
        <v>0</v>
      </c>
      <c r="AC25" s="600">
        <v>0</v>
      </c>
      <c r="AD25" s="600">
        <v>238</v>
      </c>
      <c r="AE25" s="600">
        <v>476</v>
      </c>
      <c r="AF25" s="151">
        <v>234.38</v>
      </c>
      <c r="AG25" s="600">
        <v>260</v>
      </c>
      <c r="AH25" s="600">
        <v>84</v>
      </c>
      <c r="AI25" s="600">
        <v>140</v>
      </c>
      <c r="AJ25" s="600">
        <v>0</v>
      </c>
      <c r="AK25" s="600">
        <v>0</v>
      </c>
      <c r="AL25" s="600"/>
      <c r="AM25" s="600">
        <v>0</v>
      </c>
      <c r="AN25" s="600">
        <v>0</v>
      </c>
      <c r="AO25" s="601">
        <f t="shared" si="3"/>
        <v>3588.15</v>
      </c>
      <c r="AP25" s="602">
        <v>3588.15</v>
      </c>
      <c r="AQ25" s="602">
        <v>3588.15</v>
      </c>
      <c r="AR25" s="603">
        <f t="shared" si="4"/>
        <v>0</v>
      </c>
      <c r="AS25" s="604">
        <f t="shared" si="5"/>
        <v>0</v>
      </c>
    </row>
    <row r="26" spans="1:45" s="152" customFormat="1">
      <c r="A26" s="596">
        <v>22</v>
      </c>
      <c r="B26" s="597" t="s">
        <v>3737</v>
      </c>
      <c r="C26" s="597" t="s">
        <v>782</v>
      </c>
      <c r="D26" s="598" t="s">
        <v>414</v>
      </c>
      <c r="E26" s="598">
        <v>1600</v>
      </c>
      <c r="F26" s="599">
        <v>325</v>
      </c>
      <c r="G26" s="599">
        <v>0</v>
      </c>
      <c r="H26" s="599">
        <v>0</v>
      </c>
      <c r="I26" s="599">
        <v>562.5</v>
      </c>
      <c r="J26" s="599">
        <v>0</v>
      </c>
      <c r="K26" s="599">
        <v>0</v>
      </c>
      <c r="L26" s="599">
        <v>0</v>
      </c>
      <c r="M26" s="599">
        <v>0</v>
      </c>
      <c r="N26" s="599">
        <v>0</v>
      </c>
      <c r="O26" s="599">
        <v>0</v>
      </c>
      <c r="P26" s="599">
        <v>0</v>
      </c>
      <c r="Q26" s="599">
        <v>52.5</v>
      </c>
      <c r="R26" s="599">
        <v>75</v>
      </c>
      <c r="S26" s="599">
        <v>112.5</v>
      </c>
      <c r="T26" s="599">
        <v>0</v>
      </c>
      <c r="U26" s="599">
        <v>0</v>
      </c>
      <c r="V26" s="599">
        <v>0</v>
      </c>
      <c r="W26" s="599">
        <v>0</v>
      </c>
      <c r="X26" s="599">
        <v>0</v>
      </c>
      <c r="Y26" s="599">
        <v>300</v>
      </c>
      <c r="Z26" s="599">
        <v>0</v>
      </c>
      <c r="AA26" s="599">
        <v>0</v>
      </c>
      <c r="AB26" s="599">
        <v>0</v>
      </c>
      <c r="AC26" s="599">
        <v>0</v>
      </c>
      <c r="AD26" s="599">
        <v>281.68</v>
      </c>
      <c r="AE26" s="599">
        <v>563.36</v>
      </c>
      <c r="AF26" s="599">
        <v>194.37</v>
      </c>
      <c r="AG26" s="599">
        <v>110</v>
      </c>
      <c r="AH26" s="599">
        <v>76</v>
      </c>
      <c r="AI26" s="599">
        <v>256</v>
      </c>
      <c r="AJ26" s="599">
        <v>0</v>
      </c>
      <c r="AK26" s="599">
        <v>300</v>
      </c>
      <c r="AL26" s="599">
        <v>50</v>
      </c>
      <c r="AM26" s="599">
        <v>0</v>
      </c>
      <c r="AN26" s="599">
        <v>0</v>
      </c>
      <c r="AO26" s="601">
        <f>SUM(F26:AN26)</f>
        <v>3258.91</v>
      </c>
      <c r="AP26" s="602">
        <v>3258.91</v>
      </c>
      <c r="AQ26" s="602">
        <v>3258.91</v>
      </c>
      <c r="AR26" s="603">
        <f>AO26-AP26</f>
        <v>0</v>
      </c>
      <c r="AS26" s="604">
        <f>AO26-AQ26</f>
        <v>0</v>
      </c>
    </row>
    <row r="27" spans="1:45" s="152" customFormat="1">
      <c r="A27" s="596">
        <v>23</v>
      </c>
      <c r="B27" s="597" t="s">
        <v>3755</v>
      </c>
      <c r="C27" s="597" t="s">
        <v>782</v>
      </c>
      <c r="D27" s="598" t="s">
        <v>415</v>
      </c>
      <c r="E27" s="598">
        <v>1600</v>
      </c>
      <c r="F27" s="599">
        <v>1050</v>
      </c>
      <c r="G27" s="599">
        <v>0</v>
      </c>
      <c r="H27" s="600">
        <v>0</v>
      </c>
      <c r="I27" s="600">
        <v>691.67</v>
      </c>
      <c r="J27" s="600">
        <v>0</v>
      </c>
      <c r="K27" s="600">
        <v>0</v>
      </c>
      <c r="L27" s="600">
        <v>0</v>
      </c>
      <c r="M27" s="600">
        <v>0</v>
      </c>
      <c r="N27" s="600">
        <v>0</v>
      </c>
      <c r="O27" s="600">
        <v>0</v>
      </c>
      <c r="P27" s="600">
        <v>0</v>
      </c>
      <c r="Q27" s="600">
        <v>278.33</v>
      </c>
      <c r="R27" s="600">
        <v>2190</v>
      </c>
      <c r="S27" s="600">
        <v>666.25</v>
      </c>
      <c r="T27" s="600">
        <v>0</v>
      </c>
      <c r="U27" s="600">
        <v>0</v>
      </c>
      <c r="V27" s="600">
        <v>0</v>
      </c>
      <c r="W27" s="600">
        <v>0</v>
      </c>
      <c r="X27" s="600">
        <v>0</v>
      </c>
      <c r="Y27" s="600">
        <v>0</v>
      </c>
      <c r="Z27" s="600">
        <v>0</v>
      </c>
      <c r="AA27" s="600">
        <v>0</v>
      </c>
      <c r="AB27" s="600">
        <v>0</v>
      </c>
      <c r="AC27" s="600">
        <v>0</v>
      </c>
      <c r="AD27" s="600">
        <v>196</v>
      </c>
      <c r="AE27" s="600">
        <v>392</v>
      </c>
      <c r="AF27" s="600">
        <v>262.3</v>
      </c>
      <c r="AG27" s="600">
        <v>200</v>
      </c>
      <c r="AH27" s="600">
        <v>304</v>
      </c>
      <c r="AI27" s="600">
        <v>56</v>
      </c>
      <c r="AJ27" s="600">
        <v>0</v>
      </c>
      <c r="AK27" s="600">
        <v>100</v>
      </c>
      <c r="AL27" s="600">
        <v>150</v>
      </c>
      <c r="AM27" s="600">
        <v>0</v>
      </c>
      <c r="AN27" s="600">
        <v>224</v>
      </c>
      <c r="AO27" s="601">
        <f t="shared" ref="AO27:AO54" si="6">SUM(F27:AN27)</f>
        <v>6760.55</v>
      </c>
      <c r="AP27" s="602">
        <v>6760.55</v>
      </c>
      <c r="AQ27" s="602">
        <v>6760.55</v>
      </c>
      <c r="AR27" s="603">
        <f t="shared" ref="AR27:AR54" si="7">AO27-AP27</f>
        <v>0</v>
      </c>
      <c r="AS27" s="604">
        <f t="shared" ref="AS27:AS54" si="8">AO27-AQ27</f>
        <v>0</v>
      </c>
    </row>
    <row r="28" spans="1:45" s="152" customFormat="1">
      <c r="A28" s="596">
        <v>24</v>
      </c>
      <c r="B28" s="597" t="s">
        <v>3813</v>
      </c>
      <c r="C28" s="597" t="s">
        <v>782</v>
      </c>
      <c r="D28" s="598" t="s">
        <v>414</v>
      </c>
      <c r="E28" s="598">
        <v>1600</v>
      </c>
      <c r="F28" s="599">
        <v>125</v>
      </c>
      <c r="G28" s="599">
        <v>455</v>
      </c>
      <c r="H28" s="600">
        <v>0</v>
      </c>
      <c r="I28" s="600">
        <v>712.5</v>
      </c>
      <c r="J28" s="600">
        <v>0</v>
      </c>
      <c r="K28" s="600">
        <v>0</v>
      </c>
      <c r="L28" s="600">
        <v>0</v>
      </c>
      <c r="M28" s="600">
        <v>0</v>
      </c>
      <c r="N28" s="600">
        <v>0</v>
      </c>
      <c r="O28" s="600">
        <v>16</v>
      </c>
      <c r="P28" s="600">
        <v>0</v>
      </c>
      <c r="Q28" s="600">
        <v>235</v>
      </c>
      <c r="R28" s="600">
        <v>275</v>
      </c>
      <c r="S28" s="600">
        <v>112.5</v>
      </c>
      <c r="T28" s="600">
        <v>0</v>
      </c>
      <c r="U28" s="600">
        <v>0</v>
      </c>
      <c r="V28" s="600">
        <v>0</v>
      </c>
      <c r="W28" s="600">
        <v>0</v>
      </c>
      <c r="X28" s="600">
        <v>0</v>
      </c>
      <c r="Y28" s="600">
        <v>500</v>
      </c>
      <c r="Z28" s="600">
        <v>0</v>
      </c>
      <c r="AA28" s="600">
        <v>0</v>
      </c>
      <c r="AB28" s="600">
        <v>0</v>
      </c>
      <c r="AC28" s="600">
        <v>0</v>
      </c>
      <c r="AD28" s="600">
        <v>225.68</v>
      </c>
      <c r="AE28" s="600">
        <v>451.36</v>
      </c>
      <c r="AF28" s="600">
        <v>120.4</v>
      </c>
      <c r="AG28" s="600">
        <v>380</v>
      </c>
      <c r="AH28" s="600">
        <v>310</v>
      </c>
      <c r="AI28" s="600">
        <v>56</v>
      </c>
      <c r="AJ28" s="600">
        <v>30</v>
      </c>
      <c r="AK28" s="600">
        <v>0</v>
      </c>
      <c r="AL28" s="600">
        <v>50</v>
      </c>
      <c r="AM28" s="600">
        <v>0</v>
      </c>
      <c r="AN28" s="600">
        <v>200</v>
      </c>
      <c r="AO28" s="601">
        <f t="shared" si="6"/>
        <v>4254.4400000000005</v>
      </c>
      <c r="AP28" s="602">
        <v>4254.4399999999996</v>
      </c>
      <c r="AQ28" s="602">
        <v>4254.4399999999996</v>
      </c>
      <c r="AR28" s="603">
        <f t="shared" si="7"/>
        <v>0</v>
      </c>
      <c r="AS28" s="604">
        <f t="shared" si="8"/>
        <v>0</v>
      </c>
    </row>
    <row r="29" spans="1:45" s="152" customFormat="1">
      <c r="A29" s="596">
        <v>25</v>
      </c>
      <c r="B29" s="597" t="s">
        <v>3815</v>
      </c>
      <c r="C29" s="597" t="s">
        <v>782</v>
      </c>
      <c r="D29" s="598" t="s">
        <v>414</v>
      </c>
      <c r="E29" s="598">
        <v>1600</v>
      </c>
      <c r="F29" s="599">
        <v>300</v>
      </c>
      <c r="G29" s="599">
        <v>0</v>
      </c>
      <c r="H29" s="600">
        <v>0</v>
      </c>
      <c r="I29" s="600">
        <v>450</v>
      </c>
      <c r="J29" s="600">
        <v>0</v>
      </c>
      <c r="K29" s="600">
        <v>0</v>
      </c>
      <c r="L29" s="600">
        <v>0</v>
      </c>
      <c r="M29" s="600">
        <v>0</v>
      </c>
      <c r="N29" s="600">
        <v>0</v>
      </c>
      <c r="O29" s="600">
        <v>0</v>
      </c>
      <c r="P29" s="600">
        <v>0</v>
      </c>
      <c r="Q29" s="600">
        <v>350</v>
      </c>
      <c r="R29" s="600">
        <v>100</v>
      </c>
      <c r="S29" s="600">
        <v>0</v>
      </c>
      <c r="T29" s="600">
        <v>0</v>
      </c>
      <c r="U29" s="600">
        <v>0</v>
      </c>
      <c r="V29" s="600">
        <v>0</v>
      </c>
      <c r="W29" s="600">
        <v>0</v>
      </c>
      <c r="X29" s="600">
        <v>0</v>
      </c>
      <c r="Y29" s="600">
        <v>0</v>
      </c>
      <c r="Z29" s="600">
        <v>0</v>
      </c>
      <c r="AA29" s="600">
        <v>0</v>
      </c>
      <c r="AB29" s="600">
        <v>0</v>
      </c>
      <c r="AC29" s="600">
        <v>0</v>
      </c>
      <c r="AD29" s="600">
        <v>224</v>
      </c>
      <c r="AE29" s="600">
        <v>448</v>
      </c>
      <c r="AF29" s="600">
        <v>159.87</v>
      </c>
      <c r="AG29" s="600">
        <v>160</v>
      </c>
      <c r="AH29" s="600">
        <v>76</v>
      </c>
      <c r="AI29" s="600">
        <v>56</v>
      </c>
      <c r="AJ29" s="600">
        <v>0</v>
      </c>
      <c r="AK29" s="600">
        <v>0</v>
      </c>
      <c r="AL29" s="600">
        <v>0</v>
      </c>
      <c r="AM29" s="600">
        <v>0</v>
      </c>
      <c r="AN29" s="600">
        <v>8</v>
      </c>
      <c r="AO29" s="601">
        <f t="shared" si="6"/>
        <v>2331.87</v>
      </c>
      <c r="AP29" s="611">
        <v>2331.87</v>
      </c>
      <c r="AQ29" s="611">
        <v>2331.87</v>
      </c>
      <c r="AR29" s="603">
        <f>AO29-AP29</f>
        <v>0</v>
      </c>
      <c r="AS29" s="604">
        <f t="shared" si="8"/>
        <v>0</v>
      </c>
    </row>
    <row r="30" spans="1:45" s="152" customFormat="1">
      <c r="A30" s="596">
        <v>26</v>
      </c>
      <c r="B30" s="597" t="s">
        <v>5504</v>
      </c>
      <c r="C30" s="597" t="s">
        <v>782</v>
      </c>
      <c r="D30" s="598" t="s">
        <v>414</v>
      </c>
      <c r="E30" s="598">
        <v>1600</v>
      </c>
      <c r="F30" s="599">
        <v>0</v>
      </c>
      <c r="G30" s="599">
        <v>0</v>
      </c>
      <c r="H30" s="600">
        <v>0</v>
      </c>
      <c r="I30" s="600">
        <v>74.98</v>
      </c>
      <c r="J30" s="600">
        <v>0</v>
      </c>
      <c r="K30" s="600">
        <v>0</v>
      </c>
      <c r="L30" s="600">
        <v>0</v>
      </c>
      <c r="M30" s="600">
        <v>0</v>
      </c>
      <c r="N30" s="600">
        <v>0</v>
      </c>
      <c r="O30" s="600">
        <v>0</v>
      </c>
      <c r="P30" s="600">
        <v>0</v>
      </c>
      <c r="Q30" s="600">
        <v>96.61</v>
      </c>
      <c r="R30" s="600">
        <v>0</v>
      </c>
      <c r="S30" s="600">
        <v>42.5</v>
      </c>
      <c r="T30" s="600">
        <v>0</v>
      </c>
      <c r="U30" s="600">
        <v>0</v>
      </c>
      <c r="V30" s="600">
        <v>0</v>
      </c>
      <c r="W30" s="600">
        <v>0</v>
      </c>
      <c r="X30" s="600">
        <v>0</v>
      </c>
      <c r="Y30" s="600">
        <v>0</v>
      </c>
      <c r="Z30" s="600">
        <v>0</v>
      </c>
      <c r="AA30" s="600">
        <v>0</v>
      </c>
      <c r="AB30" s="600">
        <v>0</v>
      </c>
      <c r="AC30" s="600">
        <v>0</v>
      </c>
      <c r="AD30" s="600">
        <v>364</v>
      </c>
      <c r="AE30" s="600">
        <v>728</v>
      </c>
      <c r="AF30" s="600">
        <v>611</v>
      </c>
      <c r="AG30" s="600">
        <v>200</v>
      </c>
      <c r="AH30" s="600">
        <v>8</v>
      </c>
      <c r="AI30" s="600">
        <v>56</v>
      </c>
      <c r="AJ30" s="600">
        <v>0</v>
      </c>
      <c r="AK30" s="600">
        <v>0</v>
      </c>
      <c r="AL30" s="600">
        <v>0</v>
      </c>
      <c r="AM30" s="600">
        <v>0</v>
      </c>
      <c r="AN30" s="600">
        <v>0</v>
      </c>
      <c r="AO30" s="601">
        <f t="shared" si="6"/>
        <v>2181.09</v>
      </c>
      <c r="AP30" s="602">
        <v>2181.09</v>
      </c>
      <c r="AQ30" s="602">
        <v>2181.09</v>
      </c>
      <c r="AR30" s="603">
        <f>AO30-AP30</f>
        <v>0</v>
      </c>
      <c r="AS30" s="604">
        <f t="shared" si="8"/>
        <v>0</v>
      </c>
    </row>
    <row r="31" spans="1:45" s="152" customFormat="1">
      <c r="A31" s="596">
        <v>27</v>
      </c>
      <c r="B31" s="597" t="s">
        <v>3824</v>
      </c>
      <c r="C31" s="597" t="s">
        <v>782</v>
      </c>
      <c r="D31" s="598" t="s">
        <v>413</v>
      </c>
      <c r="E31" s="598">
        <v>1600</v>
      </c>
      <c r="F31" s="599">
        <v>300</v>
      </c>
      <c r="G31" s="599">
        <v>0</v>
      </c>
      <c r="H31" s="600">
        <v>0</v>
      </c>
      <c r="I31" s="600">
        <v>325</v>
      </c>
      <c r="J31" s="600">
        <v>0</v>
      </c>
      <c r="K31" s="600">
        <v>0</v>
      </c>
      <c r="L31" s="600">
        <v>0</v>
      </c>
      <c r="M31" s="600">
        <v>0</v>
      </c>
      <c r="N31" s="600">
        <v>100</v>
      </c>
      <c r="O31" s="600">
        <v>0</v>
      </c>
      <c r="P31" s="600">
        <v>0</v>
      </c>
      <c r="Q31" s="600">
        <v>178.33</v>
      </c>
      <c r="R31" s="600">
        <v>700</v>
      </c>
      <c r="S31" s="600">
        <v>162.5</v>
      </c>
      <c r="T31" s="600">
        <v>0</v>
      </c>
      <c r="U31" s="600">
        <v>0</v>
      </c>
      <c r="V31" s="600">
        <v>0</v>
      </c>
      <c r="W31" s="600">
        <v>0</v>
      </c>
      <c r="X31" s="600">
        <v>0</v>
      </c>
      <c r="Y31" s="600">
        <v>0</v>
      </c>
      <c r="Z31" s="600">
        <v>0</v>
      </c>
      <c r="AA31" s="600">
        <v>0</v>
      </c>
      <c r="AB31" s="600">
        <v>0</v>
      </c>
      <c r="AC31" s="600">
        <v>0</v>
      </c>
      <c r="AD31" s="600">
        <v>280</v>
      </c>
      <c r="AE31" s="600">
        <v>560</v>
      </c>
      <c r="AF31" s="600">
        <v>97</v>
      </c>
      <c r="AG31" s="600">
        <v>230</v>
      </c>
      <c r="AH31" s="600">
        <v>58</v>
      </c>
      <c r="AI31" s="600">
        <v>256</v>
      </c>
      <c r="AJ31" s="600">
        <v>0</v>
      </c>
      <c r="AK31" s="600">
        <v>0</v>
      </c>
      <c r="AL31" s="600">
        <v>50</v>
      </c>
      <c r="AM31" s="600">
        <v>0</v>
      </c>
      <c r="AN31" s="600">
        <v>44</v>
      </c>
      <c r="AO31" s="601">
        <f t="shared" si="6"/>
        <v>3340.83</v>
      </c>
      <c r="AP31" s="602">
        <v>3340.83</v>
      </c>
      <c r="AQ31" s="602">
        <v>3340.83</v>
      </c>
      <c r="AR31" s="603">
        <f t="shared" si="7"/>
        <v>0</v>
      </c>
      <c r="AS31" s="604">
        <f t="shared" si="8"/>
        <v>0</v>
      </c>
    </row>
    <row r="32" spans="1:45" s="152" customFormat="1">
      <c r="A32" s="596">
        <v>28</v>
      </c>
      <c r="B32" s="597" t="s">
        <v>7725</v>
      </c>
      <c r="C32" s="597" t="s">
        <v>782</v>
      </c>
      <c r="D32" s="598" t="s">
        <v>415</v>
      </c>
      <c r="E32" s="598">
        <v>1600</v>
      </c>
      <c r="F32" s="599">
        <v>250</v>
      </c>
      <c r="G32" s="599">
        <v>0</v>
      </c>
      <c r="H32" s="600">
        <v>0</v>
      </c>
      <c r="I32" s="600">
        <v>433.32</v>
      </c>
      <c r="J32" s="600">
        <v>0</v>
      </c>
      <c r="K32" s="600">
        <v>0</v>
      </c>
      <c r="L32" s="600">
        <v>0</v>
      </c>
      <c r="M32" s="600">
        <v>0</v>
      </c>
      <c r="N32" s="600">
        <v>0</v>
      </c>
      <c r="O32" s="600">
        <v>0</v>
      </c>
      <c r="P32" s="600">
        <v>0</v>
      </c>
      <c r="Q32" s="600">
        <v>69.98</v>
      </c>
      <c r="R32" s="600">
        <v>0</v>
      </c>
      <c r="S32" s="600">
        <v>158</v>
      </c>
      <c r="T32" s="600">
        <v>0</v>
      </c>
      <c r="U32" s="600">
        <v>0</v>
      </c>
      <c r="V32" s="600">
        <v>0</v>
      </c>
      <c r="W32" s="600">
        <v>0</v>
      </c>
      <c r="X32" s="600">
        <v>0</v>
      </c>
      <c r="Y32" s="600">
        <v>0</v>
      </c>
      <c r="Z32" s="600">
        <v>0</v>
      </c>
      <c r="AA32" s="600">
        <v>0</v>
      </c>
      <c r="AB32" s="600">
        <v>0</v>
      </c>
      <c r="AC32" s="600">
        <v>0</v>
      </c>
      <c r="AD32" s="600">
        <v>252</v>
      </c>
      <c r="AE32" s="600">
        <v>504</v>
      </c>
      <c r="AF32" s="600">
        <v>110</v>
      </c>
      <c r="AG32" s="600">
        <v>80</v>
      </c>
      <c r="AH32" s="600">
        <v>144</v>
      </c>
      <c r="AI32" s="600">
        <v>56</v>
      </c>
      <c r="AJ32" s="600">
        <v>0</v>
      </c>
      <c r="AK32" s="600">
        <v>0</v>
      </c>
      <c r="AL32" s="600">
        <v>0</v>
      </c>
      <c r="AM32" s="600">
        <v>0</v>
      </c>
      <c r="AN32" s="600">
        <v>0</v>
      </c>
      <c r="AO32" s="601">
        <f t="shared" si="6"/>
        <v>2057.3000000000002</v>
      </c>
      <c r="AP32" s="602">
        <v>2057.3000000000002</v>
      </c>
      <c r="AQ32" s="602">
        <v>2057.3000000000002</v>
      </c>
      <c r="AR32" s="603">
        <f t="shared" si="7"/>
        <v>0</v>
      </c>
      <c r="AS32" s="604">
        <f t="shared" si="8"/>
        <v>0</v>
      </c>
    </row>
    <row r="33" spans="1:45" s="152" customFormat="1">
      <c r="A33" s="596">
        <v>29</v>
      </c>
      <c r="B33" s="597" t="s">
        <v>3833</v>
      </c>
      <c r="C33" s="597" t="s">
        <v>782</v>
      </c>
      <c r="D33" s="598" t="s">
        <v>414</v>
      </c>
      <c r="E33" s="598">
        <v>1600</v>
      </c>
      <c r="F33" s="599">
        <v>300</v>
      </c>
      <c r="G33" s="599">
        <v>0</v>
      </c>
      <c r="H33" s="600">
        <v>0</v>
      </c>
      <c r="I33" s="600">
        <v>200</v>
      </c>
      <c r="J33" s="600">
        <v>0</v>
      </c>
      <c r="K33" s="600">
        <v>0</v>
      </c>
      <c r="L33" s="600">
        <v>0</v>
      </c>
      <c r="M33" s="600">
        <v>0</v>
      </c>
      <c r="N33" s="600">
        <v>33.299999999999997</v>
      </c>
      <c r="O33" s="600">
        <v>0</v>
      </c>
      <c r="P33" s="600">
        <v>0</v>
      </c>
      <c r="Q33" s="600">
        <v>50</v>
      </c>
      <c r="R33" s="600">
        <v>0</v>
      </c>
      <c r="S33" s="600">
        <v>0</v>
      </c>
      <c r="T33" s="600">
        <v>0</v>
      </c>
      <c r="U33" s="600">
        <v>0</v>
      </c>
      <c r="V33" s="600">
        <v>0</v>
      </c>
      <c r="W33" s="600">
        <v>0</v>
      </c>
      <c r="X33" s="600">
        <v>0</v>
      </c>
      <c r="Y33" s="600">
        <v>0</v>
      </c>
      <c r="Z33" s="600">
        <v>0</v>
      </c>
      <c r="AA33" s="600">
        <v>0</v>
      </c>
      <c r="AB33" s="600">
        <v>0</v>
      </c>
      <c r="AC33" s="600">
        <v>0</v>
      </c>
      <c r="AD33" s="600">
        <v>280</v>
      </c>
      <c r="AE33" s="600">
        <v>560</v>
      </c>
      <c r="AF33" s="600">
        <v>261.95</v>
      </c>
      <c r="AG33" s="600">
        <v>150</v>
      </c>
      <c r="AH33" s="600">
        <v>4</v>
      </c>
      <c r="AI33" s="600">
        <v>256</v>
      </c>
      <c r="AJ33" s="600">
        <v>8</v>
      </c>
      <c r="AK33" s="600">
        <v>0</v>
      </c>
      <c r="AL33" s="600">
        <v>0</v>
      </c>
      <c r="AM33" s="600">
        <v>0</v>
      </c>
      <c r="AN33" s="600">
        <v>0</v>
      </c>
      <c r="AO33" s="601">
        <f t="shared" si="6"/>
        <v>2103.25</v>
      </c>
      <c r="AP33" s="602">
        <v>2103.25</v>
      </c>
      <c r="AQ33" s="602">
        <v>2103.25</v>
      </c>
      <c r="AR33" s="603">
        <f t="shared" si="7"/>
        <v>0</v>
      </c>
      <c r="AS33" s="604">
        <f t="shared" si="8"/>
        <v>0</v>
      </c>
    </row>
    <row r="34" spans="1:45" s="152" customFormat="1">
      <c r="A34" s="596">
        <v>30</v>
      </c>
      <c r="B34" s="597" t="s">
        <v>2176</v>
      </c>
      <c r="C34" s="597" t="s">
        <v>782</v>
      </c>
      <c r="D34" s="598" t="s">
        <v>414</v>
      </c>
      <c r="E34" s="598">
        <v>1600</v>
      </c>
      <c r="F34" s="599">
        <v>700</v>
      </c>
      <c r="G34" s="599">
        <v>455</v>
      </c>
      <c r="H34" s="600">
        <v>0</v>
      </c>
      <c r="I34" s="600">
        <v>291.67</v>
      </c>
      <c r="J34" s="600">
        <v>0</v>
      </c>
      <c r="K34" s="600">
        <v>0</v>
      </c>
      <c r="L34" s="600">
        <v>0</v>
      </c>
      <c r="M34" s="600">
        <v>0</v>
      </c>
      <c r="N34" s="600">
        <v>33.33</v>
      </c>
      <c r="O34" s="600">
        <v>16</v>
      </c>
      <c r="P34" s="600">
        <v>0</v>
      </c>
      <c r="Q34" s="600">
        <v>210</v>
      </c>
      <c r="R34" s="600">
        <v>250</v>
      </c>
      <c r="S34" s="600">
        <v>135</v>
      </c>
      <c r="T34" s="600">
        <v>0</v>
      </c>
      <c r="U34" s="600">
        <v>0</v>
      </c>
      <c r="V34" s="600">
        <v>0</v>
      </c>
      <c r="W34" s="600">
        <v>0</v>
      </c>
      <c r="X34" s="600">
        <v>0</v>
      </c>
      <c r="Y34" s="600">
        <v>300</v>
      </c>
      <c r="Z34" s="600">
        <v>0</v>
      </c>
      <c r="AA34" s="600">
        <v>0</v>
      </c>
      <c r="AB34" s="600">
        <v>0</v>
      </c>
      <c r="AC34" s="600">
        <v>0</v>
      </c>
      <c r="AD34" s="600">
        <v>225.68</v>
      </c>
      <c r="AE34" s="600">
        <v>451.36</v>
      </c>
      <c r="AF34" s="600">
        <v>178.05</v>
      </c>
      <c r="AG34" s="600">
        <v>170</v>
      </c>
      <c r="AH34" s="600">
        <v>84</v>
      </c>
      <c r="AI34" s="600">
        <v>56</v>
      </c>
      <c r="AJ34" s="600">
        <v>0</v>
      </c>
      <c r="AK34" s="600">
        <v>0</v>
      </c>
      <c r="AL34" s="600">
        <v>0</v>
      </c>
      <c r="AM34" s="600">
        <v>0</v>
      </c>
      <c r="AN34" s="600">
        <v>0</v>
      </c>
      <c r="AO34" s="601">
        <f t="shared" si="6"/>
        <v>3556.09</v>
      </c>
      <c r="AP34" s="602">
        <v>3556.09</v>
      </c>
      <c r="AQ34" s="602">
        <v>3556.09</v>
      </c>
      <c r="AR34" s="603">
        <f t="shared" si="7"/>
        <v>0</v>
      </c>
      <c r="AS34" s="604">
        <f t="shared" si="8"/>
        <v>0</v>
      </c>
    </row>
    <row r="35" spans="1:45" s="152" customFormat="1">
      <c r="A35" s="596">
        <v>31</v>
      </c>
      <c r="B35" s="597" t="s">
        <v>3851</v>
      </c>
      <c r="C35" s="597" t="s">
        <v>782</v>
      </c>
      <c r="D35" s="598" t="s">
        <v>415</v>
      </c>
      <c r="E35" s="598">
        <v>1600</v>
      </c>
      <c r="F35" s="599">
        <v>400</v>
      </c>
      <c r="G35" s="599">
        <v>0</v>
      </c>
      <c r="H35" s="600">
        <v>0</v>
      </c>
      <c r="I35" s="600">
        <v>233.33</v>
      </c>
      <c r="J35" s="600">
        <v>0</v>
      </c>
      <c r="K35" s="600">
        <v>0</v>
      </c>
      <c r="L35" s="600">
        <v>0</v>
      </c>
      <c r="M35" s="600">
        <v>0</v>
      </c>
      <c r="N35" s="600">
        <v>0</v>
      </c>
      <c r="O35" s="600">
        <v>0</v>
      </c>
      <c r="P35" s="600">
        <v>0</v>
      </c>
      <c r="Q35" s="600">
        <v>50</v>
      </c>
      <c r="R35" s="600">
        <v>550</v>
      </c>
      <c r="S35" s="600">
        <v>135</v>
      </c>
      <c r="T35" s="600">
        <v>0</v>
      </c>
      <c r="U35" s="600">
        <v>0</v>
      </c>
      <c r="V35" s="600">
        <v>0</v>
      </c>
      <c r="W35" s="600">
        <v>0</v>
      </c>
      <c r="X35" s="600">
        <v>0</v>
      </c>
      <c r="Y35" s="600">
        <v>0</v>
      </c>
      <c r="Z35" s="600">
        <v>0</v>
      </c>
      <c r="AA35" s="600">
        <v>0</v>
      </c>
      <c r="AB35" s="600">
        <v>0</v>
      </c>
      <c r="AC35" s="600">
        <v>0</v>
      </c>
      <c r="AD35" s="600">
        <v>252</v>
      </c>
      <c r="AE35" s="600">
        <v>504</v>
      </c>
      <c r="AF35" s="600">
        <v>253.83</v>
      </c>
      <c r="AG35" s="600">
        <v>150</v>
      </c>
      <c r="AH35" s="600">
        <v>88</v>
      </c>
      <c r="AI35" s="600">
        <v>56</v>
      </c>
      <c r="AJ35" s="600">
        <v>0</v>
      </c>
      <c r="AK35" s="600">
        <v>0</v>
      </c>
      <c r="AL35" s="600">
        <v>0</v>
      </c>
      <c r="AM35" s="600">
        <v>0</v>
      </c>
      <c r="AN35" s="600">
        <v>0</v>
      </c>
      <c r="AO35" s="601">
        <f t="shared" si="6"/>
        <v>2672.16</v>
      </c>
      <c r="AP35" s="602">
        <v>2672.16</v>
      </c>
      <c r="AQ35" s="602">
        <v>2672.16</v>
      </c>
      <c r="AR35" s="603">
        <f t="shared" si="7"/>
        <v>0</v>
      </c>
      <c r="AS35" s="604">
        <f t="shared" si="8"/>
        <v>0</v>
      </c>
    </row>
    <row r="36" spans="1:45" s="152" customFormat="1">
      <c r="A36" s="596">
        <v>32</v>
      </c>
      <c r="B36" s="597" t="s">
        <v>3869</v>
      </c>
      <c r="C36" s="597" t="s">
        <v>782</v>
      </c>
      <c r="D36" s="598" t="s">
        <v>414</v>
      </c>
      <c r="E36" s="598">
        <v>1600</v>
      </c>
      <c r="F36" s="599">
        <v>2000</v>
      </c>
      <c r="G36" s="599">
        <v>1290</v>
      </c>
      <c r="H36" s="600">
        <v>0</v>
      </c>
      <c r="I36" s="600">
        <v>100</v>
      </c>
      <c r="J36" s="600">
        <v>0</v>
      </c>
      <c r="K36" s="600">
        <v>0</v>
      </c>
      <c r="L36" s="600">
        <v>0</v>
      </c>
      <c r="M36" s="600">
        <v>0</v>
      </c>
      <c r="N36" s="600">
        <v>0</v>
      </c>
      <c r="O36" s="600">
        <v>0</v>
      </c>
      <c r="P36" s="600">
        <v>0</v>
      </c>
      <c r="Q36" s="600">
        <v>0</v>
      </c>
      <c r="R36" s="600">
        <v>50</v>
      </c>
      <c r="S36" s="600">
        <v>112.5</v>
      </c>
      <c r="T36" s="600">
        <v>0</v>
      </c>
      <c r="U36" s="600">
        <v>0</v>
      </c>
      <c r="V36" s="600">
        <v>0</v>
      </c>
      <c r="W36" s="600">
        <v>0</v>
      </c>
      <c r="X36" s="600">
        <v>0</v>
      </c>
      <c r="Y36" s="600">
        <v>0</v>
      </c>
      <c r="Z36" s="600">
        <v>0</v>
      </c>
      <c r="AA36" s="600">
        <v>0</v>
      </c>
      <c r="AB36" s="600">
        <v>0</v>
      </c>
      <c r="AC36" s="600">
        <v>0</v>
      </c>
      <c r="AD36" s="600">
        <v>228</v>
      </c>
      <c r="AE36" s="600">
        <v>455</v>
      </c>
      <c r="AF36" s="600">
        <v>231</v>
      </c>
      <c r="AG36" s="600">
        <v>60</v>
      </c>
      <c r="AH36" s="600">
        <v>0</v>
      </c>
      <c r="AI36" s="600">
        <v>56</v>
      </c>
      <c r="AJ36" s="600">
        <v>0</v>
      </c>
      <c r="AK36" s="600">
        <v>0</v>
      </c>
      <c r="AL36" s="600">
        <v>0</v>
      </c>
      <c r="AM36" s="600">
        <v>0</v>
      </c>
      <c r="AN36" s="600">
        <v>0</v>
      </c>
      <c r="AO36" s="601">
        <f t="shared" si="6"/>
        <v>4582.5</v>
      </c>
      <c r="AP36" s="602">
        <v>4582.5</v>
      </c>
      <c r="AQ36" s="602">
        <v>4582.5</v>
      </c>
      <c r="AR36" s="603">
        <f t="shared" si="7"/>
        <v>0</v>
      </c>
      <c r="AS36" s="604">
        <f t="shared" si="8"/>
        <v>0</v>
      </c>
    </row>
    <row r="37" spans="1:45" s="152" customFormat="1">
      <c r="A37" s="596">
        <v>33</v>
      </c>
      <c r="B37" s="597" t="s">
        <v>3887</v>
      </c>
      <c r="C37" s="597" t="s">
        <v>782</v>
      </c>
      <c r="D37" s="598" t="s">
        <v>414</v>
      </c>
      <c r="E37" s="598">
        <v>1600</v>
      </c>
      <c r="F37" s="599">
        <v>200</v>
      </c>
      <c r="G37" s="599">
        <v>0</v>
      </c>
      <c r="H37" s="600">
        <v>0</v>
      </c>
      <c r="I37" s="600">
        <v>666.65</v>
      </c>
      <c r="J37" s="600">
        <v>0</v>
      </c>
      <c r="K37" s="600">
        <v>0</v>
      </c>
      <c r="L37" s="600">
        <v>0</v>
      </c>
      <c r="M37" s="600">
        <v>0</v>
      </c>
      <c r="N37" s="600">
        <v>50</v>
      </c>
      <c r="O37" s="600">
        <v>14</v>
      </c>
      <c r="P37" s="600">
        <v>0</v>
      </c>
      <c r="Q37" s="600">
        <v>216.64</v>
      </c>
      <c r="R37" s="600">
        <v>515</v>
      </c>
      <c r="S37" s="600">
        <v>60</v>
      </c>
      <c r="T37" s="600">
        <v>0</v>
      </c>
      <c r="U37" s="600">
        <v>0</v>
      </c>
      <c r="V37" s="600">
        <v>0</v>
      </c>
      <c r="W37" s="600">
        <v>0</v>
      </c>
      <c r="X37" s="600">
        <v>0</v>
      </c>
      <c r="Y37" s="600">
        <v>0</v>
      </c>
      <c r="Z37" s="600">
        <v>0</v>
      </c>
      <c r="AA37" s="600">
        <v>0</v>
      </c>
      <c r="AB37" s="600">
        <v>0</v>
      </c>
      <c r="AC37" s="600">
        <v>0</v>
      </c>
      <c r="AD37" s="600">
        <v>224</v>
      </c>
      <c r="AE37" s="600">
        <v>448</v>
      </c>
      <c r="AF37" s="600">
        <v>182.9</v>
      </c>
      <c r="AG37" s="600">
        <v>290</v>
      </c>
      <c r="AH37" s="600">
        <v>4</v>
      </c>
      <c r="AI37" s="600">
        <v>56</v>
      </c>
      <c r="AJ37" s="600">
        <v>0</v>
      </c>
      <c r="AK37" s="600">
        <v>0</v>
      </c>
      <c r="AL37" s="600">
        <v>0</v>
      </c>
      <c r="AM37" s="600">
        <v>0</v>
      </c>
      <c r="AN37" s="600">
        <v>0</v>
      </c>
      <c r="AO37" s="601">
        <f t="shared" si="6"/>
        <v>2927.19</v>
      </c>
      <c r="AP37" s="602">
        <v>2927.19</v>
      </c>
      <c r="AQ37" s="602">
        <v>2927.19</v>
      </c>
      <c r="AR37" s="603">
        <f t="shared" si="7"/>
        <v>0</v>
      </c>
      <c r="AS37" s="604">
        <f t="shared" si="8"/>
        <v>0</v>
      </c>
    </row>
    <row r="38" spans="1:45" s="152" customFormat="1">
      <c r="A38" s="596">
        <v>34</v>
      </c>
      <c r="B38" s="597" t="s">
        <v>3894</v>
      </c>
      <c r="C38" s="597" t="s">
        <v>782</v>
      </c>
      <c r="D38" s="598" t="s">
        <v>415</v>
      </c>
      <c r="E38" s="598">
        <v>1600</v>
      </c>
      <c r="F38" s="599">
        <v>650</v>
      </c>
      <c r="G38" s="599">
        <v>0</v>
      </c>
      <c r="H38" s="600">
        <v>700</v>
      </c>
      <c r="I38" s="600">
        <v>1316.67</v>
      </c>
      <c r="J38" s="600">
        <v>0</v>
      </c>
      <c r="K38" s="600">
        <v>0</v>
      </c>
      <c r="L38" s="600">
        <v>0</v>
      </c>
      <c r="M38" s="600">
        <v>0</v>
      </c>
      <c r="N38" s="600">
        <v>0</v>
      </c>
      <c r="O38" s="600">
        <v>48</v>
      </c>
      <c r="P38" s="600">
        <v>0</v>
      </c>
      <c r="Q38" s="600">
        <v>558.33000000000004</v>
      </c>
      <c r="R38" s="600">
        <v>1460</v>
      </c>
      <c r="S38" s="600">
        <v>277.5</v>
      </c>
      <c r="T38" s="600">
        <v>0</v>
      </c>
      <c r="U38" s="600">
        <v>0</v>
      </c>
      <c r="V38" s="600">
        <v>0</v>
      </c>
      <c r="W38" s="600">
        <v>0</v>
      </c>
      <c r="X38" s="600">
        <v>0</v>
      </c>
      <c r="Y38" s="600">
        <v>100</v>
      </c>
      <c r="Z38" s="600">
        <v>0</v>
      </c>
      <c r="AA38" s="600">
        <v>0</v>
      </c>
      <c r="AB38" s="600">
        <v>0</v>
      </c>
      <c r="AC38" s="600">
        <v>20</v>
      </c>
      <c r="AD38" s="600">
        <v>196</v>
      </c>
      <c r="AE38" s="600">
        <v>392</v>
      </c>
      <c r="AF38" s="600">
        <v>181.1</v>
      </c>
      <c r="AG38" s="600">
        <v>250</v>
      </c>
      <c r="AH38" s="600">
        <v>12</v>
      </c>
      <c r="AI38" s="600">
        <v>56</v>
      </c>
      <c r="AJ38" s="600">
        <v>20</v>
      </c>
      <c r="AK38" s="600">
        <v>0</v>
      </c>
      <c r="AL38" s="600">
        <v>0</v>
      </c>
      <c r="AM38" s="600">
        <v>0</v>
      </c>
      <c r="AN38" s="600">
        <v>174</v>
      </c>
      <c r="AO38" s="601">
        <f t="shared" si="6"/>
        <v>6411.6</v>
      </c>
      <c r="AP38" s="602">
        <v>6411.6</v>
      </c>
      <c r="AQ38" s="602">
        <v>6411.6</v>
      </c>
      <c r="AR38" s="603">
        <f t="shared" si="7"/>
        <v>0</v>
      </c>
      <c r="AS38" s="604">
        <f t="shared" si="8"/>
        <v>0</v>
      </c>
    </row>
    <row r="39" spans="1:45" s="152" customFormat="1">
      <c r="A39" s="596">
        <v>35</v>
      </c>
      <c r="B39" s="597" t="s">
        <v>3909</v>
      </c>
      <c r="C39" s="597" t="s">
        <v>782</v>
      </c>
      <c r="D39" s="598" t="s">
        <v>413</v>
      </c>
      <c r="E39" s="598">
        <v>1600</v>
      </c>
      <c r="F39" s="599">
        <v>533.33000000000004</v>
      </c>
      <c r="G39" s="599">
        <v>0</v>
      </c>
      <c r="H39" s="600">
        <v>0</v>
      </c>
      <c r="I39" s="600">
        <v>1179.17</v>
      </c>
      <c r="J39" s="600">
        <v>0</v>
      </c>
      <c r="K39" s="600">
        <v>0</v>
      </c>
      <c r="L39" s="600">
        <v>0</v>
      </c>
      <c r="M39" s="600">
        <v>0</v>
      </c>
      <c r="N39" s="600">
        <v>0</v>
      </c>
      <c r="O39" s="600">
        <v>0</v>
      </c>
      <c r="P39" s="600">
        <v>0</v>
      </c>
      <c r="Q39" s="600">
        <v>580</v>
      </c>
      <c r="R39" s="600">
        <v>1100</v>
      </c>
      <c r="S39" s="600">
        <v>0</v>
      </c>
      <c r="T39" s="600">
        <v>0</v>
      </c>
      <c r="U39" s="600">
        <v>0</v>
      </c>
      <c r="V39" s="600">
        <v>0</v>
      </c>
      <c r="W39" s="600">
        <v>0</v>
      </c>
      <c r="X39" s="600">
        <v>0</v>
      </c>
      <c r="Y39" s="600">
        <v>200</v>
      </c>
      <c r="Z39" s="600">
        <v>0</v>
      </c>
      <c r="AA39" s="600">
        <v>0</v>
      </c>
      <c r="AB39" s="600">
        <v>0</v>
      </c>
      <c r="AC39" s="600">
        <v>0</v>
      </c>
      <c r="AD39" s="600">
        <v>287</v>
      </c>
      <c r="AE39" s="600">
        <v>574</v>
      </c>
      <c r="AF39" s="600">
        <v>222.7</v>
      </c>
      <c r="AG39" s="600">
        <v>40</v>
      </c>
      <c r="AH39" s="600">
        <v>128</v>
      </c>
      <c r="AI39" s="600">
        <v>508</v>
      </c>
      <c r="AJ39" s="600">
        <v>0</v>
      </c>
      <c r="AK39" s="600">
        <v>0</v>
      </c>
      <c r="AL39" s="600">
        <v>0</v>
      </c>
      <c r="AM39" s="600">
        <v>0</v>
      </c>
      <c r="AN39" s="600">
        <v>0</v>
      </c>
      <c r="AO39" s="601">
        <f t="shared" si="6"/>
        <v>5352.2</v>
      </c>
      <c r="AP39" s="602">
        <v>5352.2</v>
      </c>
      <c r="AQ39" s="602">
        <v>5352.2</v>
      </c>
      <c r="AR39" s="603">
        <f t="shared" si="7"/>
        <v>0</v>
      </c>
      <c r="AS39" s="604">
        <f t="shared" si="8"/>
        <v>0</v>
      </c>
    </row>
    <row r="40" spans="1:45" s="152" customFormat="1">
      <c r="A40" s="596">
        <v>36</v>
      </c>
      <c r="B40" s="597" t="s">
        <v>3942</v>
      </c>
      <c r="C40" s="597" t="s">
        <v>782</v>
      </c>
      <c r="D40" s="598" t="s">
        <v>418</v>
      </c>
      <c r="E40" s="598">
        <v>1600</v>
      </c>
      <c r="F40" s="599">
        <v>200</v>
      </c>
      <c r="G40" s="599">
        <v>0</v>
      </c>
      <c r="H40" s="600">
        <v>0</v>
      </c>
      <c r="I40" s="600">
        <v>0</v>
      </c>
      <c r="J40" s="600">
        <v>0</v>
      </c>
      <c r="K40" s="600">
        <v>0</v>
      </c>
      <c r="L40" s="600">
        <v>0</v>
      </c>
      <c r="M40" s="600">
        <v>0</v>
      </c>
      <c r="N40" s="600">
        <v>150</v>
      </c>
      <c r="O40" s="600">
        <v>0</v>
      </c>
      <c r="P40" s="600">
        <v>0</v>
      </c>
      <c r="Q40" s="600">
        <v>60</v>
      </c>
      <c r="R40" s="600">
        <v>0</v>
      </c>
      <c r="S40" s="600">
        <v>80</v>
      </c>
      <c r="T40" s="600">
        <v>0</v>
      </c>
      <c r="U40" s="600">
        <v>0</v>
      </c>
      <c r="V40" s="600">
        <v>0</v>
      </c>
      <c r="W40" s="600">
        <v>0</v>
      </c>
      <c r="X40" s="600">
        <v>0</v>
      </c>
      <c r="Y40" s="600">
        <v>0</v>
      </c>
      <c r="Z40" s="600">
        <v>0</v>
      </c>
      <c r="AA40" s="600">
        <v>0</v>
      </c>
      <c r="AB40" s="600">
        <v>0</v>
      </c>
      <c r="AC40" s="600">
        <v>0</v>
      </c>
      <c r="AD40" s="600">
        <v>308</v>
      </c>
      <c r="AE40" s="600">
        <v>616</v>
      </c>
      <c r="AF40" s="600">
        <v>265</v>
      </c>
      <c r="AG40" s="600">
        <v>0</v>
      </c>
      <c r="AH40" s="600">
        <v>24</v>
      </c>
      <c r="AI40" s="600">
        <v>56</v>
      </c>
      <c r="AJ40" s="600">
        <v>28</v>
      </c>
      <c r="AK40" s="600">
        <v>0</v>
      </c>
      <c r="AL40" s="600">
        <v>0</v>
      </c>
      <c r="AM40" s="600">
        <v>0</v>
      </c>
      <c r="AN40" s="600">
        <v>54</v>
      </c>
      <c r="AO40" s="601">
        <f t="shared" si="6"/>
        <v>1841</v>
      </c>
      <c r="AP40" s="602">
        <v>1841</v>
      </c>
      <c r="AQ40" s="602">
        <v>1841</v>
      </c>
      <c r="AR40" s="603">
        <f t="shared" si="7"/>
        <v>0</v>
      </c>
      <c r="AS40" s="604">
        <f t="shared" si="8"/>
        <v>0</v>
      </c>
    </row>
    <row r="41" spans="1:45" s="152" customFormat="1">
      <c r="A41" s="596">
        <v>37</v>
      </c>
      <c r="B41" s="597" t="s">
        <v>4737</v>
      </c>
      <c r="C41" s="597" t="s">
        <v>782</v>
      </c>
      <c r="D41" s="598" t="s">
        <v>413</v>
      </c>
      <c r="E41" s="598">
        <v>1600</v>
      </c>
      <c r="F41" s="599">
        <v>0</v>
      </c>
      <c r="G41" s="599">
        <v>0</v>
      </c>
      <c r="H41" s="600">
        <v>0</v>
      </c>
      <c r="I41" s="600">
        <v>258.33999999999997</v>
      </c>
      <c r="J41" s="600">
        <v>0</v>
      </c>
      <c r="K41" s="600">
        <v>0</v>
      </c>
      <c r="L41" s="600">
        <v>0</v>
      </c>
      <c r="M41" s="600">
        <v>0</v>
      </c>
      <c r="N41" s="600">
        <v>50</v>
      </c>
      <c r="O41" s="600">
        <v>0</v>
      </c>
      <c r="P41" s="600">
        <v>0</v>
      </c>
      <c r="Q41" s="600">
        <v>90</v>
      </c>
      <c r="R41" s="600">
        <v>50</v>
      </c>
      <c r="S41" s="600">
        <v>132.5</v>
      </c>
      <c r="T41" s="600">
        <v>0</v>
      </c>
      <c r="U41" s="600">
        <v>0</v>
      </c>
      <c r="V41" s="600">
        <v>0</v>
      </c>
      <c r="W41" s="600">
        <v>0</v>
      </c>
      <c r="X41" s="600">
        <v>0</v>
      </c>
      <c r="Y41" s="600">
        <v>0</v>
      </c>
      <c r="Z41" s="600">
        <v>0</v>
      </c>
      <c r="AA41" s="600">
        <v>0</v>
      </c>
      <c r="AB41" s="600">
        <v>0</v>
      </c>
      <c r="AC41" s="600">
        <v>30</v>
      </c>
      <c r="AD41" s="600">
        <v>280</v>
      </c>
      <c r="AE41" s="600">
        <v>560</v>
      </c>
      <c r="AF41" s="600">
        <v>250.08</v>
      </c>
      <c r="AG41" s="600">
        <v>240</v>
      </c>
      <c r="AH41" s="600">
        <v>24</v>
      </c>
      <c r="AI41" s="600">
        <v>56</v>
      </c>
      <c r="AJ41" s="600">
        <v>8</v>
      </c>
      <c r="AK41" s="600">
        <v>100</v>
      </c>
      <c r="AL41" s="600">
        <v>0</v>
      </c>
      <c r="AM41" s="600">
        <v>0</v>
      </c>
      <c r="AN41" s="600">
        <v>46</v>
      </c>
      <c r="AO41" s="601">
        <f t="shared" si="6"/>
        <v>2174.92</v>
      </c>
      <c r="AP41" s="602">
        <v>2174.92</v>
      </c>
      <c r="AQ41" s="602">
        <f>2174.92+50</f>
        <v>2224.92</v>
      </c>
      <c r="AR41" s="603">
        <f t="shared" si="7"/>
        <v>0</v>
      </c>
      <c r="AS41" s="604">
        <f>AQ41-AO41</f>
        <v>50</v>
      </c>
    </row>
    <row r="42" spans="1:45" s="152" customFormat="1">
      <c r="A42" s="596">
        <v>38</v>
      </c>
      <c r="B42" s="597" t="s">
        <v>3952</v>
      </c>
      <c r="C42" s="597" t="s">
        <v>782</v>
      </c>
      <c r="D42" s="598" t="s">
        <v>413</v>
      </c>
      <c r="E42" s="598">
        <v>1600</v>
      </c>
      <c r="F42" s="599">
        <v>200</v>
      </c>
      <c r="G42" s="599">
        <v>0</v>
      </c>
      <c r="H42" s="600">
        <v>0</v>
      </c>
      <c r="I42" s="600">
        <v>0</v>
      </c>
      <c r="J42" s="600">
        <v>0</v>
      </c>
      <c r="K42" s="600">
        <v>0</v>
      </c>
      <c r="L42" s="600">
        <v>0</v>
      </c>
      <c r="M42" s="600">
        <v>0</v>
      </c>
      <c r="N42" s="600">
        <v>200</v>
      </c>
      <c r="O42" s="600">
        <v>0</v>
      </c>
      <c r="P42" s="600">
        <v>0</v>
      </c>
      <c r="Q42" s="600">
        <v>100</v>
      </c>
      <c r="R42" s="600">
        <v>0</v>
      </c>
      <c r="S42" s="600">
        <v>132.5</v>
      </c>
      <c r="T42" s="600">
        <v>0</v>
      </c>
      <c r="U42" s="600">
        <v>0</v>
      </c>
      <c r="V42" s="600">
        <v>0</v>
      </c>
      <c r="W42" s="600">
        <v>0</v>
      </c>
      <c r="X42" s="600">
        <v>0</v>
      </c>
      <c r="Y42" s="600">
        <v>0</v>
      </c>
      <c r="Z42" s="600">
        <v>0</v>
      </c>
      <c r="AA42" s="600">
        <v>0</v>
      </c>
      <c r="AB42" s="600">
        <v>0</v>
      </c>
      <c r="AC42" s="600">
        <v>0</v>
      </c>
      <c r="AD42" s="600">
        <v>336</v>
      </c>
      <c r="AE42" s="600">
        <v>672</v>
      </c>
      <c r="AF42" s="600">
        <v>267.52999999999997</v>
      </c>
      <c r="AG42" s="600">
        <v>220</v>
      </c>
      <c r="AH42" s="600">
        <v>8</v>
      </c>
      <c r="AI42" s="600">
        <v>256</v>
      </c>
      <c r="AJ42" s="600">
        <v>0</v>
      </c>
      <c r="AK42" s="600">
        <v>0</v>
      </c>
      <c r="AL42" s="600">
        <v>0</v>
      </c>
      <c r="AM42" s="600">
        <v>0</v>
      </c>
      <c r="AN42" s="600">
        <v>56</v>
      </c>
      <c r="AO42" s="601">
        <f t="shared" si="6"/>
        <v>2448.0299999999997</v>
      </c>
      <c r="AP42" s="602">
        <v>2448.0300000000002</v>
      </c>
      <c r="AQ42" s="602">
        <v>2448.0300000000002</v>
      </c>
      <c r="AR42" s="603">
        <f t="shared" si="7"/>
        <v>0</v>
      </c>
      <c r="AS42" s="604">
        <f t="shared" si="8"/>
        <v>0</v>
      </c>
    </row>
    <row r="43" spans="1:45" s="152" customFormat="1">
      <c r="A43" s="596">
        <v>39</v>
      </c>
      <c r="B43" s="597" t="s">
        <v>4792</v>
      </c>
      <c r="C43" s="597" t="s">
        <v>782</v>
      </c>
      <c r="D43" s="598" t="s">
        <v>413</v>
      </c>
      <c r="E43" s="598">
        <v>1600</v>
      </c>
      <c r="F43" s="599">
        <v>0</v>
      </c>
      <c r="G43" s="599">
        <v>0</v>
      </c>
      <c r="H43" s="600">
        <v>0</v>
      </c>
      <c r="I43" s="600">
        <v>150</v>
      </c>
      <c r="J43" s="600">
        <v>0</v>
      </c>
      <c r="K43" s="600">
        <v>0</v>
      </c>
      <c r="L43" s="600">
        <v>0</v>
      </c>
      <c r="M43" s="600">
        <v>0</v>
      </c>
      <c r="N43" s="600">
        <v>150</v>
      </c>
      <c r="O43" s="600">
        <v>0</v>
      </c>
      <c r="P43" s="600">
        <v>0</v>
      </c>
      <c r="Q43" s="600">
        <v>40</v>
      </c>
      <c r="R43" s="600">
        <v>0</v>
      </c>
      <c r="S43" s="600">
        <v>132.5</v>
      </c>
      <c r="T43" s="600">
        <v>0</v>
      </c>
      <c r="U43" s="600">
        <v>0</v>
      </c>
      <c r="V43" s="600">
        <v>0</v>
      </c>
      <c r="W43" s="600">
        <v>0</v>
      </c>
      <c r="X43" s="600">
        <v>0</v>
      </c>
      <c r="Y43" s="600">
        <v>0</v>
      </c>
      <c r="Z43" s="600">
        <v>0</v>
      </c>
      <c r="AA43" s="600">
        <v>0</v>
      </c>
      <c r="AB43" s="600">
        <v>0</v>
      </c>
      <c r="AC43" s="600">
        <v>0</v>
      </c>
      <c r="AD43" s="600">
        <v>336</v>
      </c>
      <c r="AE43" s="600">
        <v>672</v>
      </c>
      <c r="AF43" s="600">
        <v>233.58</v>
      </c>
      <c r="AG43" s="600">
        <v>170</v>
      </c>
      <c r="AH43" s="600">
        <v>11</v>
      </c>
      <c r="AI43" s="600">
        <v>340</v>
      </c>
      <c r="AJ43" s="600">
        <v>0</v>
      </c>
      <c r="AK43" s="600">
        <v>0</v>
      </c>
      <c r="AL43" s="600">
        <v>0</v>
      </c>
      <c r="AM43" s="600">
        <v>0</v>
      </c>
      <c r="AN43" s="600">
        <v>16</v>
      </c>
      <c r="AO43" s="601">
        <f t="shared" si="6"/>
        <v>2251.08</v>
      </c>
      <c r="AP43" s="602">
        <v>2251.08</v>
      </c>
      <c r="AQ43" s="602">
        <v>2251.08</v>
      </c>
      <c r="AR43" s="603">
        <f t="shared" si="7"/>
        <v>0</v>
      </c>
      <c r="AS43" s="604">
        <f t="shared" si="8"/>
        <v>0</v>
      </c>
    </row>
    <row r="44" spans="1:45" s="152" customFormat="1">
      <c r="A44" s="596">
        <v>40</v>
      </c>
      <c r="B44" s="597" t="s">
        <v>4782</v>
      </c>
      <c r="C44" s="597" t="s">
        <v>782</v>
      </c>
      <c r="D44" s="598" t="s">
        <v>413</v>
      </c>
      <c r="E44" s="598">
        <v>1600</v>
      </c>
      <c r="F44" s="599">
        <v>0</v>
      </c>
      <c r="G44" s="599">
        <v>0</v>
      </c>
      <c r="H44" s="600">
        <v>0</v>
      </c>
      <c r="I44" s="600">
        <v>100</v>
      </c>
      <c r="J44" s="600">
        <v>0</v>
      </c>
      <c r="K44" s="600">
        <v>0</v>
      </c>
      <c r="L44" s="600">
        <v>0</v>
      </c>
      <c r="M44" s="600">
        <v>0</v>
      </c>
      <c r="N44" s="600">
        <v>0</v>
      </c>
      <c r="O44" s="600">
        <v>0</v>
      </c>
      <c r="P44" s="600">
        <v>0</v>
      </c>
      <c r="Q44" s="600">
        <v>60</v>
      </c>
      <c r="R44" s="600">
        <v>0</v>
      </c>
      <c r="S44" s="600">
        <v>232.5</v>
      </c>
      <c r="T44" s="600">
        <v>0</v>
      </c>
      <c r="U44" s="600">
        <v>0</v>
      </c>
      <c r="V44" s="600">
        <v>0</v>
      </c>
      <c r="W44" s="600">
        <v>0</v>
      </c>
      <c r="X44" s="600">
        <v>0</v>
      </c>
      <c r="Y44" s="600">
        <v>0</v>
      </c>
      <c r="Z44" s="600">
        <v>0</v>
      </c>
      <c r="AA44" s="600">
        <v>0</v>
      </c>
      <c r="AB44" s="600">
        <v>0</v>
      </c>
      <c r="AC44" s="600">
        <v>0</v>
      </c>
      <c r="AD44" s="600">
        <v>336</v>
      </c>
      <c r="AE44" s="600">
        <v>672</v>
      </c>
      <c r="AF44" s="600">
        <v>170.53</v>
      </c>
      <c r="AG44" s="600">
        <v>130</v>
      </c>
      <c r="AH44" s="600">
        <v>24</v>
      </c>
      <c r="AI44" s="600">
        <v>56</v>
      </c>
      <c r="AJ44" s="600">
        <v>28</v>
      </c>
      <c r="AK44" s="600">
        <v>100</v>
      </c>
      <c r="AL44" s="600">
        <v>50</v>
      </c>
      <c r="AM44" s="600">
        <v>0</v>
      </c>
      <c r="AN44" s="600">
        <v>0</v>
      </c>
      <c r="AO44" s="601">
        <f t="shared" si="6"/>
        <v>1959.03</v>
      </c>
      <c r="AP44" s="602">
        <v>1959.03</v>
      </c>
      <c r="AQ44" s="602">
        <v>1959.03</v>
      </c>
      <c r="AR44" s="603">
        <f t="shared" si="7"/>
        <v>0</v>
      </c>
      <c r="AS44" s="604">
        <f t="shared" si="8"/>
        <v>0</v>
      </c>
    </row>
    <row r="45" spans="1:45" s="152" customFormat="1">
      <c r="A45" s="596">
        <v>41</v>
      </c>
      <c r="B45" s="597" t="s">
        <v>4802</v>
      </c>
      <c r="C45" s="597" t="s">
        <v>782</v>
      </c>
      <c r="D45" s="598" t="s">
        <v>413</v>
      </c>
      <c r="E45" s="598">
        <v>1600</v>
      </c>
      <c r="F45" s="599">
        <v>0</v>
      </c>
      <c r="G45" s="599">
        <v>0</v>
      </c>
      <c r="H45" s="600">
        <v>0</v>
      </c>
      <c r="I45" s="600">
        <v>250</v>
      </c>
      <c r="J45" s="600">
        <v>0</v>
      </c>
      <c r="K45" s="600">
        <v>0</v>
      </c>
      <c r="L45" s="600">
        <v>0</v>
      </c>
      <c r="M45" s="600">
        <v>0</v>
      </c>
      <c r="N45" s="600">
        <v>200</v>
      </c>
      <c r="O45" s="600">
        <v>0</v>
      </c>
      <c r="P45" s="600">
        <v>0</v>
      </c>
      <c r="Q45" s="600">
        <v>151.62</v>
      </c>
      <c r="R45" s="600">
        <v>0</v>
      </c>
      <c r="S45" s="600">
        <v>0</v>
      </c>
      <c r="T45" s="600">
        <v>0</v>
      </c>
      <c r="U45" s="600">
        <v>0</v>
      </c>
      <c r="V45" s="600">
        <v>0</v>
      </c>
      <c r="W45" s="600">
        <v>0</v>
      </c>
      <c r="X45" s="600">
        <v>0</v>
      </c>
      <c r="Y45" s="600">
        <v>0</v>
      </c>
      <c r="Z45" s="600">
        <v>0</v>
      </c>
      <c r="AA45" s="600">
        <v>0</v>
      </c>
      <c r="AB45" s="600">
        <v>0</v>
      </c>
      <c r="AC45" s="600">
        <v>0</v>
      </c>
      <c r="AD45" s="600">
        <v>336</v>
      </c>
      <c r="AE45" s="600">
        <v>672</v>
      </c>
      <c r="AF45" s="600">
        <v>222.07</v>
      </c>
      <c r="AG45" s="600">
        <v>470</v>
      </c>
      <c r="AH45" s="600">
        <v>8</v>
      </c>
      <c r="AI45" s="600">
        <v>256</v>
      </c>
      <c r="AJ45" s="600">
        <v>0</v>
      </c>
      <c r="AK45" s="600">
        <v>0</v>
      </c>
      <c r="AL45" s="600">
        <v>0</v>
      </c>
      <c r="AM45" s="600">
        <v>0</v>
      </c>
      <c r="AN45" s="600">
        <v>0</v>
      </c>
      <c r="AO45" s="601">
        <f t="shared" si="6"/>
        <v>2565.6899999999996</v>
      </c>
      <c r="AP45" s="602">
        <v>2565.69</v>
      </c>
      <c r="AQ45" s="602">
        <v>2565.69</v>
      </c>
      <c r="AR45" s="603">
        <f t="shared" si="7"/>
        <v>0</v>
      </c>
      <c r="AS45" s="604">
        <f t="shared" si="8"/>
        <v>0</v>
      </c>
    </row>
    <row r="46" spans="1:45" s="152" customFormat="1">
      <c r="A46" s="596">
        <v>42</v>
      </c>
      <c r="B46" s="597" t="s">
        <v>4064</v>
      </c>
      <c r="C46" s="597" t="s">
        <v>782</v>
      </c>
      <c r="D46" s="598" t="s">
        <v>413</v>
      </c>
      <c r="E46" s="598">
        <v>1600</v>
      </c>
      <c r="F46" s="599">
        <v>0</v>
      </c>
      <c r="G46" s="599">
        <v>140</v>
      </c>
      <c r="H46" s="600">
        <v>66.66</v>
      </c>
      <c r="I46" s="600">
        <v>341.67</v>
      </c>
      <c r="J46" s="600">
        <v>0</v>
      </c>
      <c r="K46" s="600">
        <v>0</v>
      </c>
      <c r="L46" s="600">
        <v>0</v>
      </c>
      <c r="M46" s="600">
        <v>0</v>
      </c>
      <c r="N46" s="600">
        <v>50</v>
      </c>
      <c r="O46" s="600">
        <v>0</v>
      </c>
      <c r="P46" s="600">
        <v>0</v>
      </c>
      <c r="Q46" s="600">
        <v>213.33</v>
      </c>
      <c r="R46" s="600">
        <v>0</v>
      </c>
      <c r="S46" s="600">
        <v>0</v>
      </c>
      <c r="T46" s="600">
        <v>0</v>
      </c>
      <c r="U46" s="600">
        <v>0</v>
      </c>
      <c r="V46" s="600">
        <v>0</v>
      </c>
      <c r="W46" s="600">
        <v>0</v>
      </c>
      <c r="X46" s="600">
        <v>0</v>
      </c>
      <c r="Y46" s="600">
        <v>0</v>
      </c>
      <c r="Z46" s="600">
        <v>0</v>
      </c>
      <c r="AA46" s="600">
        <v>0</v>
      </c>
      <c r="AB46" s="600">
        <v>0</v>
      </c>
      <c r="AC46" s="600">
        <v>0</v>
      </c>
      <c r="AD46" s="600">
        <v>280</v>
      </c>
      <c r="AE46" s="600">
        <v>560</v>
      </c>
      <c r="AF46" s="600">
        <v>149.72999999999999</v>
      </c>
      <c r="AG46" s="600">
        <v>310</v>
      </c>
      <c r="AH46" s="600">
        <v>0</v>
      </c>
      <c r="AI46" s="600">
        <v>256</v>
      </c>
      <c r="AJ46" s="600">
        <v>0</v>
      </c>
      <c r="AK46" s="600">
        <v>150</v>
      </c>
      <c r="AL46" s="600">
        <v>0</v>
      </c>
      <c r="AM46" s="600">
        <v>0</v>
      </c>
      <c r="AN46" s="600">
        <v>0</v>
      </c>
      <c r="AO46" s="601">
        <f t="shared" si="6"/>
        <v>2517.3900000000003</v>
      </c>
      <c r="AP46" s="602">
        <v>2517.39</v>
      </c>
      <c r="AQ46" s="602">
        <v>2517.39</v>
      </c>
      <c r="AR46" s="603">
        <f t="shared" si="7"/>
        <v>0</v>
      </c>
      <c r="AS46" s="604">
        <f t="shared" si="8"/>
        <v>0</v>
      </c>
    </row>
    <row r="47" spans="1:45" s="152" customFormat="1">
      <c r="A47" s="596">
        <v>43</v>
      </c>
      <c r="B47" s="597" t="s">
        <v>3958</v>
      </c>
      <c r="C47" s="597" t="s">
        <v>782</v>
      </c>
      <c r="D47" s="598" t="s">
        <v>418</v>
      </c>
      <c r="E47" s="598">
        <v>1600</v>
      </c>
      <c r="F47" s="599">
        <v>1358.33</v>
      </c>
      <c r="G47" s="599">
        <v>0</v>
      </c>
      <c r="H47" s="600">
        <v>0</v>
      </c>
      <c r="I47" s="600">
        <v>429.17</v>
      </c>
      <c r="J47" s="600">
        <v>0</v>
      </c>
      <c r="K47" s="600">
        <v>0</v>
      </c>
      <c r="L47" s="600">
        <v>0</v>
      </c>
      <c r="M47" s="600">
        <v>0</v>
      </c>
      <c r="N47" s="600">
        <v>0</v>
      </c>
      <c r="O47" s="600">
        <v>0</v>
      </c>
      <c r="P47" s="600">
        <v>0</v>
      </c>
      <c r="Q47" s="600">
        <v>83.33</v>
      </c>
      <c r="R47" s="600">
        <v>100</v>
      </c>
      <c r="S47" s="600">
        <v>165</v>
      </c>
      <c r="T47" s="600">
        <v>0</v>
      </c>
      <c r="U47" s="600">
        <v>0</v>
      </c>
      <c r="V47" s="600">
        <v>0</v>
      </c>
      <c r="W47" s="600">
        <v>0</v>
      </c>
      <c r="X47" s="600">
        <v>200</v>
      </c>
      <c r="Y47" s="600">
        <v>0</v>
      </c>
      <c r="Z47" s="600">
        <v>0</v>
      </c>
      <c r="AA47" s="600">
        <v>0</v>
      </c>
      <c r="AB47" s="600">
        <v>0</v>
      </c>
      <c r="AC47" s="600">
        <v>0</v>
      </c>
      <c r="AD47" s="600">
        <v>308</v>
      </c>
      <c r="AE47" s="600">
        <v>616</v>
      </c>
      <c r="AF47" s="600">
        <v>278.83</v>
      </c>
      <c r="AG47" s="600">
        <v>120</v>
      </c>
      <c r="AH47" s="600">
        <v>8</v>
      </c>
      <c r="AI47" s="600">
        <v>256</v>
      </c>
      <c r="AJ47" s="600">
        <v>100</v>
      </c>
      <c r="AK47" s="600">
        <v>0</v>
      </c>
      <c r="AL47" s="600">
        <v>0</v>
      </c>
      <c r="AM47" s="600">
        <v>0</v>
      </c>
      <c r="AN47" s="600">
        <v>8</v>
      </c>
      <c r="AO47" s="601">
        <f t="shared" si="6"/>
        <v>4030.66</v>
      </c>
      <c r="AP47" s="602">
        <v>4030.66</v>
      </c>
      <c r="AQ47" s="602">
        <v>4030.66</v>
      </c>
      <c r="AR47" s="603">
        <f t="shared" si="7"/>
        <v>0</v>
      </c>
      <c r="AS47" s="604">
        <f t="shared" si="8"/>
        <v>0</v>
      </c>
    </row>
    <row r="48" spans="1:45" s="152" customFormat="1">
      <c r="A48" s="596">
        <v>44</v>
      </c>
      <c r="B48" s="597" t="s">
        <v>3987</v>
      </c>
      <c r="C48" s="597" t="s">
        <v>782</v>
      </c>
      <c r="D48" s="598" t="s">
        <v>415</v>
      </c>
      <c r="E48" s="598">
        <v>1600</v>
      </c>
      <c r="F48" s="599">
        <v>200</v>
      </c>
      <c r="G48" s="599">
        <v>0</v>
      </c>
      <c r="H48" s="600">
        <v>0</v>
      </c>
      <c r="I48" s="600">
        <v>76.67</v>
      </c>
      <c r="J48" s="600">
        <v>0</v>
      </c>
      <c r="K48" s="600">
        <v>0</v>
      </c>
      <c r="L48" s="600">
        <v>0</v>
      </c>
      <c r="M48" s="600">
        <v>0</v>
      </c>
      <c r="N48" s="600">
        <v>33.33</v>
      </c>
      <c r="O48" s="600">
        <v>0</v>
      </c>
      <c r="P48" s="600">
        <v>0</v>
      </c>
      <c r="Q48" s="600">
        <v>60</v>
      </c>
      <c r="R48" s="600">
        <v>500</v>
      </c>
      <c r="S48" s="600">
        <v>197.5</v>
      </c>
      <c r="T48" s="600">
        <v>0</v>
      </c>
      <c r="U48" s="600">
        <v>0</v>
      </c>
      <c r="V48" s="600">
        <v>0</v>
      </c>
      <c r="W48" s="600">
        <v>0</v>
      </c>
      <c r="X48" s="600">
        <v>0</v>
      </c>
      <c r="Y48" s="600">
        <v>0</v>
      </c>
      <c r="Z48" s="600">
        <v>0</v>
      </c>
      <c r="AA48" s="600">
        <v>0</v>
      </c>
      <c r="AB48" s="600">
        <v>0</v>
      </c>
      <c r="AC48" s="600">
        <v>0</v>
      </c>
      <c r="AD48" s="600">
        <v>199.64</v>
      </c>
      <c r="AE48" s="600">
        <v>399.28</v>
      </c>
      <c r="AF48" s="600">
        <v>170.6</v>
      </c>
      <c r="AG48" s="600">
        <v>120</v>
      </c>
      <c r="AH48" s="600">
        <v>94</v>
      </c>
      <c r="AI48" s="600">
        <v>256</v>
      </c>
      <c r="AJ48" s="600">
        <v>28</v>
      </c>
      <c r="AK48" s="600">
        <v>0</v>
      </c>
      <c r="AL48" s="600">
        <v>50</v>
      </c>
      <c r="AM48" s="600">
        <v>0</v>
      </c>
      <c r="AN48" s="600">
        <v>160</v>
      </c>
      <c r="AO48" s="601">
        <f t="shared" si="6"/>
        <v>2545.0199999999995</v>
      </c>
      <c r="AP48" s="602">
        <v>2545.02</v>
      </c>
      <c r="AQ48" s="602">
        <v>2545.02</v>
      </c>
      <c r="AR48" s="603">
        <f t="shared" si="7"/>
        <v>0</v>
      </c>
      <c r="AS48" s="604">
        <f t="shared" si="8"/>
        <v>0</v>
      </c>
    </row>
    <row r="49" spans="1:45" s="152" customFormat="1">
      <c r="A49" s="596">
        <v>45</v>
      </c>
      <c r="B49" s="597" t="s">
        <v>4004</v>
      </c>
      <c r="C49" s="597" t="s">
        <v>782</v>
      </c>
      <c r="D49" s="598" t="s">
        <v>415</v>
      </c>
      <c r="E49" s="598">
        <v>1600</v>
      </c>
      <c r="F49" s="599">
        <v>166.67</v>
      </c>
      <c r="G49" s="599">
        <v>596</v>
      </c>
      <c r="H49" s="600">
        <v>0</v>
      </c>
      <c r="I49" s="600">
        <v>111.67</v>
      </c>
      <c r="J49" s="600">
        <v>0</v>
      </c>
      <c r="K49" s="600">
        <v>0</v>
      </c>
      <c r="L49" s="600">
        <v>0</v>
      </c>
      <c r="M49" s="600">
        <v>0</v>
      </c>
      <c r="N49" s="600">
        <v>0</v>
      </c>
      <c r="O49" s="600">
        <v>228.8</v>
      </c>
      <c r="P49" s="600">
        <v>0</v>
      </c>
      <c r="Q49" s="600">
        <v>10</v>
      </c>
      <c r="R49" s="600">
        <v>350</v>
      </c>
      <c r="S49" s="600">
        <v>132.5</v>
      </c>
      <c r="T49" s="600">
        <v>0</v>
      </c>
      <c r="U49" s="600">
        <v>0</v>
      </c>
      <c r="V49" s="600">
        <v>0</v>
      </c>
      <c r="W49" s="600">
        <v>0</v>
      </c>
      <c r="X49" s="600">
        <v>0</v>
      </c>
      <c r="Y49" s="600">
        <v>0</v>
      </c>
      <c r="Z49" s="600">
        <v>0</v>
      </c>
      <c r="AA49" s="600">
        <v>0</v>
      </c>
      <c r="AB49" s="600">
        <v>0</v>
      </c>
      <c r="AC49" s="600">
        <v>0</v>
      </c>
      <c r="AD49" s="600">
        <v>252</v>
      </c>
      <c r="AE49" s="600">
        <v>504</v>
      </c>
      <c r="AF49" s="600">
        <v>114</v>
      </c>
      <c r="AG49" s="600">
        <v>60</v>
      </c>
      <c r="AH49" s="600">
        <v>330</v>
      </c>
      <c r="AI49" s="600">
        <v>56</v>
      </c>
      <c r="AJ49" s="600">
        <v>20</v>
      </c>
      <c r="AK49" s="600">
        <v>0</v>
      </c>
      <c r="AL49" s="600">
        <v>50</v>
      </c>
      <c r="AM49" s="600">
        <v>0</v>
      </c>
      <c r="AN49" s="600">
        <v>42</v>
      </c>
      <c r="AO49" s="601">
        <f t="shared" si="6"/>
        <v>3023.64</v>
      </c>
      <c r="AP49" s="602">
        <v>3023.64</v>
      </c>
      <c r="AQ49" s="602">
        <v>3023.64</v>
      </c>
      <c r="AR49" s="603">
        <f t="shared" si="7"/>
        <v>0</v>
      </c>
      <c r="AS49" s="604">
        <f t="shared" si="8"/>
        <v>0</v>
      </c>
    </row>
    <row r="50" spans="1:45" s="152" customFormat="1">
      <c r="A50" s="596">
        <v>46</v>
      </c>
      <c r="B50" s="597" t="s">
        <v>4014</v>
      </c>
      <c r="C50" s="597" t="s">
        <v>782</v>
      </c>
      <c r="D50" s="598" t="s">
        <v>414</v>
      </c>
      <c r="E50" s="598">
        <v>1600</v>
      </c>
      <c r="F50" s="599">
        <v>200</v>
      </c>
      <c r="G50" s="599">
        <v>0</v>
      </c>
      <c r="H50" s="600">
        <v>0</v>
      </c>
      <c r="I50" s="600">
        <v>187.5</v>
      </c>
      <c r="J50" s="600">
        <v>0</v>
      </c>
      <c r="K50" s="600">
        <v>0</v>
      </c>
      <c r="L50" s="600">
        <v>0</v>
      </c>
      <c r="M50" s="600">
        <v>0</v>
      </c>
      <c r="N50" s="600">
        <v>33.33</v>
      </c>
      <c r="O50" s="600">
        <v>0</v>
      </c>
      <c r="P50" s="600">
        <v>0</v>
      </c>
      <c r="Q50" s="600">
        <v>76.67</v>
      </c>
      <c r="R50" s="600">
        <v>100</v>
      </c>
      <c r="S50" s="600">
        <v>15</v>
      </c>
      <c r="T50" s="600">
        <v>0</v>
      </c>
      <c r="U50" s="600">
        <v>0</v>
      </c>
      <c r="V50" s="600">
        <v>0</v>
      </c>
      <c r="W50" s="600">
        <v>0</v>
      </c>
      <c r="X50" s="600">
        <v>0</v>
      </c>
      <c r="Y50" s="600">
        <v>0</v>
      </c>
      <c r="Z50" s="600">
        <v>0</v>
      </c>
      <c r="AA50" s="600">
        <v>0</v>
      </c>
      <c r="AB50" s="600">
        <v>0</v>
      </c>
      <c r="AC50" s="600">
        <v>0</v>
      </c>
      <c r="AD50" s="600">
        <v>294</v>
      </c>
      <c r="AE50" s="600">
        <v>588</v>
      </c>
      <c r="AF50" s="600">
        <v>102.2</v>
      </c>
      <c r="AG50" s="600">
        <v>190</v>
      </c>
      <c r="AH50" s="600">
        <v>60</v>
      </c>
      <c r="AI50" s="600">
        <v>56</v>
      </c>
      <c r="AJ50" s="600">
        <v>0</v>
      </c>
      <c r="AK50" s="600">
        <v>0</v>
      </c>
      <c r="AL50" s="600">
        <v>100</v>
      </c>
      <c r="AM50" s="600">
        <v>0</v>
      </c>
      <c r="AN50" s="600">
        <v>0</v>
      </c>
      <c r="AO50" s="601">
        <f t="shared" si="6"/>
        <v>2002.7</v>
      </c>
      <c r="AP50" s="602">
        <v>2002.7</v>
      </c>
      <c r="AQ50" s="602">
        <v>2002.7</v>
      </c>
      <c r="AR50" s="603">
        <f t="shared" si="7"/>
        <v>0</v>
      </c>
      <c r="AS50" s="604">
        <f t="shared" si="8"/>
        <v>0</v>
      </c>
    </row>
    <row r="51" spans="1:45" s="152" customFormat="1">
      <c r="A51" s="596">
        <v>47</v>
      </c>
      <c r="B51" s="597" t="s">
        <v>4027</v>
      </c>
      <c r="C51" s="597" t="s">
        <v>782</v>
      </c>
      <c r="D51" s="598" t="s">
        <v>414</v>
      </c>
      <c r="E51" s="598">
        <v>1600</v>
      </c>
      <c r="F51" s="599">
        <v>250</v>
      </c>
      <c r="G51" s="599">
        <v>0</v>
      </c>
      <c r="H51" s="600">
        <v>0</v>
      </c>
      <c r="I51" s="600">
        <v>400</v>
      </c>
      <c r="J51" s="600">
        <v>0</v>
      </c>
      <c r="K51" s="600">
        <v>0</v>
      </c>
      <c r="L51" s="600">
        <v>0</v>
      </c>
      <c r="M51" s="600">
        <v>0</v>
      </c>
      <c r="N51" s="600">
        <v>0</v>
      </c>
      <c r="O51" s="600">
        <v>0</v>
      </c>
      <c r="P51" s="600">
        <v>0</v>
      </c>
      <c r="Q51" s="600">
        <v>200</v>
      </c>
      <c r="R51" s="600">
        <v>0</v>
      </c>
      <c r="S51" s="600">
        <v>0</v>
      </c>
      <c r="T51" s="600">
        <v>0</v>
      </c>
      <c r="U51" s="600">
        <v>0</v>
      </c>
      <c r="V51" s="600">
        <v>0</v>
      </c>
      <c r="W51" s="600">
        <v>0</v>
      </c>
      <c r="X51" s="600">
        <v>0</v>
      </c>
      <c r="Y51" s="600">
        <v>0</v>
      </c>
      <c r="Z51" s="600">
        <v>0</v>
      </c>
      <c r="AA51" s="600">
        <v>0</v>
      </c>
      <c r="AB51" s="600">
        <v>0</v>
      </c>
      <c r="AC51" s="600">
        <v>0</v>
      </c>
      <c r="AD51" s="600">
        <v>281.68</v>
      </c>
      <c r="AE51" s="600">
        <v>563.36</v>
      </c>
      <c r="AF51" s="600">
        <v>177.6</v>
      </c>
      <c r="AG51" s="600">
        <v>160</v>
      </c>
      <c r="AH51" s="600">
        <v>0</v>
      </c>
      <c r="AI51" s="600">
        <v>56</v>
      </c>
      <c r="AJ51" s="600">
        <v>0</v>
      </c>
      <c r="AK51" s="600">
        <v>0</v>
      </c>
      <c r="AL51" s="600">
        <v>0</v>
      </c>
      <c r="AM51" s="600">
        <v>0</v>
      </c>
      <c r="AN51" s="600">
        <v>0</v>
      </c>
      <c r="AO51" s="601">
        <f t="shared" si="6"/>
        <v>2088.64</v>
      </c>
      <c r="AP51" s="602">
        <v>2088.64</v>
      </c>
      <c r="AQ51" s="602">
        <v>2088.64</v>
      </c>
      <c r="AR51" s="603">
        <f t="shared" si="7"/>
        <v>0</v>
      </c>
      <c r="AS51" s="604">
        <f t="shared" si="8"/>
        <v>0</v>
      </c>
    </row>
    <row r="52" spans="1:45" s="152" customFormat="1">
      <c r="A52" s="596">
        <v>48</v>
      </c>
      <c r="B52" s="597" t="s">
        <v>6255</v>
      </c>
      <c r="C52" s="597" t="s">
        <v>782</v>
      </c>
      <c r="D52" s="598" t="s">
        <v>413</v>
      </c>
      <c r="E52" s="598">
        <v>1600</v>
      </c>
      <c r="F52" s="599">
        <v>0</v>
      </c>
      <c r="G52" s="599">
        <v>0</v>
      </c>
      <c r="H52" s="600">
        <v>0</v>
      </c>
      <c r="I52" s="600">
        <v>0</v>
      </c>
      <c r="J52" s="600">
        <v>0</v>
      </c>
      <c r="K52" s="600">
        <v>0</v>
      </c>
      <c r="L52" s="600">
        <v>0</v>
      </c>
      <c r="M52" s="600">
        <v>0</v>
      </c>
      <c r="N52" s="600">
        <v>0</v>
      </c>
      <c r="O52" s="600">
        <v>0</v>
      </c>
      <c r="P52" s="600">
        <v>0</v>
      </c>
      <c r="Q52" s="600">
        <v>90</v>
      </c>
      <c r="R52" s="600">
        <v>0</v>
      </c>
      <c r="S52" s="600">
        <v>132.5</v>
      </c>
      <c r="T52" s="600">
        <v>0</v>
      </c>
      <c r="U52" s="600">
        <v>0</v>
      </c>
      <c r="V52" s="600">
        <v>0</v>
      </c>
      <c r="W52" s="600">
        <v>0</v>
      </c>
      <c r="X52" s="600">
        <v>0</v>
      </c>
      <c r="Y52" s="600">
        <v>0</v>
      </c>
      <c r="Z52" s="600">
        <v>0</v>
      </c>
      <c r="AA52" s="600">
        <v>0</v>
      </c>
      <c r="AB52" s="600">
        <v>0</v>
      </c>
      <c r="AC52" s="600">
        <v>0</v>
      </c>
      <c r="AD52" s="600">
        <v>393.68</v>
      </c>
      <c r="AE52" s="600">
        <v>787.36</v>
      </c>
      <c r="AF52" s="600">
        <v>269.64</v>
      </c>
      <c r="AG52" s="600">
        <v>30</v>
      </c>
      <c r="AH52" s="600">
        <v>16</v>
      </c>
      <c r="AI52" s="600">
        <v>256</v>
      </c>
      <c r="AJ52" s="600">
        <v>0</v>
      </c>
      <c r="AK52" s="600">
        <v>0</v>
      </c>
      <c r="AL52" s="600">
        <v>0</v>
      </c>
      <c r="AM52" s="600">
        <v>0</v>
      </c>
      <c r="AN52" s="600">
        <v>204</v>
      </c>
      <c r="AO52" s="601">
        <f t="shared" si="6"/>
        <v>2179.1799999999998</v>
      </c>
      <c r="AP52" s="602">
        <v>2179.1799999999998</v>
      </c>
      <c r="AQ52" s="602">
        <v>2179.1799999999998</v>
      </c>
      <c r="AR52" s="603">
        <f t="shared" si="7"/>
        <v>0</v>
      </c>
      <c r="AS52" s="604">
        <f t="shared" si="8"/>
        <v>0</v>
      </c>
    </row>
    <row r="53" spans="1:45" s="152" customFormat="1">
      <c r="A53" s="596">
        <v>49</v>
      </c>
      <c r="B53" s="597" t="s">
        <v>4007</v>
      </c>
      <c r="C53" s="597" t="s">
        <v>782</v>
      </c>
      <c r="D53" s="598" t="s">
        <v>413</v>
      </c>
      <c r="E53" s="598">
        <v>1600</v>
      </c>
      <c r="F53" s="599">
        <v>333.33</v>
      </c>
      <c r="G53" s="599">
        <v>0</v>
      </c>
      <c r="H53" s="600">
        <v>0</v>
      </c>
      <c r="I53" s="600">
        <v>533.33000000000004</v>
      </c>
      <c r="J53" s="600">
        <v>0</v>
      </c>
      <c r="K53" s="600">
        <v>0</v>
      </c>
      <c r="L53" s="600">
        <v>0</v>
      </c>
      <c r="M53" s="600">
        <v>0</v>
      </c>
      <c r="N53" s="600">
        <v>0</v>
      </c>
      <c r="O53" s="600">
        <v>0</v>
      </c>
      <c r="P53" s="600">
        <v>0</v>
      </c>
      <c r="Q53" s="600">
        <v>254.17</v>
      </c>
      <c r="R53" s="600">
        <v>450</v>
      </c>
      <c r="S53" s="600">
        <v>67.5</v>
      </c>
      <c r="T53" s="600">
        <v>0</v>
      </c>
      <c r="U53" s="600">
        <v>0</v>
      </c>
      <c r="V53" s="600">
        <v>0</v>
      </c>
      <c r="W53" s="600">
        <v>0</v>
      </c>
      <c r="X53" s="600">
        <v>0</v>
      </c>
      <c r="Y53" s="600">
        <v>200</v>
      </c>
      <c r="Z53" s="600">
        <v>0</v>
      </c>
      <c r="AA53" s="600">
        <v>0</v>
      </c>
      <c r="AB53" s="600">
        <v>0</v>
      </c>
      <c r="AC53" s="600">
        <v>0</v>
      </c>
      <c r="AD53" s="600">
        <v>280</v>
      </c>
      <c r="AE53" s="600">
        <v>560</v>
      </c>
      <c r="AF53" s="600">
        <v>169</v>
      </c>
      <c r="AG53" s="600">
        <v>370</v>
      </c>
      <c r="AH53" s="600">
        <v>150</v>
      </c>
      <c r="AI53" s="600">
        <v>340</v>
      </c>
      <c r="AJ53" s="600">
        <v>0</v>
      </c>
      <c r="AK53" s="600">
        <v>0</v>
      </c>
      <c r="AL53" s="600">
        <v>0</v>
      </c>
      <c r="AM53" s="600">
        <v>2</v>
      </c>
      <c r="AN53" s="600">
        <v>0</v>
      </c>
      <c r="AO53" s="601">
        <f t="shared" si="6"/>
        <v>3709.33</v>
      </c>
      <c r="AP53" s="602">
        <v>3709.33</v>
      </c>
      <c r="AQ53" s="602">
        <v>3709.33</v>
      </c>
      <c r="AR53" s="603">
        <f t="shared" si="7"/>
        <v>0</v>
      </c>
      <c r="AS53" s="604">
        <f t="shared" si="8"/>
        <v>0</v>
      </c>
    </row>
    <row r="54" spans="1:45" s="152" customFormat="1">
      <c r="A54" s="596">
        <v>50</v>
      </c>
      <c r="B54" s="597" t="s">
        <v>4035</v>
      </c>
      <c r="C54" s="597" t="s">
        <v>782</v>
      </c>
      <c r="D54" s="598" t="s">
        <v>413</v>
      </c>
      <c r="E54" s="598">
        <v>1600</v>
      </c>
      <c r="F54" s="599">
        <v>408.33</v>
      </c>
      <c r="G54" s="599">
        <v>140</v>
      </c>
      <c r="H54" s="600">
        <v>0</v>
      </c>
      <c r="I54" s="600">
        <v>2354.17</v>
      </c>
      <c r="J54" s="600">
        <v>0</v>
      </c>
      <c r="K54" s="600">
        <v>0</v>
      </c>
      <c r="L54" s="600">
        <v>0</v>
      </c>
      <c r="M54" s="600">
        <v>0</v>
      </c>
      <c r="N54" s="600">
        <v>66.67</v>
      </c>
      <c r="O54" s="600">
        <v>0</v>
      </c>
      <c r="P54" s="600">
        <v>0</v>
      </c>
      <c r="Q54" s="600">
        <v>1322.5</v>
      </c>
      <c r="R54" s="600">
        <v>1410</v>
      </c>
      <c r="S54" s="600">
        <v>0</v>
      </c>
      <c r="T54" s="600">
        <v>0</v>
      </c>
      <c r="U54" s="600">
        <v>0</v>
      </c>
      <c r="V54" s="600">
        <v>0</v>
      </c>
      <c r="W54" s="600">
        <v>0</v>
      </c>
      <c r="X54" s="600">
        <v>0</v>
      </c>
      <c r="Y54" s="600">
        <v>0</v>
      </c>
      <c r="Z54" s="600">
        <v>0</v>
      </c>
      <c r="AA54" s="600">
        <v>0</v>
      </c>
      <c r="AB54" s="600">
        <v>0</v>
      </c>
      <c r="AC54" s="600">
        <v>0</v>
      </c>
      <c r="AD54" s="600">
        <v>280</v>
      </c>
      <c r="AE54" s="600">
        <v>560</v>
      </c>
      <c r="AF54" s="600">
        <v>267.95999999999998</v>
      </c>
      <c r="AG54" s="600">
        <v>240</v>
      </c>
      <c r="AH54" s="600">
        <v>24</v>
      </c>
      <c r="AI54" s="600">
        <v>340</v>
      </c>
      <c r="AJ54" s="600">
        <v>0</v>
      </c>
      <c r="AK54" s="600">
        <v>0</v>
      </c>
      <c r="AL54" s="600">
        <v>0</v>
      </c>
      <c r="AM54" s="600">
        <v>0</v>
      </c>
      <c r="AN54" s="600">
        <v>8</v>
      </c>
      <c r="AO54" s="601">
        <f t="shared" si="6"/>
        <v>7421.63</v>
      </c>
      <c r="AP54" s="602">
        <v>7421.63</v>
      </c>
      <c r="AQ54" s="602">
        <v>7421.63</v>
      </c>
      <c r="AR54" s="603">
        <f t="shared" si="7"/>
        <v>0</v>
      </c>
      <c r="AS54" s="604">
        <f t="shared" si="8"/>
        <v>0</v>
      </c>
    </row>
    <row r="55" spans="1:45" ht="45" customHeight="1">
      <c r="A55" s="153" t="s">
        <v>58</v>
      </c>
      <c r="B55" s="154"/>
      <c r="C55" s="154"/>
      <c r="D55" s="154"/>
      <c r="E55" s="155">
        <f t="shared" ref="E55:AN55" si="9">SUM(E5:E54)</f>
        <v>80000</v>
      </c>
      <c r="F55" s="156">
        <f t="shared" si="9"/>
        <v>16939.646666666667</v>
      </c>
      <c r="G55" s="156">
        <f t="shared" si="9"/>
        <v>6828</v>
      </c>
      <c r="H55" s="156">
        <f t="shared" si="9"/>
        <v>766.66</v>
      </c>
      <c r="I55" s="156">
        <f t="shared" si="9"/>
        <v>19593.986666666664</v>
      </c>
      <c r="J55" s="156">
        <f t="shared" si="9"/>
        <v>0</v>
      </c>
      <c r="K55" s="156">
        <f t="shared" si="9"/>
        <v>0</v>
      </c>
      <c r="L55" s="156">
        <f t="shared" si="9"/>
        <v>0</v>
      </c>
      <c r="M55" s="156">
        <f t="shared" si="9"/>
        <v>0</v>
      </c>
      <c r="N55" s="156">
        <f t="shared" si="9"/>
        <v>2479.12</v>
      </c>
      <c r="O55" s="156">
        <f t="shared" si="9"/>
        <v>1040.4000000000001</v>
      </c>
      <c r="P55" s="156">
        <f t="shared" si="9"/>
        <v>0</v>
      </c>
      <c r="Q55" s="156">
        <f t="shared" si="9"/>
        <v>9274.2833333333328</v>
      </c>
      <c r="R55" s="156">
        <f t="shared" si="9"/>
        <v>17575</v>
      </c>
      <c r="S55" s="156">
        <f t="shared" si="9"/>
        <v>5958.25</v>
      </c>
      <c r="T55" s="156">
        <f t="shared" si="9"/>
        <v>0</v>
      </c>
      <c r="U55" s="156">
        <f t="shared" si="9"/>
        <v>0</v>
      </c>
      <c r="V55" s="156">
        <f t="shared" si="9"/>
        <v>0</v>
      </c>
      <c r="W55" s="156">
        <f t="shared" si="9"/>
        <v>0</v>
      </c>
      <c r="X55" s="156">
        <f t="shared" si="9"/>
        <v>1200</v>
      </c>
      <c r="Y55" s="156">
        <f t="shared" si="9"/>
        <v>4525</v>
      </c>
      <c r="Z55" s="156">
        <f t="shared" si="9"/>
        <v>160</v>
      </c>
      <c r="AA55" s="156">
        <f t="shared" si="9"/>
        <v>0</v>
      </c>
      <c r="AB55" s="156">
        <f t="shared" si="9"/>
        <v>0</v>
      </c>
      <c r="AC55" s="156">
        <f t="shared" si="9"/>
        <v>80</v>
      </c>
      <c r="AD55" s="156">
        <f t="shared" si="9"/>
        <v>13701.04</v>
      </c>
      <c r="AE55" s="156">
        <f t="shared" si="9"/>
        <v>27401.08</v>
      </c>
      <c r="AF55" s="156">
        <f t="shared" si="9"/>
        <v>10897.77</v>
      </c>
      <c r="AG55" s="156">
        <f t="shared" si="9"/>
        <v>9470</v>
      </c>
      <c r="AH55" s="156">
        <f t="shared" si="9"/>
        <v>3717</v>
      </c>
      <c r="AI55" s="156">
        <f t="shared" si="9"/>
        <v>7640</v>
      </c>
      <c r="AJ55" s="156">
        <f t="shared" si="9"/>
        <v>760</v>
      </c>
      <c r="AK55" s="156">
        <f t="shared" si="9"/>
        <v>750</v>
      </c>
      <c r="AL55" s="156">
        <f t="shared" si="9"/>
        <v>950</v>
      </c>
      <c r="AM55" s="156">
        <f t="shared" si="9"/>
        <v>2</v>
      </c>
      <c r="AN55" s="156">
        <f t="shared" si="9"/>
        <v>3120</v>
      </c>
      <c r="AO55" s="150">
        <f t="shared" ref="AO55:AO57" si="10">SUM(F55:AN55)</f>
        <v>164829.23666666669</v>
      </c>
      <c r="AP55" s="157"/>
      <c r="AQ55" s="157"/>
      <c r="AR55" s="157"/>
      <c r="AS55" s="157"/>
    </row>
    <row r="56" spans="1:45" ht="45" customHeight="1">
      <c r="A56" s="153" t="s">
        <v>405</v>
      </c>
      <c r="B56" s="154"/>
      <c r="C56" s="154"/>
      <c r="D56" s="154"/>
      <c r="E56" s="154"/>
      <c r="F56" s="156">
        <f>'IC01'!V96</f>
        <v>16939.653333333332</v>
      </c>
      <c r="G56" s="156">
        <f>'IC02'!L24</f>
        <v>6828</v>
      </c>
      <c r="H56" s="156">
        <f>'IC03'!L17</f>
        <v>766.66</v>
      </c>
      <c r="I56" s="156">
        <f>'IC04'!K889</f>
        <v>19593.963333333319</v>
      </c>
      <c r="J56" s="156">
        <f>'IC05'!L21</f>
        <v>0</v>
      </c>
      <c r="K56" s="156">
        <f>'IC06'!I17</f>
        <v>0</v>
      </c>
      <c r="L56" s="156">
        <f>'IC07'!H17</f>
        <v>0</v>
      </c>
      <c r="M56" s="156">
        <f>'IC08'!I23</f>
        <v>0</v>
      </c>
      <c r="N56" s="156">
        <f>'IC09'!N53</f>
        <v>2479.123333333333</v>
      </c>
      <c r="O56" s="156">
        <f>'IC10'!M28</f>
        <v>1040.4000000000001</v>
      </c>
      <c r="P56" s="156">
        <f>'IC11'!J19</f>
        <v>0</v>
      </c>
      <c r="Q56" s="156">
        <f>'IC12'!K964</f>
        <v>9274.2933333333331</v>
      </c>
      <c r="R56" s="156">
        <f>'IC13'!I289</f>
        <v>17575</v>
      </c>
      <c r="S56" s="156">
        <f>'IC14'!O127</f>
        <v>5958.25</v>
      </c>
      <c r="T56" s="156">
        <f>'IC15'!I17</f>
        <v>0</v>
      </c>
      <c r="U56" s="156">
        <f>'IC16'!H17</f>
        <v>0</v>
      </c>
      <c r="V56" s="156">
        <f>'IC17'!I22</f>
        <v>0</v>
      </c>
      <c r="W56" s="156">
        <f>'ID01'!M19</f>
        <v>0</v>
      </c>
      <c r="X56" s="156">
        <f>'ID02'!L17</f>
        <v>1200</v>
      </c>
      <c r="Y56" s="156">
        <f>'ID03'!H38</f>
        <v>4525</v>
      </c>
      <c r="Z56" s="156">
        <f>'ID04'!H16</f>
        <v>160</v>
      </c>
      <c r="AA56" s="156">
        <f>'ID05'!H20</f>
        <v>0</v>
      </c>
      <c r="AB56" s="156">
        <f>'ID06'!F18</f>
        <v>0</v>
      </c>
      <c r="AC56" s="156">
        <f>'ID07'!F18</f>
        <v>80</v>
      </c>
      <c r="AD56" s="156">
        <f>'ID08'!E70</f>
        <v>13701.04</v>
      </c>
      <c r="AE56" s="156">
        <f>'ID09'!E71</f>
        <v>27401.08</v>
      </c>
      <c r="AF56" s="156">
        <f>'ID10'!F1290</f>
        <v>10897.775999999982</v>
      </c>
      <c r="AG56" s="156">
        <f>'ID11'!E415</f>
        <v>9470</v>
      </c>
      <c r="AH56" s="156">
        <f>'ID12'!E162</f>
        <v>3717</v>
      </c>
      <c r="AI56" s="156">
        <f>'ID13'!E92</f>
        <v>7640</v>
      </c>
      <c r="AJ56" s="156">
        <f>'ID14'!E51</f>
        <v>760</v>
      </c>
      <c r="AK56" s="156">
        <f>'ID15'!L21</f>
        <v>750</v>
      </c>
      <c r="AL56" s="156">
        <f>'ID16'!E33</f>
        <v>950</v>
      </c>
      <c r="AM56" s="156">
        <f>'ID17'!M20</f>
        <v>2</v>
      </c>
      <c r="AN56" s="156">
        <f>'ID18'!E107</f>
        <v>3120</v>
      </c>
      <c r="AO56" s="150">
        <f t="shared" si="10"/>
        <v>164829.2393333333</v>
      </c>
      <c r="AP56" s="157"/>
      <c r="AQ56" s="157"/>
      <c r="AR56" s="157"/>
      <c r="AS56" s="157"/>
    </row>
    <row r="57" spans="1:45" ht="45" customHeight="1">
      <c r="A57" s="158" t="s">
        <v>406</v>
      </c>
      <c r="B57" s="159"/>
      <c r="C57" s="159"/>
      <c r="D57" s="159"/>
      <c r="E57" s="159"/>
      <c r="F57" s="160">
        <f>F55-F56</f>
        <v>-6.6666666643868666E-3</v>
      </c>
      <c r="G57" s="160">
        <f t="shared" ref="G57:AN57" si="11">G55-G56</f>
        <v>0</v>
      </c>
      <c r="H57" s="160">
        <f t="shared" si="11"/>
        <v>0</v>
      </c>
      <c r="I57" s="160">
        <f t="shared" si="11"/>
        <v>2.3333333345362917E-2</v>
      </c>
      <c r="J57" s="160">
        <f t="shared" si="11"/>
        <v>0</v>
      </c>
      <c r="K57" s="160">
        <f t="shared" si="11"/>
        <v>0</v>
      </c>
      <c r="L57" s="160">
        <f t="shared" si="11"/>
        <v>0</v>
      </c>
      <c r="M57" s="160">
        <f t="shared" si="11"/>
        <v>0</v>
      </c>
      <c r="N57" s="160">
        <f t="shared" si="11"/>
        <v>-3.333333333102928E-3</v>
      </c>
      <c r="O57" s="160">
        <f t="shared" si="11"/>
        <v>0</v>
      </c>
      <c r="P57" s="160">
        <f t="shared" si="11"/>
        <v>0</v>
      </c>
      <c r="Q57" s="160">
        <f t="shared" si="11"/>
        <v>-1.0000000000218279E-2</v>
      </c>
      <c r="R57" s="160">
        <f t="shared" si="11"/>
        <v>0</v>
      </c>
      <c r="S57" s="160">
        <f t="shared" si="11"/>
        <v>0</v>
      </c>
      <c r="T57" s="160">
        <f t="shared" si="11"/>
        <v>0</v>
      </c>
      <c r="U57" s="160">
        <f t="shared" si="11"/>
        <v>0</v>
      </c>
      <c r="V57" s="160">
        <f t="shared" si="11"/>
        <v>0</v>
      </c>
      <c r="W57" s="160">
        <f t="shared" si="11"/>
        <v>0</v>
      </c>
      <c r="X57" s="160">
        <f t="shared" si="11"/>
        <v>0</v>
      </c>
      <c r="Y57" s="160">
        <f t="shared" si="11"/>
        <v>0</v>
      </c>
      <c r="Z57" s="160">
        <f t="shared" si="11"/>
        <v>0</v>
      </c>
      <c r="AA57" s="160">
        <f t="shared" si="11"/>
        <v>0</v>
      </c>
      <c r="AB57" s="160">
        <f t="shared" si="11"/>
        <v>0</v>
      </c>
      <c r="AC57" s="160">
        <f t="shared" si="11"/>
        <v>0</v>
      </c>
      <c r="AD57" s="160">
        <f t="shared" si="11"/>
        <v>0</v>
      </c>
      <c r="AE57" s="160">
        <f t="shared" si="11"/>
        <v>0</v>
      </c>
      <c r="AF57" s="160">
        <f t="shared" si="11"/>
        <v>-5.9999999812134774E-3</v>
      </c>
      <c r="AG57" s="160">
        <f t="shared" si="11"/>
        <v>0</v>
      </c>
      <c r="AH57" s="160">
        <f t="shared" si="11"/>
        <v>0</v>
      </c>
      <c r="AI57" s="160">
        <f t="shared" si="11"/>
        <v>0</v>
      </c>
      <c r="AJ57" s="160">
        <f t="shared" si="11"/>
        <v>0</v>
      </c>
      <c r="AK57" s="160">
        <f t="shared" si="11"/>
        <v>0</v>
      </c>
      <c r="AL57" s="160">
        <f t="shared" si="11"/>
        <v>0</v>
      </c>
      <c r="AM57" s="160">
        <f t="shared" si="11"/>
        <v>0</v>
      </c>
      <c r="AN57" s="160">
        <f t="shared" si="11"/>
        <v>0</v>
      </c>
      <c r="AO57" s="160">
        <f t="shared" si="10"/>
        <v>-2.6666666335586342E-3</v>
      </c>
      <c r="AP57" s="161" t="s">
        <v>396</v>
      </c>
      <c r="AQ57" s="162"/>
      <c r="AR57" s="162"/>
      <c r="AS57" s="162"/>
    </row>
    <row r="59" spans="1:45" ht="53.25" customHeight="1">
      <c r="B59" s="163" t="s">
        <v>407</v>
      </c>
      <c r="C59" s="163"/>
      <c r="D59" s="164">
        <v>50</v>
      </c>
    </row>
    <row r="60" spans="1:45" ht="53.25" customHeight="1">
      <c r="B60" s="165" t="s">
        <v>408</v>
      </c>
      <c r="C60" s="165"/>
      <c r="D60" s="154">
        <f>COUNTA(D5:D54)</f>
        <v>50</v>
      </c>
    </row>
    <row r="61" spans="1:45" ht="53.25" customHeight="1">
      <c r="B61" s="166" t="s">
        <v>409</v>
      </c>
      <c r="C61" s="166"/>
      <c r="D61" s="167">
        <f>D59-D60</f>
        <v>0</v>
      </c>
      <c r="E61" s="140" t="s">
        <v>396</v>
      </c>
    </row>
    <row r="64" spans="1:45">
      <c r="B64" s="134" t="s">
        <v>417</v>
      </c>
    </row>
    <row r="65" spans="2:4">
      <c r="B65" s="134" t="s">
        <v>410</v>
      </c>
    </row>
    <row r="66" spans="2:4">
      <c r="B66" s="134" t="s">
        <v>411</v>
      </c>
    </row>
    <row r="67" spans="2:4">
      <c r="B67" s="134" t="s">
        <v>412</v>
      </c>
    </row>
    <row r="68" spans="2:4">
      <c r="B68" s="134" t="s">
        <v>418</v>
      </c>
      <c r="D68" s="134">
        <v>4</v>
      </c>
    </row>
    <row r="69" spans="2:4">
      <c r="B69" s="134" t="s">
        <v>413</v>
      </c>
      <c r="D69" s="134">
        <v>18</v>
      </c>
    </row>
    <row r="70" spans="2:4">
      <c r="B70" s="134" t="s">
        <v>414</v>
      </c>
      <c r="D70" s="134">
        <v>17</v>
      </c>
    </row>
    <row r="71" spans="2:4">
      <c r="B71" s="134" t="s">
        <v>415</v>
      </c>
      <c r="D71" s="134">
        <v>11</v>
      </c>
    </row>
    <row r="72" spans="2:4">
      <c r="B72" s="134" t="s">
        <v>416</v>
      </c>
    </row>
  </sheetData>
  <conditionalFormatting sqref="K5:K54">
    <cfRule type="cellIs" dxfId="15" priority="8" stopIfTrue="1" operator="greaterThan">
      <formula>1500</formula>
    </cfRule>
  </conditionalFormatting>
  <conditionalFormatting sqref="L5:L54">
    <cfRule type="cellIs" dxfId="14" priority="7" stopIfTrue="1" operator="greaterThan">
      <formula>300</formula>
    </cfRule>
  </conditionalFormatting>
  <conditionalFormatting sqref="M5:M54">
    <cfRule type="cellIs" dxfId="13" priority="6" stopIfTrue="1" operator="greaterThan">
      <formula>200</formula>
    </cfRule>
  </conditionalFormatting>
  <conditionalFormatting sqref="AR5:AS54 AG57:AN57 D61">
    <cfRule type="cellIs" dxfId="8" priority="29" stopIfTrue="1" operator="notEqual">
      <formula>0</formula>
    </cfRule>
  </conditionalFormatting>
  <dataValidations disablePrompts="1" count="1">
    <dataValidation type="list" showInputMessage="1" showErrorMessage="1" sqref="D5:D54" xr:uid="{00000000-0002-0000-0000-000000000000}">
      <formula1>$B$64:$B$71</formula1>
    </dataValidation>
  </dataValidations>
  <pageMargins left="0.7" right="0.7" top="0.75" bottom="0.75" header="0.3" footer="0.3"/>
  <pageSetup orientation="portrait" r:id="rId1"/>
  <ignoredErrors>
    <ignoredError sqref="AR5:AR6 AR16:AR17"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F1036"/>
  <sheetViews>
    <sheetView topLeftCell="A46" workbookViewId="0">
      <selection activeCell="N57" sqref="N57"/>
    </sheetView>
  </sheetViews>
  <sheetFormatPr defaultColWidth="14.3984375" defaultRowHeight="15" customHeight="1"/>
  <cols>
    <col min="1" max="1" width="23.73046875" customWidth="1"/>
    <col min="2" max="2" width="11.3984375" customWidth="1"/>
    <col min="3" max="3" width="19" customWidth="1"/>
    <col min="4" max="4" width="19.86328125" customWidth="1"/>
    <col min="5" max="5" width="18.1328125" customWidth="1"/>
    <col min="6" max="6" width="12.86328125" customWidth="1"/>
    <col min="7" max="7" width="11.3984375" customWidth="1"/>
    <col min="8" max="14" width="10.86328125" customWidth="1"/>
    <col min="15" max="15" width="27" customWidth="1"/>
    <col min="16" max="32" width="8" customWidth="1"/>
  </cols>
  <sheetData>
    <row r="1" spans="1:32" ht="14.25">
      <c r="A1" s="1"/>
      <c r="B1" s="2"/>
      <c r="C1" s="2"/>
      <c r="D1" s="3"/>
      <c r="E1" s="3"/>
      <c r="F1" s="3"/>
      <c r="G1" s="3"/>
      <c r="H1" s="3"/>
      <c r="I1" s="3"/>
      <c r="J1" s="3"/>
      <c r="K1" s="3"/>
      <c r="L1" s="3"/>
      <c r="M1" s="3"/>
      <c r="N1" s="3"/>
      <c r="O1" s="47"/>
      <c r="P1" s="47"/>
      <c r="Q1" s="47"/>
      <c r="R1" s="47"/>
      <c r="S1" s="47"/>
      <c r="T1" s="47"/>
      <c r="U1" s="47"/>
      <c r="V1" s="47"/>
      <c r="W1" s="47"/>
      <c r="X1" s="47"/>
      <c r="Y1" s="47"/>
      <c r="Z1" s="47"/>
      <c r="AA1" s="47"/>
      <c r="AB1" s="47"/>
      <c r="AC1" s="47"/>
      <c r="AD1" s="47"/>
      <c r="AE1" s="47"/>
      <c r="AF1" s="47"/>
    </row>
    <row r="2" spans="1:32" ht="15.75" customHeight="1">
      <c r="A2" s="722" t="s">
        <v>151</v>
      </c>
      <c r="B2" s="718"/>
      <c r="C2" s="718"/>
      <c r="D2" s="718"/>
      <c r="E2" s="718"/>
      <c r="F2" s="718"/>
      <c r="G2" s="718"/>
      <c r="H2" s="718"/>
      <c r="I2" s="718"/>
      <c r="J2" s="718"/>
      <c r="K2" s="718"/>
      <c r="L2" s="718"/>
      <c r="M2" s="718"/>
      <c r="N2" s="719"/>
      <c r="O2" s="19"/>
      <c r="P2" s="19"/>
      <c r="Q2" s="19"/>
      <c r="R2" s="19"/>
      <c r="S2" s="19"/>
      <c r="T2" s="19"/>
      <c r="U2" s="19"/>
      <c r="V2" s="19"/>
      <c r="W2" s="19"/>
      <c r="X2" s="19"/>
      <c r="Y2" s="19"/>
      <c r="Z2" s="19"/>
      <c r="AA2" s="19"/>
      <c r="AB2" s="19"/>
      <c r="AC2" s="19"/>
      <c r="AD2" s="19"/>
      <c r="AE2" s="19"/>
      <c r="AF2" s="19"/>
    </row>
    <row r="3" spans="1:32" ht="15.4">
      <c r="A3" s="5"/>
      <c r="B3" s="5"/>
      <c r="C3" s="5"/>
      <c r="D3" s="5"/>
      <c r="E3" s="5"/>
      <c r="F3" s="5"/>
      <c r="G3" s="5"/>
      <c r="H3" s="5"/>
      <c r="I3" s="5"/>
      <c r="J3" s="5"/>
      <c r="K3" s="5"/>
      <c r="L3" s="5"/>
      <c r="M3" s="5"/>
      <c r="N3" s="5"/>
      <c r="O3" s="19"/>
      <c r="P3" s="19"/>
      <c r="Q3" s="19"/>
      <c r="R3" s="19"/>
      <c r="S3" s="19"/>
      <c r="T3" s="19"/>
      <c r="U3" s="19"/>
      <c r="V3" s="19"/>
      <c r="W3" s="19"/>
      <c r="X3" s="19"/>
      <c r="Y3" s="19"/>
      <c r="Z3" s="19"/>
      <c r="AA3" s="19"/>
      <c r="AB3" s="19"/>
      <c r="AC3" s="19"/>
      <c r="AD3" s="19"/>
      <c r="AE3" s="19"/>
      <c r="AF3" s="19"/>
    </row>
    <row r="4" spans="1:32" ht="28.5" customHeight="1">
      <c r="A4" s="717" t="s">
        <v>152</v>
      </c>
      <c r="B4" s="718"/>
      <c r="C4" s="718"/>
      <c r="D4" s="718"/>
      <c r="E4" s="718"/>
      <c r="F4" s="718"/>
      <c r="G4" s="718"/>
      <c r="H4" s="718"/>
      <c r="I4" s="718"/>
      <c r="J4" s="718"/>
      <c r="K4" s="718"/>
      <c r="L4" s="718"/>
      <c r="M4" s="718"/>
      <c r="N4" s="719"/>
      <c r="O4" s="19"/>
      <c r="P4" s="19"/>
      <c r="Q4" s="19"/>
      <c r="R4" s="19"/>
      <c r="S4" s="19"/>
      <c r="T4" s="19"/>
      <c r="U4" s="19"/>
      <c r="V4" s="19"/>
      <c r="W4" s="19"/>
      <c r="X4" s="19"/>
      <c r="Y4" s="19"/>
      <c r="Z4" s="19"/>
      <c r="AA4" s="19"/>
      <c r="AB4" s="19"/>
      <c r="AC4" s="19"/>
      <c r="AD4" s="19"/>
      <c r="AE4" s="19"/>
      <c r="AF4" s="19"/>
    </row>
    <row r="5" spans="1:32" ht="28.5" customHeight="1">
      <c r="A5" s="717" t="s">
        <v>153</v>
      </c>
      <c r="B5" s="718"/>
      <c r="C5" s="718"/>
      <c r="D5" s="718"/>
      <c r="E5" s="718"/>
      <c r="F5" s="718"/>
      <c r="G5" s="718"/>
      <c r="H5" s="718"/>
      <c r="I5" s="718"/>
      <c r="J5" s="718"/>
      <c r="K5" s="718"/>
      <c r="L5" s="718"/>
      <c r="M5" s="718"/>
      <c r="N5" s="719"/>
      <c r="O5" s="19"/>
      <c r="P5" s="19"/>
      <c r="Q5" s="19"/>
      <c r="R5" s="19"/>
      <c r="S5" s="19"/>
      <c r="T5" s="19"/>
      <c r="U5" s="19"/>
      <c r="V5" s="19"/>
      <c r="W5" s="19"/>
      <c r="X5" s="19"/>
      <c r="Y5" s="19"/>
      <c r="Z5" s="19"/>
      <c r="AA5" s="19"/>
      <c r="AB5" s="19"/>
      <c r="AC5" s="19"/>
      <c r="AD5" s="19"/>
      <c r="AE5" s="19"/>
      <c r="AF5" s="19"/>
    </row>
    <row r="6" spans="1:32" ht="24" customHeight="1">
      <c r="A6" s="717" t="s">
        <v>154</v>
      </c>
      <c r="B6" s="718"/>
      <c r="C6" s="718"/>
      <c r="D6" s="718"/>
      <c r="E6" s="718"/>
      <c r="F6" s="718"/>
      <c r="G6" s="718"/>
      <c r="H6" s="718"/>
      <c r="I6" s="718"/>
      <c r="J6" s="718"/>
      <c r="K6" s="718"/>
      <c r="L6" s="718"/>
      <c r="M6" s="718"/>
      <c r="N6" s="719"/>
      <c r="O6" s="19"/>
      <c r="P6" s="19"/>
      <c r="Q6" s="19"/>
      <c r="R6" s="19"/>
      <c r="S6" s="19"/>
      <c r="T6" s="19"/>
      <c r="U6" s="19"/>
      <c r="V6" s="19"/>
      <c r="W6" s="19"/>
      <c r="X6" s="19"/>
      <c r="Y6" s="19"/>
      <c r="Z6" s="19"/>
      <c r="AA6" s="19"/>
      <c r="AB6" s="19"/>
      <c r="AC6" s="19"/>
      <c r="AD6" s="19"/>
      <c r="AE6" s="19"/>
      <c r="AF6" s="19"/>
    </row>
    <row r="7" spans="1:32" ht="14.25">
      <c r="A7" s="717" t="s">
        <v>155</v>
      </c>
      <c r="B7" s="718"/>
      <c r="C7" s="718"/>
      <c r="D7" s="718"/>
      <c r="E7" s="718"/>
      <c r="F7" s="718"/>
      <c r="G7" s="718"/>
      <c r="H7" s="718"/>
      <c r="I7" s="718"/>
      <c r="J7" s="718"/>
      <c r="K7" s="718"/>
      <c r="L7" s="718"/>
      <c r="M7" s="718"/>
      <c r="N7" s="719"/>
      <c r="O7" s="19"/>
      <c r="P7" s="19"/>
      <c r="Q7" s="19"/>
      <c r="R7" s="19"/>
      <c r="S7" s="19"/>
      <c r="T7" s="19"/>
      <c r="U7" s="19"/>
      <c r="V7" s="19"/>
      <c r="W7" s="19"/>
      <c r="X7" s="19"/>
      <c r="Y7" s="19"/>
      <c r="Z7" s="19"/>
      <c r="AA7" s="19"/>
      <c r="AB7" s="19"/>
      <c r="AC7" s="19"/>
      <c r="AD7" s="19"/>
      <c r="AE7" s="19"/>
      <c r="AF7" s="19"/>
    </row>
    <row r="8" spans="1:32" ht="89.1" customHeight="1">
      <c r="A8" s="735" t="s">
        <v>333</v>
      </c>
      <c r="B8" s="718"/>
      <c r="C8" s="718"/>
      <c r="D8" s="718"/>
      <c r="E8" s="718"/>
      <c r="F8" s="718"/>
      <c r="G8" s="718"/>
      <c r="H8" s="718"/>
      <c r="I8" s="718"/>
      <c r="J8" s="718"/>
      <c r="K8" s="718"/>
      <c r="L8" s="718"/>
      <c r="M8" s="718"/>
      <c r="N8" s="719"/>
      <c r="O8" s="19"/>
      <c r="P8" s="19"/>
      <c r="Q8" s="19"/>
      <c r="R8" s="19"/>
      <c r="S8" s="19"/>
      <c r="T8" s="19"/>
      <c r="U8" s="19"/>
      <c r="V8" s="19"/>
      <c r="W8" s="19"/>
      <c r="X8" s="19"/>
      <c r="Y8" s="19"/>
      <c r="Z8" s="19"/>
      <c r="AA8" s="19"/>
      <c r="AB8" s="19"/>
      <c r="AC8" s="19"/>
      <c r="AD8" s="19"/>
      <c r="AE8" s="19"/>
      <c r="AF8" s="19"/>
    </row>
    <row r="9" spans="1:32" ht="14.25">
      <c r="A9" s="7"/>
      <c r="B9" s="8"/>
      <c r="C9" s="8"/>
      <c r="D9" s="7"/>
      <c r="E9" s="7"/>
      <c r="F9" s="7"/>
      <c r="G9" s="7"/>
      <c r="H9" s="7"/>
      <c r="I9" s="7"/>
      <c r="J9" s="7"/>
      <c r="K9" s="7"/>
      <c r="L9" s="7"/>
      <c r="M9" s="7"/>
      <c r="N9" s="7"/>
      <c r="O9" s="19"/>
      <c r="P9" s="19"/>
      <c r="Q9" s="19"/>
      <c r="R9" s="19"/>
      <c r="S9" s="19"/>
      <c r="T9" s="19"/>
      <c r="U9" s="19"/>
      <c r="V9" s="19"/>
      <c r="W9" s="19"/>
      <c r="X9" s="19"/>
      <c r="Y9" s="19"/>
      <c r="Z9" s="19"/>
      <c r="AA9" s="19"/>
      <c r="AB9" s="19"/>
      <c r="AC9" s="19"/>
      <c r="AD9" s="19"/>
      <c r="AE9" s="19"/>
      <c r="AF9" s="19"/>
    </row>
    <row r="10" spans="1:32" ht="51" customHeight="1">
      <c r="A10" s="121" t="s">
        <v>387</v>
      </c>
      <c r="B10" s="11" t="s">
        <v>366</v>
      </c>
      <c r="C10" s="127" t="s">
        <v>42</v>
      </c>
      <c r="D10" s="10" t="s">
        <v>85</v>
      </c>
      <c r="E10" s="120" t="s">
        <v>384</v>
      </c>
      <c r="F10" s="121" t="s">
        <v>385</v>
      </c>
      <c r="G10" s="10" t="s">
        <v>156</v>
      </c>
      <c r="H10" s="20" t="s">
        <v>50</v>
      </c>
      <c r="I10" s="126" t="s">
        <v>388</v>
      </c>
      <c r="J10" s="20" t="s">
        <v>54</v>
      </c>
      <c r="K10" s="20" t="s">
        <v>55</v>
      </c>
      <c r="L10" s="20" t="s">
        <v>56</v>
      </c>
      <c r="M10" s="42" t="s">
        <v>71</v>
      </c>
      <c r="N10" s="10" t="s">
        <v>57</v>
      </c>
      <c r="O10" s="129" t="s">
        <v>393</v>
      </c>
      <c r="P10" s="19"/>
      <c r="Q10" s="19"/>
      <c r="R10" s="19"/>
      <c r="S10" s="19"/>
      <c r="T10" s="19"/>
      <c r="U10" s="19"/>
      <c r="V10" s="19"/>
      <c r="W10" s="19"/>
      <c r="X10" s="19"/>
      <c r="Y10" s="19"/>
      <c r="Z10" s="19"/>
      <c r="AA10" s="19"/>
      <c r="AB10" s="19"/>
      <c r="AC10" s="19"/>
      <c r="AD10" s="19"/>
      <c r="AE10" s="19"/>
      <c r="AF10" s="19"/>
    </row>
    <row r="11" spans="1:32" ht="38.25">
      <c r="A11" s="292" t="s">
        <v>458</v>
      </c>
      <c r="B11" s="221" t="s">
        <v>459</v>
      </c>
      <c r="C11" s="221" t="s">
        <v>460</v>
      </c>
      <c r="D11" s="221" t="s">
        <v>422</v>
      </c>
      <c r="E11" s="221" t="s">
        <v>461</v>
      </c>
      <c r="F11" s="221" t="s">
        <v>462</v>
      </c>
      <c r="G11" s="424" t="s">
        <v>463</v>
      </c>
      <c r="H11" s="424" t="s">
        <v>464</v>
      </c>
      <c r="I11" s="199" t="s">
        <v>465</v>
      </c>
      <c r="J11" s="424">
        <v>1</v>
      </c>
      <c r="K11" s="424">
        <v>1</v>
      </c>
      <c r="L11" s="424">
        <v>1</v>
      </c>
      <c r="M11" s="424">
        <v>100</v>
      </c>
      <c r="N11" s="294">
        <v>100</v>
      </c>
      <c r="O11" s="292" t="s">
        <v>431</v>
      </c>
      <c r="P11" s="19"/>
      <c r="Q11" s="19"/>
      <c r="R11" s="19"/>
      <c r="S11" s="19"/>
      <c r="T11" s="19"/>
      <c r="U11" s="19"/>
      <c r="V11" s="19"/>
      <c r="W11" s="19"/>
      <c r="X11" s="19"/>
      <c r="Y11" s="19"/>
      <c r="Z11" s="19"/>
      <c r="AA11" s="19"/>
      <c r="AB11" s="19"/>
      <c r="AC11" s="19"/>
      <c r="AD11" s="19"/>
      <c r="AE11" s="19"/>
      <c r="AF11" s="19"/>
    </row>
    <row r="12" spans="1:32" ht="178.5">
      <c r="A12" s="221" t="s">
        <v>662</v>
      </c>
      <c r="B12" s="221" t="s">
        <v>663</v>
      </c>
      <c r="C12" s="261" t="s">
        <v>572</v>
      </c>
      <c r="D12" s="179" t="s">
        <v>422</v>
      </c>
      <c r="E12" s="221" t="s">
        <v>461</v>
      </c>
      <c r="F12" s="425" t="s">
        <v>664</v>
      </c>
      <c r="G12" s="199" t="s">
        <v>665</v>
      </c>
      <c r="H12" s="199" t="s">
        <v>666</v>
      </c>
      <c r="I12" s="198" t="s">
        <v>667</v>
      </c>
      <c r="J12" s="199">
        <v>4</v>
      </c>
      <c r="K12" s="199">
        <v>2</v>
      </c>
      <c r="L12" s="199">
        <v>4</v>
      </c>
      <c r="M12" s="199">
        <v>100</v>
      </c>
      <c r="N12" s="181">
        <f>M12/L12</f>
        <v>25</v>
      </c>
      <c r="O12" s="148" t="s">
        <v>668</v>
      </c>
      <c r="P12" s="47"/>
      <c r="Q12" s="47"/>
      <c r="R12" s="47"/>
      <c r="S12" s="47"/>
      <c r="T12" s="47"/>
      <c r="U12" s="47"/>
      <c r="V12" s="47"/>
      <c r="W12" s="47"/>
      <c r="X12" s="47"/>
      <c r="Y12" s="47"/>
      <c r="Z12" s="47"/>
      <c r="AA12" s="47"/>
      <c r="AB12" s="47"/>
      <c r="AC12" s="47"/>
      <c r="AD12" s="47"/>
      <c r="AE12" s="47"/>
      <c r="AF12" s="47"/>
    </row>
    <row r="13" spans="1:32" ht="114.75">
      <c r="A13" s="221" t="s">
        <v>809</v>
      </c>
      <c r="B13" s="221" t="s">
        <v>663</v>
      </c>
      <c r="C13" s="221" t="s">
        <v>810</v>
      </c>
      <c r="D13" s="221" t="s">
        <v>422</v>
      </c>
      <c r="E13" s="221" t="s">
        <v>811</v>
      </c>
      <c r="F13" s="221" t="s">
        <v>812</v>
      </c>
      <c r="G13" s="198" t="s">
        <v>813</v>
      </c>
      <c r="H13" s="221" t="s">
        <v>814</v>
      </c>
      <c r="I13" s="198" t="s">
        <v>815</v>
      </c>
      <c r="J13" s="198">
        <v>2</v>
      </c>
      <c r="K13" s="198">
        <v>2</v>
      </c>
      <c r="L13" s="198">
        <v>2</v>
      </c>
      <c r="M13" s="198">
        <v>150</v>
      </c>
      <c r="N13" s="223">
        <f>150/2</f>
        <v>75</v>
      </c>
      <c r="O13" s="419" t="s">
        <v>781</v>
      </c>
      <c r="P13" s="47"/>
      <c r="Q13" s="47"/>
      <c r="R13" s="47"/>
      <c r="S13" s="47"/>
      <c r="T13" s="47"/>
      <c r="U13" s="47"/>
      <c r="V13" s="47"/>
      <c r="W13" s="47"/>
      <c r="X13" s="47"/>
      <c r="Y13" s="47"/>
      <c r="Z13" s="47"/>
      <c r="AA13" s="47"/>
      <c r="AB13" s="47"/>
      <c r="AC13" s="47"/>
      <c r="AD13" s="47"/>
      <c r="AE13" s="47"/>
      <c r="AF13" s="47"/>
    </row>
    <row r="14" spans="1:32" ht="76.5">
      <c r="A14" s="221" t="s">
        <v>1349</v>
      </c>
      <c r="B14" s="221" t="s">
        <v>459</v>
      </c>
      <c r="C14" s="221" t="s">
        <v>1350</v>
      </c>
      <c r="D14" s="221" t="s">
        <v>422</v>
      </c>
      <c r="E14" s="221" t="s">
        <v>1351</v>
      </c>
      <c r="F14" s="221" t="s">
        <v>1352</v>
      </c>
      <c r="G14" s="198" t="s">
        <v>1353</v>
      </c>
      <c r="H14" s="198" t="s">
        <v>1354</v>
      </c>
      <c r="I14" s="198" t="s">
        <v>1355</v>
      </c>
      <c r="J14" s="198">
        <v>2</v>
      </c>
      <c r="K14" s="198">
        <v>2</v>
      </c>
      <c r="L14" s="198">
        <v>3</v>
      </c>
      <c r="M14" s="199">
        <v>150</v>
      </c>
      <c r="N14" s="181">
        <v>75</v>
      </c>
      <c r="O14" s="419" t="s">
        <v>1348</v>
      </c>
      <c r="P14" s="47"/>
      <c r="Q14" s="47"/>
      <c r="R14" s="47"/>
      <c r="S14" s="47"/>
      <c r="T14" s="47"/>
      <c r="U14" s="47"/>
      <c r="V14" s="47"/>
      <c r="W14" s="47"/>
      <c r="X14" s="47"/>
      <c r="Y14" s="47"/>
      <c r="Z14" s="47"/>
      <c r="AA14" s="47"/>
      <c r="AB14" s="47"/>
      <c r="AC14" s="47"/>
      <c r="AD14" s="47"/>
      <c r="AE14" s="47"/>
      <c r="AF14" s="47"/>
    </row>
    <row r="15" spans="1:32" ht="63.75">
      <c r="A15" s="221" t="s">
        <v>1356</v>
      </c>
      <c r="B15" s="221" t="s">
        <v>459</v>
      </c>
      <c r="C15" s="221" t="s">
        <v>1357</v>
      </c>
      <c r="D15" s="221" t="s">
        <v>422</v>
      </c>
      <c r="E15" s="221" t="s">
        <v>1358</v>
      </c>
      <c r="F15" s="221" t="s">
        <v>1359</v>
      </c>
      <c r="G15" s="198" t="s">
        <v>1360</v>
      </c>
      <c r="H15" s="198" t="s">
        <v>1361</v>
      </c>
      <c r="I15" s="198" t="s">
        <v>1362</v>
      </c>
      <c r="J15" s="198">
        <v>3</v>
      </c>
      <c r="K15" s="198">
        <v>3</v>
      </c>
      <c r="L15" s="198">
        <v>3</v>
      </c>
      <c r="M15" s="198">
        <v>150</v>
      </c>
      <c r="N15" s="181">
        <v>50</v>
      </c>
      <c r="O15" s="419" t="s">
        <v>1348</v>
      </c>
      <c r="P15" s="47"/>
      <c r="Q15" s="47"/>
      <c r="R15" s="47"/>
      <c r="S15" s="47"/>
      <c r="T15" s="47"/>
      <c r="U15" s="47"/>
      <c r="V15" s="47"/>
      <c r="W15" s="47"/>
      <c r="X15" s="47"/>
      <c r="Y15" s="47"/>
      <c r="Z15" s="47"/>
      <c r="AA15" s="47"/>
      <c r="AB15" s="47"/>
      <c r="AC15" s="47"/>
      <c r="AD15" s="47"/>
      <c r="AE15" s="47"/>
      <c r="AF15" s="47"/>
    </row>
    <row r="16" spans="1:32" ht="140.25">
      <c r="A16" s="221" t="s">
        <v>1363</v>
      </c>
      <c r="B16" s="221" t="s">
        <v>459</v>
      </c>
      <c r="C16" s="221" t="s">
        <v>1364</v>
      </c>
      <c r="D16" s="221" t="s">
        <v>422</v>
      </c>
      <c r="E16" s="221" t="s">
        <v>1365</v>
      </c>
      <c r="F16" s="221" t="s">
        <v>1366</v>
      </c>
      <c r="G16" s="198" t="s">
        <v>1367</v>
      </c>
      <c r="H16" s="199"/>
      <c r="I16" s="199"/>
      <c r="J16" s="198">
        <v>4</v>
      </c>
      <c r="K16" s="198">
        <v>3</v>
      </c>
      <c r="L16" s="198">
        <v>4</v>
      </c>
      <c r="M16" s="199">
        <v>50</v>
      </c>
      <c r="N16" s="181">
        <v>12.5</v>
      </c>
      <c r="O16" s="419" t="s">
        <v>1348</v>
      </c>
      <c r="P16" s="47"/>
      <c r="Q16" s="47"/>
      <c r="R16" s="47"/>
      <c r="S16" s="47"/>
      <c r="T16" s="47"/>
      <c r="U16" s="47"/>
      <c r="V16" s="47"/>
      <c r="W16" s="47"/>
      <c r="X16" s="47"/>
      <c r="Y16" s="47"/>
      <c r="Z16" s="47"/>
      <c r="AA16" s="47"/>
      <c r="AB16" s="47"/>
      <c r="AC16" s="47"/>
      <c r="AD16" s="47"/>
      <c r="AE16" s="47"/>
      <c r="AF16" s="47"/>
    </row>
    <row r="17" spans="1:32" ht="63.75">
      <c r="A17" s="264" t="s">
        <v>1581</v>
      </c>
      <c r="B17" s="221" t="s">
        <v>663</v>
      </c>
      <c r="C17" s="221" t="s">
        <v>1580</v>
      </c>
      <c r="D17" s="221" t="s">
        <v>422</v>
      </c>
      <c r="E17" s="221" t="s">
        <v>1582</v>
      </c>
      <c r="F17" s="221" t="s">
        <v>1583</v>
      </c>
      <c r="G17" s="199" t="s">
        <v>1584</v>
      </c>
      <c r="H17" s="199" t="s">
        <v>1585</v>
      </c>
      <c r="I17" s="199"/>
      <c r="J17" s="199">
        <v>1</v>
      </c>
      <c r="K17" s="199">
        <v>1</v>
      </c>
      <c r="L17" s="199">
        <v>1</v>
      </c>
      <c r="M17" s="199">
        <v>50</v>
      </c>
      <c r="N17" s="181">
        <v>50</v>
      </c>
      <c r="O17" s="221" t="s">
        <v>1580</v>
      </c>
      <c r="P17" s="47"/>
      <c r="Q17" s="47"/>
      <c r="R17" s="47"/>
      <c r="S17" s="47"/>
      <c r="T17" s="47"/>
      <c r="U17" s="47"/>
      <c r="V17" s="47"/>
      <c r="W17" s="47"/>
      <c r="X17" s="47"/>
      <c r="Y17" s="47"/>
      <c r="Z17" s="47"/>
      <c r="AA17" s="47"/>
      <c r="AB17" s="47"/>
      <c r="AC17" s="47"/>
      <c r="AD17" s="47"/>
      <c r="AE17" s="47"/>
      <c r="AF17" s="47"/>
    </row>
    <row r="18" spans="1:32" ht="71.25">
      <c r="A18" s="264" t="s">
        <v>1586</v>
      </c>
      <c r="B18" s="221" t="s">
        <v>663</v>
      </c>
      <c r="C18" s="221" t="s">
        <v>1587</v>
      </c>
      <c r="D18" s="221" t="s">
        <v>422</v>
      </c>
      <c r="E18" s="221" t="s">
        <v>1588</v>
      </c>
      <c r="F18" s="221" t="s">
        <v>1589</v>
      </c>
      <c r="G18" s="199" t="s">
        <v>1590</v>
      </c>
      <c r="H18" s="198"/>
      <c r="I18" s="198" t="s">
        <v>1591</v>
      </c>
      <c r="J18" s="198">
        <v>1</v>
      </c>
      <c r="K18" s="198">
        <v>1</v>
      </c>
      <c r="L18" s="198">
        <v>2</v>
      </c>
      <c r="M18" s="198">
        <v>100</v>
      </c>
      <c r="N18" s="181">
        <v>50</v>
      </c>
      <c r="O18" s="221" t="s">
        <v>1580</v>
      </c>
      <c r="P18" s="47"/>
      <c r="Q18" s="47"/>
      <c r="R18" s="47"/>
      <c r="S18" s="47"/>
      <c r="T18" s="47"/>
      <c r="U18" s="47"/>
      <c r="V18" s="47"/>
      <c r="W18" s="47"/>
      <c r="X18" s="47"/>
      <c r="Y18" s="47"/>
      <c r="Z18" s="47"/>
      <c r="AA18" s="47"/>
      <c r="AB18" s="47"/>
      <c r="AC18" s="47"/>
      <c r="AD18" s="47"/>
      <c r="AE18" s="47"/>
      <c r="AF18" s="47"/>
    </row>
    <row r="19" spans="1:32" ht="63.75">
      <c r="A19" s="426" t="s">
        <v>1847</v>
      </c>
      <c r="B19" s="221" t="s">
        <v>459</v>
      </c>
      <c r="C19" s="418" t="s">
        <v>1848</v>
      </c>
      <c r="D19" s="221" t="s">
        <v>422</v>
      </c>
      <c r="E19" s="221" t="s">
        <v>1849</v>
      </c>
      <c r="F19" s="221" t="s">
        <v>1850</v>
      </c>
      <c r="G19" s="199" t="s">
        <v>1851</v>
      </c>
      <c r="H19" s="264" t="s">
        <v>1852</v>
      </c>
      <c r="I19" s="199" t="s">
        <v>1853</v>
      </c>
      <c r="J19" s="199">
        <v>0</v>
      </c>
      <c r="K19" s="199">
        <v>0</v>
      </c>
      <c r="L19" s="199">
        <v>3</v>
      </c>
      <c r="M19" s="199">
        <v>100</v>
      </c>
      <c r="N19" s="181">
        <v>33.333333333333336</v>
      </c>
      <c r="O19" s="427" t="s">
        <v>1819</v>
      </c>
      <c r="P19" s="47"/>
      <c r="Q19" s="47"/>
      <c r="R19" s="47"/>
      <c r="S19" s="47"/>
      <c r="T19" s="47"/>
      <c r="U19" s="47"/>
      <c r="V19" s="47"/>
      <c r="W19" s="47"/>
      <c r="X19" s="47"/>
      <c r="Y19" s="47"/>
      <c r="Z19" s="47"/>
      <c r="AA19" s="47"/>
      <c r="AB19" s="47"/>
      <c r="AC19" s="47"/>
      <c r="AD19" s="47"/>
      <c r="AE19" s="47"/>
      <c r="AF19" s="47"/>
    </row>
    <row r="20" spans="1:32" ht="63.75">
      <c r="A20" s="282" t="s">
        <v>1958</v>
      </c>
      <c r="B20" s="282" t="s">
        <v>663</v>
      </c>
      <c r="C20" s="282" t="s">
        <v>1959</v>
      </c>
      <c r="D20" s="282" t="s">
        <v>422</v>
      </c>
      <c r="E20" s="282" t="s">
        <v>1002</v>
      </c>
      <c r="F20" s="282" t="s">
        <v>1960</v>
      </c>
      <c r="G20" s="282" t="s">
        <v>1961</v>
      </c>
      <c r="H20" s="282" t="s">
        <v>1962</v>
      </c>
      <c r="I20" s="282" t="s">
        <v>1963</v>
      </c>
      <c r="J20" s="428">
        <v>2</v>
      </c>
      <c r="K20" s="428">
        <v>2</v>
      </c>
      <c r="L20" s="428">
        <v>2</v>
      </c>
      <c r="M20" s="428">
        <v>150</v>
      </c>
      <c r="N20" s="295">
        <v>75</v>
      </c>
      <c r="O20" s="427" t="s">
        <v>1964</v>
      </c>
      <c r="P20" s="47"/>
      <c r="Q20" s="47"/>
      <c r="R20" s="47"/>
      <c r="S20" s="47"/>
      <c r="T20" s="47"/>
      <c r="U20" s="47"/>
      <c r="V20" s="47"/>
      <c r="W20" s="47"/>
      <c r="X20" s="47"/>
      <c r="Y20" s="47"/>
      <c r="Z20" s="47"/>
      <c r="AA20" s="47"/>
      <c r="AB20" s="47"/>
      <c r="AC20" s="47"/>
      <c r="AD20" s="47"/>
      <c r="AE20" s="47"/>
      <c r="AF20" s="47"/>
    </row>
    <row r="21" spans="1:32" ht="178.5">
      <c r="A21" s="221" t="s">
        <v>662</v>
      </c>
      <c r="B21" s="221" t="s">
        <v>663</v>
      </c>
      <c r="C21" s="261" t="s">
        <v>572</v>
      </c>
      <c r="D21" s="179" t="s">
        <v>422</v>
      </c>
      <c r="E21" s="221" t="s">
        <v>461</v>
      </c>
      <c r="F21" s="425" t="s">
        <v>664</v>
      </c>
      <c r="G21" s="199" t="s">
        <v>665</v>
      </c>
      <c r="H21" s="199" t="s">
        <v>666</v>
      </c>
      <c r="I21" s="198" t="s">
        <v>667</v>
      </c>
      <c r="J21" s="199">
        <v>4</v>
      </c>
      <c r="K21" s="199">
        <v>2</v>
      </c>
      <c r="L21" s="199">
        <v>4</v>
      </c>
      <c r="M21" s="199">
        <v>100</v>
      </c>
      <c r="N21" s="181">
        <f>M21/L21</f>
        <v>25</v>
      </c>
      <c r="O21" s="427" t="s">
        <v>2029</v>
      </c>
      <c r="P21" s="47"/>
      <c r="Q21" s="47"/>
      <c r="R21" s="47"/>
      <c r="S21" s="47"/>
      <c r="T21" s="47"/>
      <c r="U21" s="47"/>
      <c r="V21" s="47"/>
      <c r="W21" s="47"/>
      <c r="X21" s="47"/>
      <c r="Y21" s="47"/>
      <c r="Z21" s="47"/>
      <c r="AA21" s="47"/>
      <c r="AB21" s="47"/>
      <c r="AC21" s="47"/>
      <c r="AD21" s="47"/>
      <c r="AE21" s="47"/>
      <c r="AF21" s="47"/>
    </row>
    <row r="22" spans="1:32" ht="38.25">
      <c r="A22" s="221" t="s">
        <v>2223</v>
      </c>
      <c r="B22" s="221" t="s">
        <v>663</v>
      </c>
      <c r="C22" s="221" t="s">
        <v>2224</v>
      </c>
      <c r="D22" s="221" t="s">
        <v>2215</v>
      </c>
      <c r="E22" s="429" t="s">
        <v>2225</v>
      </c>
      <c r="F22" s="180" t="s">
        <v>2226</v>
      </c>
      <c r="G22" s="199" t="s">
        <v>2227</v>
      </c>
      <c r="H22" s="296" t="s">
        <v>2228</v>
      </c>
      <c r="I22" s="420" t="s">
        <v>2229</v>
      </c>
      <c r="J22" s="199"/>
      <c r="K22" s="199">
        <v>1</v>
      </c>
      <c r="L22" s="199">
        <v>1</v>
      </c>
      <c r="M22" s="199">
        <v>100</v>
      </c>
      <c r="N22" s="181">
        <v>100</v>
      </c>
      <c r="O22" s="427" t="s">
        <v>2212</v>
      </c>
      <c r="P22" s="47"/>
      <c r="Q22" s="47"/>
      <c r="R22" s="47"/>
      <c r="S22" s="47"/>
      <c r="T22" s="47"/>
      <c r="U22" s="47"/>
      <c r="V22" s="47"/>
      <c r="W22" s="47"/>
      <c r="X22" s="47"/>
      <c r="Y22" s="47"/>
      <c r="Z22" s="47"/>
      <c r="AA22" s="47"/>
      <c r="AB22" s="47"/>
      <c r="AC22" s="47"/>
      <c r="AD22" s="47"/>
      <c r="AE22" s="47"/>
      <c r="AF22" s="47"/>
    </row>
    <row r="23" spans="1:32" ht="153">
      <c r="A23" s="221" t="s">
        <v>2230</v>
      </c>
      <c r="B23" s="282" t="s">
        <v>2231</v>
      </c>
      <c r="C23" s="221" t="s">
        <v>2224</v>
      </c>
      <c r="D23" s="221" t="s">
        <v>2215</v>
      </c>
      <c r="E23" s="282" t="s">
        <v>2232</v>
      </c>
      <c r="F23" s="282" t="s">
        <v>2233</v>
      </c>
      <c r="G23" s="428" t="s">
        <v>2234</v>
      </c>
      <c r="H23" s="264" t="s">
        <v>2235</v>
      </c>
      <c r="I23" s="286" t="s">
        <v>2236</v>
      </c>
      <c r="J23" s="198"/>
      <c r="K23" s="198">
        <v>1</v>
      </c>
      <c r="L23" s="198">
        <v>1</v>
      </c>
      <c r="M23" s="199">
        <v>100</v>
      </c>
      <c r="N23" s="181">
        <v>100</v>
      </c>
      <c r="O23" s="427" t="s">
        <v>2212</v>
      </c>
      <c r="P23" s="47"/>
      <c r="Q23" s="47"/>
      <c r="R23" s="47"/>
      <c r="S23" s="47"/>
      <c r="T23" s="47"/>
      <c r="U23" s="47"/>
      <c r="V23" s="47"/>
      <c r="W23" s="47"/>
      <c r="X23" s="47"/>
      <c r="Y23" s="47"/>
      <c r="Z23" s="47"/>
      <c r="AA23" s="47"/>
      <c r="AB23" s="47"/>
      <c r="AC23" s="47"/>
      <c r="AD23" s="47"/>
      <c r="AE23" s="47"/>
      <c r="AF23" s="47"/>
    </row>
    <row r="24" spans="1:32" ht="63.75">
      <c r="A24" s="190" t="s">
        <v>2310</v>
      </c>
      <c r="B24" s="190" t="s">
        <v>2311</v>
      </c>
      <c r="C24" s="190" t="s">
        <v>2312</v>
      </c>
      <c r="D24" s="190" t="s">
        <v>422</v>
      </c>
      <c r="E24" s="190" t="s">
        <v>2313</v>
      </c>
      <c r="F24" s="233" t="s">
        <v>2314</v>
      </c>
      <c r="G24" s="233" t="s">
        <v>813</v>
      </c>
      <c r="H24" s="324" t="s">
        <v>2315</v>
      </c>
      <c r="I24" s="421" t="s">
        <v>2316</v>
      </c>
      <c r="J24" s="260">
        <v>2</v>
      </c>
      <c r="K24" s="260">
        <v>2</v>
      </c>
      <c r="L24" s="260">
        <v>2</v>
      </c>
      <c r="M24" s="260">
        <v>150</v>
      </c>
      <c r="N24" s="298">
        <v>75</v>
      </c>
      <c r="O24" s="427" t="s">
        <v>2277</v>
      </c>
      <c r="P24" s="47"/>
      <c r="Q24" s="47"/>
      <c r="R24" s="47"/>
      <c r="S24" s="47"/>
      <c r="T24" s="47"/>
      <c r="U24" s="47"/>
      <c r="V24" s="47"/>
      <c r="W24" s="47"/>
      <c r="X24" s="47"/>
      <c r="Y24" s="47"/>
      <c r="Z24" s="47"/>
      <c r="AA24" s="47"/>
      <c r="AB24" s="47"/>
      <c r="AC24" s="47"/>
      <c r="AD24" s="47"/>
      <c r="AE24" s="47"/>
      <c r="AF24" s="47"/>
    </row>
    <row r="25" spans="1:32" ht="51">
      <c r="A25" s="190" t="s">
        <v>2317</v>
      </c>
      <c r="B25" s="190" t="s">
        <v>2311</v>
      </c>
      <c r="C25" s="190" t="s">
        <v>2318</v>
      </c>
      <c r="D25" s="190" t="s">
        <v>782</v>
      </c>
      <c r="E25" s="233" t="s">
        <v>2319</v>
      </c>
      <c r="F25" s="233" t="s">
        <v>2320</v>
      </c>
      <c r="G25" s="233" t="s">
        <v>2321</v>
      </c>
      <c r="H25" s="260" t="s">
        <v>2322</v>
      </c>
      <c r="I25" s="190" t="s">
        <v>2323</v>
      </c>
      <c r="J25" s="260">
        <v>1</v>
      </c>
      <c r="K25" s="260">
        <v>1</v>
      </c>
      <c r="L25" s="260">
        <v>1</v>
      </c>
      <c r="M25" s="260">
        <v>100</v>
      </c>
      <c r="N25" s="298">
        <v>100</v>
      </c>
      <c r="O25" s="427" t="s">
        <v>2277</v>
      </c>
      <c r="P25" s="47"/>
      <c r="Q25" s="47"/>
      <c r="R25" s="47"/>
      <c r="S25" s="47"/>
      <c r="T25" s="47"/>
      <c r="U25" s="47"/>
      <c r="V25" s="47"/>
      <c r="W25" s="47"/>
      <c r="X25" s="47"/>
      <c r="Y25" s="47"/>
      <c r="Z25" s="47"/>
      <c r="AA25" s="47"/>
      <c r="AB25" s="47"/>
      <c r="AC25" s="47"/>
      <c r="AD25" s="47"/>
      <c r="AE25" s="47"/>
      <c r="AF25" s="47"/>
    </row>
    <row r="26" spans="1:32" ht="14.25">
      <c r="A26" s="228" t="s">
        <v>2781</v>
      </c>
      <c r="B26" s="228" t="s">
        <v>663</v>
      </c>
      <c r="C26" s="228" t="s">
        <v>2782</v>
      </c>
      <c r="D26" s="228" t="s">
        <v>422</v>
      </c>
      <c r="E26" s="228" t="s">
        <v>2783</v>
      </c>
      <c r="F26" s="228" t="s">
        <v>1589</v>
      </c>
      <c r="G26" s="229" t="s">
        <v>2784</v>
      </c>
      <c r="H26" s="229" t="s">
        <v>2785</v>
      </c>
      <c r="I26" s="229" t="s">
        <v>2786</v>
      </c>
      <c r="J26" s="229" t="s">
        <v>580</v>
      </c>
      <c r="K26" s="229">
        <v>1</v>
      </c>
      <c r="L26" s="229">
        <v>1</v>
      </c>
      <c r="M26" s="229">
        <v>100</v>
      </c>
      <c r="N26" s="411">
        <v>100</v>
      </c>
      <c r="O26" s="180" t="s">
        <v>2397</v>
      </c>
      <c r="P26" s="249"/>
      <c r="Q26" s="47"/>
      <c r="R26" s="47"/>
      <c r="S26" s="47"/>
      <c r="T26" s="47"/>
      <c r="U26" s="47"/>
      <c r="V26" s="47"/>
      <c r="W26" s="47"/>
      <c r="X26" s="47"/>
      <c r="Y26" s="47"/>
      <c r="Z26" s="47"/>
      <c r="AA26" s="47"/>
      <c r="AB26" s="47"/>
      <c r="AC26" s="47"/>
      <c r="AD26" s="47"/>
      <c r="AE26" s="47"/>
      <c r="AF26" s="47"/>
    </row>
    <row r="27" spans="1:32" ht="14.25">
      <c r="A27" s="228" t="s">
        <v>2787</v>
      </c>
      <c r="B27" s="228" t="s">
        <v>663</v>
      </c>
      <c r="C27" s="228" t="s">
        <v>2782</v>
      </c>
      <c r="D27" s="228" t="s">
        <v>422</v>
      </c>
      <c r="E27" s="228" t="s">
        <v>2783</v>
      </c>
      <c r="F27" s="228" t="s">
        <v>1589</v>
      </c>
      <c r="G27" s="229" t="s">
        <v>2788</v>
      </c>
      <c r="H27" s="229" t="s">
        <v>2789</v>
      </c>
      <c r="I27" s="229" t="s">
        <v>2786</v>
      </c>
      <c r="J27" s="229" t="s">
        <v>580</v>
      </c>
      <c r="K27" s="229">
        <v>1</v>
      </c>
      <c r="L27" s="229">
        <v>1</v>
      </c>
      <c r="M27" s="229">
        <v>100</v>
      </c>
      <c r="N27" s="411">
        <v>100</v>
      </c>
      <c r="O27" s="228" t="s">
        <v>2397</v>
      </c>
      <c r="P27" s="231"/>
      <c r="Q27" s="47"/>
      <c r="R27" s="47"/>
      <c r="S27" s="47"/>
      <c r="T27" s="47"/>
      <c r="U27" s="47"/>
      <c r="V27" s="47"/>
      <c r="W27" s="47"/>
      <c r="X27" s="47"/>
      <c r="Y27" s="47"/>
      <c r="Z27" s="47"/>
      <c r="AA27" s="47"/>
      <c r="AB27" s="47"/>
      <c r="AC27" s="47"/>
      <c r="AD27" s="47"/>
      <c r="AE27" s="47"/>
      <c r="AF27" s="47"/>
    </row>
    <row r="28" spans="1:32" ht="14.25">
      <c r="A28" s="228" t="s">
        <v>2790</v>
      </c>
      <c r="B28" s="228" t="s">
        <v>663</v>
      </c>
      <c r="C28" s="228" t="s">
        <v>2791</v>
      </c>
      <c r="D28" s="228" t="s">
        <v>422</v>
      </c>
      <c r="E28" s="228" t="s">
        <v>2792</v>
      </c>
      <c r="F28" s="228" t="s">
        <v>2793</v>
      </c>
      <c r="G28" s="229" t="s">
        <v>2794</v>
      </c>
      <c r="H28" s="430" t="s">
        <v>2795</v>
      </c>
      <c r="I28" s="229" t="s">
        <v>2796</v>
      </c>
      <c r="J28" s="229">
        <v>3</v>
      </c>
      <c r="K28" s="229">
        <v>1</v>
      </c>
      <c r="L28" s="229">
        <v>3</v>
      </c>
      <c r="M28" s="229">
        <v>150</v>
      </c>
      <c r="N28" s="411">
        <v>50</v>
      </c>
      <c r="O28" s="180" t="s">
        <v>2400</v>
      </c>
      <c r="P28" s="231"/>
      <c r="Q28" s="47"/>
      <c r="R28" s="47"/>
      <c r="S28" s="47"/>
      <c r="T28" s="47"/>
      <c r="U28" s="47"/>
      <c r="V28" s="47"/>
      <c r="W28" s="47"/>
      <c r="X28" s="47"/>
      <c r="Y28" s="47"/>
      <c r="Z28" s="47"/>
      <c r="AA28" s="47"/>
      <c r="AB28" s="47"/>
      <c r="AC28" s="47"/>
      <c r="AD28" s="47"/>
      <c r="AE28" s="47"/>
      <c r="AF28" s="47"/>
    </row>
    <row r="29" spans="1:32" ht="14.25">
      <c r="A29" s="233" t="s">
        <v>2797</v>
      </c>
      <c r="B29" s="228" t="s">
        <v>663</v>
      </c>
      <c r="C29" s="228" t="s">
        <v>2798</v>
      </c>
      <c r="D29" s="228" t="s">
        <v>422</v>
      </c>
      <c r="E29" s="228" t="s">
        <v>2799</v>
      </c>
      <c r="F29" s="228" t="s">
        <v>1850</v>
      </c>
      <c r="G29" s="229" t="s">
        <v>2800</v>
      </c>
      <c r="H29" s="228" t="s">
        <v>2801</v>
      </c>
      <c r="I29" s="229" t="s">
        <v>2802</v>
      </c>
      <c r="J29" s="229">
        <v>1</v>
      </c>
      <c r="K29" s="229">
        <v>1</v>
      </c>
      <c r="L29" s="229">
        <v>1</v>
      </c>
      <c r="M29" s="229">
        <v>100</v>
      </c>
      <c r="N29" s="411">
        <v>100</v>
      </c>
      <c r="O29" s="180" t="s">
        <v>2400</v>
      </c>
      <c r="P29" s="231"/>
      <c r="Q29" s="47"/>
      <c r="R29" s="47"/>
      <c r="S29" s="47"/>
      <c r="T29" s="47"/>
      <c r="U29" s="47"/>
      <c r="V29" s="47"/>
      <c r="W29" s="47"/>
      <c r="X29" s="47"/>
      <c r="Y29" s="47"/>
      <c r="Z29" s="47"/>
      <c r="AA29" s="47"/>
      <c r="AB29" s="47"/>
      <c r="AC29" s="47"/>
      <c r="AD29" s="47"/>
      <c r="AE29" s="47"/>
      <c r="AF29" s="47"/>
    </row>
    <row r="30" spans="1:32" ht="14.25">
      <c r="A30" s="273" t="s">
        <v>2803</v>
      </c>
      <c r="B30" s="228" t="s">
        <v>459</v>
      </c>
      <c r="C30" s="273" t="s">
        <v>2804</v>
      </c>
      <c r="D30" s="228" t="s">
        <v>422</v>
      </c>
      <c r="E30" s="228" t="s">
        <v>461</v>
      </c>
      <c r="F30" s="228" t="s">
        <v>462</v>
      </c>
      <c r="G30" s="229" t="s">
        <v>2805</v>
      </c>
      <c r="H30" s="228" t="s">
        <v>1852</v>
      </c>
      <c r="I30" s="229" t="s">
        <v>2806</v>
      </c>
      <c r="J30" s="229"/>
      <c r="K30" s="229">
        <v>3</v>
      </c>
      <c r="L30" s="229">
        <v>3</v>
      </c>
      <c r="M30" s="229">
        <v>100</v>
      </c>
      <c r="N30" s="411">
        <v>33.33</v>
      </c>
      <c r="O30" s="228" t="s">
        <v>2402</v>
      </c>
      <c r="P30" s="231"/>
      <c r="Q30" s="47"/>
      <c r="R30" s="47"/>
      <c r="S30" s="47"/>
      <c r="T30" s="47"/>
      <c r="U30" s="47"/>
      <c r="V30" s="47"/>
      <c r="W30" s="47"/>
      <c r="X30" s="47"/>
      <c r="Y30" s="47"/>
      <c r="Z30" s="47"/>
      <c r="AA30" s="47"/>
      <c r="AB30" s="47"/>
      <c r="AC30" s="47"/>
      <c r="AD30" s="47"/>
      <c r="AE30" s="47"/>
      <c r="AF30" s="47"/>
    </row>
    <row r="31" spans="1:32" ht="63.75">
      <c r="A31" s="221" t="s">
        <v>5154</v>
      </c>
      <c r="B31" s="221" t="s">
        <v>663</v>
      </c>
      <c r="C31" s="221" t="s">
        <v>5155</v>
      </c>
      <c r="D31" s="221" t="s">
        <v>782</v>
      </c>
      <c r="E31" s="221" t="s">
        <v>461</v>
      </c>
      <c r="F31" s="221" t="s">
        <v>1589</v>
      </c>
      <c r="G31" s="198" t="s">
        <v>5156</v>
      </c>
      <c r="H31" s="198" t="s">
        <v>5157</v>
      </c>
      <c r="I31" s="198" t="s">
        <v>5158</v>
      </c>
      <c r="J31" s="199">
        <v>2</v>
      </c>
      <c r="K31" s="199">
        <v>2</v>
      </c>
      <c r="L31" s="199">
        <v>2</v>
      </c>
      <c r="M31" s="199">
        <v>100</v>
      </c>
      <c r="N31" s="181">
        <v>50</v>
      </c>
      <c r="O31" s="270" t="s">
        <v>3824</v>
      </c>
      <c r="P31" s="47"/>
      <c r="Q31" s="47"/>
      <c r="R31" s="47"/>
      <c r="S31" s="47"/>
      <c r="T31" s="47"/>
      <c r="U31" s="47"/>
      <c r="V31" s="47"/>
      <c r="W31" s="47"/>
      <c r="X31" s="47"/>
      <c r="Y31" s="47"/>
      <c r="Z31" s="47"/>
      <c r="AA31" s="47"/>
      <c r="AB31" s="47"/>
      <c r="AC31" s="47"/>
      <c r="AD31" s="47"/>
      <c r="AE31" s="47"/>
      <c r="AF31" s="47"/>
    </row>
    <row r="32" spans="1:32" ht="102">
      <c r="A32" s="221" t="s">
        <v>5159</v>
      </c>
      <c r="B32" s="221" t="s">
        <v>663</v>
      </c>
      <c r="C32" s="221" t="s">
        <v>5160</v>
      </c>
      <c r="D32" s="221" t="s">
        <v>782</v>
      </c>
      <c r="E32" s="221" t="s">
        <v>5161</v>
      </c>
      <c r="F32" s="221" t="s">
        <v>5162</v>
      </c>
      <c r="G32" s="199" t="s">
        <v>5163</v>
      </c>
      <c r="H32" s="431" t="s">
        <v>5164</v>
      </c>
      <c r="I32" s="198" t="s">
        <v>5165</v>
      </c>
      <c r="J32" s="198">
        <v>1</v>
      </c>
      <c r="K32" s="198">
        <v>1</v>
      </c>
      <c r="L32" s="198">
        <v>5</v>
      </c>
      <c r="M32" s="198">
        <v>50</v>
      </c>
      <c r="N32" s="181">
        <v>50</v>
      </c>
      <c r="O32" s="270" t="s">
        <v>3824</v>
      </c>
      <c r="P32" s="47"/>
      <c r="Q32" s="47"/>
      <c r="R32" s="47"/>
      <c r="S32" s="47"/>
      <c r="T32" s="47"/>
      <c r="U32" s="47"/>
      <c r="V32" s="47"/>
      <c r="W32" s="47"/>
      <c r="X32" s="47"/>
      <c r="Y32" s="47"/>
      <c r="Z32" s="47"/>
      <c r="AA32" s="47"/>
      <c r="AB32" s="47"/>
      <c r="AC32" s="47"/>
      <c r="AD32" s="47"/>
      <c r="AE32" s="47"/>
      <c r="AF32" s="47"/>
    </row>
    <row r="33" spans="1:32" ht="76.5">
      <c r="A33" s="190" t="s">
        <v>5166</v>
      </c>
      <c r="B33" s="190" t="s">
        <v>663</v>
      </c>
      <c r="C33" s="190" t="s">
        <v>5167</v>
      </c>
      <c r="D33" s="190" t="s">
        <v>782</v>
      </c>
      <c r="E33" s="190" t="s">
        <v>2783</v>
      </c>
      <c r="F33" s="190" t="s">
        <v>1589</v>
      </c>
      <c r="G33" s="263" t="s">
        <v>5168</v>
      </c>
      <c r="H33" s="263" t="s">
        <v>5169</v>
      </c>
      <c r="I33" s="263" t="s">
        <v>5170</v>
      </c>
      <c r="J33" s="263"/>
      <c r="K33" s="263">
        <v>3</v>
      </c>
      <c r="L33" s="263">
        <v>3</v>
      </c>
      <c r="M33" s="263">
        <v>100</v>
      </c>
      <c r="N33" s="232">
        <v>33.299999999999997</v>
      </c>
      <c r="O33" s="228" t="s">
        <v>3833</v>
      </c>
      <c r="P33" s="47"/>
      <c r="Q33" s="47"/>
      <c r="R33" s="47"/>
      <c r="S33" s="47"/>
      <c r="T33" s="47"/>
      <c r="U33" s="47"/>
      <c r="V33" s="47"/>
      <c r="W33" s="47"/>
      <c r="X33" s="47"/>
      <c r="Y33" s="47"/>
      <c r="Z33" s="47"/>
      <c r="AA33" s="47"/>
      <c r="AB33" s="47"/>
      <c r="AC33" s="47"/>
      <c r="AD33" s="47"/>
      <c r="AE33" s="47"/>
      <c r="AF33" s="47"/>
    </row>
    <row r="34" spans="1:32" ht="38.25">
      <c r="A34" s="432" t="s">
        <v>2803</v>
      </c>
      <c r="B34" s="182" t="s">
        <v>459</v>
      </c>
      <c r="C34" s="432" t="s">
        <v>2804</v>
      </c>
      <c r="D34" s="182" t="s">
        <v>782</v>
      </c>
      <c r="E34" s="182" t="s">
        <v>461</v>
      </c>
      <c r="F34" s="182" t="s">
        <v>462</v>
      </c>
      <c r="G34" s="433" t="s">
        <v>2805</v>
      </c>
      <c r="H34" s="269" t="s">
        <v>1852</v>
      </c>
      <c r="I34" s="433" t="s">
        <v>2806</v>
      </c>
      <c r="J34" s="224"/>
      <c r="K34" s="433">
        <v>3</v>
      </c>
      <c r="L34" s="433">
        <v>3</v>
      </c>
      <c r="M34" s="433">
        <v>100</v>
      </c>
      <c r="N34" s="434">
        <v>33.33</v>
      </c>
      <c r="O34" s="228" t="s">
        <v>2176</v>
      </c>
      <c r="P34" s="47"/>
      <c r="Q34" s="47"/>
      <c r="R34" s="47"/>
      <c r="S34" s="47"/>
      <c r="T34" s="47"/>
      <c r="U34" s="47"/>
      <c r="V34" s="47"/>
      <c r="W34" s="47"/>
      <c r="X34" s="47"/>
      <c r="Y34" s="47"/>
      <c r="Z34" s="47"/>
      <c r="AA34" s="47"/>
      <c r="AB34" s="47"/>
      <c r="AC34" s="47"/>
      <c r="AD34" s="47"/>
      <c r="AE34" s="47"/>
      <c r="AF34" s="47"/>
    </row>
    <row r="35" spans="1:32" ht="63.75">
      <c r="A35" s="221" t="s">
        <v>5171</v>
      </c>
      <c r="B35" s="221" t="s">
        <v>459</v>
      </c>
      <c r="C35" s="221" t="s">
        <v>5172</v>
      </c>
      <c r="D35" s="221" t="s">
        <v>3882</v>
      </c>
      <c r="E35" s="221" t="s">
        <v>5173</v>
      </c>
      <c r="F35" s="221" t="s">
        <v>1589</v>
      </c>
      <c r="G35" s="199" t="s">
        <v>5174</v>
      </c>
      <c r="H35" s="199"/>
      <c r="I35" s="199" t="s">
        <v>5175</v>
      </c>
      <c r="J35" s="199">
        <v>2</v>
      </c>
      <c r="K35" s="199">
        <v>2</v>
      </c>
      <c r="L35" s="199">
        <v>2</v>
      </c>
      <c r="M35" s="199">
        <v>100</v>
      </c>
      <c r="N35" s="181">
        <v>50</v>
      </c>
      <c r="O35" s="228" t="s">
        <v>3887</v>
      </c>
      <c r="P35" s="47"/>
      <c r="Q35" s="47"/>
      <c r="R35" s="47"/>
      <c r="S35" s="47"/>
      <c r="T35" s="47"/>
      <c r="U35" s="47"/>
      <c r="V35" s="47"/>
      <c r="W35" s="47"/>
      <c r="X35" s="47"/>
      <c r="Y35" s="47"/>
      <c r="Z35" s="47"/>
      <c r="AA35" s="47"/>
      <c r="AB35" s="47"/>
      <c r="AC35" s="47"/>
      <c r="AD35" s="47"/>
      <c r="AE35" s="47"/>
      <c r="AF35" s="47"/>
    </row>
    <row r="36" spans="1:32" ht="38.25">
      <c r="A36" s="261" t="s">
        <v>5176</v>
      </c>
      <c r="B36" s="221" t="s">
        <v>663</v>
      </c>
      <c r="C36" s="261" t="s">
        <v>3934</v>
      </c>
      <c r="D36" s="221" t="s">
        <v>782</v>
      </c>
      <c r="E36" s="190" t="s">
        <v>5177</v>
      </c>
      <c r="F36" s="221" t="s">
        <v>5178</v>
      </c>
      <c r="G36" s="435" t="s">
        <v>5179</v>
      </c>
      <c r="H36" s="199"/>
      <c r="I36" s="190" t="s">
        <v>5180</v>
      </c>
      <c r="J36" s="199">
        <v>1</v>
      </c>
      <c r="K36" s="199">
        <v>1</v>
      </c>
      <c r="L36" s="199">
        <v>1</v>
      </c>
      <c r="M36" s="199">
        <v>100</v>
      </c>
      <c r="N36" s="181">
        <v>100</v>
      </c>
      <c r="O36" s="228" t="s">
        <v>3942</v>
      </c>
      <c r="P36" s="47"/>
      <c r="Q36" s="47"/>
      <c r="R36" s="47"/>
      <c r="S36" s="47"/>
      <c r="T36" s="47"/>
      <c r="U36" s="47"/>
      <c r="V36" s="47"/>
      <c r="W36" s="47"/>
      <c r="X36" s="47"/>
      <c r="Y36" s="47"/>
      <c r="Z36" s="47"/>
      <c r="AA36" s="47"/>
      <c r="AB36" s="47"/>
      <c r="AC36" s="47"/>
      <c r="AD36" s="47"/>
      <c r="AE36" s="47"/>
      <c r="AF36" s="47"/>
    </row>
    <row r="37" spans="1:32" ht="51">
      <c r="A37" s="221" t="s">
        <v>5181</v>
      </c>
      <c r="B37" s="221" t="s">
        <v>663</v>
      </c>
      <c r="C37" s="221" t="s">
        <v>5182</v>
      </c>
      <c r="D37" s="221" t="s">
        <v>782</v>
      </c>
      <c r="E37" s="221" t="s">
        <v>2783</v>
      </c>
      <c r="F37" s="221" t="s">
        <v>1589</v>
      </c>
      <c r="G37" s="198" t="s">
        <v>5183</v>
      </c>
      <c r="H37" s="198" t="s">
        <v>5184</v>
      </c>
      <c r="I37" s="198" t="s">
        <v>5185</v>
      </c>
      <c r="J37" s="199">
        <v>2</v>
      </c>
      <c r="K37" s="199">
        <v>1</v>
      </c>
      <c r="L37" s="199">
        <v>2</v>
      </c>
      <c r="M37" s="199">
        <v>100</v>
      </c>
      <c r="N37" s="181">
        <v>50</v>
      </c>
      <c r="O37" s="228" t="s">
        <v>3942</v>
      </c>
      <c r="P37" s="47"/>
      <c r="Q37" s="47"/>
      <c r="R37" s="47"/>
      <c r="S37" s="47"/>
      <c r="T37" s="47"/>
      <c r="U37" s="47"/>
      <c r="V37" s="47"/>
      <c r="W37" s="47"/>
      <c r="X37" s="47"/>
      <c r="Y37" s="47"/>
      <c r="Z37" s="47"/>
      <c r="AA37" s="47"/>
      <c r="AB37" s="47"/>
      <c r="AC37" s="47"/>
      <c r="AD37" s="47"/>
      <c r="AE37" s="47"/>
      <c r="AF37" s="47"/>
    </row>
    <row r="38" spans="1:32" ht="51">
      <c r="A38" s="221" t="s">
        <v>5186</v>
      </c>
      <c r="B38" s="221" t="s">
        <v>459</v>
      </c>
      <c r="C38" s="221" t="s">
        <v>5187</v>
      </c>
      <c r="D38" s="221" t="s">
        <v>782</v>
      </c>
      <c r="E38" s="221" t="s">
        <v>461</v>
      </c>
      <c r="F38" s="221" t="s">
        <v>462</v>
      </c>
      <c r="G38" s="198" t="s">
        <v>5188</v>
      </c>
      <c r="H38" s="198" t="s">
        <v>5189</v>
      </c>
      <c r="I38" s="198" t="s">
        <v>5190</v>
      </c>
      <c r="J38" s="199">
        <v>2</v>
      </c>
      <c r="K38" s="199">
        <v>2</v>
      </c>
      <c r="L38" s="199">
        <v>2</v>
      </c>
      <c r="M38" s="199">
        <v>100</v>
      </c>
      <c r="N38" s="181">
        <v>50</v>
      </c>
      <c r="O38" s="233" t="s">
        <v>4737</v>
      </c>
      <c r="P38" s="47"/>
      <c r="Q38" s="47"/>
      <c r="R38" s="47"/>
      <c r="S38" s="47"/>
      <c r="T38" s="47"/>
      <c r="U38" s="47"/>
      <c r="V38" s="47"/>
      <c r="W38" s="47"/>
      <c r="X38" s="47"/>
      <c r="Y38" s="47"/>
      <c r="Z38" s="47"/>
      <c r="AA38" s="47"/>
      <c r="AB38" s="47"/>
      <c r="AC38" s="47"/>
      <c r="AD38" s="47"/>
      <c r="AE38" s="47"/>
      <c r="AF38" s="47"/>
    </row>
    <row r="39" spans="1:32" ht="38.25">
      <c r="A39" s="221" t="s">
        <v>5191</v>
      </c>
      <c r="B39" s="221" t="s">
        <v>663</v>
      </c>
      <c r="C39" s="221" t="s">
        <v>5192</v>
      </c>
      <c r="D39" s="221" t="s">
        <v>782</v>
      </c>
      <c r="E39" s="221" t="s">
        <v>2783</v>
      </c>
      <c r="F39" s="197" t="s">
        <v>462</v>
      </c>
      <c r="G39" s="198" t="s">
        <v>5193</v>
      </c>
      <c r="H39" s="198" t="s">
        <v>5194</v>
      </c>
      <c r="I39" s="198" t="s">
        <v>5195</v>
      </c>
      <c r="J39" s="198">
        <v>1</v>
      </c>
      <c r="K39" s="198">
        <v>1</v>
      </c>
      <c r="L39" s="198">
        <v>1</v>
      </c>
      <c r="M39" s="198">
        <v>100</v>
      </c>
      <c r="N39" s="223">
        <v>100</v>
      </c>
      <c r="O39" s="228" t="s">
        <v>3952</v>
      </c>
      <c r="P39" s="47"/>
      <c r="Q39" s="47"/>
      <c r="R39" s="47"/>
      <c r="S39" s="47"/>
      <c r="T39" s="47"/>
      <c r="U39" s="47"/>
      <c r="V39" s="47"/>
      <c r="W39" s="47"/>
      <c r="X39" s="47"/>
      <c r="Y39" s="47"/>
      <c r="Z39" s="47"/>
      <c r="AA39" s="47"/>
      <c r="AB39" s="47"/>
      <c r="AC39" s="47"/>
      <c r="AD39" s="47"/>
      <c r="AE39" s="47"/>
      <c r="AF39" s="47"/>
    </row>
    <row r="40" spans="1:32" ht="63.75">
      <c r="A40" s="221" t="s">
        <v>5196</v>
      </c>
      <c r="B40" s="221" t="s">
        <v>663</v>
      </c>
      <c r="C40" s="221" t="s">
        <v>5192</v>
      </c>
      <c r="D40" s="221" t="s">
        <v>782</v>
      </c>
      <c r="E40" s="221" t="s">
        <v>995</v>
      </c>
      <c r="F40" s="182" t="s">
        <v>5197</v>
      </c>
      <c r="G40" s="234" t="s">
        <v>5198</v>
      </c>
      <c r="H40" s="436" t="s">
        <v>5199</v>
      </c>
      <c r="I40" s="221" t="s">
        <v>5200</v>
      </c>
      <c r="J40" s="198">
        <v>1</v>
      </c>
      <c r="K40" s="198">
        <v>1</v>
      </c>
      <c r="L40" s="198">
        <v>1</v>
      </c>
      <c r="M40" s="198">
        <v>100</v>
      </c>
      <c r="N40" s="223">
        <v>100</v>
      </c>
      <c r="O40" s="228" t="s">
        <v>3952</v>
      </c>
      <c r="P40" s="47"/>
      <c r="Q40" s="47"/>
      <c r="R40" s="47"/>
      <c r="S40" s="47"/>
      <c r="T40" s="47"/>
      <c r="U40" s="47"/>
      <c r="V40" s="47"/>
      <c r="W40" s="47"/>
      <c r="X40" s="47"/>
      <c r="Y40" s="47"/>
      <c r="Z40" s="47"/>
      <c r="AA40" s="47"/>
      <c r="AB40" s="47"/>
      <c r="AC40" s="47"/>
      <c r="AD40" s="47"/>
      <c r="AE40" s="47"/>
      <c r="AF40" s="47"/>
    </row>
    <row r="41" spans="1:32" ht="51">
      <c r="A41" s="221" t="s">
        <v>5201</v>
      </c>
      <c r="B41" s="221" t="s">
        <v>459</v>
      </c>
      <c r="C41" s="221" t="s">
        <v>4787</v>
      </c>
      <c r="D41" s="221" t="s">
        <v>782</v>
      </c>
      <c r="E41" s="221" t="s">
        <v>5202</v>
      </c>
      <c r="F41" s="221" t="s">
        <v>462</v>
      </c>
      <c r="G41" s="198" t="s">
        <v>5203</v>
      </c>
      <c r="H41" s="198" t="s">
        <v>5204</v>
      </c>
      <c r="I41" s="199" t="s">
        <v>5205</v>
      </c>
      <c r="J41" s="198">
        <v>1</v>
      </c>
      <c r="K41" s="198">
        <v>1</v>
      </c>
      <c r="L41" s="198">
        <v>1</v>
      </c>
      <c r="M41" s="198">
        <v>100</v>
      </c>
      <c r="N41" s="181">
        <v>100</v>
      </c>
      <c r="O41" s="233" t="s">
        <v>4792</v>
      </c>
      <c r="P41" s="47"/>
      <c r="Q41" s="47"/>
      <c r="R41" s="47"/>
      <c r="S41" s="47"/>
      <c r="T41" s="47"/>
      <c r="U41" s="47"/>
      <c r="V41" s="47"/>
      <c r="W41" s="47"/>
      <c r="X41" s="47"/>
      <c r="Y41" s="47"/>
      <c r="Z41" s="47"/>
      <c r="AA41" s="47"/>
      <c r="AB41" s="47"/>
      <c r="AC41" s="47"/>
      <c r="AD41" s="47"/>
      <c r="AE41" s="47"/>
      <c r="AF41" s="47"/>
    </row>
    <row r="42" spans="1:32" ht="102">
      <c r="A42" s="221" t="s">
        <v>5206</v>
      </c>
      <c r="B42" s="221" t="s">
        <v>459</v>
      </c>
      <c r="C42" s="221" t="s">
        <v>5207</v>
      </c>
      <c r="D42" s="221" t="s">
        <v>782</v>
      </c>
      <c r="E42" s="221" t="s">
        <v>5208</v>
      </c>
      <c r="F42" s="221" t="s">
        <v>462</v>
      </c>
      <c r="G42" s="198" t="s">
        <v>5209</v>
      </c>
      <c r="H42" s="198" t="s">
        <v>5210</v>
      </c>
      <c r="I42" s="198" t="s">
        <v>5211</v>
      </c>
      <c r="J42" s="198">
        <v>2</v>
      </c>
      <c r="K42" s="198">
        <v>2</v>
      </c>
      <c r="L42" s="198">
        <v>1</v>
      </c>
      <c r="M42" s="198">
        <v>100</v>
      </c>
      <c r="N42" s="181">
        <v>50</v>
      </c>
      <c r="O42" s="233" t="s">
        <v>4792</v>
      </c>
      <c r="P42" s="47"/>
      <c r="Q42" s="47"/>
      <c r="R42" s="47"/>
      <c r="S42" s="47"/>
      <c r="T42" s="47"/>
      <c r="U42" s="47"/>
      <c r="V42" s="47"/>
      <c r="W42" s="47"/>
      <c r="X42" s="47"/>
      <c r="Y42" s="47"/>
      <c r="Z42" s="47"/>
      <c r="AA42" s="47"/>
      <c r="AB42" s="47"/>
      <c r="AC42" s="47"/>
      <c r="AD42" s="47"/>
      <c r="AE42" s="47"/>
      <c r="AF42" s="47"/>
    </row>
    <row r="43" spans="1:32" ht="51">
      <c r="A43" s="221" t="s">
        <v>5212</v>
      </c>
      <c r="B43" s="221" t="s">
        <v>459</v>
      </c>
      <c r="C43" s="261" t="s">
        <v>5213</v>
      </c>
      <c r="D43" s="425" t="s">
        <v>782</v>
      </c>
      <c r="E43" s="190" t="s">
        <v>461</v>
      </c>
      <c r="F43" s="437" t="s">
        <v>1850</v>
      </c>
      <c r="G43" s="199" t="s">
        <v>5214</v>
      </c>
      <c r="H43" s="296" t="s">
        <v>5215</v>
      </c>
      <c r="I43" s="190" t="s">
        <v>5216</v>
      </c>
      <c r="J43" s="199"/>
      <c r="K43" s="199">
        <v>1</v>
      </c>
      <c r="L43" s="199">
        <v>1</v>
      </c>
      <c r="M43" s="199">
        <v>100</v>
      </c>
      <c r="N43" s="181">
        <v>100</v>
      </c>
      <c r="O43" s="233" t="s">
        <v>4802</v>
      </c>
      <c r="P43" s="47"/>
      <c r="Q43" s="47"/>
      <c r="R43" s="47"/>
      <c r="S43" s="47"/>
      <c r="T43" s="47"/>
      <c r="U43" s="47"/>
      <c r="V43" s="47"/>
      <c r="W43" s="47"/>
      <c r="X43" s="47"/>
      <c r="Y43" s="47"/>
      <c r="Z43" s="47"/>
      <c r="AA43" s="47"/>
      <c r="AB43" s="47"/>
      <c r="AC43" s="47"/>
      <c r="AD43" s="47"/>
      <c r="AE43" s="47"/>
      <c r="AF43" s="47"/>
    </row>
    <row r="44" spans="1:32" ht="63.75">
      <c r="A44" s="221" t="s">
        <v>5217</v>
      </c>
      <c r="B44" s="221" t="s">
        <v>459</v>
      </c>
      <c r="C44" s="261" t="s">
        <v>5213</v>
      </c>
      <c r="D44" s="425" t="s">
        <v>782</v>
      </c>
      <c r="E44" s="221" t="s">
        <v>5218</v>
      </c>
      <c r="F44" s="221" t="s">
        <v>5219</v>
      </c>
      <c r="G44" s="199" t="s">
        <v>5220</v>
      </c>
      <c r="H44" s="438" t="s">
        <v>5221</v>
      </c>
      <c r="I44" s="198" t="s">
        <v>5222</v>
      </c>
      <c r="J44" s="198"/>
      <c r="K44" s="198">
        <v>1</v>
      </c>
      <c r="L44" s="198">
        <v>1</v>
      </c>
      <c r="M44" s="198">
        <v>100</v>
      </c>
      <c r="N44" s="181">
        <v>100</v>
      </c>
      <c r="O44" s="233" t="s">
        <v>4802</v>
      </c>
      <c r="P44" s="47"/>
      <c r="Q44" s="47"/>
      <c r="R44" s="47"/>
      <c r="S44" s="47"/>
      <c r="T44" s="47"/>
      <c r="U44" s="47"/>
      <c r="V44" s="47"/>
      <c r="W44" s="47"/>
      <c r="X44" s="47"/>
      <c r="Y44" s="47"/>
      <c r="Z44" s="47"/>
      <c r="AA44" s="47"/>
      <c r="AB44" s="47"/>
      <c r="AC44" s="47"/>
      <c r="AD44" s="47"/>
      <c r="AE44" s="47"/>
      <c r="AF44" s="47"/>
    </row>
    <row r="45" spans="1:32" ht="102">
      <c r="A45" s="221" t="s">
        <v>5223</v>
      </c>
      <c r="B45" s="221" t="s">
        <v>663</v>
      </c>
      <c r="C45" s="221" t="s">
        <v>5224</v>
      </c>
      <c r="D45" s="221" t="s">
        <v>782</v>
      </c>
      <c r="E45" s="221" t="s">
        <v>5225</v>
      </c>
      <c r="F45" s="221" t="s">
        <v>1850</v>
      </c>
      <c r="G45" s="198" t="s">
        <v>5226</v>
      </c>
      <c r="H45" s="198" t="s">
        <v>5227</v>
      </c>
      <c r="I45" s="198" t="s">
        <v>3045</v>
      </c>
      <c r="J45" s="198">
        <v>3</v>
      </c>
      <c r="K45" s="198">
        <v>3</v>
      </c>
      <c r="L45" s="198">
        <v>3</v>
      </c>
      <c r="M45" s="198">
        <v>100</v>
      </c>
      <c r="N45" s="223">
        <v>33.33</v>
      </c>
      <c r="O45" s="228" t="s">
        <v>3987</v>
      </c>
      <c r="P45" s="47"/>
      <c r="Q45" s="47"/>
      <c r="R45" s="47"/>
      <c r="S45" s="47"/>
      <c r="T45" s="47"/>
      <c r="U45" s="47"/>
      <c r="V45" s="47"/>
      <c r="W45" s="47"/>
      <c r="X45" s="47"/>
      <c r="Y45" s="47"/>
      <c r="Z45" s="47"/>
      <c r="AA45" s="47"/>
      <c r="AB45" s="47"/>
      <c r="AC45" s="47"/>
      <c r="AD45" s="47"/>
      <c r="AE45" s="47"/>
      <c r="AF45" s="47"/>
    </row>
    <row r="46" spans="1:32" ht="63.75">
      <c r="A46" s="221" t="s">
        <v>5228</v>
      </c>
      <c r="B46" s="221" t="s">
        <v>663</v>
      </c>
      <c r="C46" s="221" t="s">
        <v>5155</v>
      </c>
      <c r="D46" s="221" t="s">
        <v>782</v>
      </c>
      <c r="E46" s="221" t="s">
        <v>461</v>
      </c>
      <c r="F46" s="182" t="s">
        <v>1589</v>
      </c>
      <c r="G46" s="234" t="s">
        <v>5156</v>
      </c>
      <c r="H46" s="436" t="s">
        <v>5157</v>
      </c>
      <c r="I46" s="221" t="s">
        <v>5158</v>
      </c>
      <c r="J46" s="198">
        <v>2</v>
      </c>
      <c r="K46" s="198">
        <v>2</v>
      </c>
      <c r="L46" s="198">
        <v>2</v>
      </c>
      <c r="M46" s="198">
        <v>100</v>
      </c>
      <c r="N46" s="223">
        <v>50</v>
      </c>
      <c r="O46" s="180" t="s">
        <v>4064</v>
      </c>
      <c r="P46" s="47"/>
      <c r="Q46" s="47"/>
      <c r="R46" s="47"/>
      <c r="S46" s="47"/>
      <c r="T46" s="47"/>
      <c r="U46" s="47"/>
      <c r="V46" s="47"/>
      <c r="W46" s="47"/>
      <c r="X46" s="47"/>
      <c r="Y46" s="47"/>
      <c r="Z46" s="47"/>
      <c r="AA46" s="47"/>
      <c r="AB46" s="47"/>
      <c r="AC46" s="47"/>
      <c r="AD46" s="47"/>
      <c r="AE46" s="47"/>
      <c r="AF46" s="47"/>
    </row>
    <row r="47" spans="1:32" ht="114.75">
      <c r="A47" s="221" t="s">
        <v>5229</v>
      </c>
      <c r="B47" s="221" t="s">
        <v>459</v>
      </c>
      <c r="C47" s="221" t="s">
        <v>5230</v>
      </c>
      <c r="D47" s="221" t="s">
        <v>782</v>
      </c>
      <c r="E47" s="221" t="s">
        <v>5231</v>
      </c>
      <c r="F47" s="221" t="s">
        <v>5232</v>
      </c>
      <c r="G47" s="199" t="s">
        <v>5233</v>
      </c>
      <c r="H47" s="199" t="s">
        <v>5234</v>
      </c>
      <c r="I47" s="199" t="s">
        <v>5235</v>
      </c>
      <c r="J47" s="199">
        <v>3</v>
      </c>
      <c r="K47" s="199">
        <v>1</v>
      </c>
      <c r="L47" s="199">
        <v>3</v>
      </c>
      <c r="M47" s="199">
        <v>100</v>
      </c>
      <c r="N47" s="181">
        <f>M47/3</f>
        <v>33.333333333333336</v>
      </c>
      <c r="O47" s="228" t="s">
        <v>4014</v>
      </c>
      <c r="P47" s="47"/>
      <c r="Q47" s="47"/>
      <c r="R47" s="47"/>
      <c r="S47" s="47"/>
      <c r="T47" s="47"/>
      <c r="U47" s="47"/>
      <c r="V47" s="47"/>
      <c r="W47" s="47"/>
      <c r="X47" s="47"/>
      <c r="Y47" s="47"/>
      <c r="Z47" s="47"/>
      <c r="AA47" s="47"/>
      <c r="AB47" s="47"/>
      <c r="AC47" s="47"/>
      <c r="AD47" s="47"/>
      <c r="AE47" s="47"/>
      <c r="AF47" s="47"/>
    </row>
    <row r="48" spans="1:32" ht="76.5">
      <c r="A48" s="221" t="s">
        <v>5236</v>
      </c>
      <c r="B48" s="221" t="s">
        <v>663</v>
      </c>
      <c r="C48" s="221" t="s">
        <v>5237</v>
      </c>
      <c r="D48" s="221" t="s">
        <v>782</v>
      </c>
      <c r="E48" s="221" t="s">
        <v>5238</v>
      </c>
      <c r="F48" s="221" t="s">
        <v>5239</v>
      </c>
      <c r="G48" s="199" t="s">
        <v>5240</v>
      </c>
      <c r="H48" s="438" t="s">
        <v>5241</v>
      </c>
      <c r="I48" s="199" t="s">
        <v>722</v>
      </c>
      <c r="J48" s="199">
        <v>3</v>
      </c>
      <c r="K48" s="199">
        <v>3</v>
      </c>
      <c r="L48" s="199">
        <v>3</v>
      </c>
      <c r="M48" s="199">
        <v>50</v>
      </c>
      <c r="N48" s="181">
        <f>M48/3</f>
        <v>16.666666666666668</v>
      </c>
      <c r="O48" s="228" t="s">
        <v>4035</v>
      </c>
      <c r="P48" s="47"/>
      <c r="Q48" s="47"/>
      <c r="R48" s="47"/>
      <c r="S48" s="47"/>
      <c r="T48" s="47"/>
      <c r="U48" s="47"/>
      <c r="V48" s="47"/>
      <c r="W48" s="47"/>
      <c r="X48" s="47"/>
      <c r="Y48" s="47"/>
      <c r="Z48" s="47"/>
      <c r="AA48" s="47"/>
      <c r="AB48" s="47"/>
      <c r="AC48" s="47"/>
      <c r="AD48" s="47"/>
      <c r="AE48" s="47"/>
      <c r="AF48" s="47"/>
    </row>
    <row r="49" spans="1:32" ht="76.5">
      <c r="A49" s="221" t="s">
        <v>5242</v>
      </c>
      <c r="B49" s="221" t="s">
        <v>663</v>
      </c>
      <c r="C49" s="221" t="s">
        <v>5243</v>
      </c>
      <c r="D49" s="221" t="s">
        <v>782</v>
      </c>
      <c r="E49" s="221" t="s">
        <v>5244</v>
      </c>
      <c r="F49" s="221" t="s">
        <v>5245</v>
      </c>
      <c r="G49" s="199" t="s">
        <v>5246</v>
      </c>
      <c r="H49" s="438" t="s">
        <v>5247</v>
      </c>
      <c r="I49" s="199" t="s">
        <v>722</v>
      </c>
      <c r="J49" s="198">
        <v>1</v>
      </c>
      <c r="K49" s="198">
        <v>1</v>
      </c>
      <c r="L49" s="198">
        <v>1</v>
      </c>
      <c r="M49" s="198">
        <v>50</v>
      </c>
      <c r="N49" s="181">
        <f>M49/L49</f>
        <v>50</v>
      </c>
      <c r="O49" s="228" t="s">
        <v>4035</v>
      </c>
      <c r="P49" s="47"/>
      <c r="Q49" s="47"/>
      <c r="R49" s="47"/>
      <c r="S49" s="47"/>
      <c r="T49" s="47"/>
      <c r="U49" s="47"/>
      <c r="V49" s="47"/>
      <c r="W49" s="47"/>
      <c r="X49" s="47"/>
      <c r="Y49" s="47"/>
      <c r="Z49" s="47"/>
      <c r="AA49" s="47"/>
      <c r="AB49" s="47"/>
      <c r="AC49" s="47"/>
      <c r="AD49" s="47"/>
      <c r="AE49" s="47"/>
      <c r="AF49" s="47"/>
    </row>
    <row r="50" spans="1:32" ht="14.25">
      <c r="A50" s="195"/>
      <c r="B50" s="196"/>
      <c r="C50" s="346"/>
      <c r="D50" s="346"/>
      <c r="E50" s="346"/>
      <c r="F50" s="346"/>
      <c r="G50" s="50"/>
      <c r="H50" s="422"/>
      <c r="I50" s="422"/>
      <c r="J50" s="422"/>
      <c r="K50" s="422"/>
      <c r="L50" s="422"/>
      <c r="M50" s="422"/>
      <c r="N50" s="423"/>
      <c r="O50" s="47"/>
      <c r="P50" s="47"/>
      <c r="Q50" s="47"/>
      <c r="R50" s="47"/>
      <c r="S50" s="47"/>
      <c r="T50" s="47"/>
      <c r="U50" s="47"/>
      <c r="V50" s="47"/>
      <c r="W50" s="47"/>
      <c r="X50" s="47"/>
      <c r="Y50" s="47"/>
      <c r="Z50" s="47"/>
      <c r="AA50" s="47"/>
      <c r="AB50" s="47"/>
      <c r="AC50" s="47"/>
      <c r="AD50" s="47"/>
      <c r="AE50" s="47"/>
      <c r="AF50" s="47"/>
    </row>
    <row r="51" spans="1:32" ht="15.75" customHeight="1">
      <c r="A51" s="12"/>
      <c r="B51" s="13"/>
      <c r="C51" s="21"/>
      <c r="D51" s="21"/>
      <c r="E51" s="21"/>
      <c r="F51" s="21"/>
      <c r="G51" s="14"/>
      <c r="H51" s="16"/>
      <c r="I51" s="16"/>
      <c r="J51" s="16"/>
      <c r="K51" s="16"/>
      <c r="L51" s="16"/>
      <c r="M51" s="16"/>
      <c r="N51" s="51"/>
      <c r="O51" s="47"/>
      <c r="P51" s="47"/>
      <c r="Q51" s="47"/>
      <c r="R51" s="47"/>
      <c r="S51" s="47"/>
      <c r="T51" s="47"/>
      <c r="U51" s="47"/>
      <c r="V51" s="47"/>
      <c r="W51" s="47"/>
      <c r="X51" s="47"/>
      <c r="Y51" s="47"/>
      <c r="Z51" s="47"/>
      <c r="AA51" s="47"/>
      <c r="AB51" s="47"/>
      <c r="AC51" s="47"/>
      <c r="AD51" s="47"/>
      <c r="AE51" s="47"/>
      <c r="AF51" s="47"/>
    </row>
    <row r="52" spans="1:32" ht="15.75" customHeight="1">
      <c r="A52" s="12"/>
      <c r="B52" s="13"/>
      <c r="C52" s="21"/>
      <c r="D52" s="21"/>
      <c r="E52" s="21"/>
      <c r="F52" s="21"/>
      <c r="G52" s="14"/>
      <c r="H52" s="16"/>
      <c r="I52" s="16"/>
      <c r="J52" s="16"/>
      <c r="K52" s="16"/>
      <c r="L52" s="16"/>
      <c r="M52" s="16"/>
      <c r="N52" s="51"/>
      <c r="O52" s="47"/>
      <c r="P52" s="47"/>
      <c r="Q52" s="47"/>
      <c r="R52" s="47"/>
      <c r="S52" s="47"/>
      <c r="T52" s="47"/>
      <c r="U52" s="47"/>
      <c r="V52" s="47"/>
      <c r="W52" s="47"/>
      <c r="X52" s="47"/>
      <c r="Y52" s="47"/>
      <c r="Z52" s="47"/>
      <c r="AA52" s="47"/>
      <c r="AB52" s="47"/>
      <c r="AC52" s="47"/>
      <c r="AD52" s="47"/>
      <c r="AE52" s="47"/>
      <c r="AF52" s="47"/>
    </row>
    <row r="53" spans="1:32" ht="15.75" customHeight="1">
      <c r="A53" s="30" t="s">
        <v>58</v>
      </c>
      <c r="B53" s="2"/>
      <c r="C53" s="2"/>
      <c r="D53" s="3"/>
      <c r="E53" s="3"/>
      <c r="F53" s="3"/>
      <c r="G53" s="32"/>
      <c r="H53" s="48"/>
      <c r="I53" s="48"/>
      <c r="J53" s="48"/>
      <c r="K53" s="48"/>
      <c r="L53" s="48"/>
      <c r="M53" s="48"/>
      <c r="N53" s="48">
        <f>SUM(N11:N52)</f>
        <v>2479.123333333333</v>
      </c>
      <c r="O53" s="47"/>
      <c r="P53" s="47"/>
      <c r="Q53" s="47"/>
      <c r="R53" s="47"/>
      <c r="S53" s="47"/>
      <c r="T53" s="47"/>
      <c r="U53" s="47"/>
      <c r="V53" s="47"/>
      <c r="W53" s="47"/>
      <c r="X53" s="47"/>
      <c r="Y53" s="47"/>
      <c r="Z53" s="47"/>
      <c r="AA53" s="47"/>
      <c r="AB53" s="47"/>
      <c r="AC53" s="47"/>
      <c r="AD53" s="47"/>
      <c r="AE53" s="47"/>
      <c r="AF53" s="47"/>
    </row>
    <row r="54" spans="1:32" ht="15.75" customHeight="1">
      <c r="A54" s="1"/>
      <c r="B54" s="2"/>
      <c r="C54" s="2"/>
      <c r="D54" s="3"/>
      <c r="E54" s="3"/>
      <c r="F54" s="3"/>
      <c r="G54" s="3"/>
      <c r="H54" s="3"/>
      <c r="I54" s="3"/>
      <c r="J54" s="3"/>
      <c r="K54" s="3"/>
      <c r="L54" s="3"/>
      <c r="M54" s="3"/>
      <c r="N54" s="3"/>
      <c r="O54" s="47"/>
      <c r="P54" s="47"/>
      <c r="Q54" s="47"/>
      <c r="R54" s="47"/>
      <c r="S54" s="47"/>
      <c r="T54" s="47"/>
      <c r="U54" s="47"/>
      <c r="V54" s="47"/>
      <c r="W54" s="47"/>
      <c r="X54" s="47"/>
      <c r="Y54" s="47"/>
      <c r="Z54" s="47"/>
      <c r="AA54" s="47"/>
      <c r="AB54" s="47"/>
      <c r="AC54" s="47"/>
      <c r="AD54" s="47"/>
      <c r="AE54" s="47"/>
      <c r="AF54" s="47"/>
    </row>
    <row r="55" spans="1:32" ht="15.75" customHeight="1">
      <c r="A55" s="714" t="s">
        <v>59</v>
      </c>
      <c r="B55" s="721"/>
      <c r="C55" s="721"/>
      <c r="D55" s="721"/>
      <c r="E55" s="721"/>
      <c r="F55" s="721"/>
      <c r="G55" s="721"/>
      <c r="H55" s="721"/>
      <c r="I55" s="721"/>
      <c r="J55" s="721"/>
      <c r="K55" s="721"/>
      <c r="L55" s="721"/>
      <c r="M55" s="721"/>
      <c r="N55" s="721"/>
      <c r="O55" s="47"/>
      <c r="P55" s="47"/>
      <c r="Q55" s="47"/>
      <c r="R55" s="47"/>
      <c r="S55" s="47"/>
      <c r="T55" s="47"/>
      <c r="U55" s="47"/>
      <c r="V55" s="47"/>
      <c r="W55" s="47"/>
      <c r="X55" s="47"/>
      <c r="Y55" s="47"/>
      <c r="Z55" s="47"/>
      <c r="AA55" s="47"/>
      <c r="AB55" s="47"/>
      <c r="AC55" s="47"/>
      <c r="AD55" s="47"/>
      <c r="AE55" s="47"/>
      <c r="AF55" s="47"/>
    </row>
    <row r="56" spans="1:32" ht="15.75" customHeight="1">
      <c r="A56" s="1"/>
      <c r="B56" s="2"/>
      <c r="C56" s="2"/>
      <c r="D56" s="3"/>
      <c r="E56" s="3"/>
      <c r="F56" s="3"/>
      <c r="G56" s="3"/>
      <c r="H56" s="3"/>
      <c r="I56" s="3"/>
      <c r="J56" s="3"/>
      <c r="K56" s="3"/>
      <c r="L56" s="3"/>
      <c r="M56" s="3"/>
      <c r="N56" s="3"/>
      <c r="O56" s="47"/>
      <c r="P56" s="47"/>
      <c r="Q56" s="47"/>
      <c r="R56" s="47"/>
      <c r="S56" s="47"/>
      <c r="T56" s="47"/>
      <c r="U56" s="47"/>
      <c r="V56" s="47"/>
      <c r="W56" s="47"/>
      <c r="X56" s="47"/>
      <c r="Y56" s="47"/>
      <c r="Z56" s="47"/>
      <c r="AA56" s="47"/>
      <c r="AB56" s="47"/>
      <c r="AC56" s="47"/>
      <c r="AD56" s="47"/>
      <c r="AE56" s="47"/>
      <c r="AF56" s="47"/>
    </row>
    <row r="57" spans="1:32" ht="15.75" customHeight="1">
      <c r="A57" s="1"/>
      <c r="B57" s="2"/>
      <c r="C57" s="2"/>
      <c r="D57" s="3"/>
      <c r="E57" s="3"/>
      <c r="F57" s="3"/>
      <c r="G57" s="3"/>
      <c r="H57" s="3"/>
      <c r="I57" s="3"/>
      <c r="J57" s="3"/>
      <c r="K57" s="3"/>
      <c r="L57" s="3"/>
      <c r="M57" s="3"/>
      <c r="N57" s="3"/>
      <c r="O57" s="47"/>
      <c r="P57" s="47"/>
      <c r="Q57" s="47"/>
      <c r="R57" s="47"/>
      <c r="S57" s="47"/>
      <c r="T57" s="47"/>
      <c r="U57" s="47"/>
      <c r="V57" s="47"/>
      <c r="W57" s="47"/>
      <c r="X57" s="47"/>
      <c r="Y57" s="47"/>
      <c r="Z57" s="47"/>
      <c r="AA57" s="47"/>
      <c r="AB57" s="47"/>
      <c r="AC57" s="47"/>
      <c r="AD57" s="47"/>
      <c r="AE57" s="47"/>
      <c r="AF57" s="47"/>
    </row>
    <row r="58" spans="1:32" ht="15.75" customHeight="1">
      <c r="A58" s="1"/>
      <c r="B58" s="2"/>
      <c r="C58" s="2"/>
      <c r="D58" s="3"/>
      <c r="E58" s="3"/>
      <c r="F58" s="3"/>
      <c r="G58" s="3"/>
      <c r="H58" s="3"/>
      <c r="I58" s="3"/>
      <c r="J58" s="3"/>
      <c r="K58" s="3"/>
      <c r="L58" s="3"/>
      <c r="M58" s="3"/>
      <c r="N58" s="3"/>
      <c r="O58" s="47"/>
      <c r="P58" s="47"/>
      <c r="Q58" s="47"/>
      <c r="R58" s="47"/>
      <c r="S58" s="47"/>
      <c r="T58" s="47"/>
      <c r="U58" s="47"/>
      <c r="V58" s="47"/>
      <c r="W58" s="47"/>
      <c r="X58" s="47"/>
      <c r="Y58" s="47"/>
      <c r="Z58" s="47"/>
      <c r="AA58" s="47"/>
      <c r="AB58" s="47"/>
      <c r="AC58" s="47"/>
      <c r="AD58" s="47"/>
      <c r="AE58" s="47"/>
      <c r="AF58" s="47"/>
    </row>
    <row r="59" spans="1:32" ht="15.75" customHeight="1">
      <c r="A59" s="1"/>
      <c r="B59" s="2"/>
      <c r="C59" s="2"/>
      <c r="D59" s="3"/>
      <c r="E59" s="3"/>
      <c r="F59" s="3"/>
      <c r="G59" s="3"/>
      <c r="H59" s="3"/>
      <c r="I59" s="3"/>
      <c r="J59" s="3"/>
      <c r="K59" s="3"/>
      <c r="L59" s="3"/>
      <c r="M59" s="3"/>
      <c r="N59" s="3"/>
      <c r="O59" s="47"/>
      <c r="P59" s="47"/>
      <c r="Q59" s="47"/>
      <c r="R59" s="47"/>
      <c r="S59" s="47"/>
      <c r="T59" s="47"/>
      <c r="U59" s="47"/>
      <c r="V59" s="47"/>
      <c r="W59" s="47"/>
      <c r="X59" s="47"/>
      <c r="Y59" s="47"/>
      <c r="Z59" s="47"/>
      <c r="AA59" s="47"/>
      <c r="AB59" s="47"/>
      <c r="AC59" s="47"/>
      <c r="AD59" s="47"/>
      <c r="AE59" s="47"/>
      <c r="AF59" s="47"/>
    </row>
    <row r="60" spans="1:32" ht="15.75" customHeight="1">
      <c r="A60" s="1"/>
      <c r="B60" s="2"/>
      <c r="C60" s="2"/>
      <c r="D60" s="3"/>
      <c r="E60" s="3"/>
      <c r="F60" s="3"/>
      <c r="G60" s="3"/>
      <c r="H60" s="3"/>
      <c r="I60" s="3"/>
      <c r="J60" s="3"/>
      <c r="K60" s="3"/>
      <c r="L60" s="3"/>
      <c r="M60" s="3"/>
      <c r="N60" s="3"/>
      <c r="O60" s="47"/>
      <c r="P60" s="47"/>
      <c r="Q60" s="47"/>
      <c r="R60" s="47"/>
      <c r="S60" s="47"/>
      <c r="T60" s="47"/>
      <c r="U60" s="47"/>
      <c r="V60" s="47"/>
      <c r="W60" s="47"/>
      <c r="X60" s="47"/>
      <c r="Y60" s="47"/>
      <c r="Z60" s="47"/>
      <c r="AA60" s="47"/>
      <c r="AB60" s="47"/>
      <c r="AC60" s="47"/>
      <c r="AD60" s="47"/>
      <c r="AE60" s="47"/>
      <c r="AF60" s="47"/>
    </row>
    <row r="61" spans="1:32" ht="15.75" customHeight="1">
      <c r="A61" s="1"/>
      <c r="B61" s="2"/>
      <c r="C61" s="2"/>
      <c r="D61" s="3"/>
      <c r="E61" s="3"/>
      <c r="F61" s="3"/>
      <c r="G61" s="3"/>
      <c r="H61" s="3"/>
      <c r="I61" s="3"/>
      <c r="J61" s="3"/>
      <c r="K61" s="3"/>
      <c r="L61" s="3"/>
      <c r="M61" s="3"/>
      <c r="N61" s="3"/>
      <c r="O61" s="47"/>
      <c r="P61" s="47"/>
      <c r="Q61" s="47"/>
      <c r="R61" s="47"/>
      <c r="S61" s="47"/>
      <c r="T61" s="47"/>
      <c r="U61" s="47"/>
      <c r="V61" s="47"/>
      <c r="W61" s="47"/>
      <c r="X61" s="47"/>
      <c r="Y61" s="47"/>
      <c r="Z61" s="47"/>
      <c r="AA61" s="47"/>
      <c r="AB61" s="47"/>
      <c r="AC61" s="47"/>
      <c r="AD61" s="47"/>
      <c r="AE61" s="47"/>
      <c r="AF61" s="47"/>
    </row>
    <row r="62" spans="1:32" ht="15.75" customHeight="1">
      <c r="A62" s="1"/>
      <c r="B62" s="2"/>
      <c r="C62" s="2"/>
      <c r="D62" s="3"/>
      <c r="E62" s="3"/>
      <c r="F62" s="3"/>
      <c r="G62" s="3"/>
      <c r="H62" s="3"/>
      <c r="I62" s="3"/>
      <c r="J62" s="3"/>
      <c r="K62" s="3"/>
      <c r="L62" s="3"/>
      <c r="M62" s="3"/>
      <c r="N62" s="3"/>
      <c r="O62" s="47"/>
      <c r="P62" s="47"/>
      <c r="Q62" s="47"/>
      <c r="R62" s="47"/>
      <c r="S62" s="47"/>
      <c r="T62" s="47"/>
      <c r="U62" s="47"/>
      <c r="V62" s="47"/>
      <c r="W62" s="47"/>
      <c r="X62" s="47"/>
      <c r="Y62" s="47"/>
      <c r="Z62" s="47"/>
      <c r="AA62" s="47"/>
      <c r="AB62" s="47"/>
      <c r="AC62" s="47"/>
      <c r="AD62" s="47"/>
      <c r="AE62" s="47"/>
      <c r="AF62" s="47"/>
    </row>
    <row r="63" spans="1:32" ht="15.75" customHeight="1">
      <c r="A63" s="1"/>
      <c r="B63" s="2"/>
      <c r="C63" s="2"/>
      <c r="D63" s="3"/>
      <c r="E63" s="3"/>
      <c r="F63" s="3"/>
      <c r="G63" s="3"/>
      <c r="H63" s="3"/>
      <c r="I63" s="3"/>
      <c r="J63" s="3"/>
      <c r="K63" s="3"/>
      <c r="L63" s="3"/>
      <c r="M63" s="3"/>
      <c r="N63" s="3"/>
      <c r="O63" s="47"/>
      <c r="P63" s="47"/>
      <c r="Q63" s="47"/>
      <c r="R63" s="47"/>
      <c r="S63" s="47"/>
      <c r="T63" s="47"/>
      <c r="U63" s="47"/>
      <c r="V63" s="47"/>
      <c r="W63" s="47"/>
      <c r="X63" s="47"/>
      <c r="Y63" s="47"/>
      <c r="Z63" s="47"/>
      <c r="AA63" s="47"/>
      <c r="AB63" s="47"/>
      <c r="AC63" s="47"/>
      <c r="AD63" s="47"/>
      <c r="AE63" s="47"/>
      <c r="AF63" s="47"/>
    </row>
    <row r="64" spans="1:32" ht="15.75" customHeight="1">
      <c r="A64" s="1"/>
      <c r="B64" s="2"/>
      <c r="C64" s="2"/>
      <c r="D64" s="3"/>
      <c r="E64" s="3"/>
      <c r="F64" s="3"/>
      <c r="G64" s="3"/>
      <c r="H64" s="3"/>
      <c r="I64" s="3"/>
      <c r="J64" s="3"/>
      <c r="K64" s="3"/>
      <c r="L64" s="3"/>
      <c r="M64" s="3"/>
      <c r="N64" s="3"/>
      <c r="O64" s="47"/>
      <c r="P64" s="47"/>
      <c r="Q64" s="47"/>
      <c r="R64" s="47"/>
      <c r="S64" s="47"/>
      <c r="T64" s="47"/>
      <c r="U64" s="47"/>
      <c r="V64" s="47"/>
      <c r="W64" s="47"/>
      <c r="X64" s="47"/>
      <c r="Y64" s="47"/>
      <c r="Z64" s="47"/>
      <c r="AA64" s="47"/>
      <c r="AB64" s="47"/>
      <c r="AC64" s="47"/>
      <c r="AD64" s="47"/>
      <c r="AE64" s="47"/>
      <c r="AF64" s="47"/>
    </row>
    <row r="65" spans="1:32" ht="15.75" customHeight="1">
      <c r="A65" s="1"/>
      <c r="B65" s="2"/>
      <c r="C65" s="2"/>
      <c r="D65" s="3"/>
      <c r="E65" s="3"/>
      <c r="F65" s="3"/>
      <c r="G65" s="3"/>
      <c r="H65" s="3"/>
      <c r="I65" s="3"/>
      <c r="J65" s="3"/>
      <c r="K65" s="3"/>
      <c r="L65" s="3"/>
      <c r="M65" s="3"/>
      <c r="N65" s="3"/>
      <c r="O65" s="47"/>
      <c r="P65" s="47"/>
      <c r="Q65" s="47"/>
      <c r="R65" s="47"/>
      <c r="S65" s="47"/>
      <c r="T65" s="47"/>
      <c r="U65" s="47"/>
      <c r="V65" s="47"/>
      <c r="W65" s="47"/>
      <c r="X65" s="47"/>
      <c r="Y65" s="47"/>
      <c r="Z65" s="47"/>
      <c r="AA65" s="47"/>
      <c r="AB65" s="47"/>
      <c r="AC65" s="47"/>
      <c r="AD65" s="47"/>
      <c r="AE65" s="47"/>
      <c r="AF65" s="47"/>
    </row>
    <row r="66" spans="1:32" ht="15.75" customHeight="1">
      <c r="A66" s="1"/>
      <c r="B66" s="2"/>
      <c r="C66" s="2"/>
      <c r="D66" s="3"/>
      <c r="E66" s="3"/>
      <c r="F66" s="3"/>
      <c r="G66" s="3"/>
      <c r="H66" s="3"/>
      <c r="I66" s="3"/>
      <c r="J66" s="3"/>
      <c r="K66" s="3"/>
      <c r="L66" s="3"/>
      <c r="M66" s="3"/>
      <c r="N66" s="3"/>
      <c r="O66" s="47"/>
      <c r="P66" s="47"/>
      <c r="Q66" s="47"/>
      <c r="R66" s="47"/>
      <c r="S66" s="47"/>
      <c r="T66" s="47"/>
      <c r="U66" s="47"/>
      <c r="V66" s="47"/>
      <c r="W66" s="47"/>
      <c r="X66" s="47"/>
      <c r="Y66" s="47"/>
      <c r="Z66" s="47"/>
      <c r="AA66" s="47"/>
      <c r="AB66" s="47"/>
      <c r="AC66" s="47"/>
      <c r="AD66" s="47"/>
      <c r="AE66" s="47"/>
      <c r="AF66" s="47"/>
    </row>
    <row r="67" spans="1:32" ht="15.75" customHeight="1">
      <c r="A67" s="1"/>
      <c r="B67" s="2"/>
      <c r="C67" s="2"/>
      <c r="D67" s="3"/>
      <c r="E67" s="3"/>
      <c r="F67" s="3"/>
      <c r="G67" s="3"/>
      <c r="H67" s="3"/>
      <c r="I67" s="3"/>
      <c r="J67" s="3"/>
      <c r="K67" s="3"/>
      <c r="L67" s="3"/>
      <c r="M67" s="3"/>
      <c r="N67" s="3"/>
      <c r="O67" s="47"/>
      <c r="P67" s="47"/>
      <c r="Q67" s="47"/>
      <c r="R67" s="47"/>
      <c r="S67" s="47"/>
      <c r="T67" s="47"/>
      <c r="U67" s="47"/>
      <c r="V67" s="47"/>
      <c r="W67" s="47"/>
      <c r="X67" s="47"/>
      <c r="Y67" s="47"/>
      <c r="Z67" s="47"/>
      <c r="AA67" s="47"/>
      <c r="AB67" s="47"/>
      <c r="AC67" s="47"/>
      <c r="AD67" s="47"/>
      <c r="AE67" s="47"/>
      <c r="AF67" s="47"/>
    </row>
    <row r="68" spans="1:32" ht="15.75" customHeight="1">
      <c r="A68" s="1"/>
      <c r="B68" s="2"/>
      <c r="C68" s="2"/>
      <c r="D68" s="3"/>
      <c r="E68" s="3"/>
      <c r="F68" s="3"/>
      <c r="G68" s="3"/>
      <c r="H68" s="3"/>
      <c r="I68" s="3"/>
      <c r="J68" s="3"/>
      <c r="K68" s="3"/>
      <c r="L68" s="3"/>
      <c r="M68" s="3"/>
      <c r="N68" s="3"/>
      <c r="O68" s="47"/>
      <c r="P68" s="47"/>
      <c r="Q68" s="47"/>
      <c r="R68" s="47"/>
      <c r="S68" s="47"/>
      <c r="T68" s="47"/>
      <c r="U68" s="47"/>
      <c r="V68" s="47"/>
      <c r="W68" s="47"/>
      <c r="X68" s="47"/>
      <c r="Y68" s="47"/>
      <c r="Z68" s="47"/>
      <c r="AA68" s="47"/>
      <c r="AB68" s="47"/>
      <c r="AC68" s="47"/>
      <c r="AD68" s="47"/>
      <c r="AE68" s="47"/>
      <c r="AF68" s="47"/>
    </row>
    <row r="69" spans="1:32" ht="15.75" customHeight="1">
      <c r="A69" s="1"/>
      <c r="B69" s="2"/>
      <c r="C69" s="2"/>
      <c r="D69" s="3"/>
      <c r="E69" s="3"/>
      <c r="F69" s="3"/>
      <c r="G69" s="3"/>
      <c r="H69" s="3"/>
      <c r="I69" s="3"/>
      <c r="J69" s="3"/>
      <c r="K69" s="3"/>
      <c r="L69" s="3"/>
      <c r="M69" s="3"/>
      <c r="N69" s="3"/>
      <c r="O69" s="47"/>
      <c r="P69" s="47"/>
      <c r="Q69" s="47"/>
      <c r="R69" s="47"/>
      <c r="S69" s="47"/>
      <c r="T69" s="47"/>
      <c r="U69" s="47"/>
      <c r="V69" s="47"/>
      <c r="W69" s="47"/>
      <c r="X69" s="47"/>
      <c r="Y69" s="47"/>
      <c r="Z69" s="47"/>
      <c r="AA69" s="47"/>
      <c r="AB69" s="47"/>
      <c r="AC69" s="47"/>
      <c r="AD69" s="47"/>
      <c r="AE69" s="47"/>
      <c r="AF69" s="47"/>
    </row>
    <row r="70" spans="1:32" ht="15.75" customHeight="1">
      <c r="A70" s="1"/>
      <c r="B70" s="2"/>
      <c r="C70" s="2"/>
      <c r="D70" s="3"/>
      <c r="E70" s="3"/>
      <c r="F70" s="3"/>
      <c r="G70" s="3"/>
      <c r="H70" s="3"/>
      <c r="I70" s="3"/>
      <c r="J70" s="3"/>
      <c r="K70" s="3"/>
      <c r="L70" s="3"/>
      <c r="M70" s="3"/>
      <c r="N70" s="3"/>
      <c r="O70" s="47"/>
      <c r="P70" s="47"/>
      <c r="Q70" s="47"/>
      <c r="R70" s="47"/>
      <c r="S70" s="47"/>
      <c r="T70" s="47"/>
      <c r="U70" s="47"/>
      <c r="V70" s="47"/>
      <c r="W70" s="47"/>
      <c r="X70" s="47"/>
      <c r="Y70" s="47"/>
      <c r="Z70" s="47"/>
      <c r="AA70" s="47"/>
      <c r="AB70" s="47"/>
      <c r="AC70" s="47"/>
      <c r="AD70" s="47"/>
      <c r="AE70" s="47"/>
      <c r="AF70" s="47"/>
    </row>
    <row r="71" spans="1:32" ht="15.75" customHeight="1">
      <c r="A71" s="1"/>
      <c r="B71" s="2"/>
      <c r="C71" s="2"/>
      <c r="D71" s="3"/>
      <c r="E71" s="3"/>
      <c r="F71" s="3"/>
      <c r="G71" s="3"/>
      <c r="H71" s="3"/>
      <c r="I71" s="3"/>
      <c r="J71" s="3"/>
      <c r="K71" s="3"/>
      <c r="L71" s="3"/>
      <c r="M71" s="3"/>
      <c r="N71" s="3"/>
      <c r="O71" s="47"/>
      <c r="P71" s="47"/>
      <c r="Q71" s="47"/>
      <c r="R71" s="47"/>
      <c r="S71" s="47"/>
      <c r="T71" s="47"/>
      <c r="U71" s="47"/>
      <c r="V71" s="47"/>
      <c r="W71" s="47"/>
      <c r="X71" s="47"/>
      <c r="Y71" s="47"/>
      <c r="Z71" s="47"/>
      <c r="AA71" s="47"/>
      <c r="AB71" s="47"/>
      <c r="AC71" s="47"/>
      <c r="AD71" s="47"/>
      <c r="AE71" s="47"/>
      <c r="AF71" s="47"/>
    </row>
    <row r="72" spans="1:32" ht="15.75" customHeight="1">
      <c r="A72" s="1"/>
      <c r="B72" s="2"/>
      <c r="C72" s="2"/>
      <c r="D72" s="3"/>
      <c r="E72" s="3"/>
      <c r="F72" s="3"/>
      <c r="G72" s="3"/>
      <c r="H72" s="3"/>
      <c r="I72" s="3"/>
      <c r="J72" s="3"/>
      <c r="K72" s="3"/>
      <c r="L72" s="3"/>
      <c r="M72" s="3"/>
      <c r="N72" s="3"/>
      <c r="O72" s="47"/>
      <c r="P72" s="47"/>
      <c r="Q72" s="47"/>
      <c r="R72" s="47"/>
      <c r="S72" s="47"/>
      <c r="T72" s="47"/>
      <c r="U72" s="47"/>
      <c r="V72" s="47"/>
      <c r="W72" s="47"/>
      <c r="X72" s="47"/>
      <c r="Y72" s="47"/>
      <c r="Z72" s="47"/>
      <c r="AA72" s="47"/>
      <c r="AB72" s="47"/>
      <c r="AC72" s="47"/>
      <c r="AD72" s="47"/>
      <c r="AE72" s="47"/>
      <c r="AF72" s="47"/>
    </row>
    <row r="73" spans="1:32" ht="15.75" customHeight="1">
      <c r="A73" s="1"/>
      <c r="B73" s="2"/>
      <c r="C73" s="2"/>
      <c r="D73" s="3"/>
      <c r="E73" s="3"/>
      <c r="F73" s="3"/>
      <c r="G73" s="3"/>
      <c r="H73" s="3"/>
      <c r="I73" s="3"/>
      <c r="J73" s="3"/>
      <c r="K73" s="3"/>
      <c r="L73" s="3"/>
      <c r="M73" s="3"/>
      <c r="N73" s="3"/>
      <c r="O73" s="47"/>
      <c r="P73" s="47"/>
      <c r="Q73" s="47"/>
      <c r="R73" s="47"/>
      <c r="S73" s="47"/>
      <c r="T73" s="47"/>
      <c r="U73" s="47"/>
      <c r="V73" s="47"/>
      <c r="W73" s="47"/>
      <c r="X73" s="47"/>
      <c r="Y73" s="47"/>
      <c r="Z73" s="47"/>
      <c r="AA73" s="47"/>
      <c r="AB73" s="47"/>
      <c r="AC73" s="47"/>
      <c r="AD73" s="47"/>
      <c r="AE73" s="47"/>
      <c r="AF73" s="47"/>
    </row>
    <row r="74" spans="1:32" ht="15.75" customHeight="1">
      <c r="A74" s="1"/>
      <c r="B74" s="2"/>
      <c r="C74" s="2"/>
      <c r="D74" s="3"/>
      <c r="E74" s="3"/>
      <c r="F74" s="3"/>
      <c r="G74" s="3"/>
      <c r="H74" s="3"/>
      <c r="I74" s="3"/>
      <c r="J74" s="3"/>
      <c r="K74" s="3"/>
      <c r="L74" s="3"/>
      <c r="M74" s="3"/>
      <c r="N74" s="3"/>
      <c r="O74" s="47"/>
      <c r="P74" s="47"/>
      <c r="Q74" s="47"/>
      <c r="R74" s="47"/>
      <c r="S74" s="47"/>
      <c r="T74" s="47"/>
      <c r="U74" s="47"/>
      <c r="V74" s="47"/>
      <c r="W74" s="47"/>
      <c r="X74" s="47"/>
      <c r="Y74" s="47"/>
      <c r="Z74" s="47"/>
      <c r="AA74" s="47"/>
      <c r="AB74" s="47"/>
      <c r="AC74" s="47"/>
      <c r="AD74" s="47"/>
      <c r="AE74" s="47"/>
      <c r="AF74" s="47"/>
    </row>
    <row r="75" spans="1:32" ht="15.75" customHeight="1">
      <c r="A75" s="1"/>
      <c r="B75" s="2"/>
      <c r="C75" s="2"/>
      <c r="D75" s="3"/>
      <c r="E75" s="3"/>
      <c r="F75" s="3"/>
      <c r="G75" s="3"/>
      <c r="H75" s="3"/>
      <c r="I75" s="3"/>
      <c r="J75" s="3"/>
      <c r="K75" s="3"/>
      <c r="L75" s="3"/>
      <c r="M75" s="3"/>
      <c r="N75" s="3"/>
      <c r="O75" s="47"/>
      <c r="P75" s="47"/>
      <c r="Q75" s="47"/>
      <c r="R75" s="47"/>
      <c r="S75" s="47"/>
      <c r="T75" s="47"/>
      <c r="U75" s="47"/>
      <c r="V75" s="47"/>
      <c r="W75" s="47"/>
      <c r="X75" s="47"/>
      <c r="Y75" s="47"/>
      <c r="Z75" s="47"/>
      <c r="AA75" s="47"/>
      <c r="AB75" s="47"/>
      <c r="AC75" s="47"/>
      <c r="AD75" s="47"/>
      <c r="AE75" s="47"/>
      <c r="AF75" s="47"/>
    </row>
    <row r="76" spans="1:32" ht="15.75" customHeight="1">
      <c r="A76" s="1"/>
      <c r="B76" s="2"/>
      <c r="C76" s="2"/>
      <c r="D76" s="3"/>
      <c r="E76" s="3"/>
      <c r="F76" s="3"/>
      <c r="G76" s="3"/>
      <c r="H76" s="3"/>
      <c r="I76" s="3"/>
      <c r="J76" s="3"/>
      <c r="K76" s="3"/>
      <c r="L76" s="3"/>
      <c r="M76" s="3"/>
      <c r="N76" s="3"/>
      <c r="O76" s="47"/>
      <c r="P76" s="47"/>
      <c r="Q76" s="47"/>
      <c r="R76" s="47"/>
      <c r="S76" s="47"/>
      <c r="T76" s="47"/>
      <c r="U76" s="47"/>
      <c r="V76" s="47"/>
      <c r="W76" s="47"/>
      <c r="X76" s="47"/>
      <c r="Y76" s="47"/>
      <c r="Z76" s="47"/>
      <c r="AA76" s="47"/>
      <c r="AB76" s="47"/>
      <c r="AC76" s="47"/>
      <c r="AD76" s="47"/>
      <c r="AE76" s="47"/>
      <c r="AF76" s="47"/>
    </row>
    <row r="77" spans="1:32" ht="15.75" customHeight="1">
      <c r="A77" s="1"/>
      <c r="B77" s="2"/>
      <c r="C77" s="2"/>
      <c r="D77" s="3"/>
      <c r="E77" s="3"/>
      <c r="F77" s="3"/>
      <c r="G77" s="3"/>
      <c r="H77" s="3"/>
      <c r="I77" s="3"/>
      <c r="J77" s="3"/>
      <c r="K77" s="3"/>
      <c r="L77" s="3"/>
      <c r="M77" s="3"/>
      <c r="N77" s="3"/>
      <c r="O77" s="47"/>
      <c r="P77" s="47"/>
      <c r="Q77" s="47"/>
      <c r="R77" s="47"/>
      <c r="S77" s="47"/>
      <c r="T77" s="47"/>
      <c r="U77" s="47"/>
      <c r="V77" s="47"/>
      <c r="W77" s="47"/>
      <c r="X77" s="47"/>
      <c r="Y77" s="47"/>
      <c r="Z77" s="47"/>
      <c r="AA77" s="47"/>
      <c r="AB77" s="47"/>
      <c r="AC77" s="47"/>
      <c r="AD77" s="47"/>
      <c r="AE77" s="47"/>
      <c r="AF77" s="47"/>
    </row>
    <row r="78" spans="1:32" ht="15.75" customHeight="1">
      <c r="A78" s="1"/>
      <c r="B78" s="2"/>
      <c r="C78" s="2"/>
      <c r="D78" s="3"/>
      <c r="E78" s="3"/>
      <c r="F78" s="3"/>
      <c r="G78" s="3"/>
      <c r="H78" s="3"/>
      <c r="I78" s="3"/>
      <c r="J78" s="3"/>
      <c r="K78" s="3"/>
      <c r="L78" s="3"/>
      <c r="M78" s="3"/>
      <c r="N78" s="3"/>
      <c r="O78" s="47"/>
      <c r="P78" s="47"/>
      <c r="Q78" s="47"/>
      <c r="R78" s="47"/>
      <c r="S78" s="47"/>
      <c r="T78" s="47"/>
      <c r="U78" s="47"/>
      <c r="V78" s="47"/>
      <c r="W78" s="47"/>
      <c r="X78" s="47"/>
      <c r="Y78" s="47"/>
      <c r="Z78" s="47"/>
      <c r="AA78" s="47"/>
      <c r="AB78" s="47"/>
      <c r="AC78" s="47"/>
      <c r="AD78" s="47"/>
      <c r="AE78" s="47"/>
      <c r="AF78" s="47"/>
    </row>
    <row r="79" spans="1:32" ht="15.75" customHeight="1">
      <c r="A79" s="1"/>
      <c r="B79" s="2"/>
      <c r="C79" s="2"/>
      <c r="D79" s="3"/>
      <c r="E79" s="3"/>
      <c r="F79" s="3"/>
      <c r="G79" s="3"/>
      <c r="H79" s="3"/>
      <c r="I79" s="3"/>
      <c r="J79" s="3"/>
      <c r="K79" s="3"/>
      <c r="L79" s="3"/>
      <c r="M79" s="3"/>
      <c r="N79" s="3"/>
      <c r="O79" s="47"/>
      <c r="P79" s="47"/>
      <c r="Q79" s="47"/>
      <c r="R79" s="47"/>
      <c r="S79" s="47"/>
      <c r="T79" s="47"/>
      <c r="U79" s="47"/>
      <c r="V79" s="47"/>
      <c r="W79" s="47"/>
      <c r="X79" s="47"/>
      <c r="Y79" s="47"/>
      <c r="Z79" s="47"/>
      <c r="AA79" s="47"/>
      <c r="AB79" s="47"/>
      <c r="AC79" s="47"/>
      <c r="AD79" s="47"/>
      <c r="AE79" s="47"/>
      <c r="AF79" s="47"/>
    </row>
    <row r="80" spans="1:32" ht="15.75" customHeight="1">
      <c r="A80" s="1"/>
      <c r="B80" s="2"/>
      <c r="C80" s="2"/>
      <c r="D80" s="3"/>
      <c r="E80" s="3"/>
      <c r="F80" s="3"/>
      <c r="G80" s="3"/>
      <c r="H80" s="3"/>
      <c r="I80" s="3"/>
      <c r="J80" s="3"/>
      <c r="K80" s="3"/>
      <c r="L80" s="3"/>
      <c r="M80" s="3"/>
      <c r="N80" s="3"/>
      <c r="O80" s="47"/>
      <c r="P80" s="47"/>
      <c r="Q80" s="47"/>
      <c r="R80" s="47"/>
      <c r="S80" s="47"/>
      <c r="T80" s="47"/>
      <c r="U80" s="47"/>
      <c r="V80" s="47"/>
      <c r="W80" s="47"/>
      <c r="X80" s="47"/>
      <c r="Y80" s="47"/>
      <c r="Z80" s="47"/>
      <c r="AA80" s="47"/>
      <c r="AB80" s="47"/>
      <c r="AC80" s="47"/>
      <c r="AD80" s="47"/>
      <c r="AE80" s="47"/>
      <c r="AF80" s="47"/>
    </row>
    <row r="81" spans="1:32" ht="15.75" customHeight="1">
      <c r="A81" s="1"/>
      <c r="B81" s="2"/>
      <c r="C81" s="2"/>
      <c r="D81" s="3"/>
      <c r="E81" s="3"/>
      <c r="F81" s="3"/>
      <c r="G81" s="3"/>
      <c r="H81" s="3"/>
      <c r="I81" s="3"/>
      <c r="J81" s="3"/>
      <c r="K81" s="3"/>
      <c r="L81" s="3"/>
      <c r="M81" s="3"/>
      <c r="N81" s="3"/>
      <c r="O81" s="47"/>
      <c r="P81" s="47"/>
      <c r="Q81" s="47"/>
      <c r="R81" s="47"/>
      <c r="S81" s="47"/>
      <c r="T81" s="47"/>
      <c r="U81" s="47"/>
      <c r="V81" s="47"/>
      <c r="W81" s="47"/>
      <c r="X81" s="47"/>
      <c r="Y81" s="47"/>
      <c r="Z81" s="47"/>
      <c r="AA81" s="47"/>
      <c r="AB81" s="47"/>
      <c r="AC81" s="47"/>
      <c r="AD81" s="47"/>
      <c r="AE81" s="47"/>
      <c r="AF81" s="47"/>
    </row>
    <row r="82" spans="1:32" ht="15.75" customHeight="1">
      <c r="A82" s="1"/>
      <c r="B82" s="2"/>
      <c r="C82" s="2"/>
      <c r="D82" s="3"/>
      <c r="E82" s="3"/>
      <c r="F82" s="3"/>
      <c r="G82" s="3"/>
      <c r="H82" s="3"/>
      <c r="I82" s="3"/>
      <c r="J82" s="3"/>
      <c r="K82" s="3"/>
      <c r="L82" s="3"/>
      <c r="M82" s="3"/>
      <c r="N82" s="3"/>
      <c r="O82" s="47"/>
      <c r="P82" s="47"/>
      <c r="Q82" s="47"/>
      <c r="R82" s="47"/>
      <c r="S82" s="47"/>
      <c r="T82" s="47"/>
      <c r="U82" s="47"/>
      <c r="V82" s="47"/>
      <c r="W82" s="47"/>
      <c r="X82" s="47"/>
      <c r="Y82" s="47"/>
      <c r="Z82" s="47"/>
      <c r="AA82" s="47"/>
      <c r="AB82" s="47"/>
      <c r="AC82" s="47"/>
      <c r="AD82" s="47"/>
      <c r="AE82" s="47"/>
      <c r="AF82" s="47"/>
    </row>
    <row r="83" spans="1:32" ht="15.75" customHeight="1">
      <c r="A83" s="1"/>
      <c r="B83" s="2"/>
      <c r="C83" s="2"/>
      <c r="D83" s="3"/>
      <c r="E83" s="3"/>
      <c r="F83" s="3"/>
      <c r="G83" s="3"/>
      <c r="H83" s="3"/>
      <c r="I83" s="3"/>
      <c r="J83" s="3"/>
      <c r="K83" s="3"/>
      <c r="L83" s="3"/>
      <c r="M83" s="3"/>
      <c r="N83" s="3"/>
      <c r="O83" s="47"/>
      <c r="P83" s="47"/>
      <c r="Q83" s="47"/>
      <c r="R83" s="47"/>
      <c r="S83" s="47"/>
      <c r="T83" s="47"/>
      <c r="U83" s="47"/>
      <c r="V83" s="47"/>
      <c r="W83" s="47"/>
      <c r="X83" s="47"/>
      <c r="Y83" s="47"/>
      <c r="Z83" s="47"/>
      <c r="AA83" s="47"/>
      <c r="AB83" s="47"/>
      <c r="AC83" s="47"/>
      <c r="AD83" s="47"/>
      <c r="AE83" s="47"/>
      <c r="AF83" s="47"/>
    </row>
    <row r="84" spans="1:32" ht="15.75" customHeight="1">
      <c r="A84" s="1"/>
      <c r="B84" s="2"/>
      <c r="C84" s="2"/>
      <c r="D84" s="3"/>
      <c r="E84" s="3"/>
      <c r="F84" s="3"/>
      <c r="G84" s="3"/>
      <c r="H84" s="3"/>
      <c r="I84" s="3"/>
      <c r="J84" s="3"/>
      <c r="K84" s="3"/>
      <c r="L84" s="3"/>
      <c r="M84" s="3"/>
      <c r="N84" s="3"/>
      <c r="O84" s="47"/>
      <c r="P84" s="47"/>
      <c r="Q84" s="47"/>
      <c r="R84" s="47"/>
      <c r="S84" s="47"/>
      <c r="T84" s="47"/>
      <c r="U84" s="47"/>
      <c r="V84" s="47"/>
      <c r="W84" s="47"/>
      <c r="X84" s="47"/>
      <c r="Y84" s="47"/>
      <c r="Z84" s="47"/>
      <c r="AA84" s="47"/>
      <c r="AB84" s="47"/>
      <c r="AC84" s="47"/>
      <c r="AD84" s="47"/>
      <c r="AE84" s="47"/>
      <c r="AF84" s="47"/>
    </row>
    <row r="85" spans="1:32" ht="15.75" customHeight="1">
      <c r="A85" s="1"/>
      <c r="B85" s="2"/>
      <c r="C85" s="2"/>
      <c r="D85" s="3"/>
      <c r="E85" s="3"/>
      <c r="F85" s="3"/>
      <c r="G85" s="3"/>
      <c r="H85" s="3"/>
      <c r="I85" s="3"/>
      <c r="J85" s="3"/>
      <c r="K85" s="3"/>
      <c r="L85" s="3"/>
      <c r="M85" s="3"/>
      <c r="N85" s="3"/>
      <c r="O85" s="47"/>
      <c r="P85" s="47"/>
      <c r="Q85" s="47"/>
      <c r="R85" s="47"/>
      <c r="S85" s="47"/>
      <c r="T85" s="47"/>
      <c r="U85" s="47"/>
      <c r="V85" s="47"/>
      <c r="W85" s="47"/>
      <c r="X85" s="47"/>
      <c r="Y85" s="47"/>
      <c r="Z85" s="47"/>
      <c r="AA85" s="47"/>
      <c r="AB85" s="47"/>
      <c r="AC85" s="47"/>
      <c r="AD85" s="47"/>
      <c r="AE85" s="47"/>
      <c r="AF85" s="47"/>
    </row>
    <row r="86" spans="1:32" ht="15.75" customHeight="1">
      <c r="A86" s="1"/>
      <c r="B86" s="2"/>
      <c r="C86" s="2"/>
      <c r="D86" s="3"/>
      <c r="E86" s="3"/>
      <c r="F86" s="3"/>
      <c r="G86" s="3"/>
      <c r="H86" s="3"/>
      <c r="I86" s="3"/>
      <c r="J86" s="3"/>
      <c r="K86" s="3"/>
      <c r="L86" s="3"/>
      <c r="M86" s="3"/>
      <c r="N86" s="3"/>
      <c r="O86" s="47"/>
      <c r="P86" s="47"/>
      <c r="Q86" s="47"/>
      <c r="R86" s="47"/>
      <c r="S86" s="47"/>
      <c r="T86" s="47"/>
      <c r="U86" s="47"/>
      <c r="V86" s="47"/>
      <c r="W86" s="47"/>
      <c r="X86" s="47"/>
      <c r="Y86" s="47"/>
      <c r="Z86" s="47"/>
      <c r="AA86" s="47"/>
      <c r="AB86" s="47"/>
      <c r="AC86" s="47"/>
      <c r="AD86" s="47"/>
      <c r="AE86" s="47"/>
      <c r="AF86" s="47"/>
    </row>
    <row r="87" spans="1:32" ht="15.75" customHeight="1">
      <c r="A87" s="1"/>
      <c r="B87" s="2"/>
      <c r="C87" s="2"/>
      <c r="D87" s="3"/>
      <c r="E87" s="3"/>
      <c r="F87" s="3"/>
      <c r="G87" s="3"/>
      <c r="H87" s="3"/>
      <c r="I87" s="3"/>
      <c r="J87" s="3"/>
      <c r="K87" s="3"/>
      <c r="L87" s="3"/>
      <c r="M87" s="3"/>
      <c r="N87" s="3"/>
      <c r="O87" s="47"/>
      <c r="P87" s="47"/>
      <c r="Q87" s="47"/>
      <c r="R87" s="47"/>
      <c r="S87" s="47"/>
      <c r="T87" s="47"/>
      <c r="U87" s="47"/>
      <c r="V87" s="47"/>
      <c r="W87" s="47"/>
      <c r="X87" s="47"/>
      <c r="Y87" s="47"/>
      <c r="Z87" s="47"/>
      <c r="AA87" s="47"/>
      <c r="AB87" s="47"/>
      <c r="AC87" s="47"/>
      <c r="AD87" s="47"/>
      <c r="AE87" s="47"/>
      <c r="AF87" s="47"/>
    </row>
    <row r="88" spans="1:32" ht="15.75" customHeight="1">
      <c r="A88" s="1"/>
      <c r="B88" s="2"/>
      <c r="C88" s="2"/>
      <c r="D88" s="3"/>
      <c r="E88" s="3"/>
      <c r="F88" s="3"/>
      <c r="G88" s="3"/>
      <c r="H88" s="3"/>
      <c r="I88" s="3"/>
      <c r="J88" s="3"/>
      <c r="K88" s="3"/>
      <c r="L88" s="3"/>
      <c r="M88" s="3"/>
      <c r="N88" s="3"/>
      <c r="O88" s="47"/>
      <c r="P88" s="47"/>
      <c r="Q88" s="47"/>
      <c r="R88" s="47"/>
      <c r="S88" s="47"/>
      <c r="T88" s="47"/>
      <c r="U88" s="47"/>
      <c r="V88" s="47"/>
      <c r="W88" s="47"/>
      <c r="X88" s="47"/>
      <c r="Y88" s="47"/>
      <c r="Z88" s="47"/>
      <c r="AA88" s="47"/>
      <c r="AB88" s="47"/>
      <c r="AC88" s="47"/>
      <c r="AD88" s="47"/>
      <c r="AE88" s="47"/>
      <c r="AF88" s="47"/>
    </row>
    <row r="89" spans="1:32" ht="15.75" customHeight="1">
      <c r="A89" s="1"/>
      <c r="B89" s="2"/>
      <c r="C89" s="2"/>
      <c r="D89" s="3"/>
      <c r="E89" s="3"/>
      <c r="F89" s="3"/>
      <c r="G89" s="3"/>
      <c r="H89" s="3"/>
      <c r="I89" s="3"/>
      <c r="J89" s="3"/>
      <c r="K89" s="3"/>
      <c r="L89" s="3"/>
      <c r="M89" s="3"/>
      <c r="N89" s="3"/>
      <c r="O89" s="47"/>
      <c r="P89" s="47"/>
      <c r="Q89" s="47"/>
      <c r="R89" s="47"/>
      <c r="S89" s="47"/>
      <c r="T89" s="47"/>
      <c r="U89" s="47"/>
      <c r="V89" s="47"/>
      <c r="W89" s="47"/>
      <c r="X89" s="47"/>
      <c r="Y89" s="47"/>
      <c r="Z89" s="47"/>
      <c r="AA89" s="47"/>
      <c r="AB89" s="47"/>
      <c r="AC89" s="47"/>
      <c r="AD89" s="47"/>
      <c r="AE89" s="47"/>
      <c r="AF89" s="47"/>
    </row>
    <row r="90" spans="1:32" ht="15.75" customHeight="1">
      <c r="A90" s="1"/>
      <c r="B90" s="2"/>
      <c r="C90" s="2"/>
      <c r="D90" s="3"/>
      <c r="E90" s="3"/>
      <c r="F90" s="3"/>
      <c r="G90" s="3"/>
      <c r="H90" s="3"/>
      <c r="I90" s="3"/>
      <c r="J90" s="3"/>
      <c r="K90" s="3"/>
      <c r="L90" s="3"/>
      <c r="M90" s="3"/>
      <c r="N90" s="3"/>
      <c r="O90" s="47"/>
      <c r="P90" s="47"/>
      <c r="Q90" s="47"/>
      <c r="R90" s="47"/>
      <c r="S90" s="47"/>
      <c r="T90" s="47"/>
      <c r="U90" s="47"/>
      <c r="V90" s="47"/>
      <c r="W90" s="47"/>
      <c r="X90" s="47"/>
      <c r="Y90" s="47"/>
      <c r="Z90" s="47"/>
      <c r="AA90" s="47"/>
      <c r="AB90" s="47"/>
      <c r="AC90" s="47"/>
      <c r="AD90" s="47"/>
      <c r="AE90" s="47"/>
      <c r="AF90" s="47"/>
    </row>
    <row r="91" spans="1:32" ht="15.75" customHeight="1">
      <c r="A91" s="1"/>
      <c r="B91" s="2"/>
      <c r="C91" s="2"/>
      <c r="D91" s="3"/>
      <c r="E91" s="3"/>
      <c r="F91" s="3"/>
      <c r="G91" s="3"/>
      <c r="H91" s="3"/>
      <c r="I91" s="3"/>
      <c r="J91" s="3"/>
      <c r="K91" s="3"/>
      <c r="L91" s="3"/>
      <c r="M91" s="3"/>
      <c r="N91" s="3"/>
      <c r="O91" s="47"/>
      <c r="P91" s="47"/>
      <c r="Q91" s="47"/>
      <c r="R91" s="47"/>
      <c r="S91" s="47"/>
      <c r="T91" s="47"/>
      <c r="U91" s="47"/>
      <c r="V91" s="47"/>
      <c r="W91" s="47"/>
      <c r="X91" s="47"/>
      <c r="Y91" s="47"/>
      <c r="Z91" s="47"/>
      <c r="AA91" s="47"/>
      <c r="AB91" s="47"/>
      <c r="AC91" s="47"/>
      <c r="AD91" s="47"/>
      <c r="AE91" s="47"/>
      <c r="AF91" s="47"/>
    </row>
    <row r="92" spans="1:32" ht="15.75" customHeight="1">
      <c r="A92" s="1"/>
      <c r="B92" s="2"/>
      <c r="C92" s="2"/>
      <c r="D92" s="3"/>
      <c r="E92" s="3"/>
      <c r="F92" s="3"/>
      <c r="G92" s="3"/>
      <c r="H92" s="3"/>
      <c r="I92" s="3"/>
      <c r="J92" s="3"/>
      <c r="K92" s="3"/>
      <c r="L92" s="3"/>
      <c r="M92" s="3"/>
      <c r="N92" s="3"/>
      <c r="O92" s="47"/>
      <c r="P92" s="47"/>
      <c r="Q92" s="47"/>
      <c r="R92" s="47"/>
      <c r="S92" s="47"/>
      <c r="T92" s="47"/>
      <c r="U92" s="47"/>
      <c r="V92" s="47"/>
      <c r="W92" s="47"/>
      <c r="X92" s="47"/>
      <c r="Y92" s="47"/>
      <c r="Z92" s="47"/>
      <c r="AA92" s="47"/>
      <c r="AB92" s="47"/>
      <c r="AC92" s="47"/>
      <c r="AD92" s="47"/>
      <c r="AE92" s="47"/>
      <c r="AF92" s="47"/>
    </row>
    <row r="93" spans="1:32" ht="15.75" customHeight="1">
      <c r="A93" s="1"/>
      <c r="B93" s="2"/>
      <c r="C93" s="2"/>
      <c r="D93" s="3"/>
      <c r="E93" s="3"/>
      <c r="F93" s="3"/>
      <c r="G93" s="3"/>
      <c r="H93" s="3"/>
      <c r="I93" s="3"/>
      <c r="J93" s="3"/>
      <c r="K93" s="3"/>
      <c r="L93" s="3"/>
      <c r="M93" s="3"/>
      <c r="N93" s="3"/>
      <c r="O93" s="47"/>
      <c r="P93" s="47"/>
      <c r="Q93" s="47"/>
      <c r="R93" s="47"/>
      <c r="S93" s="47"/>
      <c r="T93" s="47"/>
      <c r="U93" s="47"/>
      <c r="V93" s="47"/>
      <c r="W93" s="47"/>
      <c r="X93" s="47"/>
      <c r="Y93" s="47"/>
      <c r="Z93" s="47"/>
      <c r="AA93" s="47"/>
      <c r="AB93" s="47"/>
      <c r="AC93" s="47"/>
      <c r="AD93" s="47"/>
      <c r="AE93" s="47"/>
      <c r="AF93" s="47"/>
    </row>
    <row r="94" spans="1:32" ht="15.75" customHeight="1">
      <c r="A94" s="1"/>
      <c r="B94" s="2"/>
      <c r="C94" s="2"/>
      <c r="D94" s="3"/>
      <c r="E94" s="3"/>
      <c r="F94" s="3"/>
      <c r="G94" s="3"/>
      <c r="H94" s="3"/>
      <c r="I94" s="3"/>
      <c r="J94" s="3"/>
      <c r="K94" s="3"/>
      <c r="L94" s="3"/>
      <c r="M94" s="3"/>
      <c r="N94" s="3"/>
      <c r="O94" s="47"/>
      <c r="P94" s="47"/>
      <c r="Q94" s="47"/>
      <c r="R94" s="47"/>
      <c r="S94" s="47"/>
      <c r="T94" s="47"/>
      <c r="U94" s="47"/>
      <c r="V94" s="47"/>
      <c r="W94" s="47"/>
      <c r="X94" s="47"/>
      <c r="Y94" s="47"/>
      <c r="Z94" s="47"/>
      <c r="AA94" s="47"/>
      <c r="AB94" s="47"/>
      <c r="AC94" s="47"/>
      <c r="AD94" s="47"/>
      <c r="AE94" s="47"/>
      <c r="AF94" s="47"/>
    </row>
    <row r="95" spans="1:32" ht="15.75" customHeight="1">
      <c r="A95" s="1"/>
      <c r="B95" s="2"/>
      <c r="C95" s="2"/>
      <c r="D95" s="3"/>
      <c r="E95" s="3"/>
      <c r="F95" s="3"/>
      <c r="G95" s="3"/>
      <c r="H95" s="3"/>
      <c r="I95" s="3"/>
      <c r="J95" s="3"/>
      <c r="K95" s="3"/>
      <c r="L95" s="3"/>
      <c r="M95" s="3"/>
      <c r="N95" s="3"/>
      <c r="O95" s="47"/>
      <c r="P95" s="47"/>
      <c r="Q95" s="47"/>
      <c r="R95" s="47"/>
      <c r="S95" s="47"/>
      <c r="T95" s="47"/>
      <c r="U95" s="47"/>
      <c r="V95" s="47"/>
      <c r="W95" s="47"/>
      <c r="X95" s="47"/>
      <c r="Y95" s="47"/>
      <c r="Z95" s="47"/>
      <c r="AA95" s="47"/>
      <c r="AB95" s="47"/>
      <c r="AC95" s="47"/>
      <c r="AD95" s="47"/>
      <c r="AE95" s="47"/>
      <c r="AF95" s="47"/>
    </row>
    <row r="96" spans="1:32" ht="15.75" customHeight="1">
      <c r="A96" s="1"/>
      <c r="B96" s="2"/>
      <c r="C96" s="2"/>
      <c r="D96" s="3"/>
      <c r="E96" s="3"/>
      <c r="F96" s="3"/>
      <c r="G96" s="3"/>
      <c r="H96" s="3"/>
      <c r="I96" s="3"/>
      <c r="J96" s="3"/>
      <c r="K96" s="3"/>
      <c r="L96" s="3"/>
      <c r="M96" s="3"/>
      <c r="N96" s="3"/>
      <c r="O96" s="47"/>
      <c r="P96" s="47"/>
      <c r="Q96" s="47"/>
      <c r="R96" s="47"/>
      <c r="S96" s="47"/>
      <c r="T96" s="47"/>
      <c r="U96" s="47"/>
      <c r="V96" s="47"/>
      <c r="W96" s="47"/>
      <c r="X96" s="47"/>
      <c r="Y96" s="47"/>
      <c r="Z96" s="47"/>
      <c r="AA96" s="47"/>
      <c r="AB96" s="47"/>
      <c r="AC96" s="47"/>
      <c r="AD96" s="47"/>
      <c r="AE96" s="47"/>
      <c r="AF96" s="47"/>
    </row>
    <row r="97" spans="1:32" ht="15.75" customHeight="1">
      <c r="A97" s="1"/>
      <c r="B97" s="2"/>
      <c r="C97" s="2"/>
      <c r="D97" s="3"/>
      <c r="E97" s="3"/>
      <c r="F97" s="3"/>
      <c r="G97" s="3"/>
      <c r="H97" s="3"/>
      <c r="I97" s="3"/>
      <c r="J97" s="3"/>
      <c r="K97" s="3"/>
      <c r="L97" s="3"/>
      <c r="M97" s="3"/>
      <c r="N97" s="3"/>
      <c r="O97" s="47"/>
      <c r="P97" s="47"/>
      <c r="Q97" s="47"/>
      <c r="R97" s="47"/>
      <c r="S97" s="47"/>
      <c r="T97" s="47"/>
      <c r="U97" s="47"/>
      <c r="V97" s="47"/>
      <c r="W97" s="47"/>
      <c r="X97" s="47"/>
      <c r="Y97" s="47"/>
      <c r="Z97" s="47"/>
      <c r="AA97" s="47"/>
      <c r="AB97" s="47"/>
      <c r="AC97" s="47"/>
      <c r="AD97" s="47"/>
      <c r="AE97" s="47"/>
      <c r="AF97" s="47"/>
    </row>
    <row r="98" spans="1:32" ht="15.75" customHeight="1">
      <c r="A98" s="1"/>
      <c r="B98" s="2"/>
      <c r="C98" s="2"/>
      <c r="D98" s="3"/>
      <c r="E98" s="3"/>
      <c r="F98" s="3"/>
      <c r="G98" s="3"/>
      <c r="H98" s="3"/>
      <c r="I98" s="3"/>
      <c r="J98" s="3"/>
      <c r="K98" s="3"/>
      <c r="L98" s="3"/>
      <c r="M98" s="3"/>
      <c r="N98" s="3"/>
      <c r="O98" s="47"/>
      <c r="P98" s="47"/>
      <c r="Q98" s="47"/>
      <c r="R98" s="47"/>
      <c r="S98" s="47"/>
      <c r="T98" s="47"/>
      <c r="U98" s="47"/>
      <c r="V98" s="47"/>
      <c r="W98" s="47"/>
      <c r="X98" s="47"/>
      <c r="Y98" s="47"/>
      <c r="Z98" s="47"/>
      <c r="AA98" s="47"/>
      <c r="AB98" s="47"/>
      <c r="AC98" s="47"/>
      <c r="AD98" s="47"/>
      <c r="AE98" s="47"/>
      <c r="AF98" s="47"/>
    </row>
    <row r="99" spans="1:32" ht="15.75" customHeight="1">
      <c r="A99" s="1"/>
      <c r="B99" s="2"/>
      <c r="C99" s="2"/>
      <c r="D99" s="3"/>
      <c r="E99" s="3"/>
      <c r="F99" s="3"/>
      <c r="G99" s="3"/>
      <c r="H99" s="3"/>
      <c r="I99" s="3"/>
      <c r="J99" s="3"/>
      <c r="K99" s="3"/>
      <c r="L99" s="3"/>
      <c r="M99" s="3"/>
      <c r="N99" s="3"/>
      <c r="O99" s="47"/>
      <c r="P99" s="47"/>
      <c r="Q99" s="47"/>
      <c r="R99" s="47"/>
      <c r="S99" s="47"/>
      <c r="T99" s="47"/>
      <c r="U99" s="47"/>
      <c r="V99" s="47"/>
      <c r="W99" s="47"/>
      <c r="X99" s="47"/>
      <c r="Y99" s="47"/>
      <c r="Z99" s="47"/>
      <c r="AA99" s="47"/>
      <c r="AB99" s="47"/>
      <c r="AC99" s="47"/>
      <c r="AD99" s="47"/>
      <c r="AE99" s="47"/>
      <c r="AF99" s="47"/>
    </row>
    <row r="100" spans="1:32" ht="15.75" customHeight="1">
      <c r="A100" s="1"/>
      <c r="B100" s="2"/>
      <c r="C100" s="2"/>
      <c r="D100" s="3"/>
      <c r="E100" s="3"/>
      <c r="F100" s="3"/>
      <c r="G100" s="3"/>
      <c r="H100" s="3"/>
      <c r="I100" s="3"/>
      <c r="J100" s="3"/>
      <c r="K100" s="3"/>
      <c r="L100" s="3"/>
      <c r="M100" s="3"/>
      <c r="N100" s="3"/>
      <c r="O100" s="47"/>
      <c r="P100" s="47"/>
      <c r="Q100" s="47"/>
      <c r="R100" s="47"/>
      <c r="S100" s="47"/>
      <c r="T100" s="47"/>
      <c r="U100" s="47"/>
      <c r="V100" s="47"/>
      <c r="W100" s="47"/>
      <c r="X100" s="47"/>
      <c r="Y100" s="47"/>
      <c r="Z100" s="47"/>
      <c r="AA100" s="47"/>
      <c r="AB100" s="47"/>
      <c r="AC100" s="47"/>
      <c r="AD100" s="47"/>
      <c r="AE100" s="47"/>
      <c r="AF100" s="47"/>
    </row>
    <row r="101" spans="1:32" ht="15.75" customHeight="1">
      <c r="A101" s="1"/>
      <c r="B101" s="2"/>
      <c r="C101" s="2"/>
      <c r="D101" s="3"/>
      <c r="E101" s="3"/>
      <c r="F101" s="3"/>
      <c r="G101" s="3"/>
      <c r="H101" s="3"/>
      <c r="I101" s="3"/>
      <c r="J101" s="3"/>
      <c r="K101" s="3"/>
      <c r="L101" s="3"/>
      <c r="M101" s="3"/>
      <c r="N101" s="3"/>
      <c r="O101" s="47"/>
      <c r="P101" s="47"/>
      <c r="Q101" s="47"/>
      <c r="R101" s="47"/>
      <c r="S101" s="47"/>
      <c r="T101" s="47"/>
      <c r="U101" s="47"/>
      <c r="V101" s="47"/>
      <c r="W101" s="47"/>
      <c r="X101" s="47"/>
      <c r="Y101" s="47"/>
      <c r="Z101" s="47"/>
      <c r="AA101" s="47"/>
      <c r="AB101" s="47"/>
      <c r="AC101" s="47"/>
      <c r="AD101" s="47"/>
      <c r="AE101" s="47"/>
      <c r="AF101" s="47"/>
    </row>
    <row r="102" spans="1:32" ht="15.75" customHeight="1">
      <c r="A102" s="1"/>
      <c r="B102" s="2"/>
      <c r="C102" s="2"/>
      <c r="D102" s="3"/>
      <c r="E102" s="3"/>
      <c r="F102" s="3"/>
      <c r="G102" s="3"/>
      <c r="H102" s="3"/>
      <c r="I102" s="3"/>
      <c r="J102" s="3"/>
      <c r="K102" s="3"/>
      <c r="L102" s="3"/>
      <c r="M102" s="3"/>
      <c r="N102" s="3"/>
      <c r="O102" s="47"/>
      <c r="P102" s="47"/>
      <c r="Q102" s="47"/>
      <c r="R102" s="47"/>
      <c r="S102" s="47"/>
      <c r="T102" s="47"/>
      <c r="U102" s="47"/>
      <c r="V102" s="47"/>
      <c r="W102" s="47"/>
      <c r="X102" s="47"/>
      <c r="Y102" s="47"/>
      <c r="Z102" s="47"/>
      <c r="AA102" s="47"/>
      <c r="AB102" s="47"/>
      <c r="AC102" s="47"/>
      <c r="AD102" s="47"/>
      <c r="AE102" s="47"/>
      <c r="AF102" s="47"/>
    </row>
    <row r="103" spans="1:32" ht="15.75" customHeight="1">
      <c r="A103" s="1"/>
      <c r="B103" s="2"/>
      <c r="C103" s="2"/>
      <c r="D103" s="3"/>
      <c r="E103" s="3"/>
      <c r="F103" s="3"/>
      <c r="G103" s="3"/>
      <c r="H103" s="3"/>
      <c r="I103" s="3"/>
      <c r="J103" s="3"/>
      <c r="K103" s="3"/>
      <c r="L103" s="3"/>
      <c r="M103" s="3"/>
      <c r="N103" s="3"/>
      <c r="O103" s="47"/>
      <c r="P103" s="47"/>
      <c r="Q103" s="47"/>
      <c r="R103" s="47"/>
      <c r="S103" s="47"/>
      <c r="T103" s="47"/>
      <c r="U103" s="47"/>
      <c r="V103" s="47"/>
      <c r="W103" s="47"/>
      <c r="X103" s="47"/>
      <c r="Y103" s="47"/>
      <c r="Z103" s="47"/>
      <c r="AA103" s="47"/>
      <c r="AB103" s="47"/>
      <c r="AC103" s="47"/>
      <c r="AD103" s="47"/>
      <c r="AE103" s="47"/>
      <c r="AF103" s="47"/>
    </row>
    <row r="104" spans="1:32" ht="15.75" customHeight="1">
      <c r="A104" s="1"/>
      <c r="B104" s="2"/>
      <c r="C104" s="2"/>
      <c r="D104" s="3"/>
      <c r="E104" s="3"/>
      <c r="F104" s="3"/>
      <c r="G104" s="3"/>
      <c r="H104" s="3"/>
      <c r="I104" s="3"/>
      <c r="J104" s="3"/>
      <c r="K104" s="3"/>
      <c r="L104" s="3"/>
      <c r="M104" s="3"/>
      <c r="N104" s="3"/>
      <c r="O104" s="47"/>
      <c r="P104" s="47"/>
      <c r="Q104" s="47"/>
      <c r="R104" s="47"/>
      <c r="S104" s="47"/>
      <c r="T104" s="47"/>
      <c r="U104" s="47"/>
      <c r="V104" s="47"/>
      <c r="W104" s="47"/>
      <c r="X104" s="47"/>
      <c r="Y104" s="47"/>
      <c r="Z104" s="47"/>
      <c r="AA104" s="47"/>
      <c r="AB104" s="47"/>
      <c r="AC104" s="47"/>
      <c r="AD104" s="47"/>
      <c r="AE104" s="47"/>
      <c r="AF104" s="47"/>
    </row>
    <row r="105" spans="1:32" ht="15.75" customHeight="1">
      <c r="A105" s="1"/>
      <c r="B105" s="2"/>
      <c r="C105" s="2"/>
      <c r="D105" s="3"/>
      <c r="E105" s="3"/>
      <c r="F105" s="3"/>
      <c r="G105" s="3"/>
      <c r="H105" s="3"/>
      <c r="I105" s="3"/>
      <c r="J105" s="3"/>
      <c r="K105" s="3"/>
      <c r="L105" s="3"/>
      <c r="M105" s="3"/>
      <c r="N105" s="3"/>
      <c r="O105" s="47"/>
      <c r="P105" s="47"/>
      <c r="Q105" s="47"/>
      <c r="R105" s="47"/>
      <c r="S105" s="47"/>
      <c r="T105" s="47"/>
      <c r="U105" s="47"/>
      <c r="V105" s="47"/>
      <c r="W105" s="47"/>
      <c r="X105" s="47"/>
      <c r="Y105" s="47"/>
      <c r="Z105" s="47"/>
      <c r="AA105" s="47"/>
      <c r="AB105" s="47"/>
      <c r="AC105" s="47"/>
      <c r="AD105" s="47"/>
      <c r="AE105" s="47"/>
      <c r="AF105" s="47"/>
    </row>
    <row r="106" spans="1:32" ht="15.75" customHeight="1">
      <c r="A106" s="1"/>
      <c r="B106" s="2"/>
      <c r="C106" s="2"/>
      <c r="D106" s="3"/>
      <c r="E106" s="3"/>
      <c r="F106" s="3"/>
      <c r="G106" s="3"/>
      <c r="H106" s="3"/>
      <c r="I106" s="3"/>
      <c r="J106" s="3"/>
      <c r="K106" s="3"/>
      <c r="L106" s="3"/>
      <c r="M106" s="3"/>
      <c r="N106" s="3"/>
      <c r="O106" s="47"/>
      <c r="P106" s="47"/>
      <c r="Q106" s="47"/>
      <c r="R106" s="47"/>
      <c r="S106" s="47"/>
      <c r="T106" s="47"/>
      <c r="U106" s="47"/>
      <c r="V106" s="47"/>
      <c r="W106" s="47"/>
      <c r="X106" s="47"/>
      <c r="Y106" s="47"/>
      <c r="Z106" s="47"/>
      <c r="AA106" s="47"/>
      <c r="AB106" s="47"/>
      <c r="AC106" s="47"/>
      <c r="AD106" s="47"/>
      <c r="AE106" s="47"/>
      <c r="AF106" s="47"/>
    </row>
    <row r="107" spans="1:32" ht="15.75" customHeight="1">
      <c r="A107" s="1"/>
      <c r="B107" s="2"/>
      <c r="C107" s="2"/>
      <c r="D107" s="3"/>
      <c r="E107" s="3"/>
      <c r="F107" s="3"/>
      <c r="G107" s="3"/>
      <c r="H107" s="3"/>
      <c r="I107" s="3"/>
      <c r="J107" s="3"/>
      <c r="K107" s="3"/>
      <c r="L107" s="3"/>
      <c r="M107" s="3"/>
      <c r="N107" s="3"/>
      <c r="O107" s="47"/>
      <c r="P107" s="47"/>
      <c r="Q107" s="47"/>
      <c r="R107" s="47"/>
      <c r="S107" s="47"/>
      <c r="T107" s="47"/>
      <c r="U107" s="47"/>
      <c r="V107" s="47"/>
      <c r="W107" s="47"/>
      <c r="X107" s="47"/>
      <c r="Y107" s="47"/>
      <c r="Z107" s="47"/>
      <c r="AA107" s="47"/>
      <c r="AB107" s="47"/>
      <c r="AC107" s="47"/>
      <c r="AD107" s="47"/>
      <c r="AE107" s="47"/>
      <c r="AF107" s="47"/>
    </row>
    <row r="108" spans="1:32" ht="15.75" customHeight="1">
      <c r="A108" s="1"/>
      <c r="B108" s="2"/>
      <c r="C108" s="2"/>
      <c r="D108" s="3"/>
      <c r="E108" s="3"/>
      <c r="F108" s="3"/>
      <c r="G108" s="3"/>
      <c r="H108" s="3"/>
      <c r="I108" s="3"/>
      <c r="J108" s="3"/>
      <c r="K108" s="3"/>
      <c r="L108" s="3"/>
      <c r="M108" s="3"/>
      <c r="N108" s="3"/>
      <c r="O108" s="47"/>
      <c r="P108" s="47"/>
      <c r="Q108" s="47"/>
      <c r="R108" s="47"/>
      <c r="S108" s="47"/>
      <c r="T108" s="47"/>
      <c r="U108" s="47"/>
      <c r="V108" s="47"/>
      <c r="W108" s="47"/>
      <c r="X108" s="47"/>
      <c r="Y108" s="47"/>
      <c r="Z108" s="47"/>
      <c r="AA108" s="47"/>
      <c r="AB108" s="47"/>
      <c r="AC108" s="47"/>
      <c r="AD108" s="47"/>
      <c r="AE108" s="47"/>
      <c r="AF108" s="47"/>
    </row>
    <row r="109" spans="1:32" ht="15.75" customHeight="1">
      <c r="A109" s="1"/>
      <c r="B109" s="2"/>
      <c r="C109" s="2"/>
      <c r="D109" s="3"/>
      <c r="E109" s="3"/>
      <c r="F109" s="3"/>
      <c r="G109" s="3"/>
      <c r="H109" s="3"/>
      <c r="I109" s="3"/>
      <c r="J109" s="3"/>
      <c r="K109" s="3"/>
      <c r="L109" s="3"/>
      <c r="M109" s="3"/>
      <c r="N109" s="3"/>
      <c r="O109" s="47"/>
      <c r="P109" s="47"/>
      <c r="Q109" s="47"/>
      <c r="R109" s="47"/>
      <c r="S109" s="47"/>
      <c r="T109" s="47"/>
      <c r="U109" s="47"/>
      <c r="V109" s="47"/>
      <c r="W109" s="47"/>
      <c r="X109" s="47"/>
      <c r="Y109" s="47"/>
      <c r="Z109" s="47"/>
      <c r="AA109" s="47"/>
      <c r="AB109" s="47"/>
      <c r="AC109" s="47"/>
      <c r="AD109" s="47"/>
      <c r="AE109" s="47"/>
      <c r="AF109" s="47"/>
    </row>
    <row r="110" spans="1:32" ht="15.75" customHeight="1">
      <c r="A110" s="1"/>
      <c r="B110" s="2"/>
      <c r="C110" s="2"/>
      <c r="D110" s="3"/>
      <c r="E110" s="3"/>
      <c r="F110" s="3"/>
      <c r="G110" s="3"/>
      <c r="H110" s="3"/>
      <c r="I110" s="3"/>
      <c r="J110" s="3"/>
      <c r="K110" s="3"/>
      <c r="L110" s="3"/>
      <c r="M110" s="3"/>
      <c r="N110" s="3"/>
      <c r="O110" s="47"/>
      <c r="P110" s="47"/>
      <c r="Q110" s="47"/>
      <c r="R110" s="47"/>
      <c r="S110" s="47"/>
      <c r="T110" s="47"/>
      <c r="U110" s="47"/>
      <c r="V110" s="47"/>
      <c r="W110" s="47"/>
      <c r="X110" s="47"/>
      <c r="Y110" s="47"/>
      <c r="Z110" s="47"/>
      <c r="AA110" s="47"/>
      <c r="AB110" s="47"/>
      <c r="AC110" s="47"/>
      <c r="AD110" s="47"/>
      <c r="AE110" s="47"/>
      <c r="AF110" s="47"/>
    </row>
    <row r="111" spans="1:32" ht="15.75" customHeight="1">
      <c r="A111" s="1"/>
      <c r="B111" s="2"/>
      <c r="C111" s="2"/>
      <c r="D111" s="3"/>
      <c r="E111" s="3"/>
      <c r="F111" s="3"/>
      <c r="G111" s="3"/>
      <c r="H111" s="3"/>
      <c r="I111" s="3"/>
      <c r="J111" s="3"/>
      <c r="K111" s="3"/>
      <c r="L111" s="3"/>
      <c r="M111" s="3"/>
      <c r="N111" s="3"/>
      <c r="O111" s="47"/>
      <c r="P111" s="47"/>
      <c r="Q111" s="47"/>
      <c r="R111" s="47"/>
      <c r="S111" s="47"/>
      <c r="T111" s="47"/>
      <c r="U111" s="47"/>
      <c r="V111" s="47"/>
      <c r="W111" s="47"/>
      <c r="X111" s="47"/>
      <c r="Y111" s="47"/>
      <c r="Z111" s="47"/>
      <c r="AA111" s="47"/>
      <c r="AB111" s="47"/>
      <c r="AC111" s="47"/>
      <c r="AD111" s="47"/>
      <c r="AE111" s="47"/>
      <c r="AF111" s="47"/>
    </row>
    <row r="112" spans="1:32" ht="15.75" customHeight="1">
      <c r="A112" s="1"/>
      <c r="B112" s="2"/>
      <c r="C112" s="2"/>
      <c r="D112" s="3"/>
      <c r="E112" s="3"/>
      <c r="F112" s="3"/>
      <c r="G112" s="3"/>
      <c r="H112" s="3"/>
      <c r="I112" s="3"/>
      <c r="J112" s="3"/>
      <c r="K112" s="3"/>
      <c r="L112" s="3"/>
      <c r="M112" s="3"/>
      <c r="N112" s="3"/>
      <c r="O112" s="47"/>
      <c r="P112" s="47"/>
      <c r="Q112" s="47"/>
      <c r="R112" s="47"/>
      <c r="S112" s="47"/>
      <c r="T112" s="47"/>
      <c r="U112" s="47"/>
      <c r="V112" s="47"/>
      <c r="W112" s="47"/>
      <c r="X112" s="47"/>
      <c r="Y112" s="47"/>
      <c r="Z112" s="47"/>
      <c r="AA112" s="47"/>
      <c r="AB112" s="47"/>
      <c r="AC112" s="47"/>
      <c r="AD112" s="47"/>
      <c r="AE112" s="47"/>
      <c r="AF112" s="47"/>
    </row>
    <row r="113" spans="1:32" ht="15.75" customHeight="1">
      <c r="A113" s="1"/>
      <c r="B113" s="2"/>
      <c r="C113" s="2"/>
      <c r="D113" s="3"/>
      <c r="E113" s="3"/>
      <c r="F113" s="3"/>
      <c r="G113" s="3"/>
      <c r="H113" s="3"/>
      <c r="I113" s="3"/>
      <c r="J113" s="3"/>
      <c r="K113" s="3"/>
      <c r="L113" s="3"/>
      <c r="M113" s="3"/>
      <c r="N113" s="3"/>
      <c r="O113" s="47"/>
      <c r="P113" s="47"/>
      <c r="Q113" s="47"/>
      <c r="R113" s="47"/>
      <c r="S113" s="47"/>
      <c r="T113" s="47"/>
      <c r="U113" s="47"/>
      <c r="V113" s="47"/>
      <c r="W113" s="47"/>
      <c r="X113" s="47"/>
      <c r="Y113" s="47"/>
      <c r="Z113" s="47"/>
      <c r="AA113" s="47"/>
      <c r="AB113" s="47"/>
      <c r="AC113" s="47"/>
      <c r="AD113" s="47"/>
      <c r="AE113" s="47"/>
      <c r="AF113" s="47"/>
    </row>
    <row r="114" spans="1:32" ht="15.75" customHeight="1">
      <c r="A114" s="1"/>
      <c r="B114" s="2"/>
      <c r="C114" s="2"/>
      <c r="D114" s="3"/>
      <c r="E114" s="3"/>
      <c r="F114" s="3"/>
      <c r="G114" s="3"/>
      <c r="H114" s="3"/>
      <c r="I114" s="3"/>
      <c r="J114" s="3"/>
      <c r="K114" s="3"/>
      <c r="L114" s="3"/>
      <c r="M114" s="3"/>
      <c r="N114" s="3"/>
      <c r="O114" s="47"/>
      <c r="P114" s="47"/>
      <c r="Q114" s="47"/>
      <c r="R114" s="47"/>
      <c r="S114" s="47"/>
      <c r="T114" s="47"/>
      <c r="U114" s="47"/>
      <c r="V114" s="47"/>
      <c r="W114" s="47"/>
      <c r="X114" s="47"/>
      <c r="Y114" s="47"/>
      <c r="Z114" s="47"/>
      <c r="AA114" s="47"/>
      <c r="AB114" s="47"/>
      <c r="AC114" s="47"/>
      <c r="AD114" s="47"/>
      <c r="AE114" s="47"/>
      <c r="AF114" s="47"/>
    </row>
    <row r="115" spans="1:32" ht="15.75" customHeight="1">
      <c r="A115" s="1"/>
      <c r="B115" s="2"/>
      <c r="C115" s="2"/>
      <c r="D115" s="3"/>
      <c r="E115" s="3"/>
      <c r="F115" s="3"/>
      <c r="G115" s="3"/>
      <c r="H115" s="3"/>
      <c r="I115" s="3"/>
      <c r="J115" s="3"/>
      <c r="K115" s="3"/>
      <c r="L115" s="3"/>
      <c r="M115" s="3"/>
      <c r="N115" s="3"/>
      <c r="O115" s="47"/>
      <c r="P115" s="47"/>
      <c r="Q115" s="47"/>
      <c r="R115" s="47"/>
      <c r="S115" s="47"/>
      <c r="T115" s="47"/>
      <c r="U115" s="47"/>
      <c r="V115" s="47"/>
      <c r="W115" s="47"/>
      <c r="X115" s="47"/>
      <c r="Y115" s="47"/>
      <c r="Z115" s="47"/>
      <c r="AA115" s="47"/>
      <c r="AB115" s="47"/>
      <c r="AC115" s="47"/>
      <c r="AD115" s="47"/>
      <c r="AE115" s="47"/>
      <c r="AF115" s="47"/>
    </row>
    <row r="116" spans="1:32" ht="15.75" customHeight="1">
      <c r="A116" s="1"/>
      <c r="B116" s="2"/>
      <c r="C116" s="2"/>
      <c r="D116" s="3"/>
      <c r="E116" s="3"/>
      <c r="F116" s="3"/>
      <c r="G116" s="3"/>
      <c r="H116" s="3"/>
      <c r="I116" s="3"/>
      <c r="J116" s="3"/>
      <c r="K116" s="3"/>
      <c r="L116" s="3"/>
      <c r="M116" s="3"/>
      <c r="N116" s="3"/>
      <c r="O116" s="47"/>
      <c r="P116" s="47"/>
      <c r="Q116" s="47"/>
      <c r="R116" s="47"/>
      <c r="S116" s="47"/>
      <c r="T116" s="47"/>
      <c r="U116" s="47"/>
      <c r="V116" s="47"/>
      <c r="W116" s="47"/>
      <c r="X116" s="47"/>
      <c r="Y116" s="47"/>
      <c r="Z116" s="47"/>
      <c r="AA116" s="47"/>
      <c r="AB116" s="47"/>
      <c r="AC116" s="47"/>
      <c r="AD116" s="47"/>
      <c r="AE116" s="47"/>
      <c r="AF116" s="47"/>
    </row>
    <row r="117" spans="1:32" ht="15.75" customHeight="1">
      <c r="A117" s="1"/>
      <c r="B117" s="2"/>
      <c r="C117" s="2"/>
      <c r="D117" s="3"/>
      <c r="E117" s="3"/>
      <c r="F117" s="3"/>
      <c r="G117" s="3"/>
      <c r="H117" s="3"/>
      <c r="I117" s="3"/>
      <c r="J117" s="3"/>
      <c r="K117" s="3"/>
      <c r="L117" s="3"/>
      <c r="M117" s="3"/>
      <c r="N117" s="3"/>
      <c r="O117" s="47"/>
      <c r="P117" s="47"/>
      <c r="Q117" s="47"/>
      <c r="R117" s="47"/>
      <c r="S117" s="47"/>
      <c r="T117" s="47"/>
      <c r="U117" s="47"/>
      <c r="V117" s="47"/>
      <c r="W117" s="47"/>
      <c r="X117" s="47"/>
      <c r="Y117" s="47"/>
      <c r="Z117" s="47"/>
      <c r="AA117" s="47"/>
      <c r="AB117" s="47"/>
      <c r="AC117" s="47"/>
      <c r="AD117" s="47"/>
      <c r="AE117" s="47"/>
      <c r="AF117" s="47"/>
    </row>
    <row r="118" spans="1:32" ht="15.75" customHeight="1">
      <c r="A118" s="1"/>
      <c r="B118" s="2"/>
      <c r="C118" s="2"/>
      <c r="D118" s="3"/>
      <c r="E118" s="3"/>
      <c r="F118" s="3"/>
      <c r="G118" s="3"/>
      <c r="H118" s="3"/>
      <c r="I118" s="3"/>
      <c r="J118" s="3"/>
      <c r="K118" s="3"/>
      <c r="L118" s="3"/>
      <c r="M118" s="3"/>
      <c r="N118" s="3"/>
      <c r="O118" s="47"/>
      <c r="P118" s="47"/>
      <c r="Q118" s="47"/>
      <c r="R118" s="47"/>
      <c r="S118" s="47"/>
      <c r="T118" s="47"/>
      <c r="U118" s="47"/>
      <c r="V118" s="47"/>
      <c r="W118" s="47"/>
      <c r="X118" s="47"/>
      <c r="Y118" s="47"/>
      <c r="Z118" s="47"/>
      <c r="AA118" s="47"/>
      <c r="AB118" s="47"/>
      <c r="AC118" s="47"/>
      <c r="AD118" s="47"/>
      <c r="AE118" s="47"/>
      <c r="AF118" s="47"/>
    </row>
    <row r="119" spans="1:32" ht="15.75" customHeight="1">
      <c r="A119" s="1"/>
      <c r="B119" s="2"/>
      <c r="C119" s="2"/>
      <c r="D119" s="3"/>
      <c r="E119" s="3"/>
      <c r="F119" s="3"/>
      <c r="G119" s="3"/>
      <c r="H119" s="3"/>
      <c r="I119" s="3"/>
      <c r="J119" s="3"/>
      <c r="K119" s="3"/>
      <c r="L119" s="3"/>
      <c r="M119" s="3"/>
      <c r="N119" s="3"/>
      <c r="O119" s="47"/>
      <c r="P119" s="47"/>
      <c r="Q119" s="47"/>
      <c r="R119" s="47"/>
      <c r="S119" s="47"/>
      <c r="T119" s="47"/>
      <c r="U119" s="47"/>
      <c r="V119" s="47"/>
      <c r="W119" s="47"/>
      <c r="X119" s="47"/>
      <c r="Y119" s="47"/>
      <c r="Z119" s="47"/>
      <c r="AA119" s="47"/>
      <c r="AB119" s="47"/>
      <c r="AC119" s="47"/>
      <c r="AD119" s="47"/>
      <c r="AE119" s="47"/>
      <c r="AF119" s="47"/>
    </row>
    <row r="120" spans="1:32" ht="15.75" customHeight="1">
      <c r="A120" s="1"/>
      <c r="B120" s="2"/>
      <c r="C120" s="2"/>
      <c r="D120" s="3"/>
      <c r="E120" s="3"/>
      <c r="F120" s="3"/>
      <c r="G120" s="3"/>
      <c r="H120" s="3"/>
      <c r="I120" s="3"/>
      <c r="J120" s="3"/>
      <c r="K120" s="3"/>
      <c r="L120" s="3"/>
      <c r="M120" s="3"/>
      <c r="N120" s="3"/>
      <c r="O120" s="47"/>
      <c r="P120" s="47"/>
      <c r="Q120" s="47"/>
      <c r="R120" s="47"/>
      <c r="S120" s="47"/>
      <c r="T120" s="47"/>
      <c r="U120" s="47"/>
      <c r="V120" s="47"/>
      <c r="W120" s="47"/>
      <c r="X120" s="47"/>
      <c r="Y120" s="47"/>
      <c r="Z120" s="47"/>
      <c r="AA120" s="47"/>
      <c r="AB120" s="47"/>
      <c r="AC120" s="47"/>
      <c r="AD120" s="47"/>
      <c r="AE120" s="47"/>
      <c r="AF120" s="47"/>
    </row>
    <row r="121" spans="1:32" ht="15.75" customHeight="1">
      <c r="A121" s="1"/>
      <c r="B121" s="2"/>
      <c r="C121" s="2"/>
      <c r="D121" s="3"/>
      <c r="E121" s="3"/>
      <c r="F121" s="3"/>
      <c r="G121" s="3"/>
      <c r="H121" s="3"/>
      <c r="I121" s="3"/>
      <c r="J121" s="3"/>
      <c r="K121" s="3"/>
      <c r="L121" s="3"/>
      <c r="M121" s="3"/>
      <c r="N121" s="3"/>
      <c r="O121" s="47"/>
      <c r="P121" s="47"/>
      <c r="Q121" s="47"/>
      <c r="R121" s="47"/>
      <c r="S121" s="47"/>
      <c r="T121" s="47"/>
      <c r="U121" s="47"/>
      <c r="V121" s="47"/>
      <c r="W121" s="47"/>
      <c r="X121" s="47"/>
      <c r="Y121" s="47"/>
      <c r="Z121" s="47"/>
      <c r="AA121" s="47"/>
      <c r="AB121" s="47"/>
      <c r="AC121" s="47"/>
      <c r="AD121" s="47"/>
      <c r="AE121" s="47"/>
      <c r="AF121" s="47"/>
    </row>
    <row r="122" spans="1:32" ht="15.75" customHeight="1">
      <c r="A122" s="1"/>
      <c r="B122" s="2"/>
      <c r="C122" s="2"/>
      <c r="D122" s="3"/>
      <c r="E122" s="3"/>
      <c r="F122" s="3"/>
      <c r="G122" s="3"/>
      <c r="H122" s="3"/>
      <c r="I122" s="3"/>
      <c r="J122" s="3"/>
      <c r="K122" s="3"/>
      <c r="L122" s="3"/>
      <c r="M122" s="3"/>
      <c r="N122" s="3"/>
      <c r="O122" s="47"/>
      <c r="P122" s="47"/>
      <c r="Q122" s="47"/>
      <c r="R122" s="47"/>
      <c r="S122" s="47"/>
      <c r="T122" s="47"/>
      <c r="U122" s="47"/>
      <c r="V122" s="47"/>
      <c r="W122" s="47"/>
      <c r="X122" s="47"/>
      <c r="Y122" s="47"/>
      <c r="Z122" s="47"/>
      <c r="AA122" s="47"/>
      <c r="AB122" s="47"/>
      <c r="AC122" s="47"/>
      <c r="AD122" s="47"/>
      <c r="AE122" s="47"/>
      <c r="AF122" s="47"/>
    </row>
    <row r="123" spans="1:32" ht="15.75" customHeight="1">
      <c r="A123" s="1"/>
      <c r="B123" s="2"/>
      <c r="C123" s="2"/>
      <c r="D123" s="3"/>
      <c r="E123" s="3"/>
      <c r="F123" s="3"/>
      <c r="G123" s="3"/>
      <c r="H123" s="3"/>
      <c r="I123" s="3"/>
      <c r="J123" s="3"/>
      <c r="K123" s="3"/>
      <c r="L123" s="3"/>
      <c r="M123" s="3"/>
      <c r="N123" s="3"/>
      <c r="O123" s="47"/>
      <c r="P123" s="47"/>
      <c r="Q123" s="47"/>
      <c r="R123" s="47"/>
      <c r="S123" s="47"/>
      <c r="T123" s="47"/>
      <c r="U123" s="47"/>
      <c r="V123" s="47"/>
      <c r="W123" s="47"/>
      <c r="X123" s="47"/>
      <c r="Y123" s="47"/>
      <c r="Z123" s="47"/>
      <c r="AA123" s="47"/>
      <c r="AB123" s="47"/>
      <c r="AC123" s="47"/>
      <c r="AD123" s="47"/>
      <c r="AE123" s="47"/>
      <c r="AF123" s="47"/>
    </row>
    <row r="124" spans="1:32" ht="15.75" customHeight="1">
      <c r="A124" s="1"/>
      <c r="B124" s="2"/>
      <c r="C124" s="2"/>
      <c r="D124" s="3"/>
      <c r="E124" s="3"/>
      <c r="F124" s="3"/>
      <c r="G124" s="3"/>
      <c r="H124" s="3"/>
      <c r="I124" s="3"/>
      <c r="J124" s="3"/>
      <c r="K124" s="3"/>
      <c r="L124" s="3"/>
      <c r="M124" s="3"/>
      <c r="N124" s="3"/>
      <c r="O124" s="47"/>
      <c r="P124" s="47"/>
      <c r="Q124" s="47"/>
      <c r="R124" s="47"/>
      <c r="S124" s="47"/>
      <c r="T124" s="47"/>
      <c r="U124" s="47"/>
      <c r="V124" s="47"/>
      <c r="W124" s="47"/>
      <c r="X124" s="47"/>
      <c r="Y124" s="47"/>
      <c r="Z124" s="47"/>
      <c r="AA124" s="47"/>
      <c r="AB124" s="47"/>
      <c r="AC124" s="47"/>
      <c r="AD124" s="47"/>
      <c r="AE124" s="47"/>
      <c r="AF124" s="47"/>
    </row>
    <row r="125" spans="1:32" ht="15.75" customHeight="1">
      <c r="A125" s="1"/>
      <c r="B125" s="2"/>
      <c r="C125" s="2"/>
      <c r="D125" s="3"/>
      <c r="E125" s="3"/>
      <c r="F125" s="3"/>
      <c r="G125" s="3"/>
      <c r="H125" s="3"/>
      <c r="I125" s="3"/>
      <c r="J125" s="3"/>
      <c r="K125" s="3"/>
      <c r="L125" s="3"/>
      <c r="M125" s="3"/>
      <c r="N125" s="3"/>
      <c r="O125" s="47"/>
      <c r="P125" s="47"/>
      <c r="Q125" s="47"/>
      <c r="R125" s="47"/>
      <c r="S125" s="47"/>
      <c r="T125" s="47"/>
      <c r="U125" s="47"/>
      <c r="V125" s="47"/>
      <c r="W125" s="47"/>
      <c r="X125" s="47"/>
      <c r="Y125" s="47"/>
      <c r="Z125" s="47"/>
      <c r="AA125" s="47"/>
      <c r="AB125" s="47"/>
      <c r="AC125" s="47"/>
      <c r="AD125" s="47"/>
      <c r="AE125" s="47"/>
      <c r="AF125" s="47"/>
    </row>
    <row r="126" spans="1:32" ht="15.75" customHeight="1">
      <c r="A126" s="1"/>
      <c r="B126" s="2"/>
      <c r="C126" s="2"/>
      <c r="D126" s="3"/>
      <c r="E126" s="3"/>
      <c r="F126" s="3"/>
      <c r="G126" s="3"/>
      <c r="H126" s="3"/>
      <c r="I126" s="3"/>
      <c r="J126" s="3"/>
      <c r="K126" s="3"/>
      <c r="L126" s="3"/>
      <c r="M126" s="3"/>
      <c r="N126" s="3"/>
      <c r="O126" s="47"/>
      <c r="P126" s="47"/>
      <c r="Q126" s="47"/>
      <c r="R126" s="47"/>
      <c r="S126" s="47"/>
      <c r="T126" s="47"/>
      <c r="U126" s="47"/>
      <c r="V126" s="47"/>
      <c r="W126" s="47"/>
      <c r="X126" s="47"/>
      <c r="Y126" s="47"/>
      <c r="Z126" s="47"/>
      <c r="AA126" s="47"/>
      <c r="AB126" s="47"/>
      <c r="AC126" s="47"/>
      <c r="AD126" s="47"/>
      <c r="AE126" s="47"/>
      <c r="AF126" s="47"/>
    </row>
    <row r="127" spans="1:32" ht="15.75" customHeight="1">
      <c r="A127" s="1"/>
      <c r="B127" s="2"/>
      <c r="C127" s="2"/>
      <c r="D127" s="3"/>
      <c r="E127" s="3"/>
      <c r="F127" s="3"/>
      <c r="G127" s="3"/>
      <c r="H127" s="3"/>
      <c r="I127" s="3"/>
      <c r="J127" s="3"/>
      <c r="K127" s="3"/>
      <c r="L127" s="3"/>
      <c r="M127" s="3"/>
      <c r="N127" s="3"/>
      <c r="O127" s="47"/>
      <c r="P127" s="47"/>
      <c r="Q127" s="47"/>
      <c r="R127" s="47"/>
      <c r="S127" s="47"/>
      <c r="T127" s="47"/>
      <c r="U127" s="47"/>
      <c r="V127" s="47"/>
      <c r="W127" s="47"/>
      <c r="X127" s="47"/>
      <c r="Y127" s="47"/>
      <c r="Z127" s="47"/>
      <c r="AA127" s="47"/>
      <c r="AB127" s="47"/>
      <c r="AC127" s="47"/>
      <c r="AD127" s="47"/>
      <c r="AE127" s="47"/>
      <c r="AF127" s="47"/>
    </row>
    <row r="128" spans="1:32" ht="15.75" customHeight="1">
      <c r="A128" s="1"/>
      <c r="B128" s="2"/>
      <c r="C128" s="2"/>
      <c r="D128" s="3"/>
      <c r="E128" s="3"/>
      <c r="F128" s="3"/>
      <c r="G128" s="3"/>
      <c r="H128" s="3"/>
      <c r="I128" s="3"/>
      <c r="J128" s="3"/>
      <c r="K128" s="3"/>
      <c r="L128" s="3"/>
      <c r="M128" s="3"/>
      <c r="N128" s="3"/>
      <c r="O128" s="47"/>
      <c r="P128" s="47"/>
      <c r="Q128" s="47"/>
      <c r="R128" s="47"/>
      <c r="S128" s="47"/>
      <c r="T128" s="47"/>
      <c r="U128" s="47"/>
      <c r="V128" s="47"/>
      <c r="W128" s="47"/>
      <c r="X128" s="47"/>
      <c r="Y128" s="47"/>
      <c r="Z128" s="47"/>
      <c r="AA128" s="47"/>
      <c r="AB128" s="47"/>
      <c r="AC128" s="47"/>
      <c r="AD128" s="47"/>
      <c r="AE128" s="47"/>
      <c r="AF128" s="47"/>
    </row>
    <row r="129" spans="1:32" ht="15.75" customHeight="1">
      <c r="A129" s="1"/>
      <c r="B129" s="2"/>
      <c r="C129" s="2"/>
      <c r="D129" s="3"/>
      <c r="E129" s="3"/>
      <c r="F129" s="3"/>
      <c r="G129" s="3"/>
      <c r="H129" s="3"/>
      <c r="I129" s="3"/>
      <c r="J129" s="3"/>
      <c r="K129" s="3"/>
      <c r="L129" s="3"/>
      <c r="M129" s="3"/>
      <c r="N129" s="3"/>
      <c r="O129" s="47"/>
      <c r="P129" s="47"/>
      <c r="Q129" s="47"/>
      <c r="R129" s="47"/>
      <c r="S129" s="47"/>
      <c r="T129" s="47"/>
      <c r="U129" s="47"/>
      <c r="V129" s="47"/>
      <c r="W129" s="47"/>
      <c r="X129" s="47"/>
      <c r="Y129" s="47"/>
      <c r="Z129" s="47"/>
      <c r="AA129" s="47"/>
      <c r="AB129" s="47"/>
      <c r="AC129" s="47"/>
      <c r="AD129" s="47"/>
      <c r="AE129" s="47"/>
      <c r="AF129" s="47"/>
    </row>
    <row r="130" spans="1:32" ht="15.75" customHeight="1">
      <c r="A130" s="1"/>
      <c r="B130" s="2"/>
      <c r="C130" s="2"/>
      <c r="D130" s="3"/>
      <c r="E130" s="3"/>
      <c r="F130" s="3"/>
      <c r="G130" s="3"/>
      <c r="H130" s="3"/>
      <c r="I130" s="3"/>
      <c r="J130" s="3"/>
      <c r="K130" s="3"/>
      <c r="L130" s="3"/>
      <c r="M130" s="3"/>
      <c r="N130" s="3"/>
      <c r="O130" s="47"/>
      <c r="P130" s="47"/>
      <c r="Q130" s="47"/>
      <c r="R130" s="47"/>
      <c r="S130" s="47"/>
      <c r="T130" s="47"/>
      <c r="U130" s="47"/>
      <c r="V130" s="47"/>
      <c r="W130" s="47"/>
      <c r="X130" s="47"/>
      <c r="Y130" s="47"/>
      <c r="Z130" s="47"/>
      <c r="AA130" s="47"/>
      <c r="AB130" s="47"/>
      <c r="AC130" s="47"/>
      <c r="AD130" s="47"/>
      <c r="AE130" s="47"/>
      <c r="AF130" s="47"/>
    </row>
    <row r="131" spans="1:32" ht="15.75" customHeight="1">
      <c r="A131" s="1"/>
      <c r="B131" s="2"/>
      <c r="C131" s="2"/>
      <c r="D131" s="3"/>
      <c r="E131" s="3"/>
      <c r="F131" s="3"/>
      <c r="G131" s="3"/>
      <c r="H131" s="3"/>
      <c r="I131" s="3"/>
      <c r="J131" s="3"/>
      <c r="K131" s="3"/>
      <c r="L131" s="3"/>
      <c r="M131" s="3"/>
      <c r="N131" s="3"/>
      <c r="O131" s="47"/>
      <c r="P131" s="47"/>
      <c r="Q131" s="47"/>
      <c r="R131" s="47"/>
      <c r="S131" s="47"/>
      <c r="T131" s="47"/>
      <c r="U131" s="47"/>
      <c r="V131" s="47"/>
      <c r="W131" s="47"/>
      <c r="X131" s="47"/>
      <c r="Y131" s="47"/>
      <c r="Z131" s="47"/>
      <c r="AA131" s="47"/>
      <c r="AB131" s="47"/>
      <c r="AC131" s="47"/>
      <c r="AD131" s="47"/>
      <c r="AE131" s="47"/>
      <c r="AF131" s="47"/>
    </row>
    <row r="132" spans="1:32" ht="15.75" customHeight="1">
      <c r="A132" s="1"/>
      <c r="B132" s="2"/>
      <c r="C132" s="2"/>
      <c r="D132" s="3"/>
      <c r="E132" s="3"/>
      <c r="F132" s="3"/>
      <c r="G132" s="3"/>
      <c r="H132" s="3"/>
      <c r="I132" s="3"/>
      <c r="J132" s="3"/>
      <c r="K132" s="3"/>
      <c r="L132" s="3"/>
      <c r="M132" s="3"/>
      <c r="N132" s="3"/>
      <c r="O132" s="47"/>
      <c r="P132" s="47"/>
      <c r="Q132" s="47"/>
      <c r="R132" s="47"/>
      <c r="S132" s="47"/>
      <c r="T132" s="47"/>
      <c r="U132" s="47"/>
      <c r="V132" s="47"/>
      <c r="W132" s="47"/>
      <c r="X132" s="47"/>
      <c r="Y132" s="47"/>
      <c r="Z132" s="47"/>
      <c r="AA132" s="47"/>
      <c r="AB132" s="47"/>
      <c r="AC132" s="47"/>
      <c r="AD132" s="47"/>
      <c r="AE132" s="47"/>
      <c r="AF132" s="47"/>
    </row>
    <row r="133" spans="1:32" ht="15.75" customHeight="1">
      <c r="A133" s="1"/>
      <c r="B133" s="2"/>
      <c r="C133" s="2"/>
      <c r="D133" s="3"/>
      <c r="E133" s="3"/>
      <c r="F133" s="3"/>
      <c r="G133" s="3"/>
      <c r="H133" s="3"/>
      <c r="I133" s="3"/>
      <c r="J133" s="3"/>
      <c r="K133" s="3"/>
      <c r="L133" s="3"/>
      <c r="M133" s="3"/>
      <c r="N133" s="3"/>
      <c r="O133" s="47"/>
      <c r="P133" s="47"/>
      <c r="Q133" s="47"/>
      <c r="R133" s="47"/>
      <c r="S133" s="47"/>
      <c r="T133" s="47"/>
      <c r="U133" s="47"/>
      <c r="V133" s="47"/>
      <c r="W133" s="47"/>
      <c r="X133" s="47"/>
      <c r="Y133" s="47"/>
      <c r="Z133" s="47"/>
      <c r="AA133" s="47"/>
      <c r="AB133" s="47"/>
      <c r="AC133" s="47"/>
      <c r="AD133" s="47"/>
      <c r="AE133" s="47"/>
      <c r="AF133" s="47"/>
    </row>
    <row r="134" spans="1:32" ht="15.75" customHeight="1">
      <c r="A134" s="1"/>
      <c r="B134" s="2"/>
      <c r="C134" s="2"/>
      <c r="D134" s="3"/>
      <c r="E134" s="3"/>
      <c r="F134" s="3"/>
      <c r="G134" s="3"/>
      <c r="H134" s="3"/>
      <c r="I134" s="3"/>
      <c r="J134" s="3"/>
      <c r="K134" s="3"/>
      <c r="L134" s="3"/>
      <c r="M134" s="3"/>
      <c r="N134" s="3"/>
      <c r="O134" s="47"/>
      <c r="P134" s="47"/>
      <c r="Q134" s="47"/>
      <c r="R134" s="47"/>
      <c r="S134" s="47"/>
      <c r="T134" s="47"/>
      <c r="U134" s="47"/>
      <c r="V134" s="47"/>
      <c r="W134" s="47"/>
      <c r="X134" s="47"/>
      <c r="Y134" s="47"/>
      <c r="Z134" s="47"/>
      <c r="AA134" s="47"/>
      <c r="AB134" s="47"/>
      <c r="AC134" s="47"/>
      <c r="AD134" s="47"/>
      <c r="AE134" s="47"/>
      <c r="AF134" s="47"/>
    </row>
    <row r="135" spans="1:32" ht="15.75" customHeight="1">
      <c r="A135" s="1"/>
      <c r="B135" s="2"/>
      <c r="C135" s="2"/>
      <c r="D135" s="3"/>
      <c r="E135" s="3"/>
      <c r="F135" s="3"/>
      <c r="G135" s="3"/>
      <c r="H135" s="3"/>
      <c r="I135" s="3"/>
      <c r="J135" s="3"/>
      <c r="K135" s="3"/>
      <c r="L135" s="3"/>
      <c r="M135" s="3"/>
      <c r="N135" s="3"/>
      <c r="O135" s="47"/>
      <c r="P135" s="47"/>
      <c r="Q135" s="47"/>
      <c r="R135" s="47"/>
      <c r="S135" s="47"/>
      <c r="T135" s="47"/>
      <c r="U135" s="47"/>
      <c r="V135" s="47"/>
      <c r="W135" s="47"/>
      <c r="X135" s="47"/>
      <c r="Y135" s="47"/>
      <c r="Z135" s="47"/>
      <c r="AA135" s="47"/>
      <c r="AB135" s="47"/>
      <c r="AC135" s="47"/>
      <c r="AD135" s="47"/>
      <c r="AE135" s="47"/>
      <c r="AF135" s="47"/>
    </row>
    <row r="136" spans="1:32" ht="15.75" customHeight="1">
      <c r="A136" s="1"/>
      <c r="B136" s="2"/>
      <c r="C136" s="2"/>
      <c r="D136" s="3"/>
      <c r="E136" s="3"/>
      <c r="F136" s="3"/>
      <c r="G136" s="3"/>
      <c r="H136" s="3"/>
      <c r="I136" s="3"/>
      <c r="J136" s="3"/>
      <c r="K136" s="3"/>
      <c r="L136" s="3"/>
      <c r="M136" s="3"/>
      <c r="N136" s="3"/>
      <c r="O136" s="47"/>
      <c r="P136" s="47"/>
      <c r="Q136" s="47"/>
      <c r="R136" s="47"/>
      <c r="S136" s="47"/>
      <c r="T136" s="47"/>
      <c r="U136" s="47"/>
      <c r="V136" s="47"/>
      <c r="W136" s="47"/>
      <c r="X136" s="47"/>
      <c r="Y136" s="47"/>
      <c r="Z136" s="47"/>
      <c r="AA136" s="47"/>
      <c r="AB136" s="47"/>
      <c r="AC136" s="47"/>
      <c r="AD136" s="47"/>
      <c r="AE136" s="47"/>
      <c r="AF136" s="47"/>
    </row>
    <row r="137" spans="1:32" ht="15.75" customHeight="1">
      <c r="A137" s="1"/>
      <c r="B137" s="2"/>
      <c r="C137" s="2"/>
      <c r="D137" s="3"/>
      <c r="E137" s="3"/>
      <c r="F137" s="3"/>
      <c r="G137" s="3"/>
      <c r="H137" s="3"/>
      <c r="I137" s="3"/>
      <c r="J137" s="3"/>
      <c r="K137" s="3"/>
      <c r="L137" s="3"/>
      <c r="M137" s="3"/>
      <c r="N137" s="3"/>
      <c r="O137" s="47"/>
      <c r="P137" s="47"/>
      <c r="Q137" s="47"/>
      <c r="R137" s="47"/>
      <c r="S137" s="47"/>
      <c r="T137" s="47"/>
      <c r="U137" s="47"/>
      <c r="V137" s="47"/>
      <c r="W137" s="47"/>
      <c r="X137" s="47"/>
      <c r="Y137" s="47"/>
      <c r="Z137" s="47"/>
      <c r="AA137" s="47"/>
      <c r="AB137" s="47"/>
      <c r="AC137" s="47"/>
      <c r="AD137" s="47"/>
      <c r="AE137" s="47"/>
      <c r="AF137" s="47"/>
    </row>
    <row r="138" spans="1:32" ht="15.75" customHeight="1">
      <c r="A138" s="1"/>
      <c r="B138" s="2"/>
      <c r="C138" s="2"/>
      <c r="D138" s="3"/>
      <c r="E138" s="3"/>
      <c r="F138" s="3"/>
      <c r="G138" s="3"/>
      <c r="H138" s="3"/>
      <c r="I138" s="3"/>
      <c r="J138" s="3"/>
      <c r="K138" s="3"/>
      <c r="L138" s="3"/>
      <c r="M138" s="3"/>
      <c r="N138" s="3"/>
      <c r="O138" s="47"/>
      <c r="P138" s="47"/>
      <c r="Q138" s="47"/>
      <c r="R138" s="47"/>
      <c r="S138" s="47"/>
      <c r="T138" s="47"/>
      <c r="U138" s="47"/>
      <c r="V138" s="47"/>
      <c r="W138" s="47"/>
      <c r="X138" s="47"/>
      <c r="Y138" s="47"/>
      <c r="Z138" s="47"/>
      <c r="AA138" s="47"/>
      <c r="AB138" s="47"/>
      <c r="AC138" s="47"/>
      <c r="AD138" s="47"/>
      <c r="AE138" s="47"/>
      <c r="AF138" s="47"/>
    </row>
    <row r="139" spans="1:32" ht="15.75" customHeight="1">
      <c r="A139" s="1"/>
      <c r="B139" s="2"/>
      <c r="C139" s="2"/>
      <c r="D139" s="3"/>
      <c r="E139" s="3"/>
      <c r="F139" s="3"/>
      <c r="G139" s="3"/>
      <c r="H139" s="3"/>
      <c r="I139" s="3"/>
      <c r="J139" s="3"/>
      <c r="K139" s="3"/>
      <c r="L139" s="3"/>
      <c r="M139" s="3"/>
      <c r="N139" s="3"/>
      <c r="O139" s="47"/>
      <c r="P139" s="47"/>
      <c r="Q139" s="47"/>
      <c r="R139" s="47"/>
      <c r="S139" s="47"/>
      <c r="T139" s="47"/>
      <c r="U139" s="47"/>
      <c r="V139" s="47"/>
      <c r="W139" s="47"/>
      <c r="X139" s="47"/>
      <c r="Y139" s="47"/>
      <c r="Z139" s="47"/>
      <c r="AA139" s="47"/>
      <c r="AB139" s="47"/>
      <c r="AC139" s="47"/>
      <c r="AD139" s="47"/>
      <c r="AE139" s="47"/>
      <c r="AF139" s="47"/>
    </row>
    <row r="140" spans="1:32" ht="15.75" customHeight="1">
      <c r="A140" s="1"/>
      <c r="B140" s="2"/>
      <c r="C140" s="2"/>
      <c r="D140" s="3"/>
      <c r="E140" s="3"/>
      <c r="F140" s="3"/>
      <c r="G140" s="3"/>
      <c r="H140" s="3"/>
      <c r="I140" s="3"/>
      <c r="J140" s="3"/>
      <c r="K140" s="3"/>
      <c r="L140" s="3"/>
      <c r="M140" s="3"/>
      <c r="N140" s="3"/>
      <c r="O140" s="47"/>
      <c r="P140" s="47"/>
      <c r="Q140" s="47"/>
      <c r="R140" s="47"/>
      <c r="S140" s="47"/>
      <c r="T140" s="47"/>
      <c r="U140" s="47"/>
      <c r="V140" s="47"/>
      <c r="W140" s="47"/>
      <c r="X140" s="47"/>
      <c r="Y140" s="47"/>
      <c r="Z140" s="47"/>
      <c r="AA140" s="47"/>
      <c r="AB140" s="47"/>
      <c r="AC140" s="47"/>
      <c r="AD140" s="47"/>
      <c r="AE140" s="47"/>
      <c r="AF140" s="47"/>
    </row>
    <row r="141" spans="1:32" ht="15.75" customHeight="1">
      <c r="A141" s="1"/>
      <c r="B141" s="2"/>
      <c r="C141" s="2"/>
      <c r="D141" s="3"/>
      <c r="E141" s="3"/>
      <c r="F141" s="3"/>
      <c r="G141" s="3"/>
      <c r="H141" s="3"/>
      <c r="I141" s="3"/>
      <c r="J141" s="3"/>
      <c r="K141" s="3"/>
      <c r="L141" s="3"/>
      <c r="M141" s="3"/>
      <c r="N141" s="3"/>
      <c r="O141" s="47"/>
      <c r="P141" s="47"/>
      <c r="Q141" s="47"/>
      <c r="R141" s="47"/>
      <c r="S141" s="47"/>
      <c r="T141" s="47"/>
      <c r="U141" s="47"/>
      <c r="V141" s="47"/>
      <c r="W141" s="47"/>
      <c r="X141" s="47"/>
      <c r="Y141" s="47"/>
      <c r="Z141" s="47"/>
      <c r="AA141" s="47"/>
      <c r="AB141" s="47"/>
      <c r="AC141" s="47"/>
      <c r="AD141" s="47"/>
      <c r="AE141" s="47"/>
      <c r="AF141" s="47"/>
    </row>
    <row r="142" spans="1:32" ht="15.75" customHeight="1">
      <c r="A142" s="1"/>
      <c r="B142" s="2"/>
      <c r="C142" s="2"/>
      <c r="D142" s="3"/>
      <c r="E142" s="3"/>
      <c r="F142" s="3"/>
      <c r="G142" s="3"/>
      <c r="H142" s="3"/>
      <c r="I142" s="3"/>
      <c r="J142" s="3"/>
      <c r="K142" s="3"/>
      <c r="L142" s="3"/>
      <c r="M142" s="3"/>
      <c r="N142" s="3"/>
      <c r="O142" s="47"/>
      <c r="P142" s="47"/>
      <c r="Q142" s="47"/>
      <c r="R142" s="47"/>
      <c r="S142" s="47"/>
      <c r="T142" s="47"/>
      <c r="U142" s="47"/>
      <c r="V142" s="47"/>
      <c r="W142" s="47"/>
      <c r="X142" s="47"/>
      <c r="Y142" s="47"/>
      <c r="Z142" s="47"/>
      <c r="AA142" s="47"/>
      <c r="AB142" s="47"/>
      <c r="AC142" s="47"/>
      <c r="AD142" s="47"/>
      <c r="AE142" s="47"/>
      <c r="AF142" s="47"/>
    </row>
    <row r="143" spans="1:32" ht="15.75" customHeight="1">
      <c r="A143" s="1"/>
      <c r="B143" s="2"/>
      <c r="C143" s="2"/>
      <c r="D143" s="3"/>
      <c r="E143" s="3"/>
      <c r="F143" s="3"/>
      <c r="G143" s="3"/>
      <c r="H143" s="3"/>
      <c r="I143" s="3"/>
      <c r="J143" s="3"/>
      <c r="K143" s="3"/>
      <c r="L143" s="3"/>
      <c r="M143" s="3"/>
      <c r="N143" s="3"/>
      <c r="O143" s="47"/>
      <c r="P143" s="47"/>
      <c r="Q143" s="47"/>
      <c r="R143" s="47"/>
      <c r="S143" s="47"/>
      <c r="T143" s="47"/>
      <c r="U143" s="47"/>
      <c r="V143" s="47"/>
      <c r="W143" s="47"/>
      <c r="X143" s="47"/>
      <c r="Y143" s="47"/>
      <c r="Z143" s="47"/>
      <c r="AA143" s="47"/>
      <c r="AB143" s="47"/>
      <c r="AC143" s="47"/>
      <c r="AD143" s="47"/>
      <c r="AE143" s="47"/>
      <c r="AF143" s="47"/>
    </row>
    <row r="144" spans="1:32" ht="15.75" customHeight="1">
      <c r="A144" s="1"/>
      <c r="B144" s="2"/>
      <c r="C144" s="2"/>
      <c r="D144" s="3"/>
      <c r="E144" s="3"/>
      <c r="F144" s="3"/>
      <c r="G144" s="3"/>
      <c r="H144" s="3"/>
      <c r="I144" s="3"/>
      <c r="J144" s="3"/>
      <c r="K144" s="3"/>
      <c r="L144" s="3"/>
      <c r="M144" s="3"/>
      <c r="N144" s="3"/>
      <c r="O144" s="47"/>
      <c r="P144" s="47"/>
      <c r="Q144" s="47"/>
      <c r="R144" s="47"/>
      <c r="S144" s="47"/>
      <c r="T144" s="47"/>
      <c r="U144" s="47"/>
      <c r="V144" s="47"/>
      <c r="W144" s="47"/>
      <c r="X144" s="47"/>
      <c r="Y144" s="47"/>
      <c r="Z144" s="47"/>
      <c r="AA144" s="47"/>
      <c r="AB144" s="47"/>
      <c r="AC144" s="47"/>
      <c r="AD144" s="47"/>
      <c r="AE144" s="47"/>
      <c r="AF144" s="47"/>
    </row>
    <row r="145" spans="1:32" ht="15.75" customHeight="1">
      <c r="A145" s="1"/>
      <c r="B145" s="2"/>
      <c r="C145" s="2"/>
      <c r="D145" s="3"/>
      <c r="E145" s="3"/>
      <c r="F145" s="3"/>
      <c r="G145" s="3"/>
      <c r="H145" s="3"/>
      <c r="I145" s="3"/>
      <c r="J145" s="3"/>
      <c r="K145" s="3"/>
      <c r="L145" s="3"/>
      <c r="M145" s="3"/>
      <c r="N145" s="3"/>
      <c r="O145" s="47"/>
      <c r="P145" s="47"/>
      <c r="Q145" s="47"/>
      <c r="R145" s="47"/>
      <c r="S145" s="47"/>
      <c r="T145" s="47"/>
      <c r="U145" s="47"/>
      <c r="V145" s="47"/>
      <c r="W145" s="47"/>
      <c r="X145" s="47"/>
      <c r="Y145" s="47"/>
      <c r="Z145" s="47"/>
      <c r="AA145" s="47"/>
      <c r="AB145" s="47"/>
      <c r="AC145" s="47"/>
      <c r="AD145" s="47"/>
      <c r="AE145" s="47"/>
      <c r="AF145" s="47"/>
    </row>
    <row r="146" spans="1:32" ht="15.75" customHeight="1">
      <c r="A146" s="1"/>
      <c r="B146" s="2"/>
      <c r="C146" s="2"/>
      <c r="D146" s="3"/>
      <c r="E146" s="3"/>
      <c r="F146" s="3"/>
      <c r="G146" s="3"/>
      <c r="H146" s="3"/>
      <c r="I146" s="3"/>
      <c r="J146" s="3"/>
      <c r="K146" s="3"/>
      <c r="L146" s="3"/>
      <c r="M146" s="3"/>
      <c r="N146" s="3"/>
      <c r="O146" s="47"/>
      <c r="P146" s="47"/>
      <c r="Q146" s="47"/>
      <c r="R146" s="47"/>
      <c r="S146" s="47"/>
      <c r="T146" s="47"/>
      <c r="U146" s="47"/>
      <c r="V146" s="47"/>
      <c r="W146" s="47"/>
      <c r="X146" s="47"/>
      <c r="Y146" s="47"/>
      <c r="Z146" s="47"/>
      <c r="AA146" s="47"/>
      <c r="AB146" s="47"/>
      <c r="AC146" s="47"/>
      <c r="AD146" s="47"/>
      <c r="AE146" s="47"/>
      <c r="AF146" s="47"/>
    </row>
    <row r="147" spans="1:32" ht="15.75" customHeight="1">
      <c r="A147" s="1"/>
      <c r="B147" s="2"/>
      <c r="C147" s="2"/>
      <c r="D147" s="3"/>
      <c r="E147" s="3"/>
      <c r="F147" s="3"/>
      <c r="G147" s="3"/>
      <c r="H147" s="3"/>
      <c r="I147" s="3"/>
      <c r="J147" s="3"/>
      <c r="K147" s="3"/>
      <c r="L147" s="3"/>
      <c r="M147" s="3"/>
      <c r="N147" s="3"/>
      <c r="O147" s="47"/>
      <c r="P147" s="47"/>
      <c r="Q147" s="47"/>
      <c r="R147" s="47"/>
      <c r="S147" s="47"/>
      <c r="T147" s="47"/>
      <c r="U147" s="47"/>
      <c r="V147" s="47"/>
      <c r="W147" s="47"/>
      <c r="X147" s="47"/>
      <c r="Y147" s="47"/>
      <c r="Z147" s="47"/>
      <c r="AA147" s="47"/>
      <c r="AB147" s="47"/>
      <c r="AC147" s="47"/>
      <c r="AD147" s="47"/>
      <c r="AE147" s="47"/>
      <c r="AF147" s="47"/>
    </row>
    <row r="148" spans="1:32" ht="15.75" customHeight="1">
      <c r="A148" s="1"/>
      <c r="B148" s="2"/>
      <c r="C148" s="2"/>
      <c r="D148" s="3"/>
      <c r="E148" s="3"/>
      <c r="F148" s="3"/>
      <c r="G148" s="3"/>
      <c r="H148" s="3"/>
      <c r="I148" s="3"/>
      <c r="J148" s="3"/>
      <c r="K148" s="3"/>
      <c r="L148" s="3"/>
      <c r="M148" s="3"/>
      <c r="N148" s="3"/>
      <c r="O148" s="47"/>
      <c r="P148" s="47"/>
      <c r="Q148" s="47"/>
      <c r="R148" s="47"/>
      <c r="S148" s="47"/>
      <c r="T148" s="47"/>
      <c r="U148" s="47"/>
      <c r="V148" s="47"/>
      <c r="W148" s="47"/>
      <c r="X148" s="47"/>
      <c r="Y148" s="47"/>
      <c r="Z148" s="47"/>
      <c r="AA148" s="47"/>
      <c r="AB148" s="47"/>
      <c r="AC148" s="47"/>
      <c r="AD148" s="47"/>
      <c r="AE148" s="47"/>
      <c r="AF148" s="47"/>
    </row>
    <row r="149" spans="1:32" ht="15.75" customHeight="1">
      <c r="A149" s="1"/>
      <c r="B149" s="2"/>
      <c r="C149" s="2"/>
      <c r="D149" s="3"/>
      <c r="E149" s="3"/>
      <c r="F149" s="3"/>
      <c r="G149" s="3"/>
      <c r="H149" s="3"/>
      <c r="I149" s="3"/>
      <c r="J149" s="3"/>
      <c r="K149" s="3"/>
      <c r="L149" s="3"/>
      <c r="M149" s="3"/>
      <c r="N149" s="3"/>
      <c r="O149" s="47"/>
      <c r="P149" s="47"/>
      <c r="Q149" s="47"/>
      <c r="R149" s="47"/>
      <c r="S149" s="47"/>
      <c r="T149" s="47"/>
      <c r="U149" s="47"/>
      <c r="V149" s="47"/>
      <c r="W149" s="47"/>
      <c r="X149" s="47"/>
      <c r="Y149" s="47"/>
      <c r="Z149" s="47"/>
      <c r="AA149" s="47"/>
      <c r="AB149" s="47"/>
      <c r="AC149" s="47"/>
      <c r="AD149" s="47"/>
      <c r="AE149" s="47"/>
      <c r="AF149" s="47"/>
    </row>
    <row r="150" spans="1:32" ht="15.75" customHeight="1">
      <c r="A150" s="1"/>
      <c r="B150" s="2"/>
      <c r="C150" s="2"/>
      <c r="D150" s="3"/>
      <c r="E150" s="3"/>
      <c r="F150" s="3"/>
      <c r="G150" s="3"/>
      <c r="H150" s="3"/>
      <c r="I150" s="3"/>
      <c r="J150" s="3"/>
      <c r="K150" s="3"/>
      <c r="L150" s="3"/>
      <c r="M150" s="3"/>
      <c r="N150" s="3"/>
      <c r="O150" s="47"/>
      <c r="P150" s="47"/>
      <c r="Q150" s="47"/>
      <c r="R150" s="47"/>
      <c r="S150" s="47"/>
      <c r="T150" s="47"/>
      <c r="U150" s="47"/>
      <c r="V150" s="47"/>
      <c r="W150" s="47"/>
      <c r="X150" s="47"/>
      <c r="Y150" s="47"/>
      <c r="Z150" s="47"/>
      <c r="AA150" s="47"/>
      <c r="AB150" s="47"/>
      <c r="AC150" s="47"/>
      <c r="AD150" s="47"/>
      <c r="AE150" s="47"/>
      <c r="AF150" s="47"/>
    </row>
    <row r="151" spans="1:32" ht="15.75" customHeight="1">
      <c r="A151" s="1"/>
      <c r="B151" s="2"/>
      <c r="C151" s="2"/>
      <c r="D151" s="3"/>
      <c r="E151" s="3"/>
      <c r="F151" s="3"/>
      <c r="G151" s="3"/>
      <c r="H151" s="3"/>
      <c r="I151" s="3"/>
      <c r="J151" s="3"/>
      <c r="K151" s="3"/>
      <c r="L151" s="3"/>
      <c r="M151" s="3"/>
      <c r="N151" s="3"/>
      <c r="O151" s="47"/>
      <c r="P151" s="47"/>
      <c r="Q151" s="47"/>
      <c r="R151" s="47"/>
      <c r="S151" s="47"/>
      <c r="T151" s="47"/>
      <c r="U151" s="47"/>
      <c r="V151" s="47"/>
      <c r="W151" s="47"/>
      <c r="X151" s="47"/>
      <c r="Y151" s="47"/>
      <c r="Z151" s="47"/>
      <c r="AA151" s="47"/>
      <c r="AB151" s="47"/>
      <c r="AC151" s="47"/>
      <c r="AD151" s="47"/>
      <c r="AE151" s="47"/>
      <c r="AF151" s="47"/>
    </row>
    <row r="152" spans="1:32" ht="15.75" customHeight="1">
      <c r="A152" s="1"/>
      <c r="B152" s="2"/>
      <c r="C152" s="2"/>
      <c r="D152" s="3"/>
      <c r="E152" s="3"/>
      <c r="F152" s="3"/>
      <c r="G152" s="3"/>
      <c r="H152" s="3"/>
      <c r="I152" s="3"/>
      <c r="J152" s="3"/>
      <c r="K152" s="3"/>
      <c r="L152" s="3"/>
      <c r="M152" s="3"/>
      <c r="N152" s="3"/>
      <c r="O152" s="47"/>
      <c r="P152" s="47"/>
      <c r="Q152" s="47"/>
      <c r="R152" s="47"/>
      <c r="S152" s="47"/>
      <c r="T152" s="47"/>
      <c r="U152" s="47"/>
      <c r="V152" s="47"/>
      <c r="W152" s="47"/>
      <c r="X152" s="47"/>
      <c r="Y152" s="47"/>
      <c r="Z152" s="47"/>
      <c r="AA152" s="47"/>
      <c r="AB152" s="47"/>
      <c r="AC152" s="47"/>
      <c r="AD152" s="47"/>
      <c r="AE152" s="47"/>
      <c r="AF152" s="47"/>
    </row>
    <row r="153" spans="1:32" ht="15.75" customHeight="1">
      <c r="A153" s="1"/>
      <c r="B153" s="2"/>
      <c r="C153" s="2"/>
      <c r="D153" s="3"/>
      <c r="E153" s="3"/>
      <c r="F153" s="3"/>
      <c r="G153" s="3"/>
      <c r="H153" s="3"/>
      <c r="I153" s="3"/>
      <c r="J153" s="3"/>
      <c r="K153" s="3"/>
      <c r="L153" s="3"/>
      <c r="M153" s="3"/>
      <c r="N153" s="3"/>
      <c r="O153" s="47"/>
      <c r="P153" s="47"/>
      <c r="Q153" s="47"/>
      <c r="R153" s="47"/>
      <c r="S153" s="47"/>
      <c r="T153" s="47"/>
      <c r="U153" s="47"/>
      <c r="V153" s="47"/>
      <c r="W153" s="47"/>
      <c r="X153" s="47"/>
      <c r="Y153" s="47"/>
      <c r="Z153" s="47"/>
      <c r="AA153" s="47"/>
      <c r="AB153" s="47"/>
      <c r="AC153" s="47"/>
      <c r="AD153" s="47"/>
      <c r="AE153" s="47"/>
      <c r="AF153" s="47"/>
    </row>
    <row r="154" spans="1:32" ht="15.75" customHeight="1">
      <c r="A154" s="1"/>
      <c r="B154" s="2"/>
      <c r="C154" s="2"/>
      <c r="D154" s="3"/>
      <c r="E154" s="3"/>
      <c r="F154" s="3"/>
      <c r="G154" s="3"/>
      <c r="H154" s="3"/>
      <c r="I154" s="3"/>
      <c r="J154" s="3"/>
      <c r="K154" s="3"/>
      <c r="L154" s="3"/>
      <c r="M154" s="3"/>
      <c r="N154" s="3"/>
      <c r="O154" s="47"/>
      <c r="P154" s="47"/>
      <c r="Q154" s="47"/>
      <c r="R154" s="47"/>
      <c r="S154" s="47"/>
      <c r="T154" s="47"/>
      <c r="U154" s="47"/>
      <c r="V154" s="47"/>
      <c r="W154" s="47"/>
      <c r="X154" s="47"/>
      <c r="Y154" s="47"/>
      <c r="Z154" s="47"/>
      <c r="AA154" s="47"/>
      <c r="AB154" s="47"/>
      <c r="AC154" s="47"/>
      <c r="AD154" s="47"/>
      <c r="AE154" s="47"/>
      <c r="AF154" s="47"/>
    </row>
    <row r="155" spans="1:32" ht="15.75" customHeight="1">
      <c r="A155" s="1"/>
      <c r="B155" s="2"/>
      <c r="C155" s="2"/>
      <c r="D155" s="3"/>
      <c r="E155" s="3"/>
      <c r="F155" s="3"/>
      <c r="G155" s="3"/>
      <c r="H155" s="3"/>
      <c r="I155" s="3"/>
      <c r="J155" s="3"/>
      <c r="K155" s="3"/>
      <c r="L155" s="3"/>
      <c r="M155" s="3"/>
      <c r="N155" s="3"/>
      <c r="O155" s="47"/>
      <c r="P155" s="47"/>
      <c r="Q155" s="47"/>
      <c r="R155" s="47"/>
      <c r="S155" s="47"/>
      <c r="T155" s="47"/>
      <c r="U155" s="47"/>
      <c r="V155" s="47"/>
      <c r="W155" s="47"/>
      <c r="X155" s="47"/>
      <c r="Y155" s="47"/>
      <c r="Z155" s="47"/>
      <c r="AA155" s="47"/>
      <c r="AB155" s="47"/>
      <c r="AC155" s="47"/>
      <c r="AD155" s="47"/>
      <c r="AE155" s="47"/>
      <c r="AF155" s="47"/>
    </row>
    <row r="156" spans="1:32" ht="15.75" customHeight="1">
      <c r="A156" s="1"/>
      <c r="B156" s="2"/>
      <c r="C156" s="2"/>
      <c r="D156" s="3"/>
      <c r="E156" s="3"/>
      <c r="F156" s="3"/>
      <c r="G156" s="3"/>
      <c r="H156" s="3"/>
      <c r="I156" s="3"/>
      <c r="J156" s="3"/>
      <c r="K156" s="3"/>
      <c r="L156" s="3"/>
      <c r="M156" s="3"/>
      <c r="N156" s="3"/>
      <c r="O156" s="47"/>
      <c r="P156" s="47"/>
      <c r="Q156" s="47"/>
      <c r="R156" s="47"/>
      <c r="S156" s="47"/>
      <c r="T156" s="47"/>
      <c r="U156" s="47"/>
      <c r="V156" s="47"/>
      <c r="W156" s="47"/>
      <c r="X156" s="47"/>
      <c r="Y156" s="47"/>
      <c r="Z156" s="47"/>
      <c r="AA156" s="47"/>
      <c r="AB156" s="47"/>
      <c r="AC156" s="47"/>
      <c r="AD156" s="47"/>
      <c r="AE156" s="47"/>
      <c r="AF156" s="47"/>
    </row>
    <row r="157" spans="1:32" ht="15.75" customHeight="1">
      <c r="A157" s="1"/>
      <c r="B157" s="2"/>
      <c r="C157" s="2"/>
      <c r="D157" s="3"/>
      <c r="E157" s="3"/>
      <c r="F157" s="3"/>
      <c r="G157" s="3"/>
      <c r="H157" s="3"/>
      <c r="I157" s="3"/>
      <c r="J157" s="3"/>
      <c r="K157" s="3"/>
      <c r="L157" s="3"/>
      <c r="M157" s="3"/>
      <c r="N157" s="3"/>
      <c r="O157" s="47"/>
      <c r="P157" s="47"/>
      <c r="Q157" s="47"/>
      <c r="R157" s="47"/>
      <c r="S157" s="47"/>
      <c r="T157" s="47"/>
      <c r="U157" s="47"/>
      <c r="V157" s="47"/>
      <c r="W157" s="47"/>
      <c r="X157" s="47"/>
      <c r="Y157" s="47"/>
      <c r="Z157" s="47"/>
      <c r="AA157" s="47"/>
      <c r="AB157" s="47"/>
      <c r="AC157" s="47"/>
      <c r="AD157" s="47"/>
      <c r="AE157" s="47"/>
      <c r="AF157" s="47"/>
    </row>
    <row r="158" spans="1:32" ht="15.75" customHeight="1">
      <c r="A158" s="1"/>
      <c r="B158" s="2"/>
      <c r="C158" s="2"/>
      <c r="D158" s="3"/>
      <c r="E158" s="3"/>
      <c r="F158" s="3"/>
      <c r="G158" s="3"/>
      <c r="H158" s="3"/>
      <c r="I158" s="3"/>
      <c r="J158" s="3"/>
      <c r="K158" s="3"/>
      <c r="L158" s="3"/>
      <c r="M158" s="3"/>
      <c r="N158" s="3"/>
      <c r="O158" s="47"/>
      <c r="P158" s="47"/>
      <c r="Q158" s="47"/>
      <c r="R158" s="47"/>
      <c r="S158" s="47"/>
      <c r="T158" s="47"/>
      <c r="U158" s="47"/>
      <c r="V158" s="47"/>
      <c r="W158" s="47"/>
      <c r="X158" s="47"/>
      <c r="Y158" s="47"/>
      <c r="Z158" s="47"/>
      <c r="AA158" s="47"/>
      <c r="AB158" s="47"/>
      <c r="AC158" s="47"/>
      <c r="AD158" s="47"/>
      <c r="AE158" s="47"/>
      <c r="AF158" s="47"/>
    </row>
    <row r="159" spans="1:32" ht="15.75" customHeight="1">
      <c r="A159" s="1"/>
      <c r="B159" s="2"/>
      <c r="C159" s="2"/>
      <c r="D159" s="3"/>
      <c r="E159" s="3"/>
      <c r="F159" s="3"/>
      <c r="G159" s="3"/>
      <c r="H159" s="3"/>
      <c r="I159" s="3"/>
      <c r="J159" s="3"/>
      <c r="K159" s="3"/>
      <c r="L159" s="3"/>
      <c r="M159" s="3"/>
      <c r="N159" s="3"/>
      <c r="O159" s="47"/>
      <c r="P159" s="47"/>
      <c r="Q159" s="47"/>
      <c r="R159" s="47"/>
      <c r="S159" s="47"/>
      <c r="T159" s="47"/>
      <c r="U159" s="47"/>
      <c r="V159" s="47"/>
      <c r="W159" s="47"/>
      <c r="X159" s="47"/>
      <c r="Y159" s="47"/>
      <c r="Z159" s="47"/>
      <c r="AA159" s="47"/>
      <c r="AB159" s="47"/>
      <c r="AC159" s="47"/>
      <c r="AD159" s="47"/>
      <c r="AE159" s="47"/>
      <c r="AF159" s="47"/>
    </row>
    <row r="160" spans="1:32" ht="15.75" customHeight="1">
      <c r="A160" s="1"/>
      <c r="B160" s="2"/>
      <c r="C160" s="2"/>
      <c r="D160" s="3"/>
      <c r="E160" s="3"/>
      <c r="F160" s="3"/>
      <c r="G160" s="3"/>
      <c r="H160" s="3"/>
      <c r="I160" s="3"/>
      <c r="J160" s="3"/>
      <c r="K160" s="3"/>
      <c r="L160" s="3"/>
      <c r="M160" s="3"/>
      <c r="N160" s="3"/>
      <c r="O160" s="47"/>
      <c r="P160" s="47"/>
      <c r="Q160" s="47"/>
      <c r="R160" s="47"/>
      <c r="S160" s="47"/>
      <c r="T160" s="47"/>
      <c r="U160" s="47"/>
      <c r="V160" s="47"/>
      <c r="W160" s="47"/>
      <c r="X160" s="47"/>
      <c r="Y160" s="47"/>
      <c r="Z160" s="47"/>
      <c r="AA160" s="47"/>
      <c r="AB160" s="47"/>
      <c r="AC160" s="47"/>
      <c r="AD160" s="47"/>
      <c r="AE160" s="47"/>
      <c r="AF160" s="47"/>
    </row>
    <row r="161" spans="1:32" ht="15.75" customHeight="1">
      <c r="A161" s="1"/>
      <c r="B161" s="2"/>
      <c r="C161" s="2"/>
      <c r="D161" s="3"/>
      <c r="E161" s="3"/>
      <c r="F161" s="3"/>
      <c r="G161" s="3"/>
      <c r="H161" s="3"/>
      <c r="I161" s="3"/>
      <c r="J161" s="3"/>
      <c r="K161" s="3"/>
      <c r="L161" s="3"/>
      <c r="M161" s="3"/>
      <c r="N161" s="3"/>
      <c r="O161" s="47"/>
      <c r="P161" s="47"/>
      <c r="Q161" s="47"/>
      <c r="R161" s="47"/>
      <c r="S161" s="47"/>
      <c r="T161" s="47"/>
      <c r="U161" s="47"/>
      <c r="V161" s="47"/>
      <c r="W161" s="47"/>
      <c r="X161" s="47"/>
      <c r="Y161" s="47"/>
      <c r="Z161" s="47"/>
      <c r="AA161" s="47"/>
      <c r="AB161" s="47"/>
      <c r="AC161" s="47"/>
      <c r="AD161" s="47"/>
      <c r="AE161" s="47"/>
      <c r="AF161" s="47"/>
    </row>
    <row r="162" spans="1:32" ht="15.75" customHeight="1">
      <c r="A162" s="1"/>
      <c r="B162" s="2"/>
      <c r="C162" s="2"/>
      <c r="D162" s="3"/>
      <c r="E162" s="3"/>
      <c r="F162" s="3"/>
      <c r="G162" s="3"/>
      <c r="H162" s="3"/>
      <c r="I162" s="3"/>
      <c r="J162" s="3"/>
      <c r="K162" s="3"/>
      <c r="L162" s="3"/>
      <c r="M162" s="3"/>
      <c r="N162" s="3"/>
      <c r="O162" s="47"/>
      <c r="P162" s="47"/>
      <c r="Q162" s="47"/>
      <c r="R162" s="47"/>
      <c r="S162" s="47"/>
      <c r="T162" s="47"/>
      <c r="U162" s="47"/>
      <c r="V162" s="47"/>
      <c r="W162" s="47"/>
      <c r="X162" s="47"/>
      <c r="Y162" s="47"/>
      <c r="Z162" s="47"/>
      <c r="AA162" s="47"/>
      <c r="AB162" s="47"/>
      <c r="AC162" s="47"/>
      <c r="AD162" s="47"/>
      <c r="AE162" s="47"/>
      <c r="AF162" s="47"/>
    </row>
    <row r="163" spans="1:32" ht="15.75" customHeight="1">
      <c r="A163" s="1"/>
      <c r="B163" s="2"/>
      <c r="C163" s="2"/>
      <c r="D163" s="3"/>
      <c r="E163" s="3"/>
      <c r="F163" s="3"/>
      <c r="G163" s="3"/>
      <c r="H163" s="3"/>
      <c r="I163" s="3"/>
      <c r="J163" s="3"/>
      <c r="K163" s="3"/>
      <c r="L163" s="3"/>
      <c r="M163" s="3"/>
      <c r="N163" s="3"/>
      <c r="O163" s="47"/>
      <c r="P163" s="47"/>
      <c r="Q163" s="47"/>
      <c r="R163" s="47"/>
      <c r="S163" s="47"/>
      <c r="T163" s="47"/>
      <c r="U163" s="47"/>
      <c r="V163" s="47"/>
      <c r="W163" s="47"/>
      <c r="X163" s="47"/>
      <c r="Y163" s="47"/>
      <c r="Z163" s="47"/>
      <c r="AA163" s="47"/>
      <c r="AB163" s="47"/>
      <c r="AC163" s="47"/>
      <c r="AD163" s="47"/>
      <c r="AE163" s="47"/>
      <c r="AF163" s="47"/>
    </row>
    <row r="164" spans="1:32" ht="15.75" customHeight="1">
      <c r="A164" s="1"/>
      <c r="B164" s="2"/>
      <c r="C164" s="2"/>
      <c r="D164" s="3"/>
      <c r="E164" s="3"/>
      <c r="F164" s="3"/>
      <c r="G164" s="3"/>
      <c r="H164" s="3"/>
      <c r="I164" s="3"/>
      <c r="J164" s="3"/>
      <c r="K164" s="3"/>
      <c r="L164" s="3"/>
      <c r="M164" s="3"/>
      <c r="N164" s="3"/>
      <c r="O164" s="47"/>
      <c r="P164" s="47"/>
      <c r="Q164" s="47"/>
      <c r="R164" s="47"/>
      <c r="S164" s="47"/>
      <c r="T164" s="47"/>
      <c r="U164" s="47"/>
      <c r="V164" s="47"/>
      <c r="W164" s="47"/>
      <c r="X164" s="47"/>
      <c r="Y164" s="47"/>
      <c r="Z164" s="47"/>
      <c r="AA164" s="47"/>
      <c r="AB164" s="47"/>
      <c r="AC164" s="47"/>
      <c r="AD164" s="47"/>
      <c r="AE164" s="47"/>
      <c r="AF164" s="47"/>
    </row>
    <row r="165" spans="1:32" ht="15.75" customHeight="1">
      <c r="A165" s="1"/>
      <c r="B165" s="2"/>
      <c r="C165" s="2"/>
      <c r="D165" s="3"/>
      <c r="E165" s="3"/>
      <c r="F165" s="3"/>
      <c r="G165" s="3"/>
      <c r="H165" s="3"/>
      <c r="I165" s="3"/>
      <c r="J165" s="3"/>
      <c r="K165" s="3"/>
      <c r="L165" s="3"/>
      <c r="M165" s="3"/>
      <c r="N165" s="3"/>
      <c r="O165" s="47"/>
      <c r="P165" s="47"/>
      <c r="Q165" s="47"/>
      <c r="R165" s="47"/>
      <c r="S165" s="47"/>
      <c r="T165" s="47"/>
      <c r="U165" s="47"/>
      <c r="V165" s="47"/>
      <c r="W165" s="47"/>
      <c r="X165" s="47"/>
      <c r="Y165" s="47"/>
      <c r="Z165" s="47"/>
      <c r="AA165" s="47"/>
      <c r="AB165" s="47"/>
      <c r="AC165" s="47"/>
      <c r="AD165" s="47"/>
      <c r="AE165" s="47"/>
      <c r="AF165" s="47"/>
    </row>
    <row r="166" spans="1:32" ht="15.75" customHeight="1">
      <c r="A166" s="1"/>
      <c r="B166" s="2"/>
      <c r="C166" s="2"/>
      <c r="D166" s="3"/>
      <c r="E166" s="3"/>
      <c r="F166" s="3"/>
      <c r="G166" s="3"/>
      <c r="H166" s="3"/>
      <c r="I166" s="3"/>
      <c r="J166" s="3"/>
      <c r="K166" s="3"/>
      <c r="L166" s="3"/>
      <c r="M166" s="3"/>
      <c r="N166" s="3"/>
      <c r="O166" s="47"/>
      <c r="P166" s="47"/>
      <c r="Q166" s="47"/>
      <c r="R166" s="47"/>
      <c r="S166" s="47"/>
      <c r="T166" s="47"/>
      <c r="U166" s="47"/>
      <c r="V166" s="47"/>
      <c r="W166" s="47"/>
      <c r="X166" s="47"/>
      <c r="Y166" s="47"/>
      <c r="Z166" s="47"/>
      <c r="AA166" s="47"/>
      <c r="AB166" s="47"/>
      <c r="AC166" s="47"/>
      <c r="AD166" s="47"/>
      <c r="AE166" s="47"/>
      <c r="AF166" s="47"/>
    </row>
    <row r="167" spans="1:32" ht="15.75" customHeight="1">
      <c r="A167" s="1"/>
      <c r="B167" s="2"/>
      <c r="C167" s="2"/>
      <c r="D167" s="3"/>
      <c r="E167" s="3"/>
      <c r="F167" s="3"/>
      <c r="G167" s="3"/>
      <c r="H167" s="3"/>
      <c r="I167" s="3"/>
      <c r="J167" s="3"/>
      <c r="K167" s="3"/>
      <c r="L167" s="3"/>
      <c r="M167" s="3"/>
      <c r="N167" s="3"/>
      <c r="O167" s="47"/>
      <c r="P167" s="47"/>
      <c r="Q167" s="47"/>
      <c r="R167" s="47"/>
      <c r="S167" s="47"/>
      <c r="T167" s="47"/>
      <c r="U167" s="47"/>
      <c r="V167" s="47"/>
      <c r="W167" s="47"/>
      <c r="X167" s="47"/>
      <c r="Y167" s="47"/>
      <c r="Z167" s="47"/>
      <c r="AA167" s="47"/>
      <c r="AB167" s="47"/>
      <c r="AC167" s="47"/>
      <c r="AD167" s="47"/>
      <c r="AE167" s="47"/>
      <c r="AF167" s="47"/>
    </row>
    <row r="168" spans="1:32" ht="15.75" customHeight="1">
      <c r="A168" s="1"/>
      <c r="B168" s="2"/>
      <c r="C168" s="2"/>
      <c r="D168" s="3"/>
      <c r="E168" s="3"/>
      <c r="F168" s="3"/>
      <c r="G168" s="3"/>
      <c r="H168" s="3"/>
      <c r="I168" s="3"/>
      <c r="J168" s="3"/>
      <c r="K168" s="3"/>
      <c r="L168" s="3"/>
      <c r="M168" s="3"/>
      <c r="N168" s="3"/>
      <c r="O168" s="47"/>
      <c r="P168" s="47"/>
      <c r="Q168" s="47"/>
      <c r="R168" s="47"/>
      <c r="S168" s="47"/>
      <c r="T168" s="47"/>
      <c r="U168" s="47"/>
      <c r="V168" s="47"/>
      <c r="W168" s="47"/>
      <c r="X168" s="47"/>
      <c r="Y168" s="47"/>
      <c r="Z168" s="47"/>
      <c r="AA168" s="47"/>
      <c r="AB168" s="47"/>
      <c r="AC168" s="47"/>
      <c r="AD168" s="47"/>
      <c r="AE168" s="47"/>
      <c r="AF168" s="47"/>
    </row>
    <row r="169" spans="1:32" ht="15.75" customHeight="1">
      <c r="A169" s="1"/>
      <c r="B169" s="2"/>
      <c r="C169" s="2"/>
      <c r="D169" s="3"/>
      <c r="E169" s="3"/>
      <c r="F169" s="3"/>
      <c r="G169" s="3"/>
      <c r="H169" s="3"/>
      <c r="I169" s="3"/>
      <c r="J169" s="3"/>
      <c r="K169" s="3"/>
      <c r="L169" s="3"/>
      <c r="M169" s="3"/>
      <c r="N169" s="3"/>
      <c r="O169" s="47"/>
      <c r="P169" s="47"/>
      <c r="Q169" s="47"/>
      <c r="R169" s="47"/>
      <c r="S169" s="47"/>
      <c r="T169" s="47"/>
      <c r="U169" s="47"/>
      <c r="V169" s="47"/>
      <c r="W169" s="47"/>
      <c r="X169" s="47"/>
      <c r="Y169" s="47"/>
      <c r="Z169" s="47"/>
      <c r="AA169" s="47"/>
      <c r="AB169" s="47"/>
      <c r="AC169" s="47"/>
      <c r="AD169" s="47"/>
      <c r="AE169" s="47"/>
      <c r="AF169" s="47"/>
    </row>
    <row r="170" spans="1:32" ht="15.75" customHeight="1">
      <c r="A170" s="1"/>
      <c r="B170" s="2"/>
      <c r="C170" s="2"/>
      <c r="D170" s="3"/>
      <c r="E170" s="3"/>
      <c r="F170" s="3"/>
      <c r="G170" s="3"/>
      <c r="H170" s="3"/>
      <c r="I170" s="3"/>
      <c r="J170" s="3"/>
      <c r="K170" s="3"/>
      <c r="L170" s="3"/>
      <c r="M170" s="3"/>
      <c r="N170" s="3"/>
      <c r="O170" s="47"/>
      <c r="P170" s="47"/>
      <c r="Q170" s="47"/>
      <c r="R170" s="47"/>
      <c r="S170" s="47"/>
      <c r="T170" s="47"/>
      <c r="U170" s="47"/>
      <c r="V170" s="47"/>
      <c r="W170" s="47"/>
      <c r="X170" s="47"/>
      <c r="Y170" s="47"/>
      <c r="Z170" s="47"/>
      <c r="AA170" s="47"/>
      <c r="AB170" s="47"/>
      <c r="AC170" s="47"/>
      <c r="AD170" s="47"/>
      <c r="AE170" s="47"/>
      <c r="AF170" s="47"/>
    </row>
    <row r="171" spans="1:32" ht="15.75" customHeight="1">
      <c r="A171" s="1"/>
      <c r="B171" s="2"/>
      <c r="C171" s="2"/>
      <c r="D171" s="3"/>
      <c r="E171" s="3"/>
      <c r="F171" s="3"/>
      <c r="G171" s="3"/>
      <c r="H171" s="3"/>
      <c r="I171" s="3"/>
      <c r="J171" s="3"/>
      <c r="K171" s="3"/>
      <c r="L171" s="3"/>
      <c r="M171" s="3"/>
      <c r="N171" s="3"/>
      <c r="O171" s="47"/>
      <c r="P171" s="47"/>
      <c r="Q171" s="47"/>
      <c r="R171" s="47"/>
      <c r="S171" s="47"/>
      <c r="T171" s="47"/>
      <c r="U171" s="47"/>
      <c r="V171" s="47"/>
      <c r="W171" s="47"/>
      <c r="X171" s="47"/>
      <c r="Y171" s="47"/>
      <c r="Z171" s="47"/>
      <c r="AA171" s="47"/>
      <c r="AB171" s="47"/>
      <c r="AC171" s="47"/>
      <c r="AD171" s="47"/>
      <c r="AE171" s="47"/>
      <c r="AF171" s="47"/>
    </row>
    <row r="172" spans="1:32" ht="15.75" customHeight="1">
      <c r="A172" s="1"/>
      <c r="B172" s="2"/>
      <c r="C172" s="2"/>
      <c r="D172" s="3"/>
      <c r="E172" s="3"/>
      <c r="F172" s="3"/>
      <c r="G172" s="3"/>
      <c r="H172" s="3"/>
      <c r="I172" s="3"/>
      <c r="J172" s="3"/>
      <c r="K172" s="3"/>
      <c r="L172" s="3"/>
      <c r="M172" s="3"/>
      <c r="N172" s="3"/>
      <c r="O172" s="47"/>
      <c r="P172" s="47"/>
      <c r="Q172" s="47"/>
      <c r="R172" s="47"/>
      <c r="S172" s="47"/>
      <c r="T172" s="47"/>
      <c r="U172" s="47"/>
      <c r="V172" s="47"/>
      <c r="W172" s="47"/>
      <c r="X172" s="47"/>
      <c r="Y172" s="47"/>
      <c r="Z172" s="47"/>
      <c r="AA172" s="47"/>
      <c r="AB172" s="47"/>
      <c r="AC172" s="47"/>
      <c r="AD172" s="47"/>
      <c r="AE172" s="47"/>
      <c r="AF172" s="47"/>
    </row>
    <row r="173" spans="1:32" ht="15.75" customHeight="1">
      <c r="A173" s="1"/>
      <c r="B173" s="2"/>
      <c r="C173" s="2"/>
      <c r="D173" s="3"/>
      <c r="E173" s="3"/>
      <c r="F173" s="3"/>
      <c r="G173" s="3"/>
      <c r="H173" s="3"/>
      <c r="I173" s="3"/>
      <c r="J173" s="3"/>
      <c r="K173" s="3"/>
      <c r="L173" s="3"/>
      <c r="M173" s="3"/>
      <c r="N173" s="3"/>
      <c r="O173" s="47"/>
      <c r="P173" s="47"/>
      <c r="Q173" s="47"/>
      <c r="R173" s="47"/>
      <c r="S173" s="47"/>
      <c r="T173" s="47"/>
      <c r="U173" s="47"/>
      <c r="V173" s="47"/>
      <c r="W173" s="47"/>
      <c r="X173" s="47"/>
      <c r="Y173" s="47"/>
      <c r="Z173" s="47"/>
      <c r="AA173" s="47"/>
      <c r="AB173" s="47"/>
      <c r="AC173" s="47"/>
      <c r="AD173" s="47"/>
      <c r="AE173" s="47"/>
      <c r="AF173" s="47"/>
    </row>
    <row r="174" spans="1:32" ht="15.75" customHeight="1">
      <c r="A174" s="1"/>
      <c r="B174" s="2"/>
      <c r="C174" s="2"/>
      <c r="D174" s="3"/>
      <c r="E174" s="3"/>
      <c r="F174" s="3"/>
      <c r="G174" s="3"/>
      <c r="H174" s="3"/>
      <c r="I174" s="3"/>
      <c r="J174" s="3"/>
      <c r="K174" s="3"/>
      <c r="L174" s="3"/>
      <c r="M174" s="3"/>
      <c r="N174" s="3"/>
      <c r="O174" s="47"/>
      <c r="P174" s="47"/>
      <c r="Q174" s="47"/>
      <c r="R174" s="47"/>
      <c r="S174" s="47"/>
      <c r="T174" s="47"/>
      <c r="U174" s="47"/>
      <c r="V174" s="47"/>
      <c r="W174" s="47"/>
      <c r="X174" s="47"/>
      <c r="Y174" s="47"/>
      <c r="Z174" s="47"/>
      <c r="AA174" s="47"/>
      <c r="AB174" s="47"/>
      <c r="AC174" s="47"/>
      <c r="AD174" s="47"/>
      <c r="AE174" s="47"/>
      <c r="AF174" s="47"/>
    </row>
    <row r="175" spans="1:32" ht="15.75" customHeight="1">
      <c r="A175" s="1"/>
      <c r="B175" s="2"/>
      <c r="C175" s="2"/>
      <c r="D175" s="3"/>
      <c r="E175" s="3"/>
      <c r="F175" s="3"/>
      <c r="G175" s="3"/>
      <c r="H175" s="3"/>
      <c r="I175" s="3"/>
      <c r="J175" s="3"/>
      <c r="K175" s="3"/>
      <c r="L175" s="3"/>
      <c r="M175" s="3"/>
      <c r="N175" s="3"/>
      <c r="O175" s="47"/>
      <c r="P175" s="47"/>
      <c r="Q175" s="47"/>
      <c r="R175" s="47"/>
      <c r="S175" s="47"/>
      <c r="T175" s="47"/>
      <c r="U175" s="47"/>
      <c r="V175" s="47"/>
      <c r="W175" s="47"/>
      <c r="X175" s="47"/>
      <c r="Y175" s="47"/>
      <c r="Z175" s="47"/>
      <c r="AA175" s="47"/>
      <c r="AB175" s="47"/>
      <c r="AC175" s="47"/>
      <c r="AD175" s="47"/>
      <c r="AE175" s="47"/>
      <c r="AF175" s="47"/>
    </row>
    <row r="176" spans="1:32" ht="15.75" customHeight="1">
      <c r="A176" s="1"/>
      <c r="B176" s="2"/>
      <c r="C176" s="2"/>
      <c r="D176" s="3"/>
      <c r="E176" s="3"/>
      <c r="F176" s="3"/>
      <c r="G176" s="3"/>
      <c r="H176" s="3"/>
      <c r="I176" s="3"/>
      <c r="J176" s="3"/>
      <c r="K176" s="3"/>
      <c r="L176" s="3"/>
      <c r="M176" s="3"/>
      <c r="N176" s="3"/>
      <c r="O176" s="47"/>
      <c r="P176" s="47"/>
      <c r="Q176" s="47"/>
      <c r="R176" s="47"/>
      <c r="S176" s="47"/>
      <c r="T176" s="47"/>
      <c r="U176" s="47"/>
      <c r="V176" s="47"/>
      <c r="W176" s="47"/>
      <c r="X176" s="47"/>
      <c r="Y176" s="47"/>
      <c r="Z176" s="47"/>
      <c r="AA176" s="47"/>
      <c r="AB176" s="47"/>
      <c r="AC176" s="47"/>
      <c r="AD176" s="47"/>
      <c r="AE176" s="47"/>
      <c r="AF176" s="47"/>
    </row>
    <row r="177" spans="1:32" ht="15.75" customHeight="1">
      <c r="A177" s="1"/>
      <c r="B177" s="2"/>
      <c r="C177" s="2"/>
      <c r="D177" s="3"/>
      <c r="E177" s="3"/>
      <c r="F177" s="3"/>
      <c r="G177" s="3"/>
      <c r="H177" s="3"/>
      <c r="I177" s="3"/>
      <c r="J177" s="3"/>
      <c r="K177" s="3"/>
      <c r="L177" s="3"/>
      <c r="M177" s="3"/>
      <c r="N177" s="3"/>
      <c r="O177" s="47"/>
      <c r="P177" s="47"/>
      <c r="Q177" s="47"/>
      <c r="R177" s="47"/>
      <c r="S177" s="47"/>
      <c r="T177" s="47"/>
      <c r="U177" s="47"/>
      <c r="V177" s="47"/>
      <c r="W177" s="47"/>
      <c r="X177" s="47"/>
      <c r="Y177" s="47"/>
      <c r="Z177" s="47"/>
      <c r="AA177" s="47"/>
      <c r="AB177" s="47"/>
      <c r="AC177" s="47"/>
      <c r="AD177" s="47"/>
      <c r="AE177" s="47"/>
      <c r="AF177" s="47"/>
    </row>
    <row r="178" spans="1:32" ht="15.75" customHeight="1">
      <c r="A178" s="1"/>
      <c r="B178" s="2"/>
      <c r="C178" s="2"/>
      <c r="D178" s="3"/>
      <c r="E178" s="3"/>
      <c r="F178" s="3"/>
      <c r="G178" s="3"/>
      <c r="H178" s="3"/>
      <c r="I178" s="3"/>
      <c r="J178" s="3"/>
      <c r="K178" s="3"/>
      <c r="L178" s="3"/>
      <c r="M178" s="3"/>
      <c r="N178" s="3"/>
      <c r="O178" s="47"/>
      <c r="P178" s="47"/>
      <c r="Q178" s="47"/>
      <c r="R178" s="47"/>
      <c r="S178" s="47"/>
      <c r="T178" s="47"/>
      <c r="U178" s="47"/>
      <c r="V178" s="47"/>
      <c r="W178" s="47"/>
      <c r="X178" s="47"/>
      <c r="Y178" s="47"/>
      <c r="Z178" s="47"/>
      <c r="AA178" s="47"/>
      <c r="AB178" s="47"/>
      <c r="AC178" s="47"/>
      <c r="AD178" s="47"/>
      <c r="AE178" s="47"/>
      <c r="AF178" s="47"/>
    </row>
    <row r="179" spans="1:32" ht="15.75" customHeight="1">
      <c r="A179" s="1"/>
      <c r="B179" s="2"/>
      <c r="C179" s="2"/>
      <c r="D179" s="3"/>
      <c r="E179" s="3"/>
      <c r="F179" s="3"/>
      <c r="G179" s="3"/>
      <c r="H179" s="3"/>
      <c r="I179" s="3"/>
      <c r="J179" s="3"/>
      <c r="K179" s="3"/>
      <c r="L179" s="3"/>
      <c r="M179" s="3"/>
      <c r="N179" s="3"/>
      <c r="O179" s="47"/>
      <c r="P179" s="47"/>
      <c r="Q179" s="47"/>
      <c r="R179" s="47"/>
      <c r="S179" s="47"/>
      <c r="T179" s="47"/>
      <c r="U179" s="47"/>
      <c r="V179" s="47"/>
      <c r="W179" s="47"/>
      <c r="X179" s="47"/>
      <c r="Y179" s="47"/>
      <c r="Z179" s="47"/>
      <c r="AA179" s="47"/>
      <c r="AB179" s="47"/>
      <c r="AC179" s="47"/>
      <c r="AD179" s="47"/>
      <c r="AE179" s="47"/>
      <c r="AF179" s="47"/>
    </row>
    <row r="180" spans="1:32" ht="15.75" customHeight="1">
      <c r="A180" s="1"/>
      <c r="B180" s="2"/>
      <c r="C180" s="2"/>
      <c r="D180" s="3"/>
      <c r="E180" s="3"/>
      <c r="F180" s="3"/>
      <c r="G180" s="3"/>
      <c r="H180" s="3"/>
      <c r="I180" s="3"/>
      <c r="J180" s="3"/>
      <c r="K180" s="3"/>
      <c r="L180" s="3"/>
      <c r="M180" s="3"/>
      <c r="N180" s="3"/>
      <c r="O180" s="47"/>
      <c r="P180" s="47"/>
      <c r="Q180" s="47"/>
      <c r="R180" s="47"/>
      <c r="S180" s="47"/>
      <c r="T180" s="47"/>
      <c r="U180" s="47"/>
      <c r="V180" s="47"/>
      <c r="W180" s="47"/>
      <c r="X180" s="47"/>
      <c r="Y180" s="47"/>
      <c r="Z180" s="47"/>
      <c r="AA180" s="47"/>
      <c r="AB180" s="47"/>
      <c r="AC180" s="47"/>
      <c r="AD180" s="47"/>
      <c r="AE180" s="47"/>
      <c r="AF180" s="47"/>
    </row>
    <row r="181" spans="1:32" ht="15.75" customHeight="1">
      <c r="A181" s="1"/>
      <c r="B181" s="2"/>
      <c r="C181" s="2"/>
      <c r="D181" s="3"/>
      <c r="E181" s="3"/>
      <c r="F181" s="3"/>
      <c r="G181" s="3"/>
      <c r="H181" s="3"/>
      <c r="I181" s="3"/>
      <c r="J181" s="3"/>
      <c r="K181" s="3"/>
      <c r="L181" s="3"/>
      <c r="M181" s="3"/>
      <c r="N181" s="3"/>
      <c r="O181" s="47"/>
      <c r="P181" s="47"/>
      <c r="Q181" s="47"/>
      <c r="R181" s="47"/>
      <c r="S181" s="47"/>
      <c r="T181" s="47"/>
      <c r="U181" s="47"/>
      <c r="V181" s="47"/>
      <c r="W181" s="47"/>
      <c r="X181" s="47"/>
      <c r="Y181" s="47"/>
      <c r="Z181" s="47"/>
      <c r="AA181" s="47"/>
      <c r="AB181" s="47"/>
      <c r="AC181" s="47"/>
      <c r="AD181" s="47"/>
      <c r="AE181" s="47"/>
      <c r="AF181" s="47"/>
    </row>
    <row r="182" spans="1:32" ht="15.75" customHeight="1">
      <c r="A182" s="1"/>
      <c r="B182" s="2"/>
      <c r="C182" s="2"/>
      <c r="D182" s="3"/>
      <c r="E182" s="3"/>
      <c r="F182" s="3"/>
      <c r="G182" s="3"/>
      <c r="H182" s="3"/>
      <c r="I182" s="3"/>
      <c r="J182" s="3"/>
      <c r="K182" s="3"/>
      <c r="L182" s="3"/>
      <c r="M182" s="3"/>
      <c r="N182" s="3"/>
      <c r="O182" s="47"/>
      <c r="P182" s="47"/>
      <c r="Q182" s="47"/>
      <c r="R182" s="47"/>
      <c r="S182" s="47"/>
      <c r="T182" s="47"/>
      <c r="U182" s="47"/>
      <c r="V182" s="47"/>
      <c r="W182" s="47"/>
      <c r="X182" s="47"/>
      <c r="Y182" s="47"/>
      <c r="Z182" s="47"/>
      <c r="AA182" s="47"/>
      <c r="AB182" s="47"/>
      <c r="AC182" s="47"/>
      <c r="AD182" s="47"/>
      <c r="AE182" s="47"/>
      <c r="AF182" s="47"/>
    </row>
    <row r="183" spans="1:32" ht="15.75" customHeight="1">
      <c r="A183" s="1"/>
      <c r="B183" s="2"/>
      <c r="C183" s="2"/>
      <c r="D183" s="3"/>
      <c r="E183" s="3"/>
      <c r="F183" s="3"/>
      <c r="G183" s="3"/>
      <c r="H183" s="3"/>
      <c r="I183" s="3"/>
      <c r="J183" s="3"/>
      <c r="K183" s="3"/>
      <c r="L183" s="3"/>
      <c r="M183" s="3"/>
      <c r="N183" s="3"/>
      <c r="O183" s="47"/>
      <c r="P183" s="47"/>
      <c r="Q183" s="47"/>
      <c r="R183" s="47"/>
      <c r="S183" s="47"/>
      <c r="T183" s="47"/>
      <c r="U183" s="47"/>
      <c r="V183" s="47"/>
      <c r="W183" s="47"/>
      <c r="X183" s="47"/>
      <c r="Y183" s="47"/>
      <c r="Z183" s="47"/>
      <c r="AA183" s="47"/>
      <c r="AB183" s="47"/>
      <c r="AC183" s="47"/>
      <c r="AD183" s="47"/>
      <c r="AE183" s="47"/>
      <c r="AF183" s="47"/>
    </row>
    <row r="184" spans="1:32" ht="15.75" customHeight="1">
      <c r="A184" s="1"/>
      <c r="B184" s="2"/>
      <c r="C184" s="2"/>
      <c r="D184" s="3"/>
      <c r="E184" s="3"/>
      <c r="F184" s="3"/>
      <c r="G184" s="3"/>
      <c r="H184" s="3"/>
      <c r="I184" s="3"/>
      <c r="J184" s="3"/>
      <c r="K184" s="3"/>
      <c r="L184" s="3"/>
      <c r="M184" s="3"/>
      <c r="N184" s="3"/>
      <c r="O184" s="47"/>
      <c r="P184" s="47"/>
      <c r="Q184" s="47"/>
      <c r="R184" s="47"/>
      <c r="S184" s="47"/>
      <c r="T184" s="47"/>
      <c r="U184" s="47"/>
      <c r="V184" s="47"/>
      <c r="W184" s="47"/>
      <c r="X184" s="47"/>
      <c r="Y184" s="47"/>
      <c r="Z184" s="47"/>
      <c r="AA184" s="47"/>
      <c r="AB184" s="47"/>
      <c r="AC184" s="47"/>
      <c r="AD184" s="47"/>
      <c r="AE184" s="47"/>
      <c r="AF184" s="47"/>
    </row>
    <row r="185" spans="1:32" ht="15.75" customHeight="1">
      <c r="A185" s="1"/>
      <c r="B185" s="2"/>
      <c r="C185" s="2"/>
      <c r="D185" s="3"/>
      <c r="E185" s="3"/>
      <c r="F185" s="3"/>
      <c r="G185" s="3"/>
      <c r="H185" s="3"/>
      <c r="I185" s="3"/>
      <c r="J185" s="3"/>
      <c r="K185" s="3"/>
      <c r="L185" s="3"/>
      <c r="M185" s="3"/>
      <c r="N185" s="3"/>
      <c r="O185" s="47"/>
      <c r="P185" s="47"/>
      <c r="Q185" s="47"/>
      <c r="R185" s="47"/>
      <c r="S185" s="47"/>
      <c r="T185" s="47"/>
      <c r="U185" s="47"/>
      <c r="V185" s="47"/>
      <c r="W185" s="47"/>
      <c r="X185" s="47"/>
      <c r="Y185" s="47"/>
      <c r="Z185" s="47"/>
      <c r="AA185" s="47"/>
      <c r="AB185" s="47"/>
      <c r="AC185" s="47"/>
      <c r="AD185" s="47"/>
      <c r="AE185" s="47"/>
      <c r="AF185" s="47"/>
    </row>
    <row r="186" spans="1:32" ht="15.75" customHeight="1">
      <c r="A186" s="1"/>
      <c r="B186" s="2"/>
      <c r="C186" s="2"/>
      <c r="D186" s="3"/>
      <c r="E186" s="3"/>
      <c r="F186" s="3"/>
      <c r="G186" s="3"/>
      <c r="H186" s="3"/>
      <c r="I186" s="3"/>
      <c r="J186" s="3"/>
      <c r="K186" s="3"/>
      <c r="L186" s="3"/>
      <c r="M186" s="3"/>
      <c r="N186" s="3"/>
      <c r="O186" s="47"/>
      <c r="P186" s="47"/>
      <c r="Q186" s="47"/>
      <c r="R186" s="47"/>
      <c r="S186" s="47"/>
      <c r="T186" s="47"/>
      <c r="U186" s="47"/>
      <c r="V186" s="47"/>
      <c r="W186" s="47"/>
      <c r="X186" s="47"/>
      <c r="Y186" s="47"/>
      <c r="Z186" s="47"/>
      <c r="AA186" s="47"/>
      <c r="AB186" s="47"/>
      <c r="AC186" s="47"/>
      <c r="AD186" s="47"/>
      <c r="AE186" s="47"/>
      <c r="AF186" s="47"/>
    </row>
    <row r="187" spans="1:32" ht="15.75" customHeight="1">
      <c r="A187" s="1"/>
      <c r="B187" s="2"/>
      <c r="C187" s="2"/>
      <c r="D187" s="3"/>
      <c r="E187" s="3"/>
      <c r="F187" s="3"/>
      <c r="G187" s="3"/>
      <c r="H187" s="3"/>
      <c r="I187" s="3"/>
      <c r="J187" s="3"/>
      <c r="K187" s="3"/>
      <c r="L187" s="3"/>
      <c r="M187" s="3"/>
      <c r="N187" s="3"/>
      <c r="O187" s="47"/>
      <c r="P187" s="47"/>
      <c r="Q187" s="47"/>
      <c r="R187" s="47"/>
      <c r="S187" s="47"/>
      <c r="T187" s="47"/>
      <c r="U187" s="47"/>
      <c r="V187" s="47"/>
      <c r="W187" s="47"/>
      <c r="X187" s="47"/>
      <c r="Y187" s="47"/>
      <c r="Z187" s="47"/>
      <c r="AA187" s="47"/>
      <c r="AB187" s="47"/>
      <c r="AC187" s="47"/>
      <c r="AD187" s="47"/>
      <c r="AE187" s="47"/>
      <c r="AF187" s="47"/>
    </row>
    <row r="188" spans="1:32" ht="15.75" customHeight="1">
      <c r="A188" s="1"/>
      <c r="B188" s="2"/>
      <c r="C188" s="2"/>
      <c r="D188" s="3"/>
      <c r="E188" s="3"/>
      <c r="F188" s="3"/>
      <c r="G188" s="3"/>
      <c r="H188" s="3"/>
      <c r="I188" s="3"/>
      <c r="J188" s="3"/>
      <c r="K188" s="3"/>
      <c r="L188" s="3"/>
      <c r="M188" s="3"/>
      <c r="N188" s="3"/>
      <c r="O188" s="47"/>
      <c r="P188" s="47"/>
      <c r="Q188" s="47"/>
      <c r="R188" s="47"/>
      <c r="S188" s="47"/>
      <c r="T188" s="47"/>
      <c r="U188" s="47"/>
      <c r="V188" s="47"/>
      <c r="W188" s="47"/>
      <c r="X188" s="47"/>
      <c r="Y188" s="47"/>
      <c r="Z188" s="47"/>
      <c r="AA188" s="47"/>
      <c r="AB188" s="47"/>
      <c r="AC188" s="47"/>
      <c r="AD188" s="47"/>
      <c r="AE188" s="47"/>
      <c r="AF188" s="47"/>
    </row>
    <row r="189" spans="1:32" ht="15.75" customHeight="1">
      <c r="A189" s="1"/>
      <c r="B189" s="2"/>
      <c r="C189" s="2"/>
      <c r="D189" s="3"/>
      <c r="E189" s="3"/>
      <c r="F189" s="3"/>
      <c r="G189" s="3"/>
      <c r="H189" s="3"/>
      <c r="I189" s="3"/>
      <c r="J189" s="3"/>
      <c r="K189" s="3"/>
      <c r="L189" s="3"/>
      <c r="M189" s="3"/>
      <c r="N189" s="3"/>
      <c r="O189" s="47"/>
      <c r="P189" s="47"/>
      <c r="Q189" s="47"/>
      <c r="R189" s="47"/>
      <c r="S189" s="47"/>
      <c r="T189" s="47"/>
      <c r="U189" s="47"/>
      <c r="V189" s="47"/>
      <c r="W189" s="47"/>
      <c r="X189" s="47"/>
      <c r="Y189" s="47"/>
      <c r="Z189" s="47"/>
      <c r="AA189" s="47"/>
      <c r="AB189" s="47"/>
      <c r="AC189" s="47"/>
      <c r="AD189" s="47"/>
      <c r="AE189" s="47"/>
      <c r="AF189" s="47"/>
    </row>
    <row r="190" spans="1:32" ht="15.75" customHeight="1">
      <c r="A190" s="1"/>
      <c r="B190" s="2"/>
      <c r="C190" s="2"/>
      <c r="D190" s="3"/>
      <c r="E190" s="3"/>
      <c r="F190" s="3"/>
      <c r="G190" s="3"/>
      <c r="H190" s="3"/>
      <c r="I190" s="3"/>
      <c r="J190" s="3"/>
      <c r="K190" s="3"/>
      <c r="L190" s="3"/>
      <c r="M190" s="3"/>
      <c r="N190" s="3"/>
      <c r="O190" s="47"/>
      <c r="P190" s="47"/>
      <c r="Q190" s="47"/>
      <c r="R190" s="47"/>
      <c r="S190" s="47"/>
      <c r="T190" s="47"/>
      <c r="U190" s="47"/>
      <c r="V190" s="47"/>
      <c r="W190" s="47"/>
      <c r="X190" s="47"/>
      <c r="Y190" s="47"/>
      <c r="Z190" s="47"/>
      <c r="AA190" s="47"/>
      <c r="AB190" s="47"/>
      <c r="AC190" s="47"/>
      <c r="AD190" s="47"/>
      <c r="AE190" s="47"/>
      <c r="AF190" s="47"/>
    </row>
    <row r="191" spans="1:32" ht="15.75" customHeight="1">
      <c r="A191" s="1"/>
      <c r="B191" s="2"/>
      <c r="C191" s="2"/>
      <c r="D191" s="3"/>
      <c r="E191" s="3"/>
      <c r="F191" s="3"/>
      <c r="G191" s="3"/>
      <c r="H191" s="3"/>
      <c r="I191" s="3"/>
      <c r="J191" s="3"/>
      <c r="K191" s="3"/>
      <c r="L191" s="3"/>
      <c r="M191" s="3"/>
      <c r="N191" s="3"/>
      <c r="O191" s="47"/>
      <c r="P191" s="47"/>
      <c r="Q191" s="47"/>
      <c r="R191" s="47"/>
      <c r="S191" s="47"/>
      <c r="T191" s="47"/>
      <c r="U191" s="47"/>
      <c r="V191" s="47"/>
      <c r="W191" s="47"/>
      <c r="X191" s="47"/>
      <c r="Y191" s="47"/>
      <c r="Z191" s="47"/>
      <c r="AA191" s="47"/>
      <c r="AB191" s="47"/>
      <c r="AC191" s="47"/>
      <c r="AD191" s="47"/>
      <c r="AE191" s="47"/>
      <c r="AF191" s="47"/>
    </row>
    <row r="192" spans="1:32" ht="15.75" customHeight="1">
      <c r="A192" s="1"/>
      <c r="B192" s="2"/>
      <c r="C192" s="2"/>
      <c r="D192" s="3"/>
      <c r="E192" s="3"/>
      <c r="F192" s="3"/>
      <c r="G192" s="3"/>
      <c r="H192" s="3"/>
      <c r="I192" s="3"/>
      <c r="J192" s="3"/>
      <c r="K192" s="3"/>
      <c r="L192" s="3"/>
      <c r="M192" s="3"/>
      <c r="N192" s="3"/>
      <c r="O192" s="47"/>
      <c r="P192" s="47"/>
      <c r="Q192" s="47"/>
      <c r="R192" s="47"/>
      <c r="S192" s="47"/>
      <c r="T192" s="47"/>
      <c r="U192" s="47"/>
      <c r="V192" s="47"/>
      <c r="W192" s="47"/>
      <c r="X192" s="47"/>
      <c r="Y192" s="47"/>
      <c r="Z192" s="47"/>
      <c r="AA192" s="47"/>
      <c r="AB192" s="47"/>
      <c r="AC192" s="47"/>
      <c r="AD192" s="47"/>
      <c r="AE192" s="47"/>
      <c r="AF192" s="47"/>
    </row>
    <row r="193" spans="1:32" ht="15.75" customHeight="1">
      <c r="A193" s="1"/>
      <c r="B193" s="2"/>
      <c r="C193" s="2"/>
      <c r="D193" s="3"/>
      <c r="E193" s="3"/>
      <c r="F193" s="3"/>
      <c r="G193" s="3"/>
      <c r="H193" s="3"/>
      <c r="I193" s="3"/>
      <c r="J193" s="3"/>
      <c r="K193" s="3"/>
      <c r="L193" s="3"/>
      <c r="M193" s="3"/>
      <c r="N193" s="3"/>
      <c r="O193" s="47"/>
      <c r="P193" s="47"/>
      <c r="Q193" s="47"/>
      <c r="R193" s="47"/>
      <c r="S193" s="47"/>
      <c r="T193" s="47"/>
      <c r="U193" s="47"/>
      <c r="V193" s="47"/>
      <c r="W193" s="47"/>
      <c r="X193" s="47"/>
      <c r="Y193" s="47"/>
      <c r="Z193" s="47"/>
      <c r="AA193" s="47"/>
      <c r="AB193" s="47"/>
      <c r="AC193" s="47"/>
      <c r="AD193" s="47"/>
      <c r="AE193" s="47"/>
      <c r="AF193" s="47"/>
    </row>
    <row r="194" spans="1:32" ht="15.75" customHeight="1">
      <c r="A194" s="1"/>
      <c r="B194" s="2"/>
      <c r="C194" s="2"/>
      <c r="D194" s="3"/>
      <c r="E194" s="3"/>
      <c r="F194" s="3"/>
      <c r="G194" s="3"/>
      <c r="H194" s="3"/>
      <c r="I194" s="3"/>
      <c r="J194" s="3"/>
      <c r="K194" s="3"/>
      <c r="L194" s="3"/>
      <c r="M194" s="3"/>
      <c r="N194" s="3"/>
      <c r="O194" s="47"/>
      <c r="P194" s="47"/>
      <c r="Q194" s="47"/>
      <c r="R194" s="47"/>
      <c r="S194" s="47"/>
      <c r="T194" s="47"/>
      <c r="U194" s="47"/>
      <c r="V194" s="47"/>
      <c r="W194" s="47"/>
      <c r="X194" s="47"/>
      <c r="Y194" s="47"/>
      <c r="Z194" s="47"/>
      <c r="AA194" s="47"/>
      <c r="AB194" s="47"/>
      <c r="AC194" s="47"/>
      <c r="AD194" s="47"/>
      <c r="AE194" s="47"/>
      <c r="AF194" s="47"/>
    </row>
    <row r="195" spans="1:32" ht="15.75" customHeight="1">
      <c r="A195" s="1"/>
      <c r="B195" s="2"/>
      <c r="C195" s="2"/>
      <c r="D195" s="3"/>
      <c r="E195" s="3"/>
      <c r="F195" s="3"/>
      <c r="G195" s="3"/>
      <c r="H195" s="3"/>
      <c r="I195" s="3"/>
      <c r="J195" s="3"/>
      <c r="K195" s="3"/>
      <c r="L195" s="3"/>
      <c r="M195" s="3"/>
      <c r="N195" s="3"/>
      <c r="O195" s="47"/>
      <c r="P195" s="47"/>
      <c r="Q195" s="47"/>
      <c r="R195" s="47"/>
      <c r="S195" s="47"/>
      <c r="T195" s="47"/>
      <c r="U195" s="47"/>
      <c r="V195" s="47"/>
      <c r="W195" s="47"/>
      <c r="X195" s="47"/>
      <c r="Y195" s="47"/>
      <c r="Z195" s="47"/>
      <c r="AA195" s="47"/>
      <c r="AB195" s="47"/>
      <c r="AC195" s="47"/>
      <c r="AD195" s="47"/>
      <c r="AE195" s="47"/>
      <c r="AF195" s="47"/>
    </row>
    <row r="196" spans="1:32" ht="15.75" customHeight="1">
      <c r="A196" s="1"/>
      <c r="B196" s="2"/>
      <c r="C196" s="2"/>
      <c r="D196" s="3"/>
      <c r="E196" s="3"/>
      <c r="F196" s="3"/>
      <c r="G196" s="3"/>
      <c r="H196" s="3"/>
      <c r="I196" s="3"/>
      <c r="J196" s="3"/>
      <c r="K196" s="3"/>
      <c r="L196" s="3"/>
      <c r="M196" s="3"/>
      <c r="N196" s="3"/>
      <c r="O196" s="47"/>
      <c r="P196" s="47"/>
      <c r="Q196" s="47"/>
      <c r="R196" s="47"/>
      <c r="S196" s="47"/>
      <c r="T196" s="47"/>
      <c r="U196" s="47"/>
      <c r="V196" s="47"/>
      <c r="W196" s="47"/>
      <c r="X196" s="47"/>
      <c r="Y196" s="47"/>
      <c r="Z196" s="47"/>
      <c r="AA196" s="47"/>
      <c r="AB196" s="47"/>
      <c r="AC196" s="47"/>
      <c r="AD196" s="47"/>
      <c r="AE196" s="47"/>
      <c r="AF196" s="47"/>
    </row>
    <row r="197" spans="1:32" ht="15.75" customHeight="1">
      <c r="A197" s="1"/>
      <c r="B197" s="2"/>
      <c r="C197" s="2"/>
      <c r="D197" s="3"/>
      <c r="E197" s="3"/>
      <c r="F197" s="3"/>
      <c r="G197" s="3"/>
      <c r="H197" s="3"/>
      <c r="I197" s="3"/>
      <c r="J197" s="3"/>
      <c r="K197" s="3"/>
      <c r="L197" s="3"/>
      <c r="M197" s="3"/>
      <c r="N197" s="3"/>
      <c r="O197" s="47"/>
      <c r="P197" s="47"/>
      <c r="Q197" s="47"/>
      <c r="R197" s="47"/>
      <c r="S197" s="47"/>
      <c r="T197" s="47"/>
      <c r="U197" s="47"/>
      <c r="V197" s="47"/>
      <c r="W197" s="47"/>
      <c r="X197" s="47"/>
      <c r="Y197" s="47"/>
      <c r="Z197" s="47"/>
      <c r="AA197" s="47"/>
      <c r="AB197" s="47"/>
      <c r="AC197" s="47"/>
      <c r="AD197" s="47"/>
      <c r="AE197" s="47"/>
      <c r="AF197" s="47"/>
    </row>
    <row r="198" spans="1:32" ht="15.75" customHeight="1">
      <c r="A198" s="1"/>
      <c r="B198" s="2"/>
      <c r="C198" s="2"/>
      <c r="D198" s="3"/>
      <c r="E198" s="3"/>
      <c r="F198" s="3"/>
      <c r="G198" s="3"/>
      <c r="H198" s="3"/>
      <c r="I198" s="3"/>
      <c r="J198" s="3"/>
      <c r="K198" s="3"/>
      <c r="L198" s="3"/>
      <c r="M198" s="3"/>
      <c r="N198" s="3"/>
      <c r="O198" s="47"/>
      <c r="P198" s="47"/>
      <c r="Q198" s="47"/>
      <c r="R198" s="47"/>
      <c r="S198" s="47"/>
      <c r="T198" s="47"/>
      <c r="U198" s="47"/>
      <c r="V198" s="47"/>
      <c r="W198" s="47"/>
      <c r="X198" s="47"/>
      <c r="Y198" s="47"/>
      <c r="Z198" s="47"/>
      <c r="AA198" s="47"/>
      <c r="AB198" s="47"/>
      <c r="AC198" s="47"/>
      <c r="AD198" s="47"/>
      <c r="AE198" s="47"/>
      <c r="AF198" s="47"/>
    </row>
    <row r="199" spans="1:32" ht="15.75" customHeight="1">
      <c r="A199" s="1"/>
      <c r="B199" s="2"/>
      <c r="C199" s="2"/>
      <c r="D199" s="3"/>
      <c r="E199" s="3"/>
      <c r="F199" s="3"/>
      <c r="G199" s="3"/>
      <c r="H199" s="3"/>
      <c r="I199" s="3"/>
      <c r="J199" s="3"/>
      <c r="K199" s="3"/>
      <c r="L199" s="3"/>
      <c r="M199" s="3"/>
      <c r="N199" s="3"/>
      <c r="O199" s="47"/>
      <c r="P199" s="47"/>
      <c r="Q199" s="47"/>
      <c r="R199" s="47"/>
      <c r="S199" s="47"/>
      <c r="T199" s="47"/>
      <c r="U199" s="47"/>
      <c r="V199" s="47"/>
      <c r="W199" s="47"/>
      <c r="X199" s="47"/>
      <c r="Y199" s="47"/>
      <c r="Z199" s="47"/>
      <c r="AA199" s="47"/>
      <c r="AB199" s="47"/>
      <c r="AC199" s="47"/>
      <c r="AD199" s="47"/>
      <c r="AE199" s="47"/>
      <c r="AF199" s="47"/>
    </row>
    <row r="200" spans="1:32" ht="15.75" customHeight="1">
      <c r="A200" s="1"/>
      <c r="B200" s="2"/>
      <c r="C200" s="2"/>
      <c r="D200" s="3"/>
      <c r="E200" s="3"/>
      <c r="F200" s="3"/>
      <c r="G200" s="3"/>
      <c r="H200" s="3"/>
      <c r="I200" s="3"/>
      <c r="J200" s="3"/>
      <c r="K200" s="3"/>
      <c r="L200" s="3"/>
      <c r="M200" s="3"/>
      <c r="N200" s="3"/>
      <c r="O200" s="47"/>
      <c r="P200" s="47"/>
      <c r="Q200" s="47"/>
      <c r="R200" s="47"/>
      <c r="S200" s="47"/>
      <c r="T200" s="47"/>
      <c r="U200" s="47"/>
      <c r="V200" s="47"/>
      <c r="W200" s="47"/>
      <c r="X200" s="47"/>
      <c r="Y200" s="47"/>
      <c r="Z200" s="47"/>
      <c r="AA200" s="47"/>
      <c r="AB200" s="47"/>
      <c r="AC200" s="47"/>
      <c r="AD200" s="47"/>
      <c r="AE200" s="47"/>
      <c r="AF200" s="47"/>
    </row>
    <row r="201" spans="1:32" ht="15.75" customHeight="1">
      <c r="A201" s="1"/>
      <c r="B201" s="2"/>
      <c r="C201" s="2"/>
      <c r="D201" s="3"/>
      <c r="E201" s="3"/>
      <c r="F201" s="3"/>
      <c r="G201" s="3"/>
      <c r="H201" s="3"/>
      <c r="I201" s="3"/>
      <c r="J201" s="3"/>
      <c r="K201" s="3"/>
      <c r="L201" s="3"/>
      <c r="M201" s="3"/>
      <c r="N201" s="3"/>
      <c r="O201" s="47"/>
      <c r="P201" s="47"/>
      <c r="Q201" s="47"/>
      <c r="R201" s="47"/>
      <c r="S201" s="47"/>
      <c r="T201" s="47"/>
      <c r="U201" s="47"/>
      <c r="V201" s="47"/>
      <c r="W201" s="47"/>
      <c r="X201" s="47"/>
      <c r="Y201" s="47"/>
      <c r="Z201" s="47"/>
      <c r="AA201" s="47"/>
      <c r="AB201" s="47"/>
      <c r="AC201" s="47"/>
      <c r="AD201" s="47"/>
      <c r="AE201" s="47"/>
      <c r="AF201" s="47"/>
    </row>
    <row r="202" spans="1:32" ht="15.75" customHeight="1">
      <c r="A202" s="1"/>
      <c r="B202" s="2"/>
      <c r="C202" s="2"/>
      <c r="D202" s="3"/>
      <c r="E202" s="3"/>
      <c r="F202" s="3"/>
      <c r="G202" s="3"/>
      <c r="H202" s="3"/>
      <c r="I202" s="3"/>
      <c r="J202" s="3"/>
      <c r="K202" s="3"/>
      <c r="L202" s="3"/>
      <c r="M202" s="3"/>
      <c r="N202" s="3"/>
      <c r="O202" s="47"/>
      <c r="P202" s="47"/>
      <c r="Q202" s="47"/>
      <c r="R202" s="47"/>
      <c r="S202" s="47"/>
      <c r="T202" s="47"/>
      <c r="U202" s="47"/>
      <c r="V202" s="47"/>
      <c r="W202" s="47"/>
      <c r="X202" s="47"/>
      <c r="Y202" s="47"/>
      <c r="Z202" s="47"/>
      <c r="AA202" s="47"/>
      <c r="AB202" s="47"/>
      <c r="AC202" s="47"/>
      <c r="AD202" s="47"/>
      <c r="AE202" s="47"/>
      <c r="AF202" s="47"/>
    </row>
    <row r="203" spans="1:32" ht="15.75" customHeight="1">
      <c r="A203" s="1"/>
      <c r="B203" s="2"/>
      <c r="C203" s="2"/>
      <c r="D203" s="3"/>
      <c r="E203" s="3"/>
      <c r="F203" s="3"/>
      <c r="G203" s="3"/>
      <c r="H203" s="3"/>
      <c r="I203" s="3"/>
      <c r="J203" s="3"/>
      <c r="K203" s="3"/>
      <c r="L203" s="3"/>
      <c r="M203" s="3"/>
      <c r="N203" s="3"/>
      <c r="O203" s="47"/>
      <c r="P203" s="47"/>
      <c r="Q203" s="47"/>
      <c r="R203" s="47"/>
      <c r="S203" s="47"/>
      <c r="T203" s="47"/>
      <c r="U203" s="47"/>
      <c r="V203" s="47"/>
      <c r="W203" s="47"/>
      <c r="X203" s="47"/>
      <c r="Y203" s="47"/>
      <c r="Z203" s="47"/>
      <c r="AA203" s="47"/>
      <c r="AB203" s="47"/>
      <c r="AC203" s="47"/>
      <c r="AD203" s="47"/>
      <c r="AE203" s="47"/>
      <c r="AF203" s="47"/>
    </row>
    <row r="204" spans="1:32" ht="15.75" customHeight="1">
      <c r="A204" s="1"/>
      <c r="B204" s="2"/>
      <c r="C204" s="2"/>
      <c r="D204" s="3"/>
      <c r="E204" s="3"/>
      <c r="F204" s="3"/>
      <c r="G204" s="3"/>
      <c r="H204" s="3"/>
      <c r="I204" s="3"/>
      <c r="J204" s="3"/>
      <c r="K204" s="3"/>
      <c r="L204" s="3"/>
      <c r="M204" s="3"/>
      <c r="N204" s="3"/>
      <c r="O204" s="47"/>
      <c r="P204" s="47"/>
      <c r="Q204" s="47"/>
      <c r="R204" s="47"/>
      <c r="S204" s="47"/>
      <c r="T204" s="47"/>
      <c r="U204" s="47"/>
      <c r="V204" s="47"/>
      <c r="W204" s="47"/>
      <c r="X204" s="47"/>
      <c r="Y204" s="47"/>
      <c r="Z204" s="47"/>
      <c r="AA204" s="47"/>
      <c r="AB204" s="47"/>
      <c r="AC204" s="47"/>
      <c r="AD204" s="47"/>
      <c r="AE204" s="47"/>
      <c r="AF204" s="47"/>
    </row>
    <row r="205" spans="1:32" ht="15.75" customHeight="1">
      <c r="A205" s="1"/>
      <c r="B205" s="2"/>
      <c r="C205" s="2"/>
      <c r="D205" s="3"/>
      <c r="E205" s="3"/>
      <c r="F205" s="3"/>
      <c r="G205" s="3"/>
      <c r="H205" s="3"/>
      <c r="I205" s="3"/>
      <c r="J205" s="3"/>
      <c r="K205" s="3"/>
      <c r="L205" s="3"/>
      <c r="M205" s="3"/>
      <c r="N205" s="3"/>
      <c r="O205" s="47"/>
      <c r="P205" s="47"/>
      <c r="Q205" s="47"/>
      <c r="R205" s="47"/>
      <c r="S205" s="47"/>
      <c r="T205" s="47"/>
      <c r="U205" s="47"/>
      <c r="V205" s="47"/>
      <c r="W205" s="47"/>
      <c r="X205" s="47"/>
      <c r="Y205" s="47"/>
      <c r="Z205" s="47"/>
      <c r="AA205" s="47"/>
      <c r="AB205" s="47"/>
      <c r="AC205" s="47"/>
      <c r="AD205" s="47"/>
      <c r="AE205" s="47"/>
      <c r="AF205" s="47"/>
    </row>
    <row r="206" spans="1:32" ht="15.75" customHeight="1">
      <c r="A206" s="1"/>
      <c r="B206" s="2"/>
      <c r="C206" s="2"/>
      <c r="D206" s="3"/>
      <c r="E206" s="3"/>
      <c r="F206" s="3"/>
      <c r="G206" s="3"/>
      <c r="H206" s="3"/>
      <c r="I206" s="3"/>
      <c r="J206" s="3"/>
      <c r="K206" s="3"/>
      <c r="L206" s="3"/>
      <c r="M206" s="3"/>
      <c r="N206" s="3"/>
      <c r="O206" s="47"/>
      <c r="P206" s="47"/>
      <c r="Q206" s="47"/>
      <c r="R206" s="47"/>
      <c r="S206" s="47"/>
      <c r="T206" s="47"/>
      <c r="U206" s="47"/>
      <c r="V206" s="47"/>
      <c r="W206" s="47"/>
      <c r="X206" s="47"/>
      <c r="Y206" s="47"/>
      <c r="Z206" s="47"/>
      <c r="AA206" s="47"/>
      <c r="AB206" s="47"/>
      <c r="AC206" s="47"/>
      <c r="AD206" s="47"/>
      <c r="AE206" s="47"/>
      <c r="AF206" s="47"/>
    </row>
    <row r="207" spans="1:32" ht="15.75" customHeight="1">
      <c r="A207" s="1"/>
      <c r="B207" s="2"/>
      <c r="C207" s="2"/>
      <c r="D207" s="3"/>
      <c r="E207" s="3"/>
      <c r="F207" s="3"/>
      <c r="G207" s="3"/>
      <c r="H207" s="3"/>
      <c r="I207" s="3"/>
      <c r="J207" s="3"/>
      <c r="K207" s="3"/>
      <c r="L207" s="3"/>
      <c r="M207" s="3"/>
      <c r="N207" s="3"/>
      <c r="O207" s="47"/>
      <c r="P207" s="47"/>
      <c r="Q207" s="47"/>
      <c r="R207" s="47"/>
      <c r="S207" s="47"/>
      <c r="T207" s="47"/>
      <c r="U207" s="47"/>
      <c r="V207" s="47"/>
      <c r="W207" s="47"/>
      <c r="X207" s="47"/>
      <c r="Y207" s="47"/>
      <c r="Z207" s="47"/>
      <c r="AA207" s="47"/>
      <c r="AB207" s="47"/>
      <c r="AC207" s="47"/>
      <c r="AD207" s="47"/>
      <c r="AE207" s="47"/>
      <c r="AF207" s="47"/>
    </row>
    <row r="208" spans="1:32" ht="15.75" customHeight="1">
      <c r="A208" s="1"/>
      <c r="B208" s="2"/>
      <c r="C208" s="2"/>
      <c r="D208" s="3"/>
      <c r="E208" s="3"/>
      <c r="F208" s="3"/>
      <c r="G208" s="3"/>
      <c r="H208" s="3"/>
      <c r="I208" s="3"/>
      <c r="J208" s="3"/>
      <c r="K208" s="3"/>
      <c r="L208" s="3"/>
      <c r="M208" s="3"/>
      <c r="N208" s="3"/>
      <c r="O208" s="47"/>
      <c r="P208" s="47"/>
      <c r="Q208" s="47"/>
      <c r="R208" s="47"/>
      <c r="S208" s="47"/>
      <c r="T208" s="47"/>
      <c r="U208" s="47"/>
      <c r="V208" s="47"/>
      <c r="W208" s="47"/>
      <c r="X208" s="47"/>
      <c r="Y208" s="47"/>
      <c r="Z208" s="47"/>
      <c r="AA208" s="47"/>
      <c r="AB208" s="47"/>
      <c r="AC208" s="47"/>
      <c r="AD208" s="47"/>
      <c r="AE208" s="47"/>
      <c r="AF208" s="47"/>
    </row>
    <row r="209" spans="1:32" ht="15.75" customHeight="1">
      <c r="A209" s="1"/>
      <c r="B209" s="2"/>
      <c r="C209" s="2"/>
      <c r="D209" s="3"/>
      <c r="E209" s="3"/>
      <c r="F209" s="3"/>
      <c r="G209" s="3"/>
      <c r="H209" s="3"/>
      <c r="I209" s="3"/>
      <c r="J209" s="3"/>
      <c r="K209" s="3"/>
      <c r="L209" s="3"/>
      <c r="M209" s="3"/>
      <c r="N209" s="3"/>
      <c r="O209" s="47"/>
      <c r="P209" s="47"/>
      <c r="Q209" s="47"/>
      <c r="R209" s="47"/>
      <c r="S209" s="47"/>
      <c r="T209" s="47"/>
      <c r="U209" s="47"/>
      <c r="V209" s="47"/>
      <c r="W209" s="47"/>
      <c r="X209" s="47"/>
      <c r="Y209" s="47"/>
      <c r="Z209" s="47"/>
      <c r="AA209" s="47"/>
      <c r="AB209" s="47"/>
      <c r="AC209" s="47"/>
      <c r="AD209" s="47"/>
      <c r="AE209" s="47"/>
      <c r="AF209" s="47"/>
    </row>
    <row r="210" spans="1:32" ht="15.75" customHeight="1">
      <c r="A210" s="1"/>
      <c r="B210" s="2"/>
      <c r="C210" s="2"/>
      <c r="D210" s="3"/>
      <c r="E210" s="3"/>
      <c r="F210" s="3"/>
      <c r="G210" s="3"/>
      <c r="H210" s="3"/>
      <c r="I210" s="3"/>
      <c r="J210" s="3"/>
      <c r="K210" s="3"/>
      <c r="L210" s="3"/>
      <c r="M210" s="3"/>
      <c r="N210" s="3"/>
      <c r="O210" s="47"/>
      <c r="P210" s="47"/>
      <c r="Q210" s="47"/>
      <c r="R210" s="47"/>
      <c r="S210" s="47"/>
      <c r="T210" s="47"/>
      <c r="U210" s="47"/>
      <c r="V210" s="47"/>
      <c r="W210" s="47"/>
      <c r="X210" s="47"/>
      <c r="Y210" s="47"/>
      <c r="Z210" s="47"/>
      <c r="AA210" s="47"/>
      <c r="AB210" s="47"/>
      <c r="AC210" s="47"/>
      <c r="AD210" s="47"/>
      <c r="AE210" s="47"/>
      <c r="AF210" s="47"/>
    </row>
    <row r="211" spans="1:32" ht="15.75" customHeight="1">
      <c r="A211" s="1"/>
      <c r="B211" s="2"/>
      <c r="C211" s="2"/>
      <c r="D211" s="3"/>
      <c r="E211" s="3"/>
      <c r="F211" s="3"/>
      <c r="G211" s="3"/>
      <c r="H211" s="3"/>
      <c r="I211" s="3"/>
      <c r="J211" s="3"/>
      <c r="K211" s="3"/>
      <c r="L211" s="3"/>
      <c r="M211" s="3"/>
      <c r="N211" s="3"/>
      <c r="O211" s="47"/>
      <c r="P211" s="47"/>
      <c r="Q211" s="47"/>
      <c r="R211" s="47"/>
      <c r="S211" s="47"/>
      <c r="T211" s="47"/>
      <c r="U211" s="47"/>
      <c r="V211" s="47"/>
      <c r="W211" s="47"/>
      <c r="X211" s="47"/>
      <c r="Y211" s="47"/>
      <c r="Z211" s="47"/>
      <c r="AA211" s="47"/>
      <c r="AB211" s="47"/>
      <c r="AC211" s="47"/>
      <c r="AD211" s="47"/>
      <c r="AE211" s="47"/>
      <c r="AF211" s="47"/>
    </row>
    <row r="212" spans="1:32" ht="15.75" customHeight="1">
      <c r="A212" s="1"/>
      <c r="B212" s="2"/>
      <c r="C212" s="2"/>
      <c r="D212" s="3"/>
      <c r="E212" s="3"/>
      <c r="F212" s="3"/>
      <c r="G212" s="3"/>
      <c r="H212" s="3"/>
      <c r="I212" s="3"/>
      <c r="J212" s="3"/>
      <c r="K212" s="3"/>
      <c r="L212" s="3"/>
      <c r="M212" s="3"/>
      <c r="N212" s="3"/>
      <c r="O212" s="47"/>
      <c r="P212" s="47"/>
      <c r="Q212" s="47"/>
      <c r="R212" s="47"/>
      <c r="S212" s="47"/>
      <c r="T212" s="47"/>
      <c r="U212" s="47"/>
      <c r="V212" s="47"/>
      <c r="W212" s="47"/>
      <c r="X212" s="47"/>
      <c r="Y212" s="47"/>
      <c r="Z212" s="47"/>
      <c r="AA212" s="47"/>
      <c r="AB212" s="47"/>
      <c r="AC212" s="47"/>
      <c r="AD212" s="47"/>
      <c r="AE212" s="47"/>
      <c r="AF212" s="47"/>
    </row>
    <row r="213" spans="1:32" ht="15.75" customHeight="1">
      <c r="A213" s="1"/>
      <c r="B213" s="2"/>
      <c r="C213" s="2"/>
      <c r="D213" s="3"/>
      <c r="E213" s="3"/>
      <c r="F213" s="3"/>
      <c r="G213" s="3"/>
      <c r="H213" s="3"/>
      <c r="I213" s="3"/>
      <c r="J213" s="3"/>
      <c r="K213" s="3"/>
      <c r="L213" s="3"/>
      <c r="M213" s="3"/>
      <c r="N213" s="3"/>
      <c r="O213" s="47"/>
      <c r="P213" s="47"/>
      <c r="Q213" s="47"/>
      <c r="R213" s="47"/>
      <c r="S213" s="47"/>
      <c r="T213" s="47"/>
      <c r="U213" s="47"/>
      <c r="V213" s="47"/>
      <c r="W213" s="47"/>
      <c r="X213" s="47"/>
      <c r="Y213" s="47"/>
      <c r="Z213" s="47"/>
      <c r="AA213" s="47"/>
      <c r="AB213" s="47"/>
      <c r="AC213" s="47"/>
      <c r="AD213" s="47"/>
      <c r="AE213" s="47"/>
      <c r="AF213" s="47"/>
    </row>
    <row r="214" spans="1:32" ht="15.75" customHeight="1">
      <c r="A214" s="1"/>
      <c r="B214" s="2"/>
      <c r="C214" s="2"/>
      <c r="D214" s="3"/>
      <c r="E214" s="3"/>
      <c r="F214" s="3"/>
      <c r="G214" s="3"/>
      <c r="H214" s="3"/>
      <c r="I214" s="3"/>
      <c r="J214" s="3"/>
      <c r="K214" s="3"/>
      <c r="L214" s="3"/>
      <c r="M214" s="3"/>
      <c r="N214" s="3"/>
      <c r="O214" s="47"/>
      <c r="P214" s="47"/>
      <c r="Q214" s="47"/>
      <c r="R214" s="47"/>
      <c r="S214" s="47"/>
      <c r="T214" s="47"/>
      <c r="U214" s="47"/>
      <c r="V214" s="47"/>
      <c r="W214" s="47"/>
      <c r="X214" s="47"/>
      <c r="Y214" s="47"/>
      <c r="Z214" s="47"/>
      <c r="AA214" s="47"/>
      <c r="AB214" s="47"/>
      <c r="AC214" s="47"/>
      <c r="AD214" s="47"/>
      <c r="AE214" s="47"/>
      <c r="AF214" s="47"/>
    </row>
    <row r="215" spans="1:32" ht="15.75" customHeight="1">
      <c r="A215" s="1"/>
      <c r="B215" s="2"/>
      <c r="C215" s="2"/>
      <c r="D215" s="3"/>
      <c r="E215" s="3"/>
      <c r="F215" s="3"/>
      <c r="G215" s="3"/>
      <c r="H215" s="3"/>
      <c r="I215" s="3"/>
      <c r="J215" s="3"/>
      <c r="K215" s="3"/>
      <c r="L215" s="3"/>
      <c r="M215" s="3"/>
      <c r="N215" s="3"/>
      <c r="O215" s="47"/>
      <c r="P215" s="47"/>
      <c r="Q215" s="47"/>
      <c r="R215" s="47"/>
      <c r="S215" s="47"/>
      <c r="T215" s="47"/>
      <c r="U215" s="47"/>
      <c r="V215" s="47"/>
      <c r="W215" s="47"/>
      <c r="X215" s="47"/>
      <c r="Y215" s="47"/>
      <c r="Z215" s="47"/>
      <c r="AA215" s="47"/>
      <c r="AB215" s="47"/>
      <c r="AC215" s="47"/>
      <c r="AD215" s="47"/>
      <c r="AE215" s="47"/>
      <c r="AF215" s="47"/>
    </row>
    <row r="216" spans="1:32" ht="15.75" customHeight="1">
      <c r="A216" s="1"/>
      <c r="B216" s="2"/>
      <c r="C216" s="2"/>
      <c r="D216" s="3"/>
      <c r="E216" s="3"/>
      <c r="F216" s="3"/>
      <c r="G216" s="3"/>
      <c r="H216" s="3"/>
      <c r="I216" s="3"/>
      <c r="J216" s="3"/>
      <c r="K216" s="3"/>
      <c r="L216" s="3"/>
      <c r="M216" s="3"/>
      <c r="N216" s="3"/>
      <c r="O216" s="47"/>
      <c r="P216" s="47"/>
      <c r="Q216" s="47"/>
      <c r="R216" s="47"/>
      <c r="S216" s="47"/>
      <c r="T216" s="47"/>
      <c r="U216" s="47"/>
      <c r="V216" s="47"/>
      <c r="W216" s="47"/>
      <c r="X216" s="47"/>
      <c r="Y216" s="47"/>
      <c r="Z216" s="47"/>
      <c r="AA216" s="47"/>
      <c r="AB216" s="47"/>
      <c r="AC216" s="47"/>
      <c r="AD216" s="47"/>
      <c r="AE216" s="47"/>
      <c r="AF216" s="47"/>
    </row>
    <row r="217" spans="1:32" ht="15.75" customHeight="1">
      <c r="A217" s="1"/>
      <c r="B217" s="2"/>
      <c r="C217" s="2"/>
      <c r="D217" s="3"/>
      <c r="E217" s="3"/>
      <c r="F217" s="3"/>
      <c r="G217" s="3"/>
      <c r="H217" s="3"/>
      <c r="I217" s="3"/>
      <c r="J217" s="3"/>
      <c r="K217" s="3"/>
      <c r="L217" s="3"/>
      <c r="M217" s="3"/>
      <c r="N217" s="3"/>
      <c r="O217" s="47"/>
      <c r="P217" s="47"/>
      <c r="Q217" s="47"/>
      <c r="R217" s="47"/>
      <c r="S217" s="47"/>
      <c r="T217" s="47"/>
      <c r="U217" s="47"/>
      <c r="V217" s="47"/>
      <c r="W217" s="47"/>
      <c r="X217" s="47"/>
      <c r="Y217" s="47"/>
      <c r="Z217" s="47"/>
      <c r="AA217" s="47"/>
      <c r="AB217" s="47"/>
      <c r="AC217" s="47"/>
      <c r="AD217" s="47"/>
      <c r="AE217" s="47"/>
      <c r="AF217" s="47"/>
    </row>
    <row r="218" spans="1:32" ht="15.75" customHeight="1">
      <c r="A218" s="1"/>
      <c r="B218" s="2"/>
      <c r="C218" s="2"/>
      <c r="D218" s="3"/>
      <c r="E218" s="3"/>
      <c r="F218" s="3"/>
      <c r="G218" s="3"/>
      <c r="H218" s="3"/>
      <c r="I218" s="3"/>
      <c r="J218" s="3"/>
      <c r="K218" s="3"/>
      <c r="L218" s="3"/>
      <c r="M218" s="3"/>
      <c r="N218" s="3"/>
      <c r="O218" s="47"/>
      <c r="P218" s="47"/>
      <c r="Q218" s="47"/>
      <c r="R218" s="47"/>
      <c r="S218" s="47"/>
      <c r="T218" s="47"/>
      <c r="U218" s="47"/>
      <c r="V218" s="47"/>
      <c r="W218" s="47"/>
      <c r="X218" s="47"/>
      <c r="Y218" s="47"/>
      <c r="Z218" s="47"/>
      <c r="AA218" s="47"/>
      <c r="AB218" s="47"/>
      <c r="AC218" s="47"/>
      <c r="AD218" s="47"/>
      <c r="AE218" s="47"/>
      <c r="AF218" s="47"/>
    </row>
    <row r="219" spans="1:32" ht="15.75" customHeight="1">
      <c r="A219" s="1"/>
      <c r="B219" s="2"/>
      <c r="C219" s="2"/>
      <c r="D219" s="3"/>
      <c r="E219" s="3"/>
      <c r="F219" s="3"/>
      <c r="G219" s="3"/>
      <c r="H219" s="3"/>
      <c r="I219" s="3"/>
      <c r="J219" s="3"/>
      <c r="K219" s="3"/>
      <c r="L219" s="3"/>
      <c r="M219" s="3"/>
      <c r="N219" s="3"/>
      <c r="O219" s="47"/>
      <c r="P219" s="47"/>
      <c r="Q219" s="47"/>
      <c r="R219" s="47"/>
      <c r="S219" s="47"/>
      <c r="T219" s="47"/>
      <c r="U219" s="47"/>
      <c r="V219" s="47"/>
      <c r="W219" s="47"/>
      <c r="X219" s="47"/>
      <c r="Y219" s="47"/>
      <c r="Z219" s="47"/>
      <c r="AA219" s="47"/>
      <c r="AB219" s="47"/>
      <c r="AC219" s="47"/>
      <c r="AD219" s="47"/>
      <c r="AE219" s="47"/>
      <c r="AF219" s="47"/>
    </row>
    <row r="220" spans="1:32" ht="15.75" customHeight="1">
      <c r="A220" s="1"/>
      <c r="B220" s="2"/>
      <c r="C220" s="2"/>
      <c r="D220" s="3"/>
      <c r="E220" s="3"/>
      <c r="F220" s="3"/>
      <c r="G220" s="3"/>
      <c r="H220" s="3"/>
      <c r="I220" s="3"/>
      <c r="J220" s="3"/>
      <c r="K220" s="3"/>
      <c r="L220" s="3"/>
      <c r="M220" s="3"/>
      <c r="N220" s="3"/>
      <c r="O220" s="47"/>
      <c r="P220" s="47"/>
      <c r="Q220" s="47"/>
      <c r="R220" s="47"/>
      <c r="S220" s="47"/>
      <c r="T220" s="47"/>
      <c r="U220" s="47"/>
      <c r="V220" s="47"/>
      <c r="W220" s="47"/>
      <c r="X220" s="47"/>
      <c r="Y220" s="47"/>
      <c r="Z220" s="47"/>
      <c r="AA220" s="47"/>
      <c r="AB220" s="47"/>
      <c r="AC220" s="47"/>
      <c r="AD220" s="47"/>
      <c r="AE220" s="47"/>
      <c r="AF220" s="47"/>
    </row>
    <row r="221" spans="1:32" ht="15.75" customHeight="1">
      <c r="A221" s="1"/>
      <c r="B221" s="2"/>
      <c r="C221" s="2"/>
      <c r="D221" s="3"/>
      <c r="E221" s="3"/>
      <c r="F221" s="3"/>
      <c r="G221" s="3"/>
      <c r="H221" s="3"/>
      <c r="I221" s="3"/>
      <c r="J221" s="3"/>
      <c r="K221" s="3"/>
      <c r="L221" s="3"/>
      <c r="M221" s="3"/>
      <c r="N221" s="3"/>
      <c r="O221" s="47"/>
      <c r="P221" s="47"/>
      <c r="Q221" s="47"/>
      <c r="R221" s="47"/>
      <c r="S221" s="47"/>
      <c r="T221" s="47"/>
      <c r="U221" s="47"/>
      <c r="V221" s="47"/>
      <c r="W221" s="47"/>
      <c r="X221" s="47"/>
      <c r="Y221" s="47"/>
      <c r="Z221" s="47"/>
      <c r="AA221" s="47"/>
      <c r="AB221" s="47"/>
      <c r="AC221" s="47"/>
      <c r="AD221" s="47"/>
      <c r="AE221" s="47"/>
      <c r="AF221" s="47"/>
    </row>
    <row r="222" spans="1:32" ht="15.75" customHeight="1">
      <c r="A222" s="1"/>
      <c r="B222" s="2"/>
      <c r="C222" s="2"/>
      <c r="D222" s="3"/>
      <c r="E222" s="3"/>
      <c r="F222" s="3"/>
      <c r="G222" s="3"/>
      <c r="H222" s="3"/>
      <c r="I222" s="3"/>
      <c r="J222" s="3"/>
      <c r="K222" s="3"/>
      <c r="L222" s="3"/>
      <c r="M222" s="3"/>
      <c r="N222" s="3"/>
      <c r="O222" s="47"/>
      <c r="P222" s="47"/>
      <c r="Q222" s="47"/>
      <c r="R222" s="47"/>
      <c r="S222" s="47"/>
      <c r="T222" s="47"/>
      <c r="U222" s="47"/>
      <c r="V222" s="47"/>
      <c r="W222" s="47"/>
      <c r="X222" s="47"/>
      <c r="Y222" s="47"/>
      <c r="Z222" s="47"/>
      <c r="AA222" s="47"/>
      <c r="AB222" s="47"/>
      <c r="AC222" s="47"/>
      <c r="AD222" s="47"/>
      <c r="AE222" s="47"/>
      <c r="AF222" s="47"/>
    </row>
    <row r="223" spans="1:32" ht="15.75" customHeight="1">
      <c r="A223" s="1"/>
      <c r="B223" s="2"/>
      <c r="C223" s="2"/>
      <c r="D223" s="3"/>
      <c r="E223" s="3"/>
      <c r="F223" s="3"/>
      <c r="G223" s="3"/>
      <c r="H223" s="3"/>
      <c r="I223" s="3"/>
      <c r="J223" s="3"/>
      <c r="K223" s="3"/>
      <c r="L223" s="3"/>
      <c r="M223" s="3"/>
      <c r="N223" s="3"/>
      <c r="O223" s="47"/>
      <c r="P223" s="47"/>
      <c r="Q223" s="47"/>
      <c r="R223" s="47"/>
      <c r="S223" s="47"/>
      <c r="T223" s="47"/>
      <c r="U223" s="47"/>
      <c r="V223" s="47"/>
      <c r="W223" s="47"/>
      <c r="X223" s="47"/>
      <c r="Y223" s="47"/>
      <c r="Z223" s="47"/>
      <c r="AA223" s="47"/>
      <c r="AB223" s="47"/>
      <c r="AC223" s="47"/>
      <c r="AD223" s="47"/>
      <c r="AE223" s="47"/>
      <c r="AF223" s="47"/>
    </row>
    <row r="224" spans="1:32" ht="15.75" customHeight="1">
      <c r="A224" s="1"/>
      <c r="B224" s="2"/>
      <c r="C224" s="2"/>
      <c r="D224" s="3"/>
      <c r="E224" s="3"/>
      <c r="F224" s="3"/>
      <c r="G224" s="3"/>
      <c r="H224" s="3"/>
      <c r="I224" s="3"/>
      <c r="J224" s="3"/>
      <c r="K224" s="3"/>
      <c r="L224" s="3"/>
      <c r="M224" s="3"/>
      <c r="N224" s="3"/>
      <c r="O224" s="47"/>
      <c r="P224" s="47"/>
      <c r="Q224" s="47"/>
      <c r="R224" s="47"/>
      <c r="S224" s="47"/>
      <c r="T224" s="47"/>
      <c r="U224" s="47"/>
      <c r="V224" s="47"/>
      <c r="W224" s="47"/>
      <c r="X224" s="47"/>
      <c r="Y224" s="47"/>
      <c r="Z224" s="47"/>
      <c r="AA224" s="47"/>
      <c r="AB224" s="47"/>
      <c r="AC224" s="47"/>
      <c r="AD224" s="47"/>
      <c r="AE224" s="47"/>
      <c r="AF224" s="47"/>
    </row>
    <row r="225" spans="1:32" ht="15.75" customHeight="1">
      <c r="A225" s="1"/>
      <c r="B225" s="2"/>
      <c r="C225" s="2"/>
      <c r="D225" s="3"/>
      <c r="E225" s="3"/>
      <c r="F225" s="3"/>
      <c r="G225" s="3"/>
      <c r="H225" s="3"/>
      <c r="I225" s="3"/>
      <c r="J225" s="3"/>
      <c r="K225" s="3"/>
      <c r="L225" s="3"/>
      <c r="M225" s="3"/>
      <c r="N225" s="3"/>
      <c r="O225" s="47"/>
      <c r="P225" s="47"/>
      <c r="Q225" s="47"/>
      <c r="R225" s="47"/>
      <c r="S225" s="47"/>
      <c r="T225" s="47"/>
      <c r="U225" s="47"/>
      <c r="V225" s="47"/>
      <c r="W225" s="47"/>
      <c r="X225" s="47"/>
      <c r="Y225" s="47"/>
      <c r="Z225" s="47"/>
      <c r="AA225" s="47"/>
      <c r="AB225" s="47"/>
      <c r="AC225" s="47"/>
      <c r="AD225" s="47"/>
      <c r="AE225" s="47"/>
      <c r="AF225" s="47"/>
    </row>
    <row r="226" spans="1:32" ht="15.75" customHeight="1">
      <c r="A226" s="1"/>
      <c r="B226" s="2"/>
      <c r="C226" s="2"/>
      <c r="D226" s="3"/>
      <c r="E226" s="3"/>
      <c r="F226" s="3"/>
      <c r="G226" s="3"/>
      <c r="H226" s="3"/>
      <c r="I226" s="3"/>
      <c r="J226" s="3"/>
      <c r="K226" s="3"/>
      <c r="L226" s="3"/>
      <c r="M226" s="3"/>
      <c r="N226" s="3"/>
      <c r="O226" s="47"/>
      <c r="P226" s="47"/>
      <c r="Q226" s="47"/>
      <c r="R226" s="47"/>
      <c r="S226" s="47"/>
      <c r="T226" s="47"/>
      <c r="U226" s="47"/>
      <c r="V226" s="47"/>
      <c r="W226" s="47"/>
      <c r="X226" s="47"/>
      <c r="Y226" s="47"/>
      <c r="Z226" s="47"/>
      <c r="AA226" s="47"/>
      <c r="AB226" s="47"/>
      <c r="AC226" s="47"/>
      <c r="AD226" s="47"/>
      <c r="AE226" s="47"/>
      <c r="AF226" s="47"/>
    </row>
    <row r="227" spans="1:32" ht="15.75" customHeight="1">
      <c r="A227" s="1"/>
      <c r="B227" s="2"/>
      <c r="C227" s="2"/>
      <c r="D227" s="3"/>
      <c r="E227" s="3"/>
      <c r="F227" s="3"/>
      <c r="G227" s="3"/>
      <c r="H227" s="3"/>
      <c r="I227" s="3"/>
      <c r="J227" s="3"/>
      <c r="K227" s="3"/>
      <c r="L227" s="3"/>
      <c r="M227" s="3"/>
      <c r="N227" s="3"/>
      <c r="O227" s="47"/>
      <c r="P227" s="47"/>
      <c r="Q227" s="47"/>
      <c r="R227" s="47"/>
      <c r="S227" s="47"/>
      <c r="T227" s="47"/>
      <c r="U227" s="47"/>
      <c r="V227" s="47"/>
      <c r="W227" s="47"/>
      <c r="X227" s="47"/>
      <c r="Y227" s="47"/>
      <c r="Z227" s="47"/>
      <c r="AA227" s="47"/>
      <c r="AB227" s="47"/>
      <c r="AC227" s="47"/>
      <c r="AD227" s="47"/>
      <c r="AE227" s="47"/>
      <c r="AF227" s="47"/>
    </row>
    <row r="228" spans="1:32" ht="15.75" customHeight="1">
      <c r="A228" s="1"/>
      <c r="B228" s="2"/>
      <c r="C228" s="2"/>
      <c r="D228" s="3"/>
      <c r="E228" s="3"/>
      <c r="F228" s="3"/>
      <c r="G228" s="3"/>
      <c r="H228" s="3"/>
      <c r="I228" s="3"/>
      <c r="J228" s="3"/>
      <c r="K228" s="3"/>
      <c r="L228" s="3"/>
      <c r="M228" s="3"/>
      <c r="N228" s="3"/>
      <c r="O228" s="47"/>
      <c r="P228" s="47"/>
      <c r="Q228" s="47"/>
      <c r="R228" s="47"/>
      <c r="S228" s="47"/>
      <c r="T228" s="47"/>
      <c r="U228" s="47"/>
      <c r="V228" s="47"/>
      <c r="W228" s="47"/>
      <c r="X228" s="47"/>
      <c r="Y228" s="47"/>
      <c r="Z228" s="47"/>
      <c r="AA228" s="47"/>
      <c r="AB228" s="47"/>
      <c r="AC228" s="47"/>
      <c r="AD228" s="47"/>
      <c r="AE228" s="47"/>
      <c r="AF228" s="47"/>
    </row>
    <row r="229" spans="1:32" ht="15.75" customHeight="1">
      <c r="A229" s="1"/>
      <c r="B229" s="2"/>
      <c r="C229" s="2"/>
      <c r="D229" s="3"/>
      <c r="E229" s="3"/>
      <c r="F229" s="3"/>
      <c r="G229" s="3"/>
      <c r="H229" s="3"/>
      <c r="I229" s="3"/>
      <c r="J229" s="3"/>
      <c r="K229" s="3"/>
      <c r="L229" s="3"/>
      <c r="M229" s="3"/>
      <c r="N229" s="3"/>
      <c r="O229" s="47"/>
      <c r="P229" s="47"/>
      <c r="Q229" s="47"/>
      <c r="R229" s="47"/>
      <c r="S229" s="47"/>
      <c r="T229" s="47"/>
      <c r="U229" s="47"/>
      <c r="V229" s="47"/>
      <c r="W229" s="47"/>
      <c r="X229" s="47"/>
      <c r="Y229" s="47"/>
      <c r="Z229" s="47"/>
      <c r="AA229" s="47"/>
      <c r="AB229" s="47"/>
      <c r="AC229" s="47"/>
      <c r="AD229" s="47"/>
      <c r="AE229" s="47"/>
      <c r="AF229" s="47"/>
    </row>
    <row r="230" spans="1:32" ht="15.75" customHeight="1">
      <c r="A230" s="1"/>
      <c r="B230" s="2"/>
      <c r="C230" s="2"/>
      <c r="D230" s="3"/>
      <c r="E230" s="3"/>
      <c r="F230" s="3"/>
      <c r="G230" s="3"/>
      <c r="H230" s="3"/>
      <c r="I230" s="3"/>
      <c r="J230" s="3"/>
      <c r="K230" s="3"/>
      <c r="L230" s="3"/>
      <c r="M230" s="3"/>
      <c r="N230" s="3"/>
      <c r="O230" s="47"/>
      <c r="P230" s="47"/>
      <c r="Q230" s="47"/>
      <c r="R230" s="47"/>
      <c r="S230" s="47"/>
      <c r="T230" s="47"/>
      <c r="U230" s="47"/>
      <c r="V230" s="47"/>
      <c r="W230" s="47"/>
      <c r="X230" s="47"/>
      <c r="Y230" s="47"/>
      <c r="Z230" s="47"/>
      <c r="AA230" s="47"/>
      <c r="AB230" s="47"/>
      <c r="AC230" s="47"/>
      <c r="AD230" s="47"/>
      <c r="AE230" s="47"/>
      <c r="AF230" s="47"/>
    </row>
    <row r="231" spans="1:32" ht="15.75" customHeight="1">
      <c r="A231" s="1"/>
      <c r="B231" s="2"/>
      <c r="C231" s="2"/>
      <c r="D231" s="3"/>
      <c r="E231" s="3"/>
      <c r="F231" s="3"/>
      <c r="G231" s="3"/>
      <c r="H231" s="3"/>
      <c r="I231" s="3"/>
      <c r="J231" s="3"/>
      <c r="K231" s="3"/>
      <c r="L231" s="3"/>
      <c r="M231" s="3"/>
      <c r="N231" s="3"/>
      <c r="O231" s="47"/>
      <c r="P231" s="47"/>
      <c r="Q231" s="47"/>
      <c r="R231" s="47"/>
      <c r="S231" s="47"/>
      <c r="T231" s="47"/>
      <c r="U231" s="47"/>
      <c r="V231" s="47"/>
      <c r="W231" s="47"/>
      <c r="X231" s="47"/>
      <c r="Y231" s="47"/>
      <c r="Z231" s="47"/>
      <c r="AA231" s="47"/>
      <c r="AB231" s="47"/>
      <c r="AC231" s="47"/>
      <c r="AD231" s="47"/>
      <c r="AE231" s="47"/>
      <c r="AF231" s="47"/>
    </row>
    <row r="232" spans="1:32" ht="15.75" customHeight="1">
      <c r="A232" s="1"/>
      <c r="B232" s="2"/>
      <c r="C232" s="2"/>
      <c r="D232" s="3"/>
      <c r="E232" s="3"/>
      <c r="F232" s="3"/>
      <c r="G232" s="3"/>
      <c r="H232" s="3"/>
      <c r="I232" s="3"/>
      <c r="J232" s="3"/>
      <c r="K232" s="3"/>
      <c r="L232" s="3"/>
      <c r="M232" s="3"/>
      <c r="N232" s="3"/>
      <c r="O232" s="47"/>
      <c r="P232" s="47"/>
      <c r="Q232" s="47"/>
      <c r="R232" s="47"/>
      <c r="S232" s="47"/>
      <c r="T232" s="47"/>
      <c r="U232" s="47"/>
      <c r="V232" s="47"/>
      <c r="W232" s="47"/>
      <c r="X232" s="47"/>
      <c r="Y232" s="47"/>
      <c r="Z232" s="47"/>
      <c r="AA232" s="47"/>
      <c r="AB232" s="47"/>
      <c r="AC232" s="47"/>
      <c r="AD232" s="47"/>
      <c r="AE232" s="47"/>
      <c r="AF232" s="47"/>
    </row>
    <row r="233" spans="1:32" ht="15.75" customHeight="1">
      <c r="A233" s="1"/>
      <c r="B233" s="2"/>
      <c r="C233" s="2"/>
      <c r="D233" s="3"/>
      <c r="E233" s="3"/>
      <c r="F233" s="3"/>
      <c r="G233" s="3"/>
      <c r="H233" s="3"/>
      <c r="I233" s="3"/>
      <c r="J233" s="3"/>
      <c r="K233" s="3"/>
      <c r="L233" s="3"/>
      <c r="M233" s="3"/>
      <c r="N233" s="3"/>
      <c r="O233" s="47"/>
      <c r="P233" s="47"/>
      <c r="Q233" s="47"/>
      <c r="R233" s="47"/>
      <c r="S233" s="47"/>
      <c r="T233" s="47"/>
      <c r="U233" s="47"/>
      <c r="V233" s="47"/>
      <c r="W233" s="47"/>
      <c r="X233" s="47"/>
      <c r="Y233" s="47"/>
      <c r="Z233" s="47"/>
      <c r="AA233" s="47"/>
      <c r="AB233" s="47"/>
      <c r="AC233" s="47"/>
      <c r="AD233" s="47"/>
      <c r="AE233" s="47"/>
      <c r="AF233" s="47"/>
    </row>
    <row r="234" spans="1:32" ht="15.75" customHeight="1">
      <c r="A234" s="1"/>
      <c r="B234" s="2"/>
      <c r="C234" s="2"/>
      <c r="D234" s="3"/>
      <c r="E234" s="3"/>
      <c r="F234" s="3"/>
      <c r="G234" s="3"/>
      <c r="H234" s="3"/>
      <c r="I234" s="3"/>
      <c r="J234" s="3"/>
      <c r="K234" s="3"/>
      <c r="L234" s="3"/>
      <c r="M234" s="3"/>
      <c r="N234" s="3"/>
      <c r="O234" s="47"/>
      <c r="P234" s="47"/>
      <c r="Q234" s="47"/>
      <c r="R234" s="47"/>
      <c r="S234" s="47"/>
      <c r="T234" s="47"/>
      <c r="U234" s="47"/>
      <c r="V234" s="47"/>
      <c r="W234" s="47"/>
      <c r="X234" s="47"/>
      <c r="Y234" s="47"/>
      <c r="Z234" s="47"/>
      <c r="AA234" s="47"/>
      <c r="AB234" s="47"/>
      <c r="AC234" s="47"/>
      <c r="AD234" s="47"/>
      <c r="AE234" s="47"/>
      <c r="AF234" s="47"/>
    </row>
    <row r="235" spans="1:32" ht="15.75" customHeight="1">
      <c r="A235" s="1"/>
      <c r="B235" s="2"/>
      <c r="C235" s="2"/>
      <c r="D235" s="3"/>
      <c r="E235" s="3"/>
      <c r="F235" s="3"/>
      <c r="G235" s="3"/>
      <c r="H235" s="3"/>
      <c r="I235" s="3"/>
      <c r="J235" s="3"/>
      <c r="K235" s="3"/>
      <c r="L235" s="3"/>
      <c r="M235" s="3"/>
      <c r="N235" s="3"/>
      <c r="O235" s="47"/>
      <c r="P235" s="47"/>
      <c r="Q235" s="47"/>
      <c r="R235" s="47"/>
      <c r="S235" s="47"/>
      <c r="T235" s="47"/>
      <c r="U235" s="47"/>
      <c r="V235" s="47"/>
      <c r="W235" s="47"/>
      <c r="X235" s="47"/>
      <c r="Y235" s="47"/>
      <c r="Z235" s="47"/>
      <c r="AA235" s="47"/>
      <c r="AB235" s="47"/>
      <c r="AC235" s="47"/>
      <c r="AD235" s="47"/>
      <c r="AE235" s="47"/>
      <c r="AF235" s="47"/>
    </row>
    <row r="236" spans="1:32" ht="15.75" customHeight="1">
      <c r="A236" s="1"/>
      <c r="B236" s="2"/>
      <c r="C236" s="2"/>
      <c r="D236" s="3"/>
      <c r="E236" s="3"/>
      <c r="F236" s="3"/>
      <c r="G236" s="3"/>
      <c r="H236" s="3"/>
      <c r="I236" s="3"/>
      <c r="J236" s="3"/>
      <c r="K236" s="3"/>
      <c r="L236" s="3"/>
      <c r="M236" s="3"/>
      <c r="N236" s="3"/>
      <c r="O236" s="47"/>
      <c r="P236" s="47"/>
      <c r="Q236" s="47"/>
      <c r="R236" s="47"/>
      <c r="S236" s="47"/>
      <c r="T236" s="47"/>
      <c r="U236" s="47"/>
      <c r="V236" s="47"/>
      <c r="W236" s="47"/>
      <c r="X236" s="47"/>
      <c r="Y236" s="47"/>
      <c r="Z236" s="47"/>
      <c r="AA236" s="47"/>
      <c r="AB236" s="47"/>
      <c r="AC236" s="47"/>
      <c r="AD236" s="47"/>
      <c r="AE236" s="47"/>
      <c r="AF236" s="47"/>
    </row>
    <row r="237" spans="1:32" ht="15.75" customHeight="1">
      <c r="A237" s="1"/>
      <c r="B237" s="2"/>
      <c r="C237" s="2"/>
      <c r="D237" s="3"/>
      <c r="E237" s="3"/>
      <c r="F237" s="3"/>
      <c r="G237" s="3"/>
      <c r="H237" s="3"/>
      <c r="I237" s="3"/>
      <c r="J237" s="3"/>
      <c r="K237" s="3"/>
      <c r="L237" s="3"/>
      <c r="M237" s="3"/>
      <c r="N237" s="3"/>
      <c r="O237" s="47"/>
      <c r="P237" s="47"/>
      <c r="Q237" s="47"/>
      <c r="R237" s="47"/>
      <c r="S237" s="47"/>
      <c r="T237" s="47"/>
      <c r="U237" s="47"/>
      <c r="V237" s="47"/>
      <c r="W237" s="47"/>
      <c r="X237" s="47"/>
      <c r="Y237" s="47"/>
      <c r="Z237" s="47"/>
      <c r="AA237" s="47"/>
      <c r="AB237" s="47"/>
      <c r="AC237" s="47"/>
      <c r="AD237" s="47"/>
      <c r="AE237" s="47"/>
      <c r="AF237" s="47"/>
    </row>
    <row r="238" spans="1:32" ht="15.75" customHeight="1">
      <c r="A238" s="1"/>
      <c r="B238" s="2"/>
      <c r="C238" s="2"/>
      <c r="D238" s="3"/>
      <c r="E238" s="3"/>
      <c r="F238" s="3"/>
      <c r="G238" s="3"/>
      <c r="H238" s="3"/>
      <c r="I238" s="3"/>
      <c r="J238" s="3"/>
      <c r="K238" s="3"/>
      <c r="L238" s="3"/>
      <c r="M238" s="3"/>
      <c r="N238" s="3"/>
      <c r="O238" s="47"/>
      <c r="P238" s="47"/>
      <c r="Q238" s="47"/>
      <c r="R238" s="47"/>
      <c r="S238" s="47"/>
      <c r="T238" s="47"/>
      <c r="U238" s="47"/>
      <c r="V238" s="47"/>
      <c r="W238" s="47"/>
      <c r="X238" s="47"/>
      <c r="Y238" s="47"/>
      <c r="Z238" s="47"/>
      <c r="AA238" s="47"/>
      <c r="AB238" s="47"/>
      <c r="AC238" s="47"/>
      <c r="AD238" s="47"/>
      <c r="AE238" s="47"/>
      <c r="AF238" s="47"/>
    </row>
    <row r="239" spans="1:32" ht="15.75" customHeight="1">
      <c r="A239" s="1"/>
      <c r="B239" s="2"/>
      <c r="C239" s="2"/>
      <c r="D239" s="3"/>
      <c r="E239" s="3"/>
      <c r="F239" s="3"/>
      <c r="G239" s="3"/>
      <c r="H239" s="3"/>
      <c r="I239" s="3"/>
      <c r="J239" s="3"/>
      <c r="K239" s="3"/>
      <c r="L239" s="3"/>
      <c r="M239" s="3"/>
      <c r="N239" s="3"/>
      <c r="O239" s="47"/>
      <c r="P239" s="47"/>
      <c r="Q239" s="47"/>
      <c r="R239" s="47"/>
      <c r="S239" s="47"/>
      <c r="T239" s="47"/>
      <c r="U239" s="47"/>
      <c r="V239" s="47"/>
      <c r="W239" s="47"/>
      <c r="X239" s="47"/>
      <c r="Y239" s="47"/>
      <c r="Z239" s="47"/>
      <c r="AA239" s="47"/>
      <c r="AB239" s="47"/>
      <c r="AC239" s="47"/>
      <c r="AD239" s="47"/>
      <c r="AE239" s="47"/>
      <c r="AF239" s="47"/>
    </row>
    <row r="240" spans="1:32" ht="15.75" customHeight="1">
      <c r="A240" s="1"/>
      <c r="B240" s="2"/>
      <c r="C240" s="2"/>
      <c r="D240" s="3"/>
      <c r="E240" s="3"/>
      <c r="F240" s="3"/>
      <c r="G240" s="3"/>
      <c r="H240" s="3"/>
      <c r="I240" s="3"/>
      <c r="J240" s="3"/>
      <c r="K240" s="3"/>
      <c r="L240" s="3"/>
      <c r="M240" s="3"/>
      <c r="N240" s="3"/>
      <c r="O240" s="47"/>
      <c r="P240" s="47"/>
      <c r="Q240" s="47"/>
      <c r="R240" s="47"/>
      <c r="S240" s="47"/>
      <c r="T240" s="47"/>
      <c r="U240" s="47"/>
      <c r="V240" s="47"/>
      <c r="W240" s="47"/>
      <c r="X240" s="47"/>
      <c r="Y240" s="47"/>
      <c r="Z240" s="47"/>
      <c r="AA240" s="47"/>
      <c r="AB240" s="47"/>
      <c r="AC240" s="47"/>
      <c r="AD240" s="47"/>
      <c r="AE240" s="47"/>
      <c r="AF240" s="47"/>
    </row>
    <row r="241" spans="1:32" ht="15.75" customHeight="1">
      <c r="A241" s="1"/>
      <c r="B241" s="2"/>
      <c r="C241" s="2"/>
      <c r="D241" s="3"/>
      <c r="E241" s="3"/>
      <c r="F241" s="3"/>
      <c r="G241" s="3"/>
      <c r="H241" s="3"/>
      <c r="I241" s="3"/>
      <c r="J241" s="3"/>
      <c r="K241" s="3"/>
      <c r="L241" s="3"/>
      <c r="M241" s="3"/>
      <c r="N241" s="3"/>
      <c r="O241" s="47"/>
      <c r="P241" s="47"/>
      <c r="Q241" s="47"/>
      <c r="R241" s="47"/>
      <c r="S241" s="47"/>
      <c r="T241" s="47"/>
      <c r="U241" s="47"/>
      <c r="V241" s="47"/>
      <c r="W241" s="47"/>
      <c r="X241" s="47"/>
      <c r="Y241" s="47"/>
      <c r="Z241" s="47"/>
      <c r="AA241" s="47"/>
      <c r="AB241" s="47"/>
      <c r="AC241" s="47"/>
      <c r="AD241" s="47"/>
      <c r="AE241" s="47"/>
      <c r="AF241" s="47"/>
    </row>
    <row r="242" spans="1:32" ht="15.75" customHeight="1">
      <c r="A242" s="1"/>
      <c r="B242" s="2"/>
      <c r="C242" s="2"/>
      <c r="D242" s="3"/>
      <c r="E242" s="3"/>
      <c r="F242" s="3"/>
      <c r="G242" s="3"/>
      <c r="H242" s="3"/>
      <c r="I242" s="3"/>
      <c r="J242" s="3"/>
      <c r="K242" s="3"/>
      <c r="L242" s="3"/>
      <c r="M242" s="3"/>
      <c r="N242" s="3"/>
      <c r="O242" s="47"/>
      <c r="P242" s="47"/>
      <c r="Q242" s="47"/>
      <c r="R242" s="47"/>
      <c r="S242" s="47"/>
      <c r="T242" s="47"/>
      <c r="U242" s="47"/>
      <c r="V242" s="47"/>
      <c r="W242" s="47"/>
      <c r="X242" s="47"/>
      <c r="Y242" s="47"/>
      <c r="Z242" s="47"/>
      <c r="AA242" s="47"/>
      <c r="AB242" s="47"/>
      <c r="AC242" s="47"/>
      <c r="AD242" s="47"/>
      <c r="AE242" s="47"/>
      <c r="AF242" s="47"/>
    </row>
    <row r="243" spans="1:32" ht="15.75" customHeight="1">
      <c r="A243" s="1"/>
      <c r="B243" s="2"/>
      <c r="C243" s="2"/>
      <c r="D243" s="3"/>
      <c r="E243" s="3"/>
      <c r="F243" s="3"/>
      <c r="G243" s="3"/>
      <c r="H243" s="3"/>
      <c r="I243" s="3"/>
      <c r="J243" s="3"/>
      <c r="K243" s="3"/>
      <c r="L243" s="3"/>
      <c r="M243" s="3"/>
      <c r="N243" s="3"/>
      <c r="O243" s="47"/>
      <c r="P243" s="47"/>
      <c r="Q243" s="47"/>
      <c r="R243" s="47"/>
      <c r="S243" s="47"/>
      <c r="T243" s="47"/>
      <c r="U243" s="47"/>
      <c r="V243" s="47"/>
      <c r="W243" s="47"/>
      <c r="X243" s="47"/>
      <c r="Y243" s="47"/>
      <c r="Z243" s="47"/>
      <c r="AA243" s="47"/>
      <c r="AB243" s="47"/>
      <c r="AC243" s="47"/>
      <c r="AD243" s="47"/>
      <c r="AE243" s="47"/>
      <c r="AF243" s="47"/>
    </row>
    <row r="244" spans="1:32" ht="15.75" customHeight="1">
      <c r="A244" s="1"/>
      <c r="B244" s="2"/>
      <c r="C244" s="2"/>
      <c r="D244" s="3"/>
      <c r="E244" s="3"/>
      <c r="F244" s="3"/>
      <c r="G244" s="3"/>
      <c r="H244" s="3"/>
      <c r="I244" s="3"/>
      <c r="J244" s="3"/>
      <c r="K244" s="3"/>
      <c r="L244" s="3"/>
      <c r="M244" s="3"/>
      <c r="N244" s="3"/>
      <c r="O244" s="47"/>
      <c r="P244" s="47"/>
      <c r="Q244" s="47"/>
      <c r="R244" s="47"/>
      <c r="S244" s="47"/>
      <c r="T244" s="47"/>
      <c r="U244" s="47"/>
      <c r="V244" s="47"/>
      <c r="W244" s="47"/>
      <c r="X244" s="47"/>
      <c r="Y244" s="47"/>
      <c r="Z244" s="47"/>
      <c r="AA244" s="47"/>
      <c r="AB244" s="47"/>
      <c r="AC244" s="47"/>
      <c r="AD244" s="47"/>
      <c r="AE244" s="47"/>
      <c r="AF244" s="47"/>
    </row>
    <row r="245" spans="1:32" ht="15.75" customHeight="1">
      <c r="A245" s="1"/>
      <c r="B245" s="2"/>
      <c r="C245" s="2"/>
      <c r="D245" s="3"/>
      <c r="E245" s="3"/>
      <c r="F245" s="3"/>
      <c r="G245" s="3"/>
      <c r="H245" s="3"/>
      <c r="I245" s="3"/>
      <c r="J245" s="3"/>
      <c r="K245" s="3"/>
      <c r="L245" s="3"/>
      <c r="M245" s="3"/>
      <c r="N245" s="3"/>
      <c r="O245" s="47"/>
      <c r="P245" s="47"/>
      <c r="Q245" s="47"/>
      <c r="R245" s="47"/>
      <c r="S245" s="47"/>
      <c r="T245" s="47"/>
      <c r="U245" s="47"/>
      <c r="V245" s="47"/>
      <c r="W245" s="47"/>
      <c r="X245" s="47"/>
      <c r="Y245" s="47"/>
      <c r="Z245" s="47"/>
      <c r="AA245" s="47"/>
      <c r="AB245" s="47"/>
      <c r="AC245" s="47"/>
      <c r="AD245" s="47"/>
      <c r="AE245" s="47"/>
      <c r="AF245" s="47"/>
    </row>
    <row r="246" spans="1:32" ht="15.75" customHeight="1">
      <c r="A246" s="1"/>
      <c r="B246" s="2"/>
      <c r="C246" s="2"/>
      <c r="D246" s="3"/>
      <c r="E246" s="3"/>
      <c r="F246" s="3"/>
      <c r="G246" s="3"/>
      <c r="H246" s="3"/>
      <c r="I246" s="3"/>
      <c r="J246" s="3"/>
      <c r="K246" s="3"/>
      <c r="L246" s="3"/>
      <c r="M246" s="3"/>
      <c r="N246" s="3"/>
      <c r="O246" s="47"/>
      <c r="P246" s="47"/>
      <c r="Q246" s="47"/>
      <c r="R246" s="47"/>
      <c r="S246" s="47"/>
      <c r="T246" s="47"/>
      <c r="U246" s="47"/>
      <c r="V246" s="47"/>
      <c r="W246" s="47"/>
      <c r="X246" s="47"/>
      <c r="Y246" s="47"/>
      <c r="Z246" s="47"/>
      <c r="AA246" s="47"/>
      <c r="AB246" s="47"/>
      <c r="AC246" s="47"/>
      <c r="AD246" s="47"/>
      <c r="AE246" s="47"/>
      <c r="AF246" s="47"/>
    </row>
    <row r="247" spans="1:32" ht="15.75" customHeight="1">
      <c r="A247" s="1"/>
      <c r="B247" s="2"/>
      <c r="C247" s="2"/>
      <c r="D247" s="3"/>
      <c r="E247" s="3"/>
      <c r="F247" s="3"/>
      <c r="G247" s="3"/>
      <c r="H247" s="3"/>
      <c r="I247" s="3"/>
      <c r="J247" s="3"/>
      <c r="K247" s="3"/>
      <c r="L247" s="3"/>
      <c r="M247" s="3"/>
      <c r="N247" s="3"/>
      <c r="O247" s="47"/>
      <c r="P247" s="47"/>
      <c r="Q247" s="47"/>
      <c r="R247" s="47"/>
      <c r="S247" s="47"/>
      <c r="T247" s="47"/>
      <c r="U247" s="47"/>
      <c r="V247" s="47"/>
      <c r="W247" s="47"/>
      <c r="X247" s="47"/>
      <c r="Y247" s="47"/>
      <c r="Z247" s="47"/>
      <c r="AA247" s="47"/>
      <c r="AB247" s="47"/>
      <c r="AC247" s="47"/>
      <c r="AD247" s="47"/>
      <c r="AE247" s="47"/>
      <c r="AF247" s="47"/>
    </row>
    <row r="248" spans="1:32" ht="15.75" customHeight="1">
      <c r="A248" s="1"/>
      <c r="B248" s="2"/>
      <c r="C248" s="2"/>
      <c r="D248" s="3"/>
      <c r="E248" s="3"/>
      <c r="F248" s="3"/>
      <c r="G248" s="3"/>
      <c r="H248" s="3"/>
      <c r="I248" s="3"/>
      <c r="J248" s="3"/>
      <c r="K248" s="3"/>
      <c r="L248" s="3"/>
      <c r="M248" s="3"/>
      <c r="N248" s="3"/>
      <c r="O248" s="47"/>
      <c r="P248" s="47"/>
      <c r="Q248" s="47"/>
      <c r="R248" s="47"/>
      <c r="S248" s="47"/>
      <c r="T248" s="47"/>
      <c r="U248" s="47"/>
      <c r="V248" s="47"/>
      <c r="W248" s="47"/>
      <c r="X248" s="47"/>
      <c r="Y248" s="47"/>
      <c r="Z248" s="47"/>
      <c r="AA248" s="47"/>
      <c r="AB248" s="47"/>
      <c r="AC248" s="47"/>
      <c r="AD248" s="47"/>
      <c r="AE248" s="47"/>
      <c r="AF248" s="47"/>
    </row>
    <row r="249" spans="1:32" ht="15.75" customHeight="1">
      <c r="A249" s="1"/>
      <c r="B249" s="2"/>
      <c r="C249" s="2"/>
      <c r="D249" s="3"/>
      <c r="E249" s="3"/>
      <c r="F249" s="3"/>
      <c r="G249" s="3"/>
      <c r="H249" s="3"/>
      <c r="I249" s="3"/>
      <c r="J249" s="3"/>
      <c r="K249" s="3"/>
      <c r="L249" s="3"/>
      <c r="M249" s="3"/>
      <c r="N249" s="3"/>
      <c r="O249" s="47"/>
      <c r="P249" s="47"/>
      <c r="Q249" s="47"/>
      <c r="R249" s="47"/>
      <c r="S249" s="47"/>
      <c r="T249" s="47"/>
      <c r="U249" s="47"/>
      <c r="V249" s="47"/>
      <c r="W249" s="47"/>
      <c r="X249" s="47"/>
      <c r="Y249" s="47"/>
      <c r="Z249" s="47"/>
      <c r="AA249" s="47"/>
      <c r="AB249" s="47"/>
      <c r="AC249" s="47"/>
      <c r="AD249" s="47"/>
      <c r="AE249" s="47"/>
      <c r="AF249" s="47"/>
    </row>
    <row r="250" spans="1:32" ht="15.75" customHeight="1">
      <c r="A250" s="1"/>
      <c r="B250" s="2"/>
      <c r="C250" s="2"/>
      <c r="D250" s="3"/>
      <c r="E250" s="3"/>
      <c r="F250" s="3"/>
      <c r="G250" s="3"/>
      <c r="H250" s="3"/>
      <c r="I250" s="3"/>
      <c r="J250" s="3"/>
      <c r="K250" s="3"/>
      <c r="L250" s="3"/>
      <c r="M250" s="3"/>
      <c r="N250" s="3"/>
      <c r="O250" s="47"/>
      <c r="P250" s="47"/>
      <c r="Q250" s="47"/>
      <c r="R250" s="47"/>
      <c r="S250" s="47"/>
      <c r="T250" s="47"/>
      <c r="U250" s="47"/>
      <c r="V250" s="47"/>
      <c r="W250" s="47"/>
      <c r="X250" s="47"/>
      <c r="Y250" s="47"/>
      <c r="Z250" s="47"/>
      <c r="AA250" s="47"/>
      <c r="AB250" s="47"/>
      <c r="AC250" s="47"/>
      <c r="AD250" s="47"/>
      <c r="AE250" s="47"/>
      <c r="AF250" s="47"/>
    </row>
    <row r="251" spans="1:32" ht="15.75" customHeight="1">
      <c r="A251" s="1"/>
      <c r="B251" s="2"/>
      <c r="C251" s="2"/>
      <c r="D251" s="3"/>
      <c r="E251" s="3"/>
      <c r="F251" s="3"/>
      <c r="G251" s="3"/>
      <c r="H251" s="3"/>
      <c r="I251" s="3"/>
      <c r="J251" s="3"/>
      <c r="K251" s="3"/>
      <c r="L251" s="3"/>
      <c r="M251" s="3"/>
      <c r="N251" s="3"/>
      <c r="O251" s="47"/>
      <c r="P251" s="47"/>
      <c r="Q251" s="47"/>
      <c r="R251" s="47"/>
      <c r="S251" s="47"/>
      <c r="T251" s="47"/>
      <c r="U251" s="47"/>
      <c r="V251" s="47"/>
      <c r="W251" s="47"/>
      <c r="X251" s="47"/>
      <c r="Y251" s="47"/>
      <c r="Z251" s="47"/>
      <c r="AA251" s="47"/>
      <c r="AB251" s="47"/>
      <c r="AC251" s="47"/>
      <c r="AD251" s="47"/>
      <c r="AE251" s="47"/>
      <c r="AF251" s="47"/>
    </row>
    <row r="252" spans="1:32" ht="15.75" customHeight="1">
      <c r="A252" s="1"/>
      <c r="B252" s="2"/>
      <c r="C252" s="2"/>
      <c r="D252" s="3"/>
      <c r="E252" s="3"/>
      <c r="F252" s="3"/>
      <c r="G252" s="3"/>
      <c r="H252" s="3"/>
      <c r="I252" s="3"/>
      <c r="J252" s="3"/>
      <c r="K252" s="3"/>
      <c r="L252" s="3"/>
      <c r="M252" s="3"/>
      <c r="N252" s="3"/>
      <c r="O252" s="47"/>
      <c r="P252" s="47"/>
      <c r="Q252" s="47"/>
      <c r="R252" s="47"/>
      <c r="S252" s="47"/>
      <c r="T252" s="47"/>
      <c r="U252" s="47"/>
      <c r="V252" s="47"/>
      <c r="W252" s="47"/>
      <c r="X252" s="47"/>
      <c r="Y252" s="47"/>
      <c r="Z252" s="47"/>
      <c r="AA252" s="47"/>
      <c r="AB252" s="47"/>
      <c r="AC252" s="47"/>
      <c r="AD252" s="47"/>
      <c r="AE252" s="47"/>
      <c r="AF252" s="47"/>
    </row>
    <row r="253" spans="1:32" ht="15.75" customHeight="1">
      <c r="A253" s="1"/>
      <c r="B253" s="2"/>
      <c r="C253" s="2"/>
      <c r="D253" s="3"/>
      <c r="E253" s="3"/>
      <c r="F253" s="3"/>
      <c r="G253" s="3"/>
      <c r="H253" s="3"/>
      <c r="I253" s="3"/>
      <c r="J253" s="3"/>
      <c r="K253" s="3"/>
      <c r="L253" s="3"/>
      <c r="M253" s="3"/>
      <c r="N253" s="3"/>
      <c r="O253" s="47"/>
      <c r="P253" s="47"/>
      <c r="Q253" s="47"/>
      <c r="R253" s="47"/>
      <c r="S253" s="47"/>
      <c r="T253" s="47"/>
      <c r="U253" s="47"/>
      <c r="V253" s="47"/>
      <c r="W253" s="47"/>
      <c r="X253" s="47"/>
      <c r="Y253" s="47"/>
      <c r="Z253" s="47"/>
      <c r="AA253" s="47"/>
      <c r="AB253" s="47"/>
      <c r="AC253" s="47"/>
      <c r="AD253" s="47"/>
      <c r="AE253" s="47"/>
      <c r="AF253" s="47"/>
    </row>
    <row r="254" spans="1:32" ht="15.75" customHeight="1">
      <c r="A254" s="1"/>
      <c r="B254" s="2"/>
      <c r="C254" s="2"/>
      <c r="D254" s="3"/>
      <c r="E254" s="3"/>
      <c r="F254" s="3"/>
      <c r="G254" s="3"/>
      <c r="H254" s="3"/>
      <c r="I254" s="3"/>
      <c r="J254" s="3"/>
      <c r="K254" s="3"/>
      <c r="L254" s="3"/>
      <c r="M254" s="3"/>
      <c r="N254" s="3"/>
      <c r="O254" s="47"/>
      <c r="P254" s="47"/>
      <c r="Q254" s="47"/>
      <c r="R254" s="47"/>
      <c r="S254" s="47"/>
      <c r="T254" s="47"/>
      <c r="U254" s="47"/>
      <c r="V254" s="47"/>
      <c r="W254" s="47"/>
      <c r="X254" s="47"/>
      <c r="Y254" s="47"/>
      <c r="Z254" s="47"/>
      <c r="AA254" s="47"/>
      <c r="AB254" s="47"/>
      <c r="AC254" s="47"/>
      <c r="AD254" s="47"/>
      <c r="AE254" s="47"/>
      <c r="AF254" s="47"/>
    </row>
    <row r="255" spans="1:32" ht="15.75" customHeight="1">
      <c r="A255" s="1"/>
      <c r="B255" s="2"/>
      <c r="C255" s="2"/>
      <c r="D255" s="3"/>
      <c r="E255" s="3"/>
      <c r="F255" s="3"/>
      <c r="G255" s="3"/>
      <c r="H255" s="3"/>
      <c r="I255" s="3"/>
      <c r="J255" s="3"/>
      <c r="K255" s="3"/>
      <c r="L255" s="3"/>
      <c r="M255" s="3"/>
      <c r="N255" s="3"/>
      <c r="O255" s="47"/>
      <c r="P255" s="47"/>
      <c r="Q255" s="47"/>
      <c r="R255" s="47"/>
      <c r="S255" s="47"/>
      <c r="T255" s="47"/>
      <c r="U255" s="47"/>
      <c r="V255" s="47"/>
      <c r="W255" s="47"/>
      <c r="X255" s="47"/>
      <c r="Y255" s="47"/>
      <c r="Z255" s="47"/>
      <c r="AA255" s="47"/>
      <c r="AB255" s="47"/>
      <c r="AC255" s="47"/>
      <c r="AD255" s="47"/>
      <c r="AE255" s="47"/>
      <c r="AF255" s="47"/>
    </row>
    <row r="256" spans="1:32" ht="15.75" customHeight="1">
      <c r="A256" s="1"/>
      <c r="B256" s="2"/>
      <c r="C256" s="2"/>
      <c r="D256" s="3"/>
      <c r="E256" s="3"/>
      <c r="F256" s="3"/>
      <c r="G256" s="3"/>
      <c r="H256" s="3"/>
      <c r="I256" s="3"/>
      <c r="J256" s="3"/>
      <c r="K256" s="3"/>
      <c r="L256" s="3"/>
      <c r="M256" s="3"/>
      <c r="N256" s="3"/>
      <c r="O256" s="47"/>
      <c r="P256" s="47"/>
      <c r="Q256" s="47"/>
      <c r="R256" s="47"/>
      <c r="S256" s="47"/>
      <c r="T256" s="47"/>
      <c r="U256" s="47"/>
      <c r="V256" s="47"/>
      <c r="W256" s="47"/>
      <c r="X256" s="47"/>
      <c r="Y256" s="47"/>
      <c r="Z256" s="47"/>
      <c r="AA256" s="47"/>
      <c r="AB256" s="47"/>
      <c r="AC256" s="47"/>
      <c r="AD256" s="47"/>
      <c r="AE256" s="47"/>
      <c r="AF256" s="47"/>
    </row>
    <row r="257" spans="1:32"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row>
    <row r="258" spans="1:32"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row>
    <row r="259" spans="1:32"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row>
    <row r="260" spans="1:32"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row>
    <row r="261" spans="1:32"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row>
    <row r="262" spans="1:32"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row>
    <row r="263" spans="1:32"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row>
    <row r="264" spans="1:32"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row>
    <row r="265" spans="1:32"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row>
    <row r="266" spans="1:32"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row>
    <row r="267" spans="1:32"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row>
    <row r="268" spans="1:32"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row>
    <row r="269" spans="1:32"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row>
    <row r="270" spans="1:32"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row>
    <row r="271" spans="1:32"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row>
    <row r="272" spans="1:32"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row>
    <row r="273" spans="1:32"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row>
    <row r="274" spans="1:32"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row>
    <row r="275" spans="1:32"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row>
    <row r="276" spans="1:32"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row>
    <row r="277" spans="1:32"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row>
    <row r="278" spans="1:32"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row>
    <row r="279" spans="1:32"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row>
    <row r="280" spans="1:32"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row>
    <row r="281" spans="1:32"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row>
    <row r="282" spans="1:32"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row>
    <row r="283" spans="1:32"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row>
    <row r="284" spans="1:32"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row>
    <row r="285" spans="1:32"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row>
    <row r="286" spans="1:32"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row>
    <row r="287" spans="1:32"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row>
    <row r="288" spans="1:32"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row>
    <row r="289" spans="1:32"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row>
    <row r="290" spans="1:32"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row>
    <row r="291" spans="1:32"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row>
    <row r="292" spans="1:32"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row>
    <row r="293" spans="1:32"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row>
    <row r="294" spans="1:32"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row>
    <row r="295" spans="1:32"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row>
    <row r="296" spans="1:32"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row>
    <row r="297" spans="1:32"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row>
    <row r="298" spans="1:32"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row>
    <row r="299" spans="1:32"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row>
    <row r="300" spans="1:32"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row>
    <row r="301" spans="1:32"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row>
    <row r="302" spans="1:32"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row>
    <row r="303" spans="1:32"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row>
    <row r="304" spans="1:32"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row>
    <row r="305" spans="1:32"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row>
    <row r="306" spans="1:32"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row>
    <row r="307" spans="1:32"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row>
    <row r="308" spans="1:32"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row>
    <row r="309" spans="1:32"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row>
    <row r="310" spans="1:32"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row>
    <row r="311" spans="1:32"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row>
    <row r="312" spans="1:32"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row>
    <row r="313" spans="1:32"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row>
    <row r="314" spans="1:32"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row>
    <row r="315" spans="1:32"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row>
    <row r="316" spans="1:32"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row>
    <row r="317" spans="1:32"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row>
    <row r="318" spans="1:32"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row>
    <row r="319" spans="1:32"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row>
    <row r="320" spans="1:32"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row>
    <row r="321" spans="1:32"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row>
    <row r="322" spans="1:32"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row>
    <row r="323" spans="1:32"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row>
    <row r="324" spans="1:32"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row>
    <row r="325" spans="1:32"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row>
    <row r="326" spans="1:32"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row>
    <row r="327" spans="1:32"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row>
    <row r="328" spans="1:32"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row>
    <row r="329" spans="1:32"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row>
    <row r="330" spans="1:32"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row>
    <row r="331" spans="1:32"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row>
    <row r="332" spans="1:32"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row>
    <row r="333" spans="1:32"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row>
    <row r="334" spans="1:32"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row>
    <row r="335" spans="1:32"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row>
    <row r="336" spans="1:32"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row>
    <row r="337" spans="1:32"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row>
    <row r="338" spans="1:32"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row>
    <row r="339" spans="1:32"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row>
    <row r="340" spans="1:32"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row>
    <row r="341" spans="1:32"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row>
    <row r="342" spans="1:32"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row>
    <row r="343" spans="1:32"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row>
    <row r="344" spans="1:32"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row>
    <row r="345" spans="1:32"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row>
    <row r="346" spans="1:32"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row>
    <row r="347" spans="1:32"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row>
    <row r="348" spans="1:32"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row>
    <row r="349" spans="1:32"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row>
    <row r="350" spans="1:32"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row>
    <row r="351" spans="1:32"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row>
    <row r="352" spans="1:32"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row>
    <row r="353" spans="1:32"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row>
    <row r="354" spans="1:32"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row>
    <row r="355" spans="1:32"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row>
    <row r="356" spans="1:32"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row>
    <row r="357" spans="1:32"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row>
    <row r="358" spans="1:32"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row>
    <row r="359" spans="1:32"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row>
    <row r="360" spans="1:32"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row>
    <row r="361" spans="1:32"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row>
    <row r="362" spans="1:32"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row>
    <row r="363" spans="1:32"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row>
    <row r="364" spans="1:32"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row>
    <row r="365" spans="1:32"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row>
    <row r="366" spans="1:32"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row>
    <row r="367" spans="1:32"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row>
    <row r="368" spans="1:32"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row>
    <row r="369" spans="1:32"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row>
    <row r="370" spans="1:32"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row>
    <row r="371" spans="1:32"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row>
    <row r="372" spans="1:32"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row>
    <row r="373" spans="1:32"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row>
    <row r="374" spans="1:32"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row>
    <row r="375" spans="1:32"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row>
    <row r="376" spans="1:32"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row>
    <row r="377" spans="1:32"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row>
    <row r="378" spans="1:32"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row>
    <row r="379" spans="1:32"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row>
    <row r="380" spans="1:32"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row>
    <row r="381" spans="1:32"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row>
    <row r="382" spans="1:32"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row>
    <row r="383" spans="1:32"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row>
    <row r="384" spans="1:32"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row>
    <row r="385" spans="1:32"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row>
    <row r="386" spans="1:32"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row>
    <row r="387" spans="1:32"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row>
    <row r="388" spans="1:32"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row>
    <row r="389" spans="1:32"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row>
    <row r="390" spans="1:32"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row>
    <row r="391" spans="1:32"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row>
    <row r="392" spans="1:32"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row>
    <row r="393" spans="1:32"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row>
    <row r="394" spans="1:32"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row>
    <row r="395" spans="1:32"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row>
    <row r="396" spans="1:32"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row>
    <row r="397" spans="1:32"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row>
    <row r="398" spans="1:32"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row>
    <row r="399" spans="1:32"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row>
    <row r="400" spans="1:32"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row>
    <row r="401" spans="1:32"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row>
    <row r="402" spans="1:32"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row>
    <row r="403" spans="1:32"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row>
    <row r="404" spans="1:32"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row>
    <row r="405" spans="1:32"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row>
    <row r="406" spans="1:32"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row>
    <row r="407" spans="1:32"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row>
    <row r="408" spans="1:32"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row>
    <row r="409" spans="1:32"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row>
    <row r="410" spans="1:32"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row>
    <row r="411" spans="1:32"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row>
    <row r="412" spans="1:32"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row>
    <row r="413" spans="1:32"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row>
    <row r="414" spans="1:32"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row>
    <row r="415" spans="1:32"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row>
    <row r="416" spans="1:32"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row>
    <row r="417" spans="1:32"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row>
    <row r="418" spans="1:32"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row>
    <row r="419" spans="1:32"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row>
    <row r="420" spans="1:32"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row>
    <row r="421" spans="1:32"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row>
    <row r="422" spans="1:32"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row>
    <row r="423" spans="1:32"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row>
    <row r="424" spans="1:32"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row>
    <row r="425" spans="1:32"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row>
    <row r="426" spans="1:32"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row>
    <row r="427" spans="1:32"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row>
    <row r="428" spans="1:32"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row>
    <row r="429" spans="1:32"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row>
    <row r="430" spans="1:32"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row>
    <row r="431" spans="1:32"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row>
    <row r="432" spans="1:32"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row>
    <row r="433" spans="1:32"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row>
    <row r="434" spans="1:32"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row>
    <row r="435" spans="1:32"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row>
    <row r="436" spans="1:32"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row>
    <row r="437" spans="1:32"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row>
    <row r="438" spans="1:32"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row>
    <row r="439" spans="1:32"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row>
    <row r="440" spans="1:32"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row>
    <row r="441" spans="1:32"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row>
    <row r="442" spans="1:32"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row>
    <row r="443" spans="1:32"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row>
    <row r="444" spans="1:32"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row>
    <row r="445" spans="1:32"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row>
    <row r="446" spans="1:32"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row>
    <row r="447" spans="1:32"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row>
    <row r="448" spans="1:32"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row>
    <row r="449" spans="1:32"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row>
    <row r="450" spans="1:32"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row>
    <row r="451" spans="1:32"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row>
    <row r="452" spans="1:32"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row>
    <row r="453" spans="1:32"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row>
    <row r="454" spans="1:32"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row>
    <row r="455" spans="1:32"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row>
    <row r="456" spans="1:32"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row>
    <row r="457" spans="1:32"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row>
    <row r="458" spans="1:32"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row>
    <row r="459" spans="1:32"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row>
    <row r="460" spans="1:32"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row>
    <row r="461" spans="1:32"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row>
    <row r="462" spans="1:32"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row>
    <row r="463" spans="1:32"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row>
    <row r="464" spans="1:32"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row>
    <row r="465" spans="1:32"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row>
    <row r="466" spans="1:32"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row>
    <row r="467" spans="1:32"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row>
    <row r="468" spans="1:32"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row>
    <row r="469" spans="1:32"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row>
    <row r="470" spans="1:32"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row>
    <row r="471" spans="1:32"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row>
    <row r="472" spans="1:32"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row>
    <row r="473" spans="1:32"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row>
    <row r="474" spans="1:32"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row>
    <row r="475" spans="1:32"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row>
    <row r="476" spans="1:32"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row>
    <row r="477" spans="1:32"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row>
    <row r="478" spans="1:32"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row>
    <row r="479" spans="1:32"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row>
    <row r="480" spans="1:32"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row>
    <row r="481" spans="1:32"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row>
    <row r="482" spans="1:32"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row>
    <row r="483" spans="1:32"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row>
    <row r="484" spans="1:32"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row>
    <row r="485" spans="1:32"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row>
    <row r="486" spans="1:32"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row>
    <row r="487" spans="1:32"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row>
    <row r="488" spans="1:32"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row>
    <row r="489" spans="1:32"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row>
    <row r="490" spans="1:32"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row>
    <row r="491" spans="1:32"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row>
    <row r="492" spans="1:32"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row>
    <row r="493" spans="1:32"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row>
    <row r="494" spans="1:32"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row>
    <row r="495" spans="1:32"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row>
    <row r="496" spans="1:32"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row>
    <row r="497" spans="1:32"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row>
    <row r="498" spans="1:32"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row>
    <row r="499" spans="1:32"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row>
    <row r="500" spans="1:32"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row>
    <row r="501" spans="1:32"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row>
    <row r="502" spans="1:32"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row>
    <row r="503" spans="1:32"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row>
    <row r="504" spans="1:32"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row>
    <row r="505" spans="1:32"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row>
    <row r="506" spans="1:32"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row>
    <row r="507" spans="1:32"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row>
    <row r="508" spans="1:32"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row>
    <row r="509" spans="1:32"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row>
    <row r="510" spans="1:32"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row>
    <row r="511" spans="1:32"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row>
    <row r="512" spans="1:32"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row>
    <row r="513" spans="1:32"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row>
    <row r="514" spans="1:32"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row>
    <row r="515" spans="1:32"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row>
    <row r="516" spans="1:32"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row>
    <row r="517" spans="1:32"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row>
    <row r="518" spans="1:32"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row>
    <row r="519" spans="1:32"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row>
    <row r="520" spans="1:32"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row>
    <row r="521" spans="1:32"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row>
    <row r="522" spans="1:32"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row>
    <row r="523" spans="1:32"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row>
    <row r="524" spans="1:32"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row>
    <row r="525" spans="1:32"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row>
    <row r="526" spans="1:32"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row>
    <row r="527" spans="1:32"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row>
    <row r="528" spans="1:32"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row>
    <row r="529" spans="1:32"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row>
    <row r="530" spans="1:32"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row>
    <row r="531" spans="1:32"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row>
    <row r="532" spans="1:32"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row>
    <row r="533" spans="1:32"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row>
    <row r="534" spans="1:32"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row>
    <row r="535" spans="1:32"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row>
    <row r="536" spans="1:32"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row>
    <row r="537" spans="1:32"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row>
    <row r="538" spans="1:32"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row>
    <row r="539" spans="1:32"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row>
    <row r="540" spans="1:32"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row>
    <row r="541" spans="1:32"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row>
    <row r="542" spans="1:32"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row>
    <row r="543" spans="1:32"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row>
    <row r="544" spans="1:32"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row>
    <row r="545" spans="1:32"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row>
    <row r="546" spans="1:32"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row>
    <row r="547" spans="1:32"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row>
    <row r="548" spans="1:32"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row>
    <row r="549" spans="1:32"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row>
    <row r="550" spans="1:32"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row>
    <row r="551" spans="1:32"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row>
    <row r="552" spans="1:32"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row>
    <row r="553" spans="1:32"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row>
    <row r="554" spans="1:32"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row>
    <row r="555" spans="1:32"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row>
    <row r="556" spans="1:32"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row>
    <row r="557" spans="1:32"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row>
    <row r="558" spans="1:32"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row>
    <row r="559" spans="1:32"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row>
    <row r="560" spans="1:32"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row>
    <row r="561" spans="1:32"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row>
    <row r="562" spans="1:32"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row>
    <row r="563" spans="1:32"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row>
    <row r="564" spans="1:32"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row>
    <row r="565" spans="1:32"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row>
    <row r="566" spans="1:32"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row>
    <row r="567" spans="1:32"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row>
    <row r="568" spans="1:32"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row>
    <row r="569" spans="1:32"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row>
    <row r="570" spans="1:32"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row>
    <row r="571" spans="1:32"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row>
    <row r="572" spans="1:32"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row>
    <row r="573" spans="1:32"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row>
    <row r="574" spans="1:32"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row>
    <row r="575" spans="1:32"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row>
    <row r="576" spans="1:32"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row>
    <row r="577" spans="1:32"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row>
    <row r="578" spans="1:32"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row>
    <row r="579" spans="1:32"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row>
    <row r="580" spans="1:32"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row>
    <row r="581" spans="1:32"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row>
    <row r="582" spans="1:32"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row>
    <row r="583" spans="1:32"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row>
    <row r="584" spans="1:32"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row>
    <row r="585" spans="1:32"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row>
    <row r="586" spans="1:32"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row>
    <row r="587" spans="1:32"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row>
    <row r="588" spans="1:32"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row>
    <row r="589" spans="1:32"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row>
    <row r="590" spans="1:32"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row>
    <row r="591" spans="1:32"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row>
    <row r="592" spans="1:32"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row>
    <row r="593" spans="1:32"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row>
    <row r="594" spans="1:32"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row>
    <row r="595" spans="1:32"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row>
    <row r="596" spans="1:32"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row>
    <row r="597" spans="1:32"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row>
    <row r="598" spans="1:32"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row>
    <row r="599" spans="1:32"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row>
    <row r="600" spans="1:32"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row>
    <row r="601" spans="1:32"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row>
    <row r="602" spans="1:32"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row>
    <row r="603" spans="1:32"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row>
    <row r="604" spans="1:32"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row>
    <row r="605" spans="1:32"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row>
    <row r="606" spans="1:32"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row>
    <row r="607" spans="1:32"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row>
    <row r="608" spans="1:32"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row>
    <row r="609" spans="1:32"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row>
    <row r="610" spans="1:32"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row>
    <row r="611" spans="1:32"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row>
    <row r="612" spans="1:32"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row>
    <row r="613" spans="1:32"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row>
    <row r="614" spans="1:32"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row>
    <row r="615" spans="1:32"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row>
    <row r="616" spans="1:32"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row>
    <row r="617" spans="1:32"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row>
    <row r="618" spans="1:32"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row>
    <row r="619" spans="1:32"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row>
    <row r="620" spans="1:32"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row>
    <row r="621" spans="1:32"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row>
    <row r="622" spans="1:32"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row>
    <row r="623" spans="1:32"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row>
    <row r="624" spans="1:32"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row>
    <row r="625" spans="1:32"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row>
    <row r="626" spans="1:32"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row>
    <row r="627" spans="1:32"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row>
    <row r="628" spans="1:32"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row>
    <row r="629" spans="1:32"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row>
    <row r="630" spans="1:32"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row>
    <row r="631" spans="1:32"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row>
    <row r="632" spans="1:32"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row>
    <row r="633" spans="1:32"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row>
    <row r="634" spans="1:32"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row>
    <row r="635" spans="1:32"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row>
    <row r="636" spans="1:32"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row>
    <row r="637" spans="1:32"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row>
    <row r="638" spans="1:32"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row>
    <row r="639" spans="1:32"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row>
    <row r="640" spans="1:32"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row>
    <row r="641" spans="1:32"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row>
    <row r="642" spans="1:32"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row>
    <row r="643" spans="1:32"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row>
    <row r="644" spans="1:32"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row>
    <row r="645" spans="1:32"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row>
    <row r="646" spans="1:32"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row>
    <row r="647" spans="1:32"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row>
    <row r="648" spans="1:32"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row>
    <row r="649" spans="1:32"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row>
    <row r="650" spans="1:32"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row>
    <row r="651" spans="1:32"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row>
    <row r="652" spans="1:32"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row>
    <row r="653" spans="1:32"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row>
    <row r="654" spans="1:32"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row>
    <row r="655" spans="1:32"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row>
    <row r="656" spans="1:32"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row>
    <row r="657" spans="1:32"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row>
    <row r="658" spans="1:32"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row>
    <row r="659" spans="1:32"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row>
    <row r="660" spans="1:32"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row>
    <row r="661" spans="1:32"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row>
    <row r="662" spans="1:32"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row>
    <row r="663" spans="1:32"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row>
    <row r="664" spans="1:32"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row>
    <row r="665" spans="1:32"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row>
    <row r="666" spans="1:32"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row>
    <row r="667" spans="1:32"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row>
    <row r="668" spans="1:32"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row>
    <row r="669" spans="1:32"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row>
    <row r="670" spans="1:32"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row>
    <row r="671" spans="1:32"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row>
    <row r="672" spans="1:32"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row>
    <row r="673" spans="1:32"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row>
    <row r="674" spans="1:32"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row>
    <row r="675" spans="1:32"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row>
    <row r="676" spans="1:32"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row>
    <row r="677" spans="1:32"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row>
    <row r="678" spans="1:32"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row>
    <row r="679" spans="1:32"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row>
    <row r="680" spans="1:32"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row>
    <row r="681" spans="1:32"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row>
    <row r="682" spans="1:32"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row>
    <row r="683" spans="1:32"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row>
    <row r="684" spans="1:32"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row>
    <row r="685" spans="1:32"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row>
    <row r="686" spans="1:32"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row>
    <row r="687" spans="1:32"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row>
    <row r="688" spans="1:32"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row>
    <row r="689" spans="1:32"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row>
    <row r="690" spans="1:32"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row>
    <row r="691" spans="1:32"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row>
    <row r="692" spans="1:32"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row>
    <row r="693" spans="1:32"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row>
    <row r="694" spans="1:32"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row>
    <row r="695" spans="1:32"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row>
    <row r="696" spans="1:32"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row>
    <row r="697" spans="1:32"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row>
    <row r="698" spans="1:32"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row>
    <row r="699" spans="1:32"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row>
    <row r="700" spans="1:32"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row>
    <row r="701" spans="1:32"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row>
    <row r="702" spans="1:32"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row>
    <row r="703" spans="1:32"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row>
    <row r="704" spans="1:32"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row>
    <row r="705" spans="1:32"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row>
    <row r="706" spans="1:32"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row>
    <row r="707" spans="1:32"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row>
    <row r="708" spans="1:32"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row>
    <row r="709" spans="1:32"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row>
    <row r="710" spans="1:32"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row>
    <row r="711" spans="1:32"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row>
    <row r="712" spans="1:32"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row>
    <row r="713" spans="1:32"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row>
    <row r="714" spans="1:32"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row>
    <row r="715" spans="1:32"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row>
    <row r="716" spans="1:32"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row>
    <row r="717" spans="1:32"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row>
    <row r="718" spans="1:32"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row>
    <row r="719" spans="1:32"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row>
    <row r="720" spans="1:32"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row>
    <row r="721" spans="1:32"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row>
    <row r="722" spans="1:32"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row>
    <row r="723" spans="1:32"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row>
    <row r="724" spans="1:32"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row>
    <row r="725" spans="1:32"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row>
    <row r="726" spans="1:32"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row>
    <row r="727" spans="1:32"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row>
    <row r="728" spans="1:32"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row>
    <row r="729" spans="1:32"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row>
    <row r="730" spans="1:32"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row>
    <row r="731" spans="1:32"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row>
    <row r="732" spans="1:32"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row>
    <row r="733" spans="1:32"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row>
    <row r="734" spans="1:32"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row>
    <row r="735" spans="1:32"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row>
    <row r="736" spans="1:32"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row>
    <row r="737" spans="1:32"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row>
    <row r="738" spans="1:32"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row>
    <row r="739" spans="1:32"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row>
    <row r="740" spans="1:32"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row>
    <row r="741" spans="1:32"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row>
    <row r="742" spans="1:32"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row>
    <row r="743" spans="1:32"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row>
    <row r="744" spans="1:32"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row>
    <row r="745" spans="1:32"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row>
    <row r="746" spans="1:32"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row>
    <row r="747" spans="1:32"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row>
    <row r="748" spans="1:32"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row>
    <row r="749" spans="1:32"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row>
    <row r="750" spans="1:32"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row>
    <row r="751" spans="1:32"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row>
    <row r="752" spans="1:32"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row>
    <row r="753" spans="1:32"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row>
    <row r="754" spans="1:32"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row>
    <row r="755" spans="1:32"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row>
    <row r="756" spans="1:32"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row>
    <row r="757" spans="1:32"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row>
    <row r="758" spans="1:32"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row>
    <row r="759" spans="1:32"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row>
    <row r="760" spans="1:32"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row>
    <row r="761" spans="1:32"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row>
    <row r="762" spans="1:32"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row>
    <row r="763" spans="1:32"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row>
    <row r="764" spans="1:32"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row>
    <row r="765" spans="1:32"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row>
    <row r="766" spans="1:32"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row>
    <row r="767" spans="1:32"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row>
    <row r="768" spans="1:32"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row>
    <row r="769" spans="1:32"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row>
    <row r="770" spans="1:32"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row>
    <row r="771" spans="1:32"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row>
    <row r="772" spans="1:32"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row>
    <row r="773" spans="1:32"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row>
    <row r="774" spans="1:32"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row>
    <row r="775" spans="1:32"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row>
    <row r="776" spans="1:32"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row>
    <row r="777" spans="1:32"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row>
    <row r="778" spans="1:32"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row>
    <row r="779" spans="1:32"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row>
    <row r="780" spans="1:32"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row>
    <row r="781" spans="1:32"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row>
    <row r="782" spans="1:32"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row>
    <row r="783" spans="1:32"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row>
    <row r="784" spans="1:32"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row>
    <row r="785" spans="1:32"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row>
    <row r="786" spans="1:32"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row>
    <row r="787" spans="1:32"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row>
    <row r="788" spans="1:32"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row>
    <row r="789" spans="1:32"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row>
    <row r="790" spans="1:32"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row>
    <row r="791" spans="1:32"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row>
    <row r="792" spans="1:32"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row>
    <row r="793" spans="1:32"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row>
    <row r="794" spans="1:32"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row>
    <row r="795" spans="1:32"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row>
    <row r="796" spans="1:32"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row>
    <row r="797" spans="1:32"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row>
    <row r="798" spans="1:32"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row>
    <row r="799" spans="1:32"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row>
    <row r="800" spans="1:32"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row>
    <row r="801" spans="1:32"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row>
    <row r="802" spans="1:32"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row>
    <row r="803" spans="1:32"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row>
    <row r="804" spans="1:32"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row>
    <row r="805" spans="1:32"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row>
    <row r="806" spans="1:32"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row>
    <row r="807" spans="1:32"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row>
    <row r="808" spans="1:32"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row>
    <row r="809" spans="1:32"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row>
    <row r="810" spans="1:32"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row>
    <row r="811" spans="1:32"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row>
    <row r="812" spans="1:32"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row>
    <row r="813" spans="1:32"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row>
    <row r="814" spans="1:32"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row>
    <row r="815" spans="1:32"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row>
    <row r="816" spans="1:32"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row>
    <row r="817" spans="1:32"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row>
    <row r="818" spans="1:32"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row>
    <row r="819" spans="1:32"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row>
    <row r="820" spans="1:32"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row>
    <row r="821" spans="1:32"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row>
    <row r="822" spans="1:32"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row>
    <row r="823" spans="1:32"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row>
    <row r="824" spans="1:32"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row>
    <row r="825" spans="1:32"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row>
    <row r="826" spans="1:32"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row>
    <row r="827" spans="1:32"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row>
    <row r="828" spans="1:32"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row>
    <row r="829" spans="1:32"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row>
    <row r="830" spans="1:32"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row>
    <row r="831" spans="1:32"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row>
    <row r="832" spans="1:32"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row>
    <row r="833" spans="1:32"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row>
    <row r="834" spans="1:32"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row>
    <row r="835" spans="1:32"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row>
    <row r="836" spans="1:32"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row>
    <row r="837" spans="1:32"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row>
    <row r="838" spans="1:32"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row>
    <row r="839" spans="1:32"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row>
    <row r="840" spans="1:32"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row>
    <row r="841" spans="1:32"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row>
    <row r="842" spans="1:32"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row>
    <row r="843" spans="1:32"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row>
    <row r="844" spans="1:32"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row>
    <row r="845" spans="1:32"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row>
    <row r="846" spans="1:32"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row>
    <row r="847" spans="1:32"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row>
    <row r="848" spans="1:32"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row>
    <row r="849" spans="1:32"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row>
    <row r="850" spans="1:32"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row>
    <row r="851" spans="1:32"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row>
    <row r="852" spans="1:32"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row>
    <row r="853" spans="1:32"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row>
    <row r="854" spans="1:32"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row>
    <row r="855" spans="1:32"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row>
    <row r="856" spans="1:32"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row>
    <row r="857" spans="1:32"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row>
    <row r="858" spans="1:32"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row>
    <row r="859" spans="1:32"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row>
    <row r="860" spans="1:32"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row>
    <row r="861" spans="1:32"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row>
    <row r="862" spans="1:32"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row>
    <row r="863" spans="1:32"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row>
    <row r="864" spans="1:32"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row>
    <row r="865" spans="1:32"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row>
    <row r="866" spans="1:32"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row>
    <row r="867" spans="1:32"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row>
    <row r="868" spans="1:32"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row>
    <row r="869" spans="1:32"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row>
    <row r="870" spans="1:32"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row>
    <row r="871" spans="1:32"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row>
    <row r="872" spans="1:32"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row>
    <row r="873" spans="1:32"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row>
    <row r="874" spans="1:32"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row>
    <row r="875" spans="1:32"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row>
    <row r="876" spans="1:32"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row>
    <row r="877" spans="1:32"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row>
    <row r="878" spans="1:32"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row>
    <row r="879" spans="1:32"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row>
    <row r="880" spans="1:32"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row>
    <row r="881" spans="1:32"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row>
    <row r="882" spans="1:32"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row>
    <row r="883" spans="1:32"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row>
    <row r="884" spans="1:32"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row>
    <row r="885" spans="1:32"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row>
    <row r="886" spans="1:32"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row>
    <row r="887" spans="1:32"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row>
    <row r="888" spans="1:32"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row>
    <row r="889" spans="1:32"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row>
    <row r="890" spans="1:32"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row>
    <row r="891" spans="1:32"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row>
    <row r="892" spans="1:32"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row>
    <row r="893" spans="1:32"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row>
    <row r="894" spans="1:32"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row>
    <row r="895" spans="1:32"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row>
    <row r="896" spans="1:32"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row>
    <row r="897" spans="1:32"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row>
    <row r="898" spans="1:32"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row>
    <row r="899" spans="1:32"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row>
    <row r="900" spans="1:32"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row>
    <row r="901" spans="1:32"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row>
    <row r="902" spans="1:32"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row>
    <row r="903" spans="1:32"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row>
    <row r="904" spans="1:32"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row>
    <row r="905" spans="1:32"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row>
    <row r="906" spans="1:32"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row>
    <row r="907" spans="1:32"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row>
    <row r="908" spans="1:32"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row>
    <row r="909" spans="1:32"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row>
    <row r="910" spans="1:32"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row>
    <row r="911" spans="1:32"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row>
    <row r="912" spans="1:32"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row>
    <row r="913" spans="1:32"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row>
    <row r="914" spans="1:32"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row>
    <row r="915" spans="1:32"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row>
    <row r="916" spans="1:32"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row>
    <row r="917" spans="1:32"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row>
    <row r="918" spans="1:32"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row>
    <row r="919" spans="1:32"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row>
    <row r="920" spans="1:32"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row>
    <row r="921" spans="1:32"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row>
    <row r="922" spans="1:32"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row>
    <row r="923" spans="1:32"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row>
    <row r="924" spans="1:32"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row>
    <row r="925" spans="1:32"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row>
    <row r="926" spans="1:32"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row>
    <row r="927" spans="1:32"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row>
    <row r="928" spans="1:32"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row>
    <row r="929" spans="1:32"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row>
    <row r="930" spans="1:32"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row>
    <row r="931" spans="1:32"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row>
    <row r="932" spans="1:32"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row>
    <row r="933" spans="1:32"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row>
    <row r="934" spans="1:32"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row>
    <row r="935" spans="1:32"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row>
    <row r="936" spans="1:32"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row>
    <row r="937" spans="1:32"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row>
    <row r="938" spans="1:32"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row>
    <row r="939" spans="1:32"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row>
    <row r="940" spans="1:32"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row>
    <row r="941" spans="1:32"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row>
    <row r="942" spans="1:32"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row>
    <row r="943" spans="1:32"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row>
    <row r="944" spans="1:32"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row>
    <row r="945" spans="1:32"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row>
    <row r="946" spans="1:32"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row>
    <row r="947" spans="1:32"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row>
    <row r="948" spans="1:32"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row>
    <row r="949" spans="1:32"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row>
    <row r="950" spans="1:32"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row>
    <row r="951" spans="1:32"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row>
    <row r="952" spans="1:32"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row>
    <row r="953" spans="1:32"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row>
    <row r="954" spans="1:32"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row>
    <row r="955" spans="1:32"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row>
    <row r="956" spans="1:32"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row>
    <row r="957" spans="1:32"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row>
    <row r="958" spans="1:32"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row>
    <row r="959" spans="1:32"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row>
    <row r="960" spans="1:32"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row>
    <row r="961" spans="1:32"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row>
    <row r="962" spans="1:32"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row>
    <row r="963" spans="1:32"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row>
    <row r="964" spans="1:32"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row>
    <row r="965" spans="1:32"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row>
    <row r="966" spans="1:32"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row>
    <row r="967" spans="1:32"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row>
    <row r="968" spans="1:32"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row>
    <row r="969" spans="1:32"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row>
    <row r="970" spans="1:32"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row>
    <row r="971" spans="1:32"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row>
    <row r="972" spans="1:32"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row>
    <row r="973" spans="1:32"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row>
    <row r="974" spans="1:32"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row>
    <row r="975" spans="1:32"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row>
    <row r="976" spans="1:32"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row>
    <row r="977" spans="1:32"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row>
    <row r="978" spans="1:32"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row>
    <row r="979" spans="1:32"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row>
    <row r="980" spans="1:32"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row>
    <row r="981" spans="1:32"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row>
    <row r="982" spans="1:32"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row>
    <row r="983" spans="1:32"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row>
    <row r="984" spans="1:32"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row>
    <row r="985" spans="1:32"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row>
    <row r="986" spans="1:32"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row>
    <row r="987" spans="1:32"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row>
    <row r="988" spans="1:32"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row>
    <row r="989" spans="1:32"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row>
    <row r="990" spans="1:32"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row>
    <row r="991" spans="1:32"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row>
    <row r="992" spans="1:32"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row>
    <row r="993" spans="1:32"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row>
    <row r="994" spans="1:32"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row>
    <row r="995" spans="1:32"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row>
    <row r="996" spans="1:32"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row>
    <row r="997" spans="1:32"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row>
    <row r="998" spans="1:32"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row>
    <row r="999" spans="1:32"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row>
    <row r="1000" spans="1:32"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row>
    <row r="1001" spans="1:32"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row>
    <row r="1002" spans="1:32"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row>
    <row r="1003" spans="1:32"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row>
    <row r="1004" spans="1:32"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row>
    <row r="1005" spans="1:32"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row>
    <row r="1006" spans="1:32"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row>
    <row r="1007" spans="1:32"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row>
    <row r="1008" spans="1:32"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row>
    <row r="1009" spans="1:32"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row>
    <row r="1010" spans="1:32"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row>
    <row r="1011" spans="1:32"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row>
    <row r="1012" spans="1:32"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row>
    <row r="1013" spans="1:32"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row>
    <row r="1014" spans="1:32"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row>
    <row r="1015" spans="1:32"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row>
    <row r="1016" spans="1:32"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row>
    <row r="1017" spans="1:32"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row>
    <row r="1018" spans="1:32" ht="15" customHeight="1">
      <c r="A1018" s="47"/>
      <c r="B1018" s="47"/>
      <c r="C1018" s="47"/>
      <c r="D1018" s="47"/>
      <c r="E1018" s="47"/>
      <c r="F1018" s="47"/>
      <c r="G1018" s="47"/>
      <c r="H1018" s="47"/>
      <c r="I1018" s="47"/>
      <c r="J1018" s="47"/>
      <c r="K1018" s="47"/>
      <c r="L1018" s="47"/>
      <c r="M1018" s="47"/>
      <c r="N1018" s="47"/>
      <c r="O1018" s="47"/>
    </row>
    <row r="1019" spans="1:32" ht="15" customHeight="1">
      <c r="A1019" s="47"/>
      <c r="B1019" s="47"/>
      <c r="C1019" s="47"/>
      <c r="D1019" s="47"/>
      <c r="E1019" s="47"/>
      <c r="F1019" s="47"/>
      <c r="G1019" s="47"/>
      <c r="H1019" s="47"/>
      <c r="I1019" s="47"/>
      <c r="J1019" s="47"/>
      <c r="K1019" s="47"/>
      <c r="L1019" s="47"/>
      <c r="M1019" s="47"/>
      <c r="N1019" s="47"/>
      <c r="O1019" s="47"/>
    </row>
    <row r="1020" spans="1:32" ht="15" customHeight="1">
      <c r="A1020" s="47"/>
      <c r="B1020" s="47"/>
      <c r="C1020" s="47"/>
      <c r="D1020" s="47"/>
      <c r="E1020" s="47"/>
      <c r="F1020" s="47"/>
      <c r="G1020" s="47"/>
      <c r="H1020" s="47"/>
      <c r="I1020" s="47"/>
      <c r="J1020" s="47"/>
      <c r="K1020" s="47"/>
      <c r="L1020" s="47"/>
      <c r="M1020" s="47"/>
      <c r="N1020" s="47"/>
      <c r="O1020" s="47"/>
    </row>
    <row r="1021" spans="1:32" ht="15" customHeight="1">
      <c r="A1021" s="47"/>
      <c r="B1021" s="47"/>
      <c r="C1021" s="47"/>
      <c r="D1021" s="47"/>
      <c r="E1021" s="47"/>
      <c r="F1021" s="47"/>
      <c r="G1021" s="47"/>
      <c r="H1021" s="47"/>
      <c r="I1021" s="47"/>
      <c r="J1021" s="47"/>
      <c r="K1021" s="47"/>
      <c r="L1021" s="47"/>
      <c r="M1021" s="47"/>
      <c r="N1021" s="47"/>
      <c r="O1021" s="47"/>
    </row>
    <row r="1022" spans="1:32" ht="15" customHeight="1">
      <c r="A1022" s="47"/>
      <c r="B1022" s="47"/>
      <c r="C1022" s="47"/>
      <c r="D1022" s="47"/>
      <c r="E1022" s="47"/>
      <c r="F1022" s="47"/>
      <c r="G1022" s="47"/>
      <c r="H1022" s="47"/>
      <c r="I1022" s="47"/>
      <c r="J1022" s="47"/>
      <c r="K1022" s="47"/>
      <c r="L1022" s="47"/>
      <c r="M1022" s="47"/>
      <c r="N1022" s="47"/>
      <c r="O1022" s="47"/>
    </row>
    <row r="1023" spans="1:32" ht="15" customHeight="1">
      <c r="A1023" s="47"/>
      <c r="B1023" s="47"/>
      <c r="C1023" s="47"/>
      <c r="D1023" s="47"/>
      <c r="E1023" s="47"/>
      <c r="F1023" s="47"/>
      <c r="G1023" s="47"/>
      <c r="H1023" s="47"/>
      <c r="I1023" s="47"/>
      <c r="J1023" s="47"/>
      <c r="K1023" s="47"/>
      <c r="L1023" s="47"/>
      <c r="M1023" s="47"/>
      <c r="N1023" s="47"/>
      <c r="O1023" s="47"/>
    </row>
    <row r="1024" spans="1:32" ht="15" customHeight="1">
      <c r="A1024" s="47"/>
      <c r="B1024" s="47"/>
      <c r="C1024" s="47"/>
      <c r="D1024" s="47"/>
      <c r="E1024" s="47"/>
      <c r="F1024" s="47"/>
      <c r="G1024" s="47"/>
      <c r="H1024" s="47"/>
      <c r="I1024" s="47"/>
      <c r="J1024" s="47"/>
      <c r="K1024" s="47"/>
      <c r="L1024" s="47"/>
      <c r="M1024" s="47"/>
      <c r="N1024" s="47"/>
      <c r="O1024" s="47"/>
    </row>
    <row r="1025" spans="1:15" ht="15" customHeight="1">
      <c r="A1025" s="47"/>
      <c r="B1025" s="47"/>
      <c r="C1025" s="47"/>
      <c r="D1025" s="47"/>
      <c r="E1025" s="47"/>
      <c r="F1025" s="47"/>
      <c r="G1025" s="47"/>
      <c r="H1025" s="47"/>
      <c r="I1025" s="47"/>
      <c r="J1025" s="47"/>
      <c r="K1025" s="47"/>
      <c r="L1025" s="47"/>
      <c r="M1025" s="47"/>
      <c r="N1025" s="47"/>
      <c r="O1025" s="47"/>
    </row>
    <row r="1026" spans="1:15" ht="15" customHeight="1">
      <c r="A1026" s="47"/>
      <c r="B1026" s="47"/>
      <c r="C1026" s="47"/>
      <c r="D1026" s="47"/>
      <c r="E1026" s="47"/>
      <c r="F1026" s="47"/>
      <c r="G1026" s="47"/>
      <c r="H1026" s="47"/>
      <c r="I1026" s="47"/>
      <c r="J1026" s="47"/>
      <c r="K1026" s="47"/>
      <c r="L1026" s="47"/>
      <c r="M1026" s="47"/>
      <c r="N1026" s="47"/>
      <c r="O1026" s="47"/>
    </row>
    <row r="1027" spans="1:15" ht="15" customHeight="1">
      <c r="A1027" s="47"/>
      <c r="B1027" s="47"/>
      <c r="C1027" s="47"/>
      <c r="D1027" s="47"/>
      <c r="E1027" s="47"/>
      <c r="F1027" s="47"/>
      <c r="G1027" s="47"/>
      <c r="H1027" s="47"/>
      <c r="I1027" s="47"/>
      <c r="J1027" s="47"/>
      <c r="K1027" s="47"/>
      <c r="L1027" s="47"/>
      <c r="M1027" s="47"/>
      <c r="N1027" s="47"/>
      <c r="O1027" s="47"/>
    </row>
    <row r="1028" spans="1:15" ht="15" customHeight="1">
      <c r="A1028" s="47"/>
      <c r="B1028" s="47"/>
      <c r="C1028" s="47"/>
      <c r="D1028" s="47"/>
      <c r="E1028" s="47"/>
      <c r="F1028" s="47"/>
      <c r="G1028" s="47"/>
      <c r="H1028" s="47"/>
      <c r="I1028" s="47"/>
      <c r="J1028" s="47"/>
      <c r="K1028" s="47"/>
      <c r="L1028" s="47"/>
      <c r="M1028" s="47"/>
      <c r="N1028" s="47"/>
      <c r="O1028" s="47"/>
    </row>
    <row r="1029" spans="1:15" ht="15" customHeight="1">
      <c r="A1029" s="47"/>
      <c r="B1029" s="47"/>
      <c r="C1029" s="47"/>
      <c r="D1029" s="47"/>
      <c r="E1029" s="47"/>
      <c r="F1029" s="47"/>
      <c r="G1029" s="47"/>
      <c r="H1029" s="47"/>
      <c r="I1029" s="47"/>
      <c r="J1029" s="47"/>
      <c r="K1029" s="47"/>
      <c r="L1029" s="47"/>
      <c r="M1029" s="47"/>
      <c r="N1029" s="47"/>
      <c r="O1029" s="47"/>
    </row>
    <row r="1030" spans="1:15" ht="15" customHeight="1">
      <c r="A1030" s="47"/>
      <c r="B1030" s="47"/>
      <c r="C1030" s="47"/>
      <c r="D1030" s="47"/>
      <c r="E1030" s="47"/>
      <c r="F1030" s="47"/>
      <c r="G1030" s="47"/>
      <c r="H1030" s="47"/>
      <c r="I1030" s="47"/>
      <c r="J1030" s="47"/>
      <c r="K1030" s="47"/>
      <c r="L1030" s="47"/>
      <c r="M1030" s="47"/>
      <c r="N1030" s="47"/>
      <c r="O1030" s="47"/>
    </row>
    <row r="1031" spans="1:15" ht="15" customHeight="1">
      <c r="A1031" s="47"/>
      <c r="B1031" s="47"/>
      <c r="C1031" s="47"/>
      <c r="D1031" s="47"/>
      <c r="E1031" s="47"/>
      <c r="F1031" s="47"/>
      <c r="G1031" s="47"/>
      <c r="H1031" s="47"/>
      <c r="I1031" s="47"/>
      <c r="J1031" s="47"/>
      <c r="K1031" s="47"/>
      <c r="L1031" s="47"/>
      <c r="M1031" s="47"/>
      <c r="N1031" s="47"/>
      <c r="O1031" s="47"/>
    </row>
    <row r="1032" spans="1:15" ht="15" customHeight="1">
      <c r="A1032" s="47"/>
      <c r="B1032" s="47"/>
      <c r="C1032" s="47"/>
      <c r="D1032" s="47"/>
      <c r="E1032" s="47"/>
      <c r="F1032" s="47"/>
      <c r="G1032" s="47"/>
      <c r="H1032" s="47"/>
      <c r="I1032" s="47"/>
      <c r="J1032" s="47"/>
      <c r="K1032" s="47"/>
      <c r="L1032" s="47"/>
      <c r="M1032" s="47"/>
      <c r="N1032" s="47"/>
      <c r="O1032" s="47"/>
    </row>
    <row r="1033" spans="1:15" ht="15" customHeight="1">
      <c r="A1033" s="47"/>
      <c r="B1033" s="47"/>
      <c r="C1033" s="47"/>
      <c r="D1033" s="47"/>
      <c r="E1033" s="47"/>
      <c r="F1033" s="47"/>
      <c r="G1033" s="47"/>
      <c r="H1033" s="47"/>
      <c r="I1033" s="47"/>
      <c r="J1033" s="47"/>
      <c r="K1033" s="47"/>
      <c r="L1033" s="47"/>
      <c r="M1033" s="47"/>
      <c r="N1033" s="47"/>
      <c r="O1033" s="47"/>
    </row>
    <row r="1034" spans="1:15" ht="15" customHeight="1">
      <c r="A1034" s="47"/>
      <c r="B1034" s="47"/>
      <c r="C1034" s="47"/>
      <c r="D1034" s="47"/>
      <c r="E1034" s="47"/>
      <c r="F1034" s="47"/>
      <c r="G1034" s="47"/>
      <c r="H1034" s="47"/>
      <c r="I1034" s="47"/>
      <c r="J1034" s="47"/>
      <c r="K1034" s="47"/>
      <c r="L1034" s="47"/>
      <c r="M1034" s="47"/>
      <c r="N1034" s="47"/>
      <c r="O1034" s="47"/>
    </row>
    <row r="1035" spans="1:15" ht="15" customHeight="1">
      <c r="A1035" s="47"/>
      <c r="B1035" s="47"/>
      <c r="C1035" s="47"/>
      <c r="D1035" s="47"/>
      <c r="E1035" s="47"/>
      <c r="F1035" s="47"/>
      <c r="G1035" s="47"/>
      <c r="H1035" s="47"/>
      <c r="I1035" s="47"/>
      <c r="J1035" s="47"/>
      <c r="K1035" s="47"/>
      <c r="L1035" s="47"/>
      <c r="M1035" s="47"/>
      <c r="N1035" s="47"/>
      <c r="O1035" s="47"/>
    </row>
    <row r="1036" spans="1:15" ht="15" customHeight="1">
      <c r="A1036" s="47"/>
      <c r="B1036" s="47"/>
      <c r="C1036" s="47"/>
      <c r="D1036" s="47"/>
      <c r="E1036" s="47"/>
      <c r="F1036" s="47"/>
      <c r="G1036" s="47"/>
      <c r="H1036" s="47"/>
      <c r="I1036" s="47"/>
      <c r="J1036" s="47"/>
      <c r="K1036" s="47"/>
      <c r="L1036" s="47"/>
      <c r="M1036" s="47"/>
      <c r="N1036" s="47"/>
      <c r="O1036" s="47"/>
    </row>
  </sheetData>
  <mergeCells count="7">
    <mergeCell ref="A8:N8"/>
    <mergeCell ref="A55:N55"/>
    <mergeCell ref="A2:N2"/>
    <mergeCell ref="A4:N4"/>
    <mergeCell ref="A5:N5"/>
    <mergeCell ref="A6:N6"/>
    <mergeCell ref="A7:N7"/>
  </mergeCells>
  <hyperlinks>
    <hyperlink ref="H13" r:id="rId1" xr:uid="{00000000-0004-0000-0900-000000000000}"/>
    <hyperlink ref="A18" r:id="rId2" display="https://search.ebscohost.com/login.aspx?direct=true&amp;profile=ehost&amp;scope=site&amp;authtype=crawler&amp;jrnl=15826260&amp;AN=162613212&amp;h=w%2FTvb%2FHmS1B1gnMkzMhUakFDB4WW4zL97C3sLpF%2BhlyTM4TkV2bieieIWOj0tN07imeOiLxmJ7DHBzePiyWcJA%3D%3D&amp;crl=c" xr:uid="{3800644C-79D7-49A5-97A9-9C89774A4880}"/>
    <hyperlink ref="A17" r:id="rId3" display="https://ibn.idsi.md/vizualizare_articol/166722" xr:uid="{BE9E545F-2FD2-45B6-AB31-AA734B413DC6}"/>
    <hyperlink ref="H19" r:id="rId4" display="https://doi.org/10.56043/reveco-2022-0038" xr:uid="{54E82687-C081-4344-8B91-46C7C23C15DF}"/>
    <hyperlink ref="H22" r:id="rId5" display="https://www.ceeol.com/search/journal-detail?id=695" xr:uid="{1D98C9E6-2AE8-4363-BE7F-74105CF72C62}"/>
    <hyperlink ref="H23" r:id="rId6" xr:uid="{C5E20F4C-7801-4BE7-8D39-B68EAFA1C7F8}"/>
    <hyperlink ref="H24" r:id="rId7" display="https://doi.org/10.54989/msd-2022-0021" xr:uid="{39247CEA-89FC-454D-819B-51574B512AD7}"/>
    <hyperlink ref="H28" r:id="rId8" xr:uid="{DF1E4C70-42BA-4D9E-9E36-3D504EE6863D}"/>
    <hyperlink ref="H30" r:id="rId9" display="https://doi.org/10.56043/reveco-2022-0038" xr:uid="{5ACF42FD-5247-46D3-8B51-37F504B4ECD0}"/>
    <hyperlink ref="H32" r:id="rId10" xr:uid="{497763A3-0AE0-4D7A-B857-1F15F7562816}"/>
    <hyperlink ref="H34" r:id="rId11" xr:uid="{FA9B1528-53B2-4587-9415-1DF36CA23DA2}"/>
    <hyperlink ref="H40" r:id="rId12" xr:uid="{1D4A8F47-A694-4CE2-8E1E-725647194F76}"/>
    <hyperlink ref="H43" r:id="rId13" display="https://doi.org/10.56043/reveco-2022-0008" xr:uid="{3E206F8B-6450-43A4-9E22-061D7AC85BCF}"/>
    <hyperlink ref="H44" r:id="rId14" xr:uid="{9EFA6C09-F815-48A0-987A-88138497460F}"/>
    <hyperlink ref="H48" r:id="rId15" location="page=41" xr:uid="{BDB21429-AD82-4C94-9902-0BBE7F5D9885}"/>
    <hyperlink ref="H49" r:id="rId16" location="page=104" xr:uid="{12F24E4A-418E-4718-9A5D-B22CB158F180}"/>
  </hyperlinks>
  <pageMargins left="0.7" right="0.7" top="0.75" bottom="0.75" header="0" footer="0"/>
  <pageSetup orientation="landscape"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E1007"/>
  <sheetViews>
    <sheetView topLeftCell="A23" zoomScale="55" zoomScaleNormal="55" workbookViewId="0">
      <selection activeCell="D21" sqref="D21"/>
    </sheetView>
  </sheetViews>
  <sheetFormatPr defaultColWidth="31" defaultRowHeight="14.25"/>
  <sheetData>
    <row r="1" spans="1:31">
      <c r="A1" s="1"/>
      <c r="B1" s="2"/>
      <c r="C1" s="2"/>
      <c r="D1" s="3"/>
      <c r="E1" s="3"/>
      <c r="F1" s="3"/>
      <c r="G1" s="3"/>
      <c r="H1" s="3"/>
      <c r="I1" s="3"/>
      <c r="J1" s="3"/>
      <c r="K1" s="3"/>
      <c r="L1" s="47"/>
      <c r="M1" s="47"/>
      <c r="N1" s="47"/>
      <c r="O1" s="47"/>
      <c r="P1" s="47"/>
      <c r="Q1" s="47"/>
      <c r="R1" s="47"/>
      <c r="S1" s="47"/>
      <c r="T1" s="47"/>
      <c r="U1" s="47"/>
      <c r="V1" s="47"/>
      <c r="W1" s="47"/>
      <c r="X1" s="47"/>
      <c r="Y1" s="47"/>
      <c r="Z1" s="47"/>
      <c r="AA1" s="47"/>
      <c r="AB1" s="47"/>
      <c r="AC1" s="47"/>
      <c r="AD1" s="47"/>
      <c r="AE1" s="47"/>
    </row>
    <row r="2" spans="1:31" ht="15.4">
      <c r="A2" s="756" t="s">
        <v>157</v>
      </c>
      <c r="B2" s="757"/>
      <c r="C2" s="757"/>
      <c r="D2" s="757"/>
      <c r="E2" s="757"/>
      <c r="F2" s="757"/>
      <c r="G2" s="757"/>
      <c r="H2" s="757"/>
      <c r="I2" s="757"/>
      <c r="J2" s="757"/>
      <c r="K2" s="757"/>
      <c r="L2" s="757"/>
      <c r="M2" s="757"/>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2"/>
      <c r="M3" s="32"/>
      <c r="N3" s="19"/>
      <c r="O3" s="19"/>
      <c r="P3" s="19"/>
      <c r="Q3" s="19"/>
      <c r="R3" s="19"/>
      <c r="S3" s="19"/>
      <c r="T3" s="19"/>
      <c r="U3" s="19"/>
      <c r="V3" s="19"/>
      <c r="W3" s="19"/>
      <c r="X3" s="19"/>
      <c r="Y3" s="19"/>
      <c r="Z3" s="19"/>
      <c r="AA3" s="19"/>
      <c r="AB3" s="19"/>
      <c r="AC3" s="19"/>
      <c r="AD3" s="19"/>
      <c r="AE3" s="19"/>
    </row>
    <row r="4" spans="1:31">
      <c r="A4" s="716" t="s">
        <v>158</v>
      </c>
      <c r="B4" s="716"/>
      <c r="C4" s="716"/>
      <c r="D4" s="716"/>
      <c r="E4" s="716"/>
      <c r="F4" s="716"/>
      <c r="G4" s="716"/>
      <c r="H4" s="716"/>
      <c r="I4" s="716"/>
      <c r="J4" s="716"/>
      <c r="K4" s="716"/>
      <c r="L4" s="716"/>
      <c r="M4" s="716"/>
      <c r="N4" s="54"/>
      <c r="O4" s="54"/>
      <c r="P4" s="54"/>
      <c r="Q4" s="54"/>
      <c r="R4" s="54"/>
      <c r="S4" s="54"/>
      <c r="T4" s="54"/>
      <c r="U4" s="54"/>
      <c r="V4" s="54"/>
      <c r="W4" s="54"/>
      <c r="X4" s="54"/>
      <c r="Y4" s="54"/>
      <c r="Z4" s="54"/>
      <c r="AA4" s="54"/>
      <c r="AB4" s="54"/>
      <c r="AC4" s="54"/>
      <c r="AD4" s="54"/>
      <c r="AE4" s="54"/>
    </row>
    <row r="5" spans="1:31">
      <c r="A5" s="716" t="s">
        <v>159</v>
      </c>
      <c r="B5" s="716"/>
      <c r="C5" s="716"/>
      <c r="D5" s="716"/>
      <c r="E5" s="716"/>
      <c r="F5" s="716"/>
      <c r="G5" s="716"/>
      <c r="H5" s="716"/>
      <c r="I5" s="716"/>
      <c r="J5" s="716"/>
      <c r="K5" s="716"/>
      <c r="L5" s="716"/>
      <c r="M5" s="716"/>
      <c r="N5" s="54"/>
      <c r="O5" s="54"/>
      <c r="P5" s="54"/>
      <c r="Q5" s="54"/>
      <c r="R5" s="54"/>
      <c r="S5" s="54"/>
      <c r="T5" s="54"/>
      <c r="U5" s="54"/>
      <c r="V5" s="54"/>
      <c r="W5" s="54"/>
      <c r="X5" s="54"/>
      <c r="Y5" s="54"/>
      <c r="Z5" s="54"/>
      <c r="AA5" s="54"/>
      <c r="AB5" s="54"/>
      <c r="AC5" s="54"/>
      <c r="AD5" s="54"/>
      <c r="AE5" s="54"/>
    </row>
    <row r="6" spans="1:31">
      <c r="A6" s="716" t="s">
        <v>160</v>
      </c>
      <c r="B6" s="716"/>
      <c r="C6" s="716"/>
      <c r="D6" s="716"/>
      <c r="E6" s="716"/>
      <c r="F6" s="716"/>
      <c r="G6" s="716"/>
      <c r="H6" s="716"/>
      <c r="I6" s="716"/>
      <c r="J6" s="716"/>
      <c r="K6" s="716"/>
      <c r="L6" s="716"/>
      <c r="M6" s="716"/>
      <c r="N6" s="54"/>
      <c r="O6" s="54"/>
      <c r="P6" s="54"/>
      <c r="Q6" s="54"/>
      <c r="R6" s="54"/>
      <c r="S6" s="54"/>
      <c r="T6" s="54"/>
      <c r="U6" s="54"/>
      <c r="V6" s="54"/>
      <c r="W6" s="54"/>
      <c r="X6" s="54"/>
      <c r="Y6" s="54"/>
      <c r="Z6" s="54"/>
      <c r="AA6" s="54"/>
      <c r="AB6" s="54"/>
      <c r="AC6" s="54"/>
      <c r="AD6" s="54"/>
      <c r="AE6" s="54"/>
    </row>
    <row r="7" spans="1:31">
      <c r="A7" s="716" t="s">
        <v>161</v>
      </c>
      <c r="B7" s="716"/>
      <c r="C7" s="716"/>
      <c r="D7" s="716"/>
      <c r="E7" s="716"/>
      <c r="F7" s="716"/>
      <c r="G7" s="716"/>
      <c r="H7" s="716"/>
      <c r="I7" s="716"/>
      <c r="J7" s="716"/>
      <c r="K7" s="716"/>
      <c r="L7" s="716"/>
      <c r="M7" s="716"/>
      <c r="N7" s="54"/>
      <c r="O7" s="54"/>
      <c r="P7" s="54"/>
      <c r="Q7" s="54"/>
      <c r="R7" s="54"/>
      <c r="S7" s="54"/>
      <c r="T7" s="54"/>
      <c r="U7" s="54"/>
      <c r="V7" s="54"/>
      <c r="W7" s="54"/>
      <c r="X7" s="54"/>
      <c r="Y7" s="54"/>
      <c r="Z7" s="54"/>
      <c r="AA7" s="54"/>
      <c r="AB7" s="54"/>
      <c r="AC7" s="54"/>
      <c r="AD7" s="54"/>
      <c r="AE7" s="54"/>
    </row>
    <row r="8" spans="1:31">
      <c r="A8" s="716" t="s">
        <v>162</v>
      </c>
      <c r="B8" s="716"/>
      <c r="C8" s="716"/>
      <c r="D8" s="716"/>
      <c r="E8" s="716"/>
      <c r="F8" s="716"/>
      <c r="G8" s="716"/>
      <c r="H8" s="716"/>
      <c r="I8" s="716"/>
      <c r="J8" s="716"/>
      <c r="K8" s="716"/>
      <c r="L8" s="716"/>
      <c r="M8" s="716"/>
      <c r="N8" s="54"/>
      <c r="O8" s="54"/>
      <c r="P8" s="54"/>
      <c r="Q8" s="54"/>
      <c r="R8" s="54"/>
      <c r="S8" s="54"/>
      <c r="T8" s="54"/>
      <c r="U8" s="54"/>
      <c r="V8" s="54"/>
      <c r="W8" s="54"/>
      <c r="X8" s="54"/>
      <c r="Y8" s="54"/>
      <c r="Z8" s="54"/>
      <c r="AA8" s="54"/>
      <c r="AB8" s="54"/>
      <c r="AC8" s="54"/>
      <c r="AD8" s="54"/>
      <c r="AE8" s="54"/>
    </row>
    <row r="9" spans="1:31">
      <c r="A9" s="716" t="s">
        <v>163</v>
      </c>
      <c r="B9" s="716"/>
      <c r="C9" s="716"/>
      <c r="D9" s="716"/>
      <c r="E9" s="716"/>
      <c r="F9" s="716"/>
      <c r="G9" s="716"/>
      <c r="H9" s="716"/>
      <c r="I9" s="716"/>
      <c r="J9" s="716"/>
      <c r="K9" s="716"/>
      <c r="L9" s="716"/>
      <c r="M9" s="716"/>
      <c r="N9" s="54"/>
      <c r="O9" s="54"/>
      <c r="P9" s="54"/>
      <c r="Q9" s="54"/>
      <c r="R9" s="54"/>
      <c r="S9" s="54"/>
      <c r="T9" s="54"/>
      <c r="U9" s="54"/>
      <c r="V9" s="54"/>
      <c r="W9" s="54"/>
      <c r="X9" s="54"/>
      <c r="Y9" s="54"/>
      <c r="Z9" s="54"/>
      <c r="AA9" s="54"/>
      <c r="AB9" s="54"/>
      <c r="AC9" s="54"/>
      <c r="AD9" s="54"/>
      <c r="AE9" s="54"/>
    </row>
    <row r="10" spans="1:31">
      <c r="A10" s="716" t="s">
        <v>164</v>
      </c>
      <c r="B10" s="716"/>
      <c r="C10" s="716"/>
      <c r="D10" s="716"/>
      <c r="E10" s="716"/>
      <c r="F10" s="716"/>
      <c r="G10" s="716"/>
      <c r="H10" s="716"/>
      <c r="I10" s="716"/>
      <c r="J10" s="716"/>
      <c r="K10" s="716"/>
      <c r="L10" s="716"/>
      <c r="M10" s="716"/>
      <c r="N10" s="54"/>
      <c r="O10" s="54"/>
      <c r="P10" s="54"/>
      <c r="Q10" s="54"/>
      <c r="R10" s="54"/>
      <c r="S10" s="54"/>
      <c r="T10" s="54"/>
      <c r="U10" s="54"/>
      <c r="V10" s="54"/>
      <c r="W10" s="54"/>
      <c r="X10" s="54"/>
      <c r="Y10" s="54"/>
      <c r="Z10" s="54"/>
      <c r="AA10" s="54"/>
      <c r="AB10" s="54"/>
      <c r="AC10" s="54"/>
      <c r="AD10" s="54"/>
      <c r="AE10" s="54"/>
    </row>
    <row r="11" spans="1:31">
      <c r="A11" s="755" t="s">
        <v>165</v>
      </c>
      <c r="B11" s="755"/>
      <c r="C11" s="755"/>
      <c r="D11" s="755"/>
      <c r="E11" s="755"/>
      <c r="F11" s="755"/>
      <c r="G11" s="755"/>
      <c r="H11" s="755"/>
      <c r="I11" s="755"/>
      <c r="J11" s="755"/>
      <c r="K11" s="755"/>
      <c r="L11" s="755"/>
      <c r="M11" s="755"/>
      <c r="N11" s="19"/>
      <c r="O11" s="19"/>
      <c r="P11" s="19"/>
      <c r="Q11" s="19"/>
      <c r="R11" s="19"/>
      <c r="S11" s="19"/>
      <c r="T11" s="19"/>
      <c r="U11" s="19"/>
      <c r="V11" s="19"/>
      <c r="W11" s="19"/>
      <c r="X11" s="19"/>
      <c r="Y11" s="19"/>
      <c r="Z11" s="19"/>
      <c r="AA11" s="19"/>
      <c r="AB11" s="19"/>
      <c r="AC11" s="19"/>
      <c r="AD11" s="19"/>
      <c r="AE11" s="19"/>
    </row>
    <row r="12" spans="1:31">
      <c r="A12" s="7"/>
      <c r="B12" s="8"/>
      <c r="C12" s="8"/>
      <c r="D12" s="7"/>
      <c r="E12" s="7"/>
      <c r="F12" s="7"/>
      <c r="G12" s="7"/>
      <c r="H12" s="7"/>
      <c r="I12" s="7"/>
      <c r="J12" s="7"/>
      <c r="K12" s="7"/>
      <c r="L12" s="3"/>
      <c r="M12" s="3"/>
      <c r="N12" s="47"/>
      <c r="O12" s="47"/>
      <c r="P12" s="47"/>
      <c r="Q12" s="47"/>
      <c r="R12" s="47"/>
      <c r="S12" s="47"/>
      <c r="T12" s="47"/>
      <c r="U12" s="47"/>
      <c r="V12" s="47"/>
      <c r="W12" s="47"/>
      <c r="X12" s="47"/>
      <c r="Y12" s="47"/>
      <c r="Z12" s="47"/>
      <c r="AA12" s="47"/>
      <c r="AB12" s="47"/>
      <c r="AC12" s="47"/>
      <c r="AD12" s="47"/>
      <c r="AE12" s="47"/>
    </row>
    <row r="13" spans="1:31">
      <c r="A13" s="1"/>
      <c r="B13" s="2"/>
      <c r="C13" s="2"/>
      <c r="D13" s="3"/>
      <c r="E13" s="3"/>
      <c r="F13" s="3"/>
      <c r="G13" s="3"/>
      <c r="H13" s="3"/>
      <c r="I13" s="3"/>
      <c r="J13" s="3"/>
      <c r="K13" s="3"/>
      <c r="L13" s="47"/>
      <c r="M13" s="47"/>
      <c r="N13" s="47"/>
      <c r="O13" s="47"/>
      <c r="P13" s="47"/>
      <c r="Q13" s="47"/>
      <c r="R13" s="47"/>
      <c r="S13" s="47"/>
      <c r="T13" s="47"/>
      <c r="U13" s="47"/>
      <c r="V13" s="47"/>
      <c r="W13" s="47"/>
      <c r="X13" s="47"/>
      <c r="Y13" s="47"/>
      <c r="Z13" s="47"/>
      <c r="AA13" s="47"/>
      <c r="AB13" s="47"/>
      <c r="AC13" s="47"/>
      <c r="AD13" s="47"/>
      <c r="AE13" s="47"/>
    </row>
    <row r="14" spans="1:31" ht="25.5">
      <c r="A14" s="11" t="s">
        <v>67</v>
      </c>
      <c r="B14" s="121" t="s">
        <v>166</v>
      </c>
      <c r="C14" s="10" t="s">
        <v>85</v>
      </c>
      <c r="D14" s="10" t="s">
        <v>167</v>
      </c>
      <c r="E14" s="11" t="s">
        <v>168</v>
      </c>
      <c r="F14" s="11" t="s">
        <v>53</v>
      </c>
      <c r="G14" s="11" t="s">
        <v>169</v>
      </c>
      <c r="H14" s="209" t="s">
        <v>170</v>
      </c>
      <c r="I14" s="20" t="s">
        <v>54</v>
      </c>
      <c r="J14" s="20" t="s">
        <v>55</v>
      </c>
      <c r="K14" s="20" t="s">
        <v>56</v>
      </c>
      <c r="L14" s="11" t="s">
        <v>71</v>
      </c>
      <c r="M14" s="209" t="s">
        <v>57</v>
      </c>
      <c r="N14" s="220" t="s">
        <v>393</v>
      </c>
      <c r="O14" s="47"/>
      <c r="P14" s="47"/>
      <c r="Q14" s="47"/>
      <c r="R14" s="47"/>
      <c r="S14" s="47"/>
      <c r="T14" s="47"/>
      <c r="U14" s="47"/>
      <c r="V14" s="47"/>
      <c r="W14" s="47"/>
      <c r="X14" s="47"/>
      <c r="Y14" s="47"/>
      <c r="Z14" s="47"/>
      <c r="AA14" s="47"/>
      <c r="AB14" s="47"/>
      <c r="AC14" s="47"/>
      <c r="AD14" s="47"/>
      <c r="AE14" s="47"/>
    </row>
    <row r="15" spans="1:31" ht="38.25">
      <c r="A15" s="190" t="s">
        <v>816</v>
      </c>
      <c r="B15" s="190" t="s">
        <v>817</v>
      </c>
      <c r="C15" s="190" t="s">
        <v>422</v>
      </c>
      <c r="D15" s="261" t="s">
        <v>818</v>
      </c>
      <c r="E15" s="261" t="s">
        <v>819</v>
      </c>
      <c r="F15" s="260">
        <v>2022</v>
      </c>
      <c r="G15" s="260" t="s">
        <v>820</v>
      </c>
      <c r="H15" s="442">
        <v>23</v>
      </c>
      <c r="I15" s="442">
        <v>14</v>
      </c>
      <c r="J15" s="442">
        <v>1</v>
      </c>
      <c r="K15" s="442">
        <v>14</v>
      </c>
      <c r="L15" s="442">
        <v>2</v>
      </c>
      <c r="M15" s="442">
        <v>46</v>
      </c>
      <c r="N15" s="419" t="s">
        <v>781</v>
      </c>
      <c r="O15" s="47"/>
      <c r="P15" s="47"/>
      <c r="Q15" s="47"/>
      <c r="R15" s="47"/>
      <c r="S15" s="47"/>
      <c r="T15" s="47"/>
      <c r="U15" s="47"/>
      <c r="V15" s="47"/>
      <c r="W15" s="47"/>
      <c r="X15" s="47"/>
      <c r="Y15" s="47"/>
      <c r="Z15" s="47"/>
      <c r="AA15" s="47"/>
      <c r="AB15" s="47"/>
      <c r="AC15" s="47"/>
      <c r="AD15" s="47"/>
      <c r="AE15" s="47"/>
    </row>
    <row r="16" spans="1:31" ht="114.75">
      <c r="A16" s="282" t="s">
        <v>985</v>
      </c>
      <c r="B16" s="221" t="s">
        <v>986</v>
      </c>
      <c r="C16" s="221" t="s">
        <v>422</v>
      </c>
      <c r="D16" s="234" t="s">
        <v>987</v>
      </c>
      <c r="E16" s="387" t="s">
        <v>988</v>
      </c>
      <c r="F16" s="286">
        <v>2022</v>
      </c>
      <c r="G16" s="286" t="s">
        <v>989</v>
      </c>
      <c r="H16" s="388">
        <v>572</v>
      </c>
      <c r="I16" s="388">
        <v>5</v>
      </c>
      <c r="J16" s="388">
        <v>3</v>
      </c>
      <c r="K16" s="388">
        <v>5</v>
      </c>
      <c r="L16" s="443">
        <f>2*572</f>
        <v>1144</v>
      </c>
      <c r="M16" s="443">
        <f>1144/5</f>
        <v>228.8</v>
      </c>
      <c r="N16" s="148" t="s">
        <v>940</v>
      </c>
      <c r="O16" s="47"/>
      <c r="P16" s="47"/>
      <c r="Q16" s="47"/>
      <c r="R16" s="47"/>
      <c r="S16" s="47"/>
      <c r="T16" s="47"/>
      <c r="U16" s="47"/>
      <c r="V16" s="47"/>
      <c r="W16" s="47"/>
      <c r="X16" s="47"/>
      <c r="Y16" s="47"/>
      <c r="Z16" s="47"/>
      <c r="AA16" s="47"/>
      <c r="AB16" s="47"/>
      <c r="AC16" s="47"/>
      <c r="AD16" s="47"/>
      <c r="AE16" s="47"/>
    </row>
    <row r="17" spans="1:31" ht="89.25">
      <c r="A17" s="282" t="s">
        <v>1057</v>
      </c>
      <c r="B17" s="282" t="s">
        <v>1039</v>
      </c>
      <c r="C17" s="282" t="s">
        <v>422</v>
      </c>
      <c r="D17" s="285" t="s">
        <v>1058</v>
      </c>
      <c r="E17" s="387" t="s">
        <v>1059</v>
      </c>
      <c r="F17" s="286">
        <v>2022</v>
      </c>
      <c r="G17" s="286" t="s">
        <v>989</v>
      </c>
      <c r="H17" s="388" t="s">
        <v>1060</v>
      </c>
      <c r="I17" s="388">
        <v>1</v>
      </c>
      <c r="J17" s="388">
        <v>1</v>
      </c>
      <c r="K17" s="388">
        <v>1</v>
      </c>
      <c r="L17" s="385" t="s">
        <v>1061</v>
      </c>
      <c r="M17" s="385">
        <v>18</v>
      </c>
      <c r="N17" s="282" t="s">
        <v>1039</v>
      </c>
      <c r="O17" s="47"/>
      <c r="P17" s="47"/>
      <c r="Q17" s="47"/>
      <c r="R17" s="47"/>
      <c r="S17" s="47"/>
      <c r="T17" s="47"/>
      <c r="U17" s="47"/>
      <c r="V17" s="47"/>
      <c r="W17" s="47"/>
      <c r="X17" s="47"/>
      <c r="Y17" s="47"/>
      <c r="Z17" s="47"/>
      <c r="AA17" s="47"/>
      <c r="AB17" s="47"/>
      <c r="AC17" s="47"/>
      <c r="AD17" s="47"/>
      <c r="AE17" s="47"/>
    </row>
    <row r="18" spans="1:31" ht="43.5" customHeight="1">
      <c r="A18" s="221" t="s">
        <v>1592</v>
      </c>
      <c r="B18" s="221" t="s">
        <v>1593</v>
      </c>
      <c r="C18" s="221" t="s">
        <v>422</v>
      </c>
      <c r="D18" s="234" t="s">
        <v>1594</v>
      </c>
      <c r="E18" s="341" t="s">
        <v>1595</v>
      </c>
      <c r="F18" s="199">
        <v>2022</v>
      </c>
      <c r="G18" s="199" t="s">
        <v>1596</v>
      </c>
      <c r="H18" s="340">
        <v>196</v>
      </c>
      <c r="I18" s="340">
        <v>1</v>
      </c>
      <c r="J18" s="340">
        <v>1</v>
      </c>
      <c r="K18" s="340">
        <v>2</v>
      </c>
      <c r="L18" s="427">
        <v>392</v>
      </c>
      <c r="M18" s="427">
        <v>196</v>
      </c>
      <c r="N18" s="419" t="s">
        <v>1580</v>
      </c>
      <c r="O18" s="47"/>
      <c r="P18" s="47"/>
      <c r="Q18" s="47"/>
      <c r="R18" s="47"/>
      <c r="S18" s="47"/>
      <c r="T18" s="47"/>
      <c r="U18" s="47"/>
      <c r="V18" s="47"/>
      <c r="W18" s="47"/>
      <c r="X18" s="47"/>
      <c r="Y18" s="47"/>
      <c r="Z18" s="47"/>
      <c r="AA18" s="47"/>
      <c r="AB18" s="47"/>
      <c r="AC18" s="47"/>
      <c r="AD18" s="47"/>
      <c r="AE18" s="47"/>
    </row>
    <row r="19" spans="1:31" ht="38.25">
      <c r="A19" s="221" t="s">
        <v>2807</v>
      </c>
      <c r="B19" s="221" t="s">
        <v>2465</v>
      </c>
      <c r="C19" s="228" t="s">
        <v>422</v>
      </c>
      <c r="D19" s="274" t="s">
        <v>2808</v>
      </c>
      <c r="E19" s="389" t="s">
        <v>2809</v>
      </c>
      <c r="F19" s="229">
        <v>2022</v>
      </c>
      <c r="G19" s="229"/>
      <c r="H19" s="444">
        <v>572</v>
      </c>
      <c r="I19" s="444">
        <v>5</v>
      </c>
      <c r="J19" s="444">
        <v>3</v>
      </c>
      <c r="K19" s="444">
        <v>5</v>
      </c>
      <c r="L19" s="228">
        <v>1144</v>
      </c>
      <c r="M19" s="228">
        <v>228.8</v>
      </c>
      <c r="N19" s="228" t="s">
        <v>2401</v>
      </c>
      <c r="O19" s="250"/>
      <c r="P19" s="47"/>
      <c r="Q19" s="47"/>
      <c r="R19" s="47"/>
      <c r="S19" s="47"/>
      <c r="T19" s="47"/>
      <c r="U19" s="47"/>
      <c r="V19" s="47"/>
      <c r="W19" s="47"/>
      <c r="X19" s="47"/>
      <c r="Y19" s="47"/>
      <c r="Z19" s="47"/>
      <c r="AA19" s="47"/>
      <c r="AB19" s="47"/>
      <c r="AC19" s="47"/>
      <c r="AD19" s="47"/>
      <c r="AE19" s="47"/>
    </row>
    <row r="20" spans="1:31" ht="76.5">
      <c r="A20" s="182" t="s">
        <v>5248</v>
      </c>
      <c r="B20" s="182" t="s">
        <v>5249</v>
      </c>
      <c r="C20" s="180" t="s">
        <v>782</v>
      </c>
      <c r="D20" s="445" t="s">
        <v>5250</v>
      </c>
      <c r="E20" s="446" t="s">
        <v>5239</v>
      </c>
      <c r="F20" s="447">
        <v>2022</v>
      </c>
      <c r="G20" s="447" t="s">
        <v>5251</v>
      </c>
      <c r="H20" s="268">
        <v>12</v>
      </c>
      <c r="I20" s="268">
        <v>3</v>
      </c>
      <c r="J20" s="268">
        <v>3</v>
      </c>
      <c r="K20" s="268">
        <v>3</v>
      </c>
      <c r="L20" s="180" t="s">
        <v>5252</v>
      </c>
      <c r="M20" s="180">
        <v>16</v>
      </c>
      <c r="N20" s="228" t="s">
        <v>3813</v>
      </c>
      <c r="O20" s="47"/>
      <c r="P20" s="47"/>
      <c r="Q20" s="47"/>
      <c r="R20" s="47"/>
      <c r="S20" s="47"/>
      <c r="T20" s="47"/>
      <c r="U20" s="47"/>
      <c r="V20" s="47"/>
      <c r="W20" s="47"/>
      <c r="X20" s="47"/>
      <c r="Y20" s="47"/>
      <c r="Z20" s="47"/>
      <c r="AA20" s="47"/>
      <c r="AB20" s="47"/>
      <c r="AC20" s="47"/>
      <c r="AD20" s="47"/>
      <c r="AE20" s="47"/>
    </row>
    <row r="21" spans="1:31" ht="76.5">
      <c r="A21" s="182" t="s">
        <v>5253</v>
      </c>
      <c r="B21" s="182" t="s">
        <v>5249</v>
      </c>
      <c r="C21" s="182" t="s">
        <v>782</v>
      </c>
      <c r="D21" s="312" t="s">
        <v>5254</v>
      </c>
      <c r="E21" s="439" t="s">
        <v>5239</v>
      </c>
      <c r="F21" s="224">
        <v>2022</v>
      </c>
      <c r="G21" s="224" t="s">
        <v>5251</v>
      </c>
      <c r="H21" s="406">
        <v>12</v>
      </c>
      <c r="I21" s="406">
        <v>3</v>
      </c>
      <c r="J21" s="406">
        <v>3</v>
      </c>
      <c r="K21" s="406">
        <v>3</v>
      </c>
      <c r="L21" s="406">
        <v>48</v>
      </c>
      <c r="M21" s="180">
        <f>L21/K21</f>
        <v>16</v>
      </c>
      <c r="N21" s="228" t="s">
        <v>2176</v>
      </c>
      <c r="O21" s="47"/>
      <c r="P21" s="47"/>
      <c r="Q21" s="47"/>
      <c r="R21" s="47"/>
      <c r="S21" s="47"/>
      <c r="T21" s="47"/>
      <c r="U21" s="47"/>
      <c r="V21" s="47"/>
      <c r="W21" s="47"/>
      <c r="X21" s="47"/>
      <c r="Y21" s="47"/>
      <c r="Z21" s="47"/>
      <c r="AA21" s="47"/>
      <c r="AB21" s="47"/>
      <c r="AC21" s="47"/>
      <c r="AD21" s="47"/>
      <c r="AE21" s="47"/>
    </row>
    <row r="22" spans="1:31" ht="140.25">
      <c r="A22" s="221" t="s">
        <v>5255</v>
      </c>
      <c r="B22" s="221" t="s">
        <v>5256</v>
      </c>
      <c r="C22" s="221" t="s">
        <v>3882</v>
      </c>
      <c r="D22" s="234" t="s">
        <v>5257</v>
      </c>
      <c r="E22" s="341" t="s">
        <v>5258</v>
      </c>
      <c r="F22" s="199">
        <v>2022</v>
      </c>
      <c r="G22" s="199" t="s">
        <v>5259</v>
      </c>
      <c r="H22" s="340" t="s">
        <v>5260</v>
      </c>
      <c r="I22" s="340">
        <v>2</v>
      </c>
      <c r="J22" s="340">
        <v>2</v>
      </c>
      <c r="K22" s="340">
        <v>2</v>
      </c>
      <c r="L22" s="228">
        <v>28</v>
      </c>
      <c r="M22" s="228">
        <v>14</v>
      </c>
      <c r="N22" s="228" t="s">
        <v>3887</v>
      </c>
      <c r="O22" s="47"/>
      <c r="P22" s="47"/>
      <c r="Q22" s="47"/>
      <c r="R22" s="47"/>
      <c r="S22" s="47"/>
      <c r="T22" s="47"/>
      <c r="U22" s="47"/>
      <c r="V22" s="47"/>
      <c r="W22" s="47"/>
      <c r="X22" s="47"/>
      <c r="Y22" s="47"/>
      <c r="Z22" s="47"/>
      <c r="AA22" s="47"/>
      <c r="AB22" s="47"/>
      <c r="AC22" s="47"/>
      <c r="AD22" s="47"/>
      <c r="AE22" s="47"/>
    </row>
    <row r="23" spans="1:31" ht="89.25">
      <c r="A23" s="221" t="s">
        <v>5261</v>
      </c>
      <c r="B23" s="221" t="s">
        <v>5262</v>
      </c>
      <c r="C23" s="221" t="s">
        <v>782</v>
      </c>
      <c r="D23" s="234" t="s">
        <v>5263</v>
      </c>
      <c r="E23" s="222" t="s">
        <v>5264</v>
      </c>
      <c r="F23" s="198">
        <v>2022</v>
      </c>
      <c r="G23" s="198">
        <v>11</v>
      </c>
      <c r="H23" s="197">
        <v>12</v>
      </c>
      <c r="I23" s="197">
        <v>1</v>
      </c>
      <c r="J23" s="197">
        <v>1</v>
      </c>
      <c r="K23" s="197">
        <v>3</v>
      </c>
      <c r="L23" s="228" t="s">
        <v>5265</v>
      </c>
      <c r="M23" s="228">
        <v>48</v>
      </c>
      <c r="N23" s="228" t="s">
        <v>3894</v>
      </c>
      <c r="O23" s="47"/>
      <c r="P23" s="47"/>
      <c r="Q23" s="47"/>
      <c r="R23" s="47"/>
      <c r="S23" s="47"/>
      <c r="T23" s="47"/>
      <c r="U23" s="47"/>
      <c r="V23" s="47"/>
      <c r="W23" s="47"/>
      <c r="X23" s="47"/>
      <c r="Y23" s="47"/>
      <c r="Z23" s="47"/>
      <c r="AA23" s="47"/>
      <c r="AB23" s="47"/>
      <c r="AC23" s="47"/>
      <c r="AD23" s="47"/>
      <c r="AE23" s="47"/>
    </row>
    <row r="24" spans="1:31" ht="38.25">
      <c r="A24" s="221" t="s">
        <v>2807</v>
      </c>
      <c r="B24" s="221" t="s">
        <v>2465</v>
      </c>
      <c r="C24" s="221" t="s">
        <v>782</v>
      </c>
      <c r="D24" s="234" t="s">
        <v>5266</v>
      </c>
      <c r="E24" s="341" t="s">
        <v>2809</v>
      </c>
      <c r="F24" s="199">
        <v>2022</v>
      </c>
      <c r="G24" s="199"/>
      <c r="H24" s="340">
        <v>572</v>
      </c>
      <c r="I24" s="340">
        <v>5</v>
      </c>
      <c r="J24" s="340">
        <v>3</v>
      </c>
      <c r="K24" s="340">
        <v>5</v>
      </c>
      <c r="L24" s="228">
        <v>1144</v>
      </c>
      <c r="M24" s="228">
        <v>228.8</v>
      </c>
      <c r="N24" s="228" t="s">
        <v>4004</v>
      </c>
      <c r="O24" s="47"/>
      <c r="P24" s="47"/>
      <c r="Q24" s="47"/>
      <c r="R24" s="47"/>
      <c r="S24" s="47"/>
      <c r="T24" s="47"/>
      <c r="U24" s="47"/>
      <c r="V24" s="47"/>
      <c r="W24" s="47"/>
      <c r="X24" s="47"/>
      <c r="Y24" s="47"/>
      <c r="Z24" s="47"/>
      <c r="AA24" s="47"/>
      <c r="AB24" s="47"/>
      <c r="AC24" s="47"/>
      <c r="AD24" s="47"/>
      <c r="AE24" s="47"/>
    </row>
    <row r="25" spans="1:31">
      <c r="A25" s="292"/>
      <c r="B25" s="292"/>
      <c r="C25" s="292"/>
      <c r="D25" s="448"/>
      <c r="E25" s="449"/>
      <c r="F25" s="424"/>
      <c r="G25" s="424"/>
      <c r="H25" s="450"/>
      <c r="I25" s="450"/>
      <c r="J25" s="450"/>
      <c r="K25" s="450"/>
      <c r="L25" s="419"/>
      <c r="M25" s="419"/>
      <c r="N25" s="419"/>
      <c r="O25" s="47"/>
      <c r="P25" s="47"/>
      <c r="Q25" s="47"/>
      <c r="R25" s="47"/>
      <c r="S25" s="47"/>
      <c r="T25" s="47"/>
      <c r="U25" s="47"/>
      <c r="V25" s="47"/>
      <c r="W25" s="47"/>
      <c r="X25" s="47"/>
      <c r="Y25" s="47"/>
      <c r="Z25" s="47"/>
      <c r="AA25" s="47"/>
      <c r="AB25" s="47"/>
      <c r="AC25" s="47"/>
      <c r="AD25" s="47"/>
      <c r="AE25" s="47"/>
    </row>
    <row r="26" spans="1:31">
      <c r="A26" s="292"/>
      <c r="B26" s="292"/>
      <c r="C26" s="292"/>
      <c r="D26" s="448"/>
      <c r="E26" s="449"/>
      <c r="F26" s="293"/>
      <c r="G26" s="293"/>
      <c r="H26" s="450"/>
      <c r="I26" s="450"/>
      <c r="J26" s="450"/>
      <c r="K26" s="450"/>
      <c r="L26" s="419"/>
      <c r="M26" s="419"/>
      <c r="N26" s="419"/>
      <c r="O26" s="47"/>
      <c r="P26" s="47"/>
      <c r="Q26" s="47"/>
      <c r="R26" s="47"/>
      <c r="S26" s="47"/>
      <c r="T26" s="47"/>
      <c r="U26" s="47"/>
      <c r="V26" s="47"/>
      <c r="W26" s="47"/>
      <c r="X26" s="47"/>
      <c r="Y26" s="47"/>
      <c r="Z26" s="47"/>
      <c r="AA26" s="47"/>
      <c r="AB26" s="47"/>
      <c r="AC26" s="47"/>
      <c r="AD26" s="47"/>
      <c r="AE26" s="47"/>
    </row>
    <row r="27" spans="1:31">
      <c r="A27" s="292"/>
      <c r="B27" s="292"/>
      <c r="C27" s="292"/>
      <c r="D27" s="448"/>
      <c r="E27" s="449"/>
      <c r="F27" s="293"/>
      <c r="G27" s="293"/>
      <c r="H27" s="450"/>
      <c r="I27" s="450"/>
      <c r="J27" s="450"/>
      <c r="K27" s="450"/>
      <c r="L27" s="419"/>
      <c r="M27" s="419"/>
      <c r="N27" s="419"/>
      <c r="O27" s="47"/>
      <c r="P27" s="47"/>
      <c r="Q27" s="47"/>
      <c r="R27" s="47"/>
      <c r="S27" s="47"/>
      <c r="T27" s="47"/>
      <c r="U27" s="47"/>
      <c r="V27" s="47"/>
      <c r="W27" s="47"/>
      <c r="X27" s="47"/>
      <c r="Y27" s="47"/>
      <c r="Z27" s="47"/>
      <c r="AA27" s="47"/>
      <c r="AB27" s="47"/>
      <c r="AC27" s="47"/>
      <c r="AD27" s="47"/>
      <c r="AE27" s="47"/>
    </row>
    <row r="28" spans="1:31">
      <c r="A28" s="30" t="s">
        <v>58</v>
      </c>
      <c r="B28" s="2"/>
      <c r="C28" s="2"/>
      <c r="D28" s="2"/>
      <c r="E28" s="32"/>
      <c r="F28" s="31"/>
      <c r="G28" s="31"/>
      <c r="H28" s="47"/>
      <c r="I28" s="47"/>
      <c r="J28" s="47"/>
      <c r="K28" s="47"/>
      <c r="L28" s="47"/>
      <c r="M28" s="31">
        <f>SUM(M15:M27)</f>
        <v>1040.4000000000001</v>
      </c>
      <c r="N28" s="47"/>
      <c r="O28" s="47"/>
      <c r="P28" s="47"/>
      <c r="Q28" s="47"/>
      <c r="R28" s="47"/>
      <c r="S28" s="47"/>
      <c r="T28" s="47"/>
      <c r="U28" s="47"/>
      <c r="V28" s="47"/>
      <c r="W28" s="47"/>
      <c r="X28" s="47"/>
      <c r="Y28" s="47"/>
      <c r="Z28" s="47"/>
      <c r="AA28" s="47"/>
      <c r="AB28" s="47"/>
      <c r="AC28" s="47"/>
      <c r="AD28" s="47"/>
      <c r="AE28" s="47"/>
    </row>
    <row r="29" spans="1:31">
      <c r="A29" s="1"/>
      <c r="B29" s="2"/>
      <c r="C29" s="2"/>
      <c r="D29" s="2"/>
      <c r="E29" s="2"/>
      <c r="F29" s="2"/>
      <c r="G29" s="2"/>
      <c r="H29" s="2"/>
      <c r="I29" s="2"/>
      <c r="J29" s="2"/>
      <c r="K29" s="2"/>
      <c r="L29" s="47"/>
      <c r="M29" s="47"/>
      <c r="N29" s="47"/>
      <c r="O29" s="47"/>
      <c r="P29" s="47"/>
      <c r="Q29" s="47"/>
      <c r="R29" s="47"/>
      <c r="S29" s="47"/>
      <c r="T29" s="47"/>
      <c r="U29" s="47"/>
      <c r="V29" s="47"/>
      <c r="W29" s="47"/>
      <c r="X29" s="47"/>
      <c r="Y29" s="47"/>
      <c r="Z29" s="47"/>
      <c r="AA29" s="47"/>
      <c r="AB29" s="47"/>
      <c r="AC29" s="47"/>
      <c r="AD29" s="47"/>
      <c r="AE29" s="47"/>
    </row>
    <row r="30" spans="1:31">
      <c r="A30" s="754" t="s">
        <v>59</v>
      </c>
      <c r="B30" s="721"/>
      <c r="C30" s="721"/>
      <c r="D30" s="721"/>
      <c r="E30" s="721"/>
      <c r="F30" s="721"/>
      <c r="G30" s="721"/>
      <c r="H30" s="721"/>
      <c r="I30" s="47"/>
      <c r="J30" s="47"/>
      <c r="K30" s="47"/>
      <c r="L30" s="47"/>
      <c r="M30" s="47"/>
      <c r="N30" s="47"/>
      <c r="O30" s="47"/>
      <c r="P30" s="47"/>
      <c r="Q30" s="47"/>
      <c r="R30" s="47"/>
      <c r="S30" s="47"/>
      <c r="T30" s="47"/>
      <c r="U30" s="47"/>
      <c r="V30" s="47"/>
      <c r="W30" s="47"/>
      <c r="X30" s="47"/>
      <c r="Y30" s="47"/>
      <c r="Z30" s="47"/>
      <c r="AA30" s="47"/>
      <c r="AB30" s="47"/>
      <c r="AC30" s="47"/>
      <c r="AD30" s="47"/>
      <c r="AE30" s="47"/>
    </row>
    <row r="31" spans="1:31">
      <c r="A31" s="1"/>
      <c r="B31" s="2"/>
      <c r="C31" s="2"/>
      <c r="D31" s="3"/>
      <c r="E31" s="3"/>
      <c r="F31" s="3"/>
      <c r="G31" s="3"/>
      <c r="H31" s="3"/>
      <c r="I31" s="3"/>
      <c r="J31" s="3"/>
      <c r="K31" s="3"/>
      <c r="L31" s="47"/>
      <c r="M31" s="47"/>
      <c r="N31" s="47"/>
      <c r="O31" s="47"/>
      <c r="P31" s="47"/>
      <c r="Q31" s="47"/>
      <c r="R31" s="47"/>
      <c r="S31" s="47"/>
      <c r="T31" s="47"/>
      <c r="U31" s="47"/>
      <c r="V31" s="47"/>
      <c r="W31" s="47"/>
      <c r="X31" s="47"/>
      <c r="Y31" s="47"/>
      <c r="Z31" s="47"/>
      <c r="AA31" s="47"/>
      <c r="AB31" s="47"/>
      <c r="AC31" s="47"/>
      <c r="AD31" s="47"/>
      <c r="AE31" s="47"/>
    </row>
    <row r="32" spans="1:31">
      <c r="A32" s="1"/>
      <c r="B32" s="2"/>
      <c r="C32" s="2"/>
      <c r="D32" s="3"/>
      <c r="E32" s="3"/>
      <c r="F32" s="3"/>
      <c r="G32" s="3"/>
      <c r="H32" s="3"/>
      <c r="I32" s="3"/>
      <c r="J32" s="3"/>
      <c r="K32" s="3"/>
      <c r="L32" s="47"/>
      <c r="M32" s="47"/>
      <c r="N32" s="47"/>
      <c r="O32" s="47"/>
      <c r="P32" s="47"/>
      <c r="Q32" s="47"/>
      <c r="R32" s="47"/>
      <c r="S32" s="47"/>
      <c r="T32" s="47"/>
      <c r="U32" s="47"/>
      <c r="V32" s="47"/>
      <c r="W32" s="47"/>
      <c r="X32" s="47"/>
      <c r="Y32" s="47"/>
      <c r="Z32" s="47"/>
      <c r="AA32" s="47"/>
      <c r="AB32" s="47"/>
      <c r="AC32" s="47"/>
      <c r="AD32" s="47"/>
      <c r="AE32" s="47"/>
    </row>
    <row r="33" spans="1:31">
      <c r="A33" s="1"/>
      <c r="B33" s="2"/>
      <c r="C33" s="2"/>
      <c r="D33" s="3"/>
      <c r="E33" s="3"/>
      <c r="F33" s="3"/>
      <c r="G33" s="3"/>
      <c r="H33" s="3"/>
      <c r="I33" s="3"/>
      <c r="J33" s="3"/>
      <c r="K33" s="3"/>
      <c r="L33" s="47"/>
      <c r="M33" s="47"/>
      <c r="N33" s="47"/>
      <c r="O33" s="47"/>
      <c r="P33" s="47"/>
      <c r="Q33" s="47"/>
      <c r="R33" s="47"/>
      <c r="S33" s="47"/>
      <c r="T33" s="47"/>
      <c r="U33" s="47"/>
      <c r="V33" s="47"/>
      <c r="W33" s="47"/>
      <c r="X33" s="47"/>
      <c r="Y33" s="47"/>
      <c r="Z33" s="47"/>
      <c r="AA33" s="47"/>
      <c r="AB33" s="47"/>
      <c r="AC33" s="47"/>
      <c r="AD33" s="47"/>
      <c r="AE33" s="47"/>
    </row>
    <row r="34" spans="1:31">
      <c r="A34" s="1"/>
      <c r="B34" s="2"/>
      <c r="C34" s="2"/>
      <c r="D34" s="3"/>
      <c r="E34" s="3"/>
      <c r="F34" s="3"/>
      <c r="G34" s="3"/>
      <c r="H34" s="3"/>
      <c r="I34" s="3"/>
      <c r="J34" s="3"/>
      <c r="K34" s="3"/>
      <c r="L34" s="47"/>
      <c r="M34" s="47"/>
      <c r="N34" s="47"/>
      <c r="O34" s="47"/>
      <c r="P34" s="47"/>
      <c r="Q34" s="47"/>
      <c r="R34" s="47"/>
      <c r="S34" s="47"/>
      <c r="T34" s="47"/>
      <c r="U34" s="47"/>
      <c r="V34" s="47"/>
      <c r="W34" s="47"/>
      <c r="X34" s="47"/>
      <c r="Y34" s="47"/>
      <c r="Z34" s="47"/>
      <c r="AA34" s="47"/>
      <c r="AB34" s="47"/>
      <c r="AC34" s="47"/>
      <c r="AD34" s="47"/>
      <c r="AE34" s="47"/>
    </row>
    <row r="35" spans="1:31">
      <c r="A35" s="1"/>
      <c r="B35" s="2"/>
      <c r="C35" s="2"/>
      <c r="D35" s="3"/>
      <c r="E35" s="3"/>
      <c r="F35" s="3"/>
      <c r="G35" s="3"/>
      <c r="H35" s="3"/>
      <c r="I35" s="3"/>
      <c r="J35" s="3"/>
      <c r="K35" s="3"/>
      <c r="L35" s="47"/>
      <c r="M35" s="47"/>
      <c r="N35" s="47"/>
      <c r="O35" s="47"/>
      <c r="P35" s="47"/>
      <c r="Q35" s="47"/>
      <c r="R35" s="47"/>
      <c r="S35" s="47"/>
      <c r="T35" s="47"/>
      <c r="U35" s="47"/>
      <c r="V35" s="47"/>
      <c r="W35" s="47"/>
      <c r="X35" s="47"/>
      <c r="Y35" s="47"/>
      <c r="Z35" s="47"/>
      <c r="AA35" s="47"/>
      <c r="AB35" s="47"/>
      <c r="AC35" s="47"/>
      <c r="AD35" s="47"/>
      <c r="AE35" s="47"/>
    </row>
    <row r="36" spans="1:31">
      <c r="A36" s="1"/>
      <c r="B36" s="2"/>
      <c r="C36" s="2"/>
      <c r="D36" s="3"/>
      <c r="E36" s="3"/>
      <c r="F36" s="3"/>
      <c r="G36" s="3"/>
      <c r="H36" s="3"/>
      <c r="I36" s="3"/>
      <c r="J36" s="3"/>
      <c r="K36" s="3"/>
      <c r="L36" s="47"/>
      <c r="M36" s="47"/>
      <c r="N36" s="47"/>
      <c r="O36" s="47"/>
      <c r="P36" s="47"/>
      <c r="Q36" s="47"/>
      <c r="R36" s="47"/>
      <c r="S36" s="47"/>
      <c r="T36" s="47"/>
      <c r="U36" s="47"/>
      <c r="V36" s="47"/>
      <c r="W36" s="47"/>
      <c r="X36" s="47"/>
      <c r="Y36" s="47"/>
      <c r="Z36" s="47"/>
      <c r="AA36" s="47"/>
      <c r="AB36" s="47"/>
      <c r="AC36" s="47"/>
      <c r="AD36" s="47"/>
      <c r="AE36" s="47"/>
    </row>
    <row r="37" spans="1:31">
      <c r="A37" s="1"/>
      <c r="B37" s="2"/>
      <c r="C37" s="2"/>
      <c r="D37" s="3"/>
      <c r="E37" s="3"/>
      <c r="F37" s="3"/>
      <c r="G37" s="3"/>
      <c r="H37" s="3"/>
      <c r="I37" s="3"/>
      <c r="J37" s="3"/>
      <c r="K37" s="3"/>
      <c r="L37" s="47"/>
      <c r="M37" s="47"/>
      <c r="N37" s="47"/>
      <c r="O37" s="47"/>
      <c r="P37" s="47"/>
      <c r="Q37" s="47"/>
      <c r="R37" s="47"/>
      <c r="S37" s="47"/>
      <c r="T37" s="47"/>
      <c r="U37" s="47"/>
      <c r="V37" s="47"/>
      <c r="W37" s="47"/>
      <c r="X37" s="47"/>
      <c r="Y37" s="47"/>
      <c r="Z37" s="47"/>
      <c r="AA37" s="47"/>
      <c r="AB37" s="47"/>
      <c r="AC37" s="47"/>
      <c r="AD37" s="47"/>
      <c r="AE37" s="47"/>
    </row>
    <row r="38" spans="1:31">
      <c r="A38" s="1"/>
      <c r="B38" s="2"/>
      <c r="C38" s="2"/>
      <c r="D38" s="3"/>
      <c r="E38" s="3"/>
      <c r="F38" s="3"/>
      <c r="G38" s="3"/>
      <c r="H38" s="3"/>
      <c r="I38" s="3"/>
      <c r="J38" s="3"/>
      <c r="K38" s="3"/>
      <c r="L38" s="47"/>
      <c r="M38" s="47"/>
      <c r="N38" s="47"/>
      <c r="O38" s="47"/>
      <c r="P38" s="47"/>
      <c r="Q38" s="47"/>
      <c r="R38" s="47"/>
      <c r="S38" s="47"/>
      <c r="T38" s="47"/>
      <c r="U38" s="47"/>
      <c r="V38" s="47"/>
      <c r="W38" s="47"/>
      <c r="X38" s="47"/>
      <c r="Y38" s="47"/>
      <c r="Z38" s="47"/>
      <c r="AA38" s="47"/>
      <c r="AB38" s="47"/>
      <c r="AC38" s="47"/>
      <c r="AD38" s="47"/>
      <c r="AE38" s="47"/>
    </row>
    <row r="39" spans="1:31">
      <c r="A39" s="1"/>
      <c r="B39" s="2"/>
      <c r="C39" s="2"/>
      <c r="D39" s="3"/>
      <c r="E39" s="3"/>
      <c r="F39" s="3"/>
      <c r="G39" s="3"/>
      <c r="H39" s="3"/>
      <c r="I39" s="3"/>
      <c r="J39" s="3"/>
      <c r="K39" s="3"/>
      <c r="L39" s="47"/>
      <c r="M39" s="47"/>
      <c r="N39" s="47"/>
      <c r="O39" s="47"/>
      <c r="P39" s="47"/>
      <c r="Q39" s="47"/>
      <c r="R39" s="47"/>
      <c r="S39" s="47"/>
      <c r="T39" s="47"/>
      <c r="U39" s="47"/>
      <c r="V39" s="47"/>
      <c r="W39" s="47"/>
      <c r="X39" s="47"/>
      <c r="Y39" s="47"/>
      <c r="Z39" s="47"/>
      <c r="AA39" s="47"/>
      <c r="AB39" s="47"/>
      <c r="AC39" s="47"/>
      <c r="AD39" s="47"/>
      <c r="AE39" s="47"/>
    </row>
    <row r="40" spans="1:31">
      <c r="A40" s="1"/>
      <c r="B40" s="2"/>
      <c r="C40" s="2"/>
      <c r="D40" s="3"/>
      <c r="E40" s="3"/>
      <c r="F40" s="3"/>
      <c r="G40" s="3"/>
      <c r="H40" s="3"/>
      <c r="I40" s="3"/>
      <c r="J40" s="3"/>
      <c r="K40" s="3"/>
      <c r="L40" s="47"/>
      <c r="M40" s="47"/>
      <c r="N40" s="47"/>
      <c r="O40" s="47"/>
      <c r="P40" s="47"/>
      <c r="Q40" s="47"/>
      <c r="R40" s="47"/>
      <c r="S40" s="47"/>
      <c r="T40" s="47"/>
      <c r="U40" s="47"/>
      <c r="V40" s="47"/>
      <c r="W40" s="47"/>
      <c r="X40" s="47"/>
      <c r="Y40" s="47"/>
      <c r="Z40" s="47"/>
      <c r="AA40" s="47"/>
      <c r="AB40" s="47"/>
      <c r="AC40" s="47"/>
      <c r="AD40" s="47"/>
      <c r="AE40" s="47"/>
    </row>
    <row r="41" spans="1:31">
      <c r="A41" s="1"/>
      <c r="B41" s="2"/>
      <c r="C41" s="2"/>
      <c r="D41" s="3"/>
      <c r="E41" s="3"/>
      <c r="F41" s="3"/>
      <c r="G41" s="3"/>
      <c r="H41" s="3"/>
      <c r="I41" s="3"/>
      <c r="J41" s="3"/>
      <c r="K41" s="3"/>
      <c r="L41" s="47"/>
      <c r="M41" s="47"/>
      <c r="N41" s="47"/>
      <c r="O41" s="47"/>
      <c r="P41" s="47"/>
      <c r="Q41" s="47"/>
      <c r="R41" s="47"/>
      <c r="S41" s="47"/>
      <c r="T41" s="47"/>
      <c r="U41" s="47"/>
      <c r="V41" s="47"/>
      <c r="W41" s="47"/>
      <c r="X41" s="47"/>
      <c r="Y41" s="47"/>
      <c r="Z41" s="47"/>
      <c r="AA41" s="47"/>
      <c r="AB41" s="47"/>
      <c r="AC41" s="47"/>
      <c r="AD41" s="47"/>
      <c r="AE41" s="47"/>
    </row>
    <row r="42" spans="1:31">
      <c r="A42" s="1"/>
      <c r="B42" s="2"/>
      <c r="C42" s="2"/>
      <c r="D42" s="3"/>
      <c r="E42" s="3"/>
      <c r="F42" s="3"/>
      <c r="G42" s="3"/>
      <c r="H42" s="3"/>
      <c r="I42" s="3"/>
      <c r="J42" s="3"/>
      <c r="K42" s="3"/>
      <c r="L42" s="47"/>
      <c r="M42" s="47"/>
      <c r="N42" s="47"/>
      <c r="O42" s="47"/>
      <c r="P42" s="47"/>
      <c r="Q42" s="47"/>
      <c r="R42" s="47"/>
      <c r="S42" s="47"/>
      <c r="T42" s="47"/>
      <c r="U42" s="47"/>
      <c r="V42" s="47"/>
      <c r="W42" s="47"/>
      <c r="X42" s="47"/>
      <c r="Y42" s="47"/>
      <c r="Z42" s="47"/>
      <c r="AA42" s="47"/>
      <c r="AB42" s="47"/>
      <c r="AC42" s="47"/>
      <c r="AD42" s="47"/>
      <c r="AE42" s="47"/>
    </row>
    <row r="43" spans="1:31">
      <c r="A43" s="1"/>
      <c r="B43" s="2"/>
      <c r="C43" s="2"/>
      <c r="D43" s="3"/>
      <c r="E43" s="3"/>
      <c r="F43" s="3"/>
      <c r="G43" s="3"/>
      <c r="H43" s="3"/>
      <c r="I43" s="3"/>
      <c r="J43" s="3"/>
      <c r="K43" s="3"/>
      <c r="L43" s="47"/>
      <c r="M43" s="47"/>
      <c r="N43" s="47"/>
      <c r="O43" s="47"/>
      <c r="P43" s="47"/>
      <c r="Q43" s="47"/>
      <c r="R43" s="47"/>
      <c r="S43" s="47"/>
      <c r="T43" s="47"/>
      <c r="U43" s="47"/>
      <c r="V43" s="47"/>
      <c r="W43" s="47"/>
      <c r="X43" s="47"/>
      <c r="Y43" s="47"/>
      <c r="Z43" s="47"/>
      <c r="AA43" s="47"/>
      <c r="AB43" s="47"/>
      <c r="AC43" s="47"/>
      <c r="AD43" s="47"/>
      <c r="AE43" s="47"/>
    </row>
    <row r="44" spans="1:31">
      <c r="A44" s="1"/>
      <c r="B44" s="2"/>
      <c r="C44" s="2"/>
      <c r="D44" s="3"/>
      <c r="E44" s="3"/>
      <c r="F44" s="3"/>
      <c r="G44" s="3"/>
      <c r="H44" s="3"/>
      <c r="I44" s="3"/>
      <c r="J44" s="3"/>
      <c r="K44" s="3"/>
      <c r="L44" s="47"/>
      <c r="M44" s="47"/>
      <c r="N44" s="47"/>
      <c r="O44" s="47"/>
      <c r="P44" s="47"/>
      <c r="Q44" s="47"/>
      <c r="R44" s="47"/>
      <c r="S44" s="47"/>
      <c r="T44" s="47"/>
      <c r="U44" s="47"/>
      <c r="V44" s="47"/>
      <c r="W44" s="47"/>
      <c r="X44" s="47"/>
      <c r="Y44" s="47"/>
      <c r="Z44" s="47"/>
      <c r="AA44" s="47"/>
      <c r="AB44" s="47"/>
      <c r="AC44" s="47"/>
      <c r="AD44" s="47"/>
      <c r="AE44" s="47"/>
    </row>
    <row r="45" spans="1:31">
      <c r="A45" s="1"/>
      <c r="B45" s="2"/>
      <c r="C45" s="2"/>
      <c r="D45" s="3"/>
      <c r="E45" s="3"/>
      <c r="F45" s="3"/>
      <c r="G45" s="3"/>
      <c r="H45" s="3"/>
      <c r="I45" s="3"/>
      <c r="J45" s="3"/>
      <c r="K45" s="3"/>
      <c r="L45" s="47"/>
      <c r="M45" s="47"/>
      <c r="N45" s="47"/>
      <c r="O45" s="47"/>
      <c r="P45" s="47"/>
      <c r="Q45" s="47"/>
      <c r="R45" s="47"/>
      <c r="S45" s="47"/>
      <c r="T45" s="47"/>
      <c r="U45" s="47"/>
      <c r="V45" s="47"/>
      <c r="W45" s="47"/>
      <c r="X45" s="47"/>
      <c r="Y45" s="47"/>
      <c r="Z45" s="47"/>
      <c r="AA45" s="47"/>
      <c r="AB45" s="47"/>
      <c r="AC45" s="47"/>
      <c r="AD45" s="47"/>
      <c r="AE45" s="47"/>
    </row>
    <row r="46" spans="1:31">
      <c r="A46" s="1"/>
      <c r="B46" s="2"/>
      <c r="C46" s="2"/>
      <c r="D46" s="3"/>
      <c r="E46" s="3"/>
      <c r="F46" s="3"/>
      <c r="G46" s="3"/>
      <c r="H46" s="3"/>
      <c r="I46" s="3"/>
      <c r="J46" s="3"/>
      <c r="K46" s="3"/>
      <c r="L46" s="47"/>
      <c r="M46" s="47"/>
      <c r="N46" s="47"/>
      <c r="O46" s="47"/>
      <c r="P46" s="47"/>
      <c r="Q46" s="47"/>
      <c r="R46" s="47"/>
      <c r="S46" s="47"/>
      <c r="T46" s="47"/>
      <c r="U46" s="47"/>
      <c r="V46" s="47"/>
      <c r="W46" s="47"/>
      <c r="X46" s="47"/>
      <c r="Y46" s="47"/>
      <c r="Z46" s="47"/>
      <c r="AA46" s="47"/>
      <c r="AB46" s="47"/>
      <c r="AC46" s="47"/>
      <c r="AD46" s="47"/>
      <c r="AE46" s="47"/>
    </row>
    <row r="47" spans="1:31">
      <c r="A47" s="1"/>
      <c r="B47" s="2"/>
      <c r="C47" s="2"/>
      <c r="D47" s="3"/>
      <c r="E47" s="3"/>
      <c r="F47" s="3"/>
      <c r="G47" s="3"/>
      <c r="H47" s="3"/>
      <c r="I47" s="3"/>
      <c r="J47" s="3"/>
      <c r="K47" s="3"/>
      <c r="L47" s="47"/>
      <c r="M47" s="47"/>
      <c r="N47" s="47"/>
      <c r="O47" s="47"/>
      <c r="P47" s="47"/>
      <c r="Q47" s="47"/>
      <c r="R47" s="47"/>
      <c r="S47" s="47"/>
      <c r="T47" s="47"/>
      <c r="U47" s="47"/>
      <c r="V47" s="47"/>
      <c r="W47" s="47"/>
      <c r="X47" s="47"/>
      <c r="Y47" s="47"/>
      <c r="Z47" s="47"/>
      <c r="AA47" s="47"/>
      <c r="AB47" s="47"/>
      <c r="AC47" s="47"/>
      <c r="AD47" s="47"/>
      <c r="AE47" s="47"/>
    </row>
    <row r="48" spans="1:31">
      <c r="A48" s="1"/>
      <c r="B48" s="2"/>
      <c r="C48" s="2"/>
      <c r="D48" s="3"/>
      <c r="E48" s="3"/>
      <c r="F48" s="3"/>
      <c r="G48" s="3"/>
      <c r="H48" s="3"/>
      <c r="I48" s="3"/>
      <c r="J48" s="3"/>
      <c r="K48" s="3"/>
      <c r="L48" s="47"/>
      <c r="M48" s="47"/>
      <c r="N48" s="47"/>
      <c r="O48" s="47"/>
      <c r="P48" s="47"/>
      <c r="Q48" s="47"/>
      <c r="R48" s="47"/>
      <c r="S48" s="47"/>
      <c r="T48" s="47"/>
      <c r="U48" s="47"/>
      <c r="V48" s="47"/>
      <c r="W48" s="47"/>
      <c r="X48" s="47"/>
      <c r="Y48" s="47"/>
      <c r="Z48" s="47"/>
      <c r="AA48" s="47"/>
      <c r="AB48" s="47"/>
      <c r="AC48" s="47"/>
      <c r="AD48" s="47"/>
      <c r="AE48" s="47"/>
    </row>
    <row r="49" spans="1:31">
      <c r="A49" s="1"/>
      <c r="B49" s="2"/>
      <c r="C49" s="2"/>
      <c r="D49" s="3"/>
      <c r="E49" s="3"/>
      <c r="F49" s="3"/>
      <c r="G49" s="3"/>
      <c r="H49" s="3"/>
      <c r="I49" s="3"/>
      <c r="J49" s="3"/>
      <c r="K49" s="3"/>
      <c r="L49" s="47"/>
      <c r="M49" s="47"/>
      <c r="N49" s="47"/>
      <c r="O49" s="47"/>
      <c r="P49" s="47"/>
      <c r="Q49" s="47"/>
      <c r="R49" s="47"/>
      <c r="S49" s="47"/>
      <c r="T49" s="47"/>
      <c r="U49" s="47"/>
      <c r="V49" s="47"/>
      <c r="W49" s="47"/>
      <c r="X49" s="47"/>
      <c r="Y49" s="47"/>
      <c r="Z49" s="47"/>
      <c r="AA49" s="47"/>
      <c r="AB49" s="47"/>
      <c r="AC49" s="47"/>
      <c r="AD49" s="47"/>
      <c r="AE49" s="47"/>
    </row>
    <row r="50" spans="1:31">
      <c r="A50" s="1"/>
      <c r="B50" s="2"/>
      <c r="C50" s="2"/>
      <c r="D50" s="3"/>
      <c r="E50" s="3"/>
      <c r="F50" s="3"/>
      <c r="G50" s="3"/>
      <c r="H50" s="3"/>
      <c r="I50" s="3"/>
      <c r="J50" s="3"/>
      <c r="K50" s="3"/>
      <c r="L50" s="47"/>
      <c r="M50" s="47"/>
      <c r="N50" s="47"/>
      <c r="O50" s="47"/>
      <c r="P50" s="47"/>
      <c r="Q50" s="47"/>
      <c r="R50" s="47"/>
      <c r="S50" s="47"/>
      <c r="T50" s="47"/>
      <c r="U50" s="47"/>
      <c r="V50" s="47"/>
      <c r="W50" s="47"/>
      <c r="X50" s="47"/>
      <c r="Y50" s="47"/>
      <c r="Z50" s="47"/>
      <c r="AA50" s="47"/>
      <c r="AB50" s="47"/>
      <c r="AC50" s="47"/>
      <c r="AD50" s="47"/>
      <c r="AE50" s="47"/>
    </row>
    <row r="51" spans="1:31">
      <c r="A51" s="1"/>
      <c r="B51" s="2"/>
      <c r="C51" s="2"/>
      <c r="D51" s="3"/>
      <c r="E51" s="3"/>
      <c r="F51" s="3"/>
      <c r="G51" s="3"/>
      <c r="H51" s="3"/>
      <c r="I51" s="3"/>
      <c r="J51" s="3"/>
      <c r="K51" s="3"/>
      <c r="L51" s="47"/>
      <c r="M51" s="47"/>
      <c r="N51" s="47"/>
      <c r="O51" s="47"/>
      <c r="P51" s="47"/>
      <c r="Q51" s="47"/>
      <c r="R51" s="47"/>
      <c r="S51" s="47"/>
      <c r="T51" s="47"/>
      <c r="U51" s="47"/>
      <c r="V51" s="47"/>
      <c r="W51" s="47"/>
      <c r="X51" s="47"/>
      <c r="Y51" s="47"/>
      <c r="Z51" s="47"/>
      <c r="AA51" s="47"/>
      <c r="AB51" s="47"/>
      <c r="AC51" s="47"/>
      <c r="AD51" s="47"/>
      <c r="AE51" s="47"/>
    </row>
    <row r="52" spans="1:31">
      <c r="A52" s="1"/>
      <c r="B52" s="2"/>
      <c r="C52" s="2"/>
      <c r="D52" s="3"/>
      <c r="E52" s="3"/>
      <c r="F52" s="3"/>
      <c r="G52" s="3"/>
      <c r="H52" s="3"/>
      <c r="I52" s="3"/>
      <c r="J52" s="3"/>
      <c r="K52" s="3"/>
      <c r="L52" s="47"/>
      <c r="M52" s="47"/>
      <c r="N52" s="47"/>
      <c r="O52" s="47"/>
      <c r="P52" s="47"/>
      <c r="Q52" s="47"/>
      <c r="R52" s="47"/>
      <c r="S52" s="47"/>
      <c r="T52" s="47"/>
      <c r="U52" s="47"/>
      <c r="V52" s="47"/>
      <c r="W52" s="47"/>
      <c r="X52" s="47"/>
      <c r="Y52" s="47"/>
      <c r="Z52" s="47"/>
      <c r="AA52" s="47"/>
      <c r="AB52" s="47"/>
      <c r="AC52" s="47"/>
      <c r="AD52" s="47"/>
      <c r="AE52" s="47"/>
    </row>
    <row r="53" spans="1:31">
      <c r="A53" s="1"/>
      <c r="B53" s="2"/>
      <c r="C53" s="2"/>
      <c r="D53" s="3"/>
      <c r="E53" s="3"/>
      <c r="F53" s="3"/>
      <c r="G53" s="3"/>
      <c r="H53" s="3"/>
      <c r="I53" s="3"/>
      <c r="J53" s="3"/>
      <c r="K53" s="3"/>
      <c r="L53" s="47"/>
      <c r="M53" s="47"/>
      <c r="N53" s="47"/>
      <c r="O53" s="47"/>
      <c r="P53" s="47"/>
      <c r="Q53" s="47"/>
      <c r="R53" s="47"/>
      <c r="S53" s="47"/>
      <c r="T53" s="47"/>
      <c r="U53" s="47"/>
      <c r="V53" s="47"/>
      <c r="W53" s="47"/>
      <c r="X53" s="47"/>
      <c r="Y53" s="47"/>
      <c r="Z53" s="47"/>
      <c r="AA53" s="47"/>
      <c r="AB53" s="47"/>
      <c r="AC53" s="47"/>
      <c r="AD53" s="47"/>
      <c r="AE53" s="47"/>
    </row>
    <row r="54" spans="1:31">
      <c r="A54" s="1"/>
      <c r="B54" s="2"/>
      <c r="C54" s="2"/>
      <c r="D54" s="3"/>
      <c r="E54" s="3"/>
      <c r="F54" s="3"/>
      <c r="G54" s="3"/>
      <c r="H54" s="3"/>
      <c r="I54" s="3"/>
      <c r="J54" s="3"/>
      <c r="K54" s="3"/>
      <c r="L54" s="47"/>
      <c r="M54" s="47"/>
      <c r="N54" s="47"/>
      <c r="O54" s="47"/>
      <c r="P54" s="47"/>
      <c r="Q54" s="47"/>
      <c r="R54" s="47"/>
      <c r="S54" s="47"/>
      <c r="T54" s="47"/>
      <c r="U54" s="47"/>
      <c r="V54" s="47"/>
      <c r="W54" s="47"/>
      <c r="X54" s="47"/>
      <c r="Y54" s="47"/>
      <c r="Z54" s="47"/>
      <c r="AA54" s="47"/>
      <c r="AB54" s="47"/>
      <c r="AC54" s="47"/>
      <c r="AD54" s="47"/>
      <c r="AE54" s="47"/>
    </row>
    <row r="55" spans="1:31">
      <c r="A55" s="1"/>
      <c r="B55" s="2"/>
      <c r="C55" s="2"/>
      <c r="D55" s="3"/>
      <c r="E55" s="3"/>
      <c r="F55" s="3"/>
      <c r="G55" s="3"/>
      <c r="H55" s="3"/>
      <c r="I55" s="3"/>
      <c r="J55" s="3"/>
      <c r="K55" s="3"/>
      <c r="L55" s="47"/>
      <c r="M55" s="47"/>
      <c r="N55" s="47"/>
      <c r="O55" s="47"/>
      <c r="P55" s="47"/>
      <c r="Q55" s="47"/>
      <c r="R55" s="47"/>
      <c r="S55" s="47"/>
      <c r="T55" s="47"/>
      <c r="U55" s="47"/>
      <c r="V55" s="47"/>
      <c r="W55" s="47"/>
      <c r="X55" s="47"/>
      <c r="Y55" s="47"/>
      <c r="Z55" s="47"/>
      <c r="AA55" s="47"/>
      <c r="AB55" s="47"/>
      <c r="AC55" s="47"/>
      <c r="AD55" s="47"/>
      <c r="AE55" s="47"/>
    </row>
    <row r="56" spans="1:31">
      <c r="A56" s="1"/>
      <c r="B56" s="2"/>
      <c r="C56" s="2"/>
      <c r="D56" s="3"/>
      <c r="E56" s="3"/>
      <c r="F56" s="3"/>
      <c r="G56" s="3"/>
      <c r="H56" s="3"/>
      <c r="I56" s="3"/>
      <c r="J56" s="3"/>
      <c r="K56" s="3"/>
      <c r="L56" s="47"/>
      <c r="M56" s="47"/>
      <c r="N56" s="47"/>
      <c r="O56" s="47"/>
      <c r="P56" s="47"/>
      <c r="Q56" s="47"/>
      <c r="R56" s="47"/>
      <c r="S56" s="47"/>
      <c r="T56" s="47"/>
      <c r="U56" s="47"/>
      <c r="V56" s="47"/>
      <c r="W56" s="47"/>
      <c r="X56" s="47"/>
      <c r="Y56" s="47"/>
      <c r="Z56" s="47"/>
      <c r="AA56" s="47"/>
      <c r="AB56" s="47"/>
      <c r="AC56" s="47"/>
      <c r="AD56" s="47"/>
      <c r="AE56" s="47"/>
    </row>
    <row r="57" spans="1:31">
      <c r="A57" s="1"/>
      <c r="B57" s="2"/>
      <c r="C57" s="2"/>
      <c r="D57" s="3"/>
      <c r="E57" s="3"/>
      <c r="F57" s="3"/>
      <c r="G57" s="3"/>
      <c r="H57" s="3"/>
      <c r="I57" s="3"/>
      <c r="J57" s="3"/>
      <c r="K57" s="3"/>
      <c r="L57" s="47"/>
      <c r="M57" s="47"/>
      <c r="N57" s="47"/>
      <c r="O57" s="47"/>
      <c r="P57" s="47"/>
      <c r="Q57" s="47"/>
      <c r="R57" s="47"/>
      <c r="S57" s="47"/>
      <c r="T57" s="47"/>
      <c r="U57" s="47"/>
      <c r="V57" s="47"/>
      <c r="W57" s="47"/>
      <c r="X57" s="47"/>
      <c r="Y57" s="47"/>
      <c r="Z57" s="47"/>
      <c r="AA57" s="47"/>
      <c r="AB57" s="47"/>
      <c r="AC57" s="47"/>
      <c r="AD57" s="47"/>
      <c r="AE57" s="47"/>
    </row>
    <row r="58" spans="1:31">
      <c r="A58" s="1"/>
      <c r="B58" s="2"/>
      <c r="C58" s="2"/>
      <c r="D58" s="3"/>
      <c r="E58" s="3"/>
      <c r="F58" s="3"/>
      <c r="G58" s="3"/>
      <c r="H58" s="3"/>
      <c r="I58" s="3"/>
      <c r="J58" s="3"/>
      <c r="K58" s="3"/>
      <c r="L58" s="47"/>
      <c r="M58" s="47"/>
      <c r="N58" s="47"/>
      <c r="O58" s="47"/>
      <c r="P58" s="47"/>
      <c r="Q58" s="47"/>
      <c r="R58" s="47"/>
      <c r="S58" s="47"/>
      <c r="T58" s="47"/>
      <c r="U58" s="47"/>
      <c r="V58" s="47"/>
      <c r="W58" s="47"/>
      <c r="X58" s="47"/>
      <c r="Y58" s="47"/>
      <c r="Z58" s="47"/>
      <c r="AA58" s="47"/>
      <c r="AB58" s="47"/>
      <c r="AC58" s="47"/>
      <c r="AD58" s="47"/>
      <c r="AE58" s="47"/>
    </row>
    <row r="59" spans="1:31">
      <c r="A59" s="1"/>
      <c r="B59" s="2"/>
      <c r="C59" s="2"/>
      <c r="D59" s="3"/>
      <c r="E59" s="3"/>
      <c r="F59" s="3"/>
      <c r="G59" s="3"/>
      <c r="H59" s="3"/>
      <c r="I59" s="3"/>
      <c r="J59" s="3"/>
      <c r="K59" s="3"/>
      <c r="L59" s="47"/>
      <c r="M59" s="47"/>
      <c r="N59" s="47"/>
      <c r="O59" s="47"/>
      <c r="P59" s="47"/>
      <c r="Q59" s="47"/>
      <c r="R59" s="47"/>
      <c r="S59" s="47"/>
      <c r="T59" s="47"/>
      <c r="U59" s="47"/>
      <c r="V59" s="47"/>
      <c r="W59" s="47"/>
      <c r="X59" s="47"/>
      <c r="Y59" s="47"/>
      <c r="Z59" s="47"/>
      <c r="AA59" s="47"/>
      <c r="AB59" s="47"/>
      <c r="AC59" s="47"/>
      <c r="AD59" s="47"/>
      <c r="AE59" s="47"/>
    </row>
    <row r="60" spans="1:31">
      <c r="A60" s="1"/>
      <c r="B60" s="2"/>
      <c r="C60" s="2"/>
      <c r="D60" s="3"/>
      <c r="E60" s="3"/>
      <c r="F60" s="3"/>
      <c r="G60" s="3"/>
      <c r="H60" s="3"/>
      <c r="I60" s="3"/>
      <c r="J60" s="3"/>
      <c r="K60" s="3"/>
      <c r="L60" s="47"/>
      <c r="M60" s="47"/>
      <c r="N60" s="47"/>
      <c r="O60" s="47"/>
      <c r="P60" s="47"/>
      <c r="Q60" s="47"/>
      <c r="R60" s="47"/>
      <c r="S60" s="47"/>
      <c r="T60" s="47"/>
      <c r="U60" s="47"/>
      <c r="V60" s="47"/>
      <c r="W60" s="47"/>
      <c r="X60" s="47"/>
      <c r="Y60" s="47"/>
      <c r="Z60" s="47"/>
      <c r="AA60" s="47"/>
      <c r="AB60" s="47"/>
      <c r="AC60" s="47"/>
      <c r="AD60" s="47"/>
      <c r="AE60" s="47"/>
    </row>
    <row r="61" spans="1:31">
      <c r="A61" s="1"/>
      <c r="B61" s="2"/>
      <c r="C61" s="2"/>
      <c r="D61" s="3"/>
      <c r="E61" s="3"/>
      <c r="F61" s="3"/>
      <c r="G61" s="3"/>
      <c r="H61" s="3"/>
      <c r="I61" s="3"/>
      <c r="J61" s="3"/>
      <c r="K61" s="3"/>
      <c r="L61" s="47"/>
      <c r="M61" s="47"/>
      <c r="N61" s="47"/>
      <c r="O61" s="47"/>
      <c r="P61" s="47"/>
      <c r="Q61" s="47"/>
      <c r="R61" s="47"/>
      <c r="S61" s="47"/>
      <c r="T61" s="47"/>
      <c r="U61" s="47"/>
      <c r="V61" s="47"/>
      <c r="W61" s="47"/>
      <c r="X61" s="47"/>
      <c r="Y61" s="47"/>
      <c r="Z61" s="47"/>
      <c r="AA61" s="47"/>
      <c r="AB61" s="47"/>
      <c r="AC61" s="47"/>
      <c r="AD61" s="47"/>
      <c r="AE61" s="47"/>
    </row>
    <row r="62" spans="1:31">
      <c r="A62" s="1"/>
      <c r="B62" s="2"/>
      <c r="C62" s="2"/>
      <c r="D62" s="3"/>
      <c r="E62" s="3"/>
      <c r="F62" s="3"/>
      <c r="G62" s="3"/>
      <c r="H62" s="3"/>
      <c r="I62" s="3"/>
      <c r="J62" s="3"/>
      <c r="K62" s="3"/>
      <c r="L62" s="47"/>
      <c r="M62" s="47"/>
      <c r="N62" s="47"/>
      <c r="O62" s="47"/>
      <c r="P62" s="47"/>
      <c r="Q62" s="47"/>
      <c r="R62" s="47"/>
      <c r="S62" s="47"/>
      <c r="T62" s="47"/>
      <c r="U62" s="47"/>
      <c r="V62" s="47"/>
      <c r="W62" s="47"/>
      <c r="X62" s="47"/>
      <c r="Y62" s="47"/>
      <c r="Z62" s="47"/>
      <c r="AA62" s="47"/>
      <c r="AB62" s="47"/>
      <c r="AC62" s="47"/>
      <c r="AD62" s="47"/>
      <c r="AE62" s="47"/>
    </row>
    <row r="63" spans="1:31">
      <c r="A63" s="1"/>
      <c r="B63" s="2"/>
      <c r="C63" s="2"/>
      <c r="D63" s="3"/>
      <c r="E63" s="3"/>
      <c r="F63" s="3"/>
      <c r="G63" s="3"/>
      <c r="H63" s="3"/>
      <c r="I63" s="3"/>
      <c r="J63" s="3"/>
      <c r="K63" s="3"/>
      <c r="L63" s="47"/>
      <c r="M63" s="47"/>
      <c r="N63" s="47"/>
      <c r="O63" s="47"/>
      <c r="P63" s="47"/>
      <c r="Q63" s="47"/>
      <c r="R63" s="47"/>
      <c r="S63" s="47"/>
      <c r="T63" s="47"/>
      <c r="U63" s="47"/>
      <c r="V63" s="47"/>
      <c r="W63" s="47"/>
      <c r="X63" s="47"/>
      <c r="Y63" s="47"/>
      <c r="Z63" s="47"/>
      <c r="AA63" s="47"/>
      <c r="AB63" s="47"/>
      <c r="AC63" s="47"/>
      <c r="AD63" s="47"/>
      <c r="AE63" s="47"/>
    </row>
    <row r="64" spans="1:31">
      <c r="A64" s="1"/>
      <c r="B64" s="2"/>
      <c r="C64" s="2"/>
      <c r="D64" s="3"/>
      <c r="E64" s="3"/>
      <c r="F64" s="3"/>
      <c r="G64" s="3"/>
      <c r="H64" s="3"/>
      <c r="I64" s="3"/>
      <c r="J64" s="3"/>
      <c r="K64" s="3"/>
      <c r="L64" s="47"/>
      <c r="M64" s="47"/>
      <c r="N64" s="47"/>
      <c r="O64" s="47"/>
      <c r="P64" s="47"/>
      <c r="Q64" s="47"/>
      <c r="R64" s="47"/>
      <c r="S64" s="47"/>
      <c r="T64" s="47"/>
      <c r="U64" s="47"/>
      <c r="V64" s="47"/>
      <c r="W64" s="47"/>
      <c r="X64" s="47"/>
      <c r="Y64" s="47"/>
      <c r="Z64" s="47"/>
      <c r="AA64" s="47"/>
      <c r="AB64" s="47"/>
      <c r="AC64" s="47"/>
      <c r="AD64" s="47"/>
      <c r="AE64" s="47"/>
    </row>
    <row r="65" spans="1:31">
      <c r="A65" s="1"/>
      <c r="B65" s="2"/>
      <c r="C65" s="2"/>
      <c r="D65" s="3"/>
      <c r="E65" s="3"/>
      <c r="F65" s="3"/>
      <c r="G65" s="3"/>
      <c r="H65" s="3"/>
      <c r="I65" s="3"/>
      <c r="J65" s="3"/>
      <c r="K65" s="3"/>
      <c r="L65" s="47"/>
      <c r="M65" s="47"/>
      <c r="N65" s="47"/>
      <c r="O65" s="47"/>
      <c r="P65" s="47"/>
      <c r="Q65" s="47"/>
      <c r="R65" s="47"/>
      <c r="S65" s="47"/>
      <c r="T65" s="47"/>
      <c r="U65" s="47"/>
      <c r="V65" s="47"/>
      <c r="W65" s="47"/>
      <c r="X65" s="47"/>
      <c r="Y65" s="47"/>
      <c r="Z65" s="47"/>
      <c r="AA65" s="47"/>
      <c r="AB65" s="47"/>
      <c r="AC65" s="47"/>
      <c r="AD65" s="47"/>
      <c r="AE65" s="47"/>
    </row>
    <row r="66" spans="1:31">
      <c r="A66" s="1"/>
      <c r="B66" s="2"/>
      <c r="C66" s="2"/>
      <c r="D66" s="3"/>
      <c r="E66" s="3"/>
      <c r="F66" s="3"/>
      <c r="G66" s="3"/>
      <c r="H66" s="3"/>
      <c r="I66" s="3"/>
      <c r="J66" s="3"/>
      <c r="K66" s="3"/>
      <c r="L66" s="47"/>
      <c r="M66" s="47"/>
      <c r="N66" s="47"/>
      <c r="O66" s="47"/>
      <c r="P66" s="47"/>
      <c r="Q66" s="47"/>
      <c r="R66" s="47"/>
      <c r="S66" s="47"/>
      <c r="T66" s="47"/>
      <c r="U66" s="47"/>
      <c r="V66" s="47"/>
      <c r="W66" s="47"/>
      <c r="X66" s="47"/>
      <c r="Y66" s="47"/>
      <c r="Z66" s="47"/>
      <c r="AA66" s="47"/>
      <c r="AB66" s="47"/>
      <c r="AC66" s="47"/>
      <c r="AD66" s="47"/>
      <c r="AE66" s="47"/>
    </row>
    <row r="67" spans="1:31">
      <c r="A67" s="1"/>
      <c r="B67" s="2"/>
      <c r="C67" s="2"/>
      <c r="D67" s="3"/>
      <c r="E67" s="3"/>
      <c r="F67" s="3"/>
      <c r="G67" s="3"/>
      <c r="H67" s="3"/>
      <c r="I67" s="3"/>
      <c r="J67" s="3"/>
      <c r="K67" s="3"/>
      <c r="L67" s="47"/>
      <c r="M67" s="47"/>
      <c r="N67" s="47"/>
      <c r="O67" s="47"/>
      <c r="P67" s="47"/>
      <c r="Q67" s="47"/>
      <c r="R67" s="47"/>
      <c r="S67" s="47"/>
      <c r="T67" s="47"/>
      <c r="U67" s="47"/>
      <c r="V67" s="47"/>
      <c r="W67" s="47"/>
      <c r="X67" s="47"/>
      <c r="Y67" s="47"/>
      <c r="Z67" s="47"/>
      <c r="AA67" s="47"/>
      <c r="AB67" s="47"/>
      <c r="AC67" s="47"/>
      <c r="AD67" s="47"/>
      <c r="AE67" s="47"/>
    </row>
    <row r="68" spans="1:31">
      <c r="A68" s="1"/>
      <c r="B68" s="2"/>
      <c r="C68" s="2"/>
      <c r="D68" s="3"/>
      <c r="E68" s="3"/>
      <c r="F68" s="3"/>
      <c r="G68" s="3"/>
      <c r="H68" s="3"/>
      <c r="I68" s="3"/>
      <c r="J68" s="3"/>
      <c r="K68" s="3"/>
      <c r="L68" s="47"/>
      <c r="M68" s="47"/>
      <c r="N68" s="47"/>
      <c r="O68" s="47"/>
      <c r="P68" s="47"/>
      <c r="Q68" s="47"/>
      <c r="R68" s="47"/>
      <c r="S68" s="47"/>
      <c r="T68" s="47"/>
      <c r="U68" s="47"/>
      <c r="V68" s="47"/>
      <c r="W68" s="47"/>
      <c r="X68" s="47"/>
      <c r="Y68" s="47"/>
      <c r="Z68" s="47"/>
      <c r="AA68" s="47"/>
      <c r="AB68" s="47"/>
      <c r="AC68" s="47"/>
      <c r="AD68" s="47"/>
      <c r="AE68" s="47"/>
    </row>
    <row r="69" spans="1:31">
      <c r="A69" s="1"/>
      <c r="B69" s="2"/>
      <c r="C69" s="2"/>
      <c r="D69" s="3"/>
      <c r="E69" s="3"/>
      <c r="F69" s="3"/>
      <c r="G69" s="3"/>
      <c r="H69" s="3"/>
      <c r="I69" s="3"/>
      <c r="J69" s="3"/>
      <c r="K69" s="3"/>
      <c r="L69" s="47"/>
      <c r="M69" s="47"/>
      <c r="N69" s="47"/>
      <c r="O69" s="47"/>
      <c r="P69" s="47"/>
      <c r="Q69" s="47"/>
      <c r="R69" s="47"/>
      <c r="S69" s="47"/>
      <c r="T69" s="47"/>
      <c r="U69" s="47"/>
      <c r="V69" s="47"/>
      <c r="W69" s="47"/>
      <c r="X69" s="47"/>
      <c r="Y69" s="47"/>
      <c r="Z69" s="47"/>
      <c r="AA69" s="47"/>
      <c r="AB69" s="47"/>
      <c r="AC69" s="47"/>
      <c r="AD69" s="47"/>
      <c r="AE69" s="47"/>
    </row>
    <row r="70" spans="1:31">
      <c r="A70" s="1"/>
      <c r="B70" s="2"/>
      <c r="C70" s="2"/>
      <c r="D70" s="3"/>
      <c r="E70" s="3"/>
      <c r="F70" s="3"/>
      <c r="G70" s="3"/>
      <c r="H70" s="3"/>
      <c r="I70" s="3"/>
      <c r="J70" s="3"/>
      <c r="K70" s="3"/>
      <c r="L70" s="47"/>
      <c r="M70" s="47"/>
      <c r="N70" s="47"/>
      <c r="O70" s="47"/>
      <c r="P70" s="47"/>
      <c r="Q70" s="47"/>
      <c r="R70" s="47"/>
      <c r="S70" s="47"/>
      <c r="T70" s="47"/>
      <c r="U70" s="47"/>
      <c r="V70" s="47"/>
      <c r="W70" s="47"/>
      <c r="X70" s="47"/>
      <c r="Y70" s="47"/>
      <c r="Z70" s="47"/>
      <c r="AA70" s="47"/>
      <c r="AB70" s="47"/>
      <c r="AC70" s="47"/>
      <c r="AD70" s="47"/>
      <c r="AE70" s="47"/>
    </row>
    <row r="71" spans="1:31">
      <c r="A71" s="1"/>
      <c r="B71" s="2"/>
      <c r="C71" s="2"/>
      <c r="D71" s="3"/>
      <c r="E71" s="3"/>
      <c r="F71" s="3"/>
      <c r="G71" s="3"/>
      <c r="H71" s="3"/>
      <c r="I71" s="3"/>
      <c r="J71" s="3"/>
      <c r="K71" s="3"/>
      <c r="L71" s="47"/>
      <c r="M71" s="47"/>
      <c r="N71" s="47"/>
      <c r="O71" s="47"/>
      <c r="P71" s="47"/>
      <c r="Q71" s="47"/>
      <c r="R71" s="47"/>
      <c r="S71" s="47"/>
      <c r="T71" s="47"/>
      <c r="U71" s="47"/>
      <c r="V71" s="47"/>
      <c r="W71" s="47"/>
      <c r="X71" s="47"/>
      <c r="Y71" s="47"/>
      <c r="Z71" s="47"/>
      <c r="AA71" s="47"/>
      <c r="AB71" s="47"/>
      <c r="AC71" s="47"/>
      <c r="AD71" s="47"/>
      <c r="AE71" s="47"/>
    </row>
    <row r="72" spans="1:31">
      <c r="A72" s="1"/>
      <c r="B72" s="2"/>
      <c r="C72" s="2"/>
      <c r="D72" s="3"/>
      <c r="E72" s="3"/>
      <c r="F72" s="3"/>
      <c r="G72" s="3"/>
      <c r="H72" s="3"/>
      <c r="I72" s="3"/>
      <c r="J72" s="3"/>
      <c r="K72" s="3"/>
      <c r="L72" s="47"/>
      <c r="M72" s="47"/>
      <c r="N72" s="47"/>
      <c r="O72" s="47"/>
      <c r="P72" s="47"/>
      <c r="Q72" s="47"/>
      <c r="R72" s="47"/>
      <c r="S72" s="47"/>
      <c r="T72" s="47"/>
      <c r="U72" s="47"/>
      <c r="V72" s="47"/>
      <c r="W72" s="47"/>
      <c r="X72" s="47"/>
      <c r="Y72" s="47"/>
      <c r="Z72" s="47"/>
      <c r="AA72" s="47"/>
      <c r="AB72" s="47"/>
      <c r="AC72" s="47"/>
      <c r="AD72" s="47"/>
      <c r="AE72" s="47"/>
    </row>
    <row r="73" spans="1:31">
      <c r="A73" s="1"/>
      <c r="B73" s="2"/>
      <c r="C73" s="2"/>
      <c r="D73" s="3"/>
      <c r="E73" s="3"/>
      <c r="F73" s="3"/>
      <c r="G73" s="3"/>
      <c r="H73" s="3"/>
      <c r="I73" s="3"/>
      <c r="J73" s="3"/>
      <c r="K73" s="3"/>
      <c r="L73" s="47"/>
      <c r="M73" s="47"/>
      <c r="N73" s="47"/>
      <c r="O73" s="47"/>
      <c r="P73" s="47"/>
      <c r="Q73" s="47"/>
      <c r="R73" s="47"/>
      <c r="S73" s="47"/>
      <c r="T73" s="47"/>
      <c r="U73" s="47"/>
      <c r="V73" s="47"/>
      <c r="W73" s="47"/>
      <c r="X73" s="47"/>
      <c r="Y73" s="47"/>
      <c r="Z73" s="47"/>
      <c r="AA73" s="47"/>
      <c r="AB73" s="47"/>
      <c r="AC73" s="47"/>
      <c r="AD73" s="47"/>
      <c r="AE73" s="47"/>
    </row>
    <row r="74" spans="1:31">
      <c r="A74" s="1"/>
      <c r="B74" s="2"/>
      <c r="C74" s="2"/>
      <c r="D74" s="3"/>
      <c r="E74" s="3"/>
      <c r="F74" s="3"/>
      <c r="G74" s="3"/>
      <c r="H74" s="3"/>
      <c r="I74" s="3"/>
      <c r="J74" s="3"/>
      <c r="K74" s="3"/>
      <c r="L74" s="47"/>
      <c r="M74" s="47"/>
      <c r="N74" s="47"/>
      <c r="O74" s="47"/>
      <c r="P74" s="47"/>
      <c r="Q74" s="47"/>
      <c r="R74" s="47"/>
      <c r="S74" s="47"/>
      <c r="T74" s="47"/>
      <c r="U74" s="47"/>
      <c r="V74" s="47"/>
      <c r="W74" s="47"/>
      <c r="X74" s="47"/>
      <c r="Y74" s="47"/>
      <c r="Z74" s="47"/>
      <c r="AA74" s="47"/>
      <c r="AB74" s="47"/>
      <c r="AC74" s="47"/>
      <c r="AD74" s="47"/>
      <c r="AE74" s="47"/>
    </row>
    <row r="75" spans="1:31">
      <c r="A75" s="1"/>
      <c r="B75" s="2"/>
      <c r="C75" s="2"/>
      <c r="D75" s="3"/>
      <c r="E75" s="3"/>
      <c r="F75" s="3"/>
      <c r="G75" s="3"/>
      <c r="H75" s="3"/>
      <c r="I75" s="3"/>
      <c r="J75" s="3"/>
      <c r="K75" s="3"/>
      <c r="L75" s="47"/>
      <c r="M75" s="47"/>
      <c r="N75" s="47"/>
      <c r="O75" s="47"/>
      <c r="P75" s="47"/>
      <c r="Q75" s="47"/>
      <c r="R75" s="47"/>
      <c r="S75" s="47"/>
      <c r="T75" s="47"/>
      <c r="U75" s="47"/>
      <c r="V75" s="47"/>
      <c r="W75" s="47"/>
      <c r="X75" s="47"/>
      <c r="Y75" s="47"/>
      <c r="Z75" s="47"/>
      <c r="AA75" s="47"/>
      <c r="AB75" s="47"/>
      <c r="AC75" s="47"/>
      <c r="AD75" s="47"/>
      <c r="AE75" s="47"/>
    </row>
    <row r="76" spans="1:31">
      <c r="A76" s="1"/>
      <c r="B76" s="2"/>
      <c r="C76" s="2"/>
      <c r="D76" s="3"/>
      <c r="E76" s="3"/>
      <c r="F76" s="3"/>
      <c r="G76" s="3"/>
      <c r="H76" s="3"/>
      <c r="I76" s="3"/>
      <c r="J76" s="3"/>
      <c r="K76" s="3"/>
      <c r="L76" s="47"/>
      <c r="M76" s="47"/>
      <c r="N76" s="47"/>
      <c r="O76" s="47"/>
      <c r="P76" s="47"/>
      <c r="Q76" s="47"/>
      <c r="R76" s="47"/>
      <c r="S76" s="47"/>
      <c r="T76" s="47"/>
      <c r="U76" s="47"/>
      <c r="V76" s="47"/>
      <c r="W76" s="47"/>
      <c r="X76" s="47"/>
      <c r="Y76" s="47"/>
      <c r="Z76" s="47"/>
      <c r="AA76" s="47"/>
      <c r="AB76" s="47"/>
      <c r="AC76" s="47"/>
      <c r="AD76" s="47"/>
      <c r="AE76" s="47"/>
    </row>
    <row r="77" spans="1:31">
      <c r="A77" s="1"/>
      <c r="B77" s="2"/>
      <c r="C77" s="2"/>
      <c r="D77" s="3"/>
      <c r="E77" s="3"/>
      <c r="F77" s="3"/>
      <c r="G77" s="3"/>
      <c r="H77" s="3"/>
      <c r="I77" s="3"/>
      <c r="J77" s="3"/>
      <c r="K77" s="3"/>
      <c r="L77" s="47"/>
      <c r="M77" s="47"/>
      <c r="N77" s="47"/>
      <c r="O77" s="47"/>
      <c r="P77" s="47"/>
      <c r="Q77" s="47"/>
      <c r="R77" s="47"/>
      <c r="S77" s="47"/>
      <c r="T77" s="47"/>
      <c r="U77" s="47"/>
      <c r="V77" s="47"/>
      <c r="W77" s="47"/>
      <c r="X77" s="47"/>
      <c r="Y77" s="47"/>
      <c r="Z77" s="47"/>
      <c r="AA77" s="47"/>
      <c r="AB77" s="47"/>
      <c r="AC77" s="47"/>
      <c r="AD77" s="47"/>
      <c r="AE77" s="47"/>
    </row>
    <row r="78" spans="1:31">
      <c r="A78" s="1"/>
      <c r="B78" s="2"/>
      <c r="C78" s="2"/>
      <c r="D78" s="3"/>
      <c r="E78" s="3"/>
      <c r="F78" s="3"/>
      <c r="G78" s="3"/>
      <c r="H78" s="3"/>
      <c r="I78" s="3"/>
      <c r="J78" s="3"/>
      <c r="K78" s="3"/>
      <c r="L78" s="47"/>
      <c r="M78" s="47"/>
      <c r="N78" s="47"/>
      <c r="O78" s="47"/>
      <c r="P78" s="47"/>
      <c r="Q78" s="47"/>
      <c r="R78" s="47"/>
      <c r="S78" s="47"/>
      <c r="T78" s="47"/>
      <c r="U78" s="47"/>
      <c r="V78" s="47"/>
      <c r="W78" s="47"/>
      <c r="X78" s="47"/>
      <c r="Y78" s="47"/>
      <c r="Z78" s="47"/>
      <c r="AA78" s="47"/>
      <c r="AB78" s="47"/>
      <c r="AC78" s="47"/>
      <c r="AD78" s="47"/>
      <c r="AE78" s="47"/>
    </row>
    <row r="79" spans="1:31">
      <c r="A79" s="1"/>
      <c r="B79" s="2"/>
      <c r="C79" s="2"/>
      <c r="D79" s="3"/>
      <c r="E79" s="3"/>
      <c r="F79" s="3"/>
      <c r="G79" s="3"/>
      <c r="H79" s="3"/>
      <c r="I79" s="3"/>
      <c r="J79" s="3"/>
      <c r="K79" s="3"/>
      <c r="L79" s="47"/>
      <c r="M79" s="47"/>
      <c r="N79" s="47"/>
      <c r="O79" s="47"/>
      <c r="P79" s="47"/>
      <c r="Q79" s="47"/>
      <c r="R79" s="47"/>
      <c r="S79" s="47"/>
      <c r="T79" s="47"/>
      <c r="U79" s="47"/>
      <c r="V79" s="47"/>
      <c r="W79" s="47"/>
      <c r="X79" s="47"/>
      <c r="Y79" s="47"/>
      <c r="Z79" s="47"/>
      <c r="AA79" s="47"/>
      <c r="AB79" s="47"/>
      <c r="AC79" s="47"/>
      <c r="AD79" s="47"/>
      <c r="AE79" s="47"/>
    </row>
    <row r="80" spans="1:31">
      <c r="A80" s="1"/>
      <c r="B80" s="2"/>
      <c r="C80" s="2"/>
      <c r="D80" s="3"/>
      <c r="E80" s="3"/>
      <c r="F80" s="3"/>
      <c r="G80" s="3"/>
      <c r="H80" s="3"/>
      <c r="I80" s="3"/>
      <c r="J80" s="3"/>
      <c r="K80" s="3"/>
      <c r="L80" s="47"/>
      <c r="M80" s="47"/>
      <c r="N80" s="47"/>
      <c r="O80" s="47"/>
      <c r="P80" s="47"/>
      <c r="Q80" s="47"/>
      <c r="R80" s="47"/>
      <c r="S80" s="47"/>
      <c r="T80" s="47"/>
      <c r="U80" s="47"/>
      <c r="V80" s="47"/>
      <c r="W80" s="47"/>
      <c r="X80" s="47"/>
      <c r="Y80" s="47"/>
      <c r="Z80" s="47"/>
      <c r="AA80" s="47"/>
      <c r="AB80" s="47"/>
      <c r="AC80" s="47"/>
      <c r="AD80" s="47"/>
      <c r="AE80" s="47"/>
    </row>
    <row r="81" spans="1:31">
      <c r="A81" s="1"/>
      <c r="B81" s="2"/>
      <c r="C81" s="2"/>
      <c r="D81" s="3"/>
      <c r="E81" s="3"/>
      <c r="F81" s="3"/>
      <c r="G81" s="3"/>
      <c r="H81" s="3"/>
      <c r="I81" s="3"/>
      <c r="J81" s="3"/>
      <c r="K81" s="3"/>
      <c r="L81" s="47"/>
      <c r="M81" s="47"/>
      <c r="N81" s="47"/>
      <c r="O81" s="47"/>
      <c r="P81" s="47"/>
      <c r="Q81" s="47"/>
      <c r="R81" s="47"/>
      <c r="S81" s="47"/>
      <c r="T81" s="47"/>
      <c r="U81" s="47"/>
      <c r="V81" s="47"/>
      <c r="W81" s="47"/>
      <c r="X81" s="47"/>
      <c r="Y81" s="47"/>
      <c r="Z81" s="47"/>
      <c r="AA81" s="47"/>
      <c r="AB81" s="47"/>
      <c r="AC81" s="47"/>
      <c r="AD81" s="47"/>
      <c r="AE81" s="47"/>
    </row>
    <row r="82" spans="1:31">
      <c r="A82" s="1"/>
      <c r="B82" s="2"/>
      <c r="C82" s="2"/>
      <c r="D82" s="3"/>
      <c r="E82" s="3"/>
      <c r="F82" s="3"/>
      <c r="G82" s="3"/>
      <c r="H82" s="3"/>
      <c r="I82" s="3"/>
      <c r="J82" s="3"/>
      <c r="K82" s="3"/>
      <c r="L82" s="47"/>
      <c r="M82" s="47"/>
      <c r="N82" s="47"/>
      <c r="O82" s="47"/>
      <c r="P82" s="47"/>
      <c r="Q82" s="47"/>
      <c r="R82" s="47"/>
      <c r="S82" s="47"/>
      <c r="T82" s="47"/>
      <c r="U82" s="47"/>
      <c r="V82" s="47"/>
      <c r="W82" s="47"/>
      <c r="X82" s="47"/>
      <c r="Y82" s="47"/>
      <c r="Z82" s="47"/>
      <c r="AA82" s="47"/>
      <c r="AB82" s="47"/>
      <c r="AC82" s="47"/>
      <c r="AD82" s="47"/>
      <c r="AE82" s="47"/>
    </row>
    <row r="83" spans="1:31">
      <c r="A83" s="1"/>
      <c r="B83" s="2"/>
      <c r="C83" s="2"/>
      <c r="D83" s="3"/>
      <c r="E83" s="3"/>
      <c r="F83" s="3"/>
      <c r="G83" s="3"/>
      <c r="H83" s="3"/>
      <c r="I83" s="3"/>
      <c r="J83" s="3"/>
      <c r="K83" s="3"/>
      <c r="L83" s="47"/>
      <c r="M83" s="47"/>
      <c r="N83" s="47"/>
      <c r="O83" s="47"/>
      <c r="P83" s="47"/>
      <c r="Q83" s="47"/>
      <c r="R83" s="47"/>
      <c r="S83" s="47"/>
      <c r="T83" s="47"/>
      <c r="U83" s="47"/>
      <c r="V83" s="47"/>
      <c r="W83" s="47"/>
      <c r="X83" s="47"/>
      <c r="Y83" s="47"/>
      <c r="Z83" s="47"/>
      <c r="AA83" s="47"/>
      <c r="AB83" s="47"/>
      <c r="AC83" s="47"/>
      <c r="AD83" s="47"/>
      <c r="AE83" s="47"/>
    </row>
    <row r="84" spans="1:31">
      <c r="A84" s="1"/>
      <c r="B84" s="2"/>
      <c r="C84" s="2"/>
      <c r="D84" s="3"/>
      <c r="E84" s="3"/>
      <c r="F84" s="3"/>
      <c r="G84" s="3"/>
      <c r="H84" s="3"/>
      <c r="I84" s="3"/>
      <c r="J84" s="3"/>
      <c r="K84" s="3"/>
      <c r="L84" s="47"/>
      <c r="M84" s="47"/>
      <c r="N84" s="47"/>
      <c r="O84" s="47"/>
      <c r="P84" s="47"/>
      <c r="Q84" s="47"/>
      <c r="R84" s="47"/>
      <c r="S84" s="47"/>
      <c r="T84" s="47"/>
      <c r="U84" s="47"/>
      <c r="V84" s="47"/>
      <c r="W84" s="47"/>
      <c r="X84" s="47"/>
      <c r="Y84" s="47"/>
      <c r="Z84" s="47"/>
      <c r="AA84" s="47"/>
      <c r="AB84" s="47"/>
      <c r="AC84" s="47"/>
      <c r="AD84" s="47"/>
      <c r="AE84" s="47"/>
    </row>
    <row r="85" spans="1:31">
      <c r="A85" s="1"/>
      <c r="B85" s="2"/>
      <c r="C85" s="2"/>
      <c r="D85" s="3"/>
      <c r="E85" s="3"/>
      <c r="F85" s="3"/>
      <c r="G85" s="3"/>
      <c r="H85" s="3"/>
      <c r="I85" s="3"/>
      <c r="J85" s="3"/>
      <c r="K85" s="3"/>
      <c r="L85" s="47"/>
      <c r="M85" s="47"/>
      <c r="N85" s="47"/>
      <c r="O85" s="47"/>
      <c r="P85" s="47"/>
      <c r="Q85" s="47"/>
      <c r="R85" s="47"/>
      <c r="S85" s="47"/>
      <c r="T85" s="47"/>
      <c r="U85" s="47"/>
      <c r="V85" s="47"/>
      <c r="W85" s="47"/>
      <c r="X85" s="47"/>
      <c r="Y85" s="47"/>
      <c r="Z85" s="47"/>
      <c r="AA85" s="47"/>
      <c r="AB85" s="47"/>
      <c r="AC85" s="47"/>
      <c r="AD85" s="47"/>
      <c r="AE85" s="47"/>
    </row>
    <row r="86" spans="1:31">
      <c r="A86" s="1"/>
      <c r="B86" s="2"/>
      <c r="C86" s="2"/>
      <c r="D86" s="3"/>
      <c r="E86" s="3"/>
      <c r="F86" s="3"/>
      <c r="G86" s="3"/>
      <c r="H86" s="3"/>
      <c r="I86" s="3"/>
      <c r="J86" s="3"/>
      <c r="K86" s="3"/>
      <c r="L86" s="47"/>
      <c r="M86" s="47"/>
      <c r="N86" s="47"/>
      <c r="O86" s="47"/>
      <c r="P86" s="47"/>
      <c r="Q86" s="47"/>
      <c r="R86" s="47"/>
      <c r="S86" s="47"/>
      <c r="T86" s="47"/>
      <c r="U86" s="47"/>
      <c r="V86" s="47"/>
      <c r="W86" s="47"/>
      <c r="X86" s="47"/>
      <c r="Y86" s="47"/>
      <c r="Z86" s="47"/>
      <c r="AA86" s="47"/>
      <c r="AB86" s="47"/>
      <c r="AC86" s="47"/>
      <c r="AD86" s="47"/>
      <c r="AE86" s="47"/>
    </row>
    <row r="87" spans="1:31">
      <c r="A87" s="1"/>
      <c r="B87" s="2"/>
      <c r="C87" s="2"/>
      <c r="D87" s="3"/>
      <c r="E87" s="3"/>
      <c r="F87" s="3"/>
      <c r="G87" s="3"/>
      <c r="H87" s="3"/>
      <c r="I87" s="3"/>
      <c r="J87" s="3"/>
      <c r="K87" s="3"/>
      <c r="L87" s="47"/>
      <c r="M87" s="47"/>
      <c r="N87" s="47"/>
      <c r="O87" s="47"/>
      <c r="P87" s="47"/>
      <c r="Q87" s="47"/>
      <c r="R87" s="47"/>
      <c r="S87" s="47"/>
      <c r="T87" s="47"/>
      <c r="U87" s="47"/>
      <c r="V87" s="47"/>
      <c r="W87" s="47"/>
      <c r="X87" s="47"/>
      <c r="Y87" s="47"/>
      <c r="Z87" s="47"/>
      <c r="AA87" s="47"/>
      <c r="AB87" s="47"/>
      <c r="AC87" s="47"/>
      <c r="AD87" s="47"/>
      <c r="AE87" s="47"/>
    </row>
    <row r="88" spans="1:31">
      <c r="A88" s="1"/>
      <c r="B88" s="2"/>
      <c r="C88" s="2"/>
      <c r="D88" s="3"/>
      <c r="E88" s="3"/>
      <c r="F88" s="3"/>
      <c r="G88" s="3"/>
      <c r="H88" s="3"/>
      <c r="I88" s="3"/>
      <c r="J88" s="3"/>
      <c r="K88" s="3"/>
      <c r="L88" s="47"/>
      <c r="M88" s="47"/>
      <c r="N88" s="47"/>
      <c r="O88" s="47"/>
      <c r="P88" s="47"/>
      <c r="Q88" s="47"/>
      <c r="R88" s="47"/>
      <c r="S88" s="47"/>
      <c r="T88" s="47"/>
      <c r="U88" s="47"/>
      <c r="V88" s="47"/>
      <c r="W88" s="47"/>
      <c r="X88" s="47"/>
      <c r="Y88" s="47"/>
      <c r="Z88" s="47"/>
      <c r="AA88" s="47"/>
      <c r="AB88" s="47"/>
      <c r="AC88" s="47"/>
      <c r="AD88" s="47"/>
      <c r="AE88" s="47"/>
    </row>
    <row r="89" spans="1:31">
      <c r="A89" s="1"/>
      <c r="B89" s="2"/>
      <c r="C89" s="2"/>
      <c r="D89" s="3"/>
      <c r="E89" s="3"/>
      <c r="F89" s="3"/>
      <c r="G89" s="3"/>
      <c r="H89" s="3"/>
      <c r="I89" s="3"/>
      <c r="J89" s="3"/>
      <c r="K89" s="3"/>
      <c r="L89" s="47"/>
      <c r="M89" s="47"/>
      <c r="N89" s="47"/>
      <c r="O89" s="47"/>
      <c r="P89" s="47"/>
      <c r="Q89" s="47"/>
      <c r="R89" s="47"/>
      <c r="S89" s="47"/>
      <c r="T89" s="47"/>
      <c r="U89" s="47"/>
      <c r="V89" s="47"/>
      <c r="W89" s="47"/>
      <c r="X89" s="47"/>
      <c r="Y89" s="47"/>
      <c r="Z89" s="47"/>
      <c r="AA89" s="47"/>
      <c r="AB89" s="47"/>
      <c r="AC89" s="47"/>
      <c r="AD89" s="47"/>
      <c r="AE89" s="47"/>
    </row>
    <row r="90" spans="1:31">
      <c r="A90" s="1"/>
      <c r="B90" s="2"/>
      <c r="C90" s="2"/>
      <c r="D90" s="3"/>
      <c r="E90" s="3"/>
      <c r="F90" s="3"/>
      <c r="G90" s="3"/>
      <c r="H90" s="3"/>
      <c r="I90" s="3"/>
      <c r="J90" s="3"/>
      <c r="K90" s="3"/>
      <c r="L90" s="47"/>
      <c r="M90" s="47"/>
      <c r="N90" s="47"/>
      <c r="O90" s="47"/>
      <c r="P90" s="47"/>
      <c r="Q90" s="47"/>
      <c r="R90" s="47"/>
      <c r="S90" s="47"/>
      <c r="T90" s="47"/>
      <c r="U90" s="47"/>
      <c r="V90" s="47"/>
      <c r="W90" s="47"/>
      <c r="X90" s="47"/>
      <c r="Y90" s="47"/>
      <c r="Z90" s="47"/>
      <c r="AA90" s="47"/>
      <c r="AB90" s="47"/>
      <c r="AC90" s="47"/>
      <c r="AD90" s="47"/>
      <c r="AE90" s="47"/>
    </row>
    <row r="91" spans="1:31">
      <c r="A91" s="1"/>
      <c r="B91" s="2"/>
      <c r="C91" s="2"/>
      <c r="D91" s="3"/>
      <c r="E91" s="3"/>
      <c r="F91" s="3"/>
      <c r="G91" s="3"/>
      <c r="H91" s="3"/>
      <c r="I91" s="3"/>
      <c r="J91" s="3"/>
      <c r="K91" s="3"/>
      <c r="L91" s="47"/>
      <c r="M91" s="47"/>
      <c r="N91" s="47"/>
      <c r="O91" s="47"/>
      <c r="P91" s="47"/>
      <c r="Q91" s="47"/>
      <c r="R91" s="47"/>
      <c r="S91" s="47"/>
      <c r="T91" s="47"/>
      <c r="U91" s="47"/>
      <c r="V91" s="47"/>
      <c r="W91" s="47"/>
      <c r="X91" s="47"/>
      <c r="Y91" s="47"/>
      <c r="Z91" s="47"/>
      <c r="AA91" s="47"/>
      <c r="AB91" s="47"/>
      <c r="AC91" s="47"/>
      <c r="AD91" s="47"/>
      <c r="AE91" s="47"/>
    </row>
    <row r="92" spans="1:31">
      <c r="A92" s="1"/>
      <c r="B92" s="2"/>
      <c r="C92" s="2"/>
      <c r="D92" s="3"/>
      <c r="E92" s="3"/>
      <c r="F92" s="3"/>
      <c r="G92" s="3"/>
      <c r="H92" s="3"/>
      <c r="I92" s="3"/>
      <c r="J92" s="3"/>
      <c r="K92" s="3"/>
      <c r="L92" s="47"/>
      <c r="M92" s="47"/>
      <c r="N92" s="47"/>
      <c r="O92" s="47"/>
      <c r="P92" s="47"/>
      <c r="Q92" s="47"/>
      <c r="R92" s="47"/>
      <c r="S92" s="47"/>
      <c r="T92" s="47"/>
      <c r="U92" s="47"/>
      <c r="V92" s="47"/>
      <c r="W92" s="47"/>
      <c r="X92" s="47"/>
      <c r="Y92" s="47"/>
      <c r="Z92" s="47"/>
      <c r="AA92" s="47"/>
      <c r="AB92" s="47"/>
      <c r="AC92" s="47"/>
      <c r="AD92" s="47"/>
      <c r="AE92" s="47"/>
    </row>
    <row r="93" spans="1:31">
      <c r="A93" s="1"/>
      <c r="B93" s="2"/>
      <c r="C93" s="2"/>
      <c r="D93" s="3"/>
      <c r="E93" s="3"/>
      <c r="F93" s="3"/>
      <c r="G93" s="3"/>
      <c r="H93" s="3"/>
      <c r="I93" s="3"/>
      <c r="J93" s="3"/>
      <c r="K93" s="3"/>
      <c r="L93" s="47"/>
      <c r="M93" s="47"/>
      <c r="N93" s="47"/>
      <c r="O93" s="47"/>
      <c r="P93" s="47"/>
      <c r="Q93" s="47"/>
      <c r="R93" s="47"/>
      <c r="S93" s="47"/>
      <c r="T93" s="47"/>
      <c r="U93" s="47"/>
      <c r="V93" s="47"/>
      <c r="W93" s="47"/>
      <c r="X93" s="47"/>
      <c r="Y93" s="47"/>
      <c r="Z93" s="47"/>
      <c r="AA93" s="47"/>
      <c r="AB93" s="47"/>
      <c r="AC93" s="47"/>
      <c r="AD93" s="47"/>
      <c r="AE93" s="47"/>
    </row>
    <row r="94" spans="1:31">
      <c r="A94" s="1"/>
      <c r="B94" s="2"/>
      <c r="C94" s="2"/>
      <c r="D94" s="3"/>
      <c r="E94" s="3"/>
      <c r="F94" s="3"/>
      <c r="G94" s="3"/>
      <c r="H94" s="3"/>
      <c r="I94" s="3"/>
      <c r="J94" s="3"/>
      <c r="K94" s="3"/>
      <c r="L94" s="47"/>
      <c r="M94" s="47"/>
      <c r="N94" s="47"/>
      <c r="O94" s="47"/>
      <c r="P94" s="47"/>
      <c r="Q94" s="47"/>
      <c r="R94" s="47"/>
      <c r="S94" s="47"/>
      <c r="T94" s="47"/>
      <c r="U94" s="47"/>
      <c r="V94" s="47"/>
      <c r="W94" s="47"/>
      <c r="X94" s="47"/>
      <c r="Y94" s="47"/>
      <c r="Z94" s="47"/>
      <c r="AA94" s="47"/>
      <c r="AB94" s="47"/>
      <c r="AC94" s="47"/>
      <c r="AD94" s="47"/>
      <c r="AE94" s="47"/>
    </row>
    <row r="95" spans="1:31">
      <c r="A95" s="1"/>
      <c r="B95" s="2"/>
      <c r="C95" s="2"/>
      <c r="D95" s="3"/>
      <c r="E95" s="3"/>
      <c r="F95" s="3"/>
      <c r="G95" s="3"/>
      <c r="H95" s="3"/>
      <c r="I95" s="3"/>
      <c r="J95" s="3"/>
      <c r="K95" s="3"/>
      <c r="L95" s="47"/>
      <c r="M95" s="47"/>
      <c r="N95" s="47"/>
      <c r="O95" s="47"/>
      <c r="P95" s="47"/>
      <c r="Q95" s="47"/>
      <c r="R95" s="47"/>
      <c r="S95" s="47"/>
      <c r="T95" s="47"/>
      <c r="U95" s="47"/>
      <c r="V95" s="47"/>
      <c r="W95" s="47"/>
      <c r="X95" s="47"/>
      <c r="Y95" s="47"/>
      <c r="Z95" s="47"/>
      <c r="AA95" s="47"/>
      <c r="AB95" s="47"/>
      <c r="AC95" s="47"/>
      <c r="AD95" s="47"/>
      <c r="AE95" s="47"/>
    </row>
    <row r="96" spans="1:31">
      <c r="A96" s="1"/>
      <c r="B96" s="2"/>
      <c r="C96" s="2"/>
      <c r="D96" s="3"/>
      <c r="E96" s="3"/>
      <c r="F96" s="3"/>
      <c r="G96" s="3"/>
      <c r="H96" s="3"/>
      <c r="I96" s="3"/>
      <c r="J96" s="3"/>
      <c r="K96" s="3"/>
      <c r="L96" s="47"/>
      <c r="M96" s="47"/>
      <c r="N96" s="47"/>
      <c r="O96" s="47"/>
      <c r="P96" s="47"/>
      <c r="Q96" s="47"/>
      <c r="R96" s="47"/>
      <c r="S96" s="47"/>
      <c r="T96" s="47"/>
      <c r="U96" s="47"/>
      <c r="V96" s="47"/>
      <c r="W96" s="47"/>
      <c r="X96" s="47"/>
      <c r="Y96" s="47"/>
      <c r="Z96" s="47"/>
      <c r="AA96" s="47"/>
      <c r="AB96" s="47"/>
      <c r="AC96" s="47"/>
      <c r="AD96" s="47"/>
      <c r="AE96" s="47"/>
    </row>
    <row r="97" spans="1:31">
      <c r="A97" s="1"/>
      <c r="B97" s="2"/>
      <c r="C97" s="2"/>
      <c r="D97" s="3"/>
      <c r="E97" s="3"/>
      <c r="F97" s="3"/>
      <c r="G97" s="3"/>
      <c r="H97" s="3"/>
      <c r="I97" s="3"/>
      <c r="J97" s="3"/>
      <c r="K97" s="3"/>
      <c r="L97" s="47"/>
      <c r="M97" s="47"/>
      <c r="N97" s="47"/>
      <c r="O97" s="47"/>
      <c r="P97" s="47"/>
      <c r="Q97" s="47"/>
      <c r="R97" s="47"/>
      <c r="S97" s="47"/>
      <c r="T97" s="47"/>
      <c r="U97" s="47"/>
      <c r="V97" s="47"/>
      <c r="W97" s="47"/>
      <c r="X97" s="47"/>
      <c r="Y97" s="47"/>
      <c r="Z97" s="47"/>
      <c r="AA97" s="47"/>
      <c r="AB97" s="47"/>
      <c r="AC97" s="47"/>
      <c r="AD97" s="47"/>
      <c r="AE97" s="47"/>
    </row>
    <row r="98" spans="1:31">
      <c r="A98" s="1"/>
      <c r="B98" s="2"/>
      <c r="C98" s="2"/>
      <c r="D98" s="3"/>
      <c r="E98" s="3"/>
      <c r="F98" s="3"/>
      <c r="G98" s="3"/>
      <c r="H98" s="3"/>
      <c r="I98" s="3"/>
      <c r="J98" s="3"/>
      <c r="K98" s="3"/>
      <c r="L98" s="47"/>
      <c r="M98" s="47"/>
      <c r="N98" s="47"/>
      <c r="O98" s="47"/>
      <c r="P98" s="47"/>
      <c r="Q98" s="47"/>
      <c r="R98" s="47"/>
      <c r="S98" s="47"/>
      <c r="T98" s="47"/>
      <c r="U98" s="47"/>
      <c r="V98" s="47"/>
      <c r="W98" s="47"/>
      <c r="X98" s="47"/>
      <c r="Y98" s="47"/>
      <c r="Z98" s="47"/>
      <c r="AA98" s="47"/>
      <c r="AB98" s="47"/>
      <c r="AC98" s="47"/>
      <c r="AD98" s="47"/>
      <c r="AE98" s="47"/>
    </row>
    <row r="99" spans="1:31">
      <c r="A99" s="1"/>
      <c r="B99" s="2"/>
      <c r="C99" s="2"/>
      <c r="D99" s="3"/>
      <c r="E99" s="3"/>
      <c r="F99" s="3"/>
      <c r="G99" s="3"/>
      <c r="H99" s="3"/>
      <c r="I99" s="3"/>
      <c r="J99" s="3"/>
      <c r="K99" s="3"/>
      <c r="L99" s="47"/>
      <c r="M99" s="47"/>
      <c r="N99" s="47"/>
      <c r="O99" s="47"/>
      <c r="P99" s="47"/>
      <c r="Q99" s="47"/>
      <c r="R99" s="47"/>
      <c r="S99" s="47"/>
      <c r="T99" s="47"/>
      <c r="U99" s="47"/>
      <c r="V99" s="47"/>
      <c r="W99" s="47"/>
      <c r="X99" s="47"/>
      <c r="Y99" s="47"/>
      <c r="Z99" s="47"/>
      <c r="AA99" s="47"/>
      <c r="AB99" s="47"/>
      <c r="AC99" s="47"/>
      <c r="AD99" s="47"/>
      <c r="AE99" s="47"/>
    </row>
    <row r="100" spans="1:31">
      <c r="A100" s="1"/>
      <c r="B100" s="2"/>
      <c r="C100" s="2"/>
      <c r="D100" s="3"/>
      <c r="E100" s="3"/>
      <c r="F100" s="3"/>
      <c r="G100" s="3"/>
      <c r="H100" s="3"/>
      <c r="I100" s="3"/>
      <c r="J100" s="3"/>
      <c r="K100" s="3"/>
      <c r="L100" s="47"/>
      <c r="M100" s="47"/>
      <c r="N100" s="47"/>
      <c r="O100" s="47"/>
      <c r="P100" s="47"/>
      <c r="Q100" s="47"/>
      <c r="R100" s="47"/>
      <c r="S100" s="47"/>
      <c r="T100" s="47"/>
      <c r="U100" s="47"/>
      <c r="V100" s="47"/>
      <c r="W100" s="47"/>
      <c r="X100" s="47"/>
      <c r="Y100" s="47"/>
      <c r="Z100" s="47"/>
      <c r="AA100" s="47"/>
      <c r="AB100" s="47"/>
      <c r="AC100" s="47"/>
      <c r="AD100" s="47"/>
      <c r="AE100" s="47"/>
    </row>
    <row r="101" spans="1:31">
      <c r="A101" s="1"/>
      <c r="B101" s="2"/>
      <c r="C101" s="2"/>
      <c r="D101" s="3"/>
      <c r="E101" s="3"/>
      <c r="F101" s="3"/>
      <c r="G101" s="3"/>
      <c r="H101" s="3"/>
      <c r="I101" s="3"/>
      <c r="J101" s="3"/>
      <c r="K101" s="3"/>
      <c r="L101" s="47"/>
      <c r="M101" s="47"/>
      <c r="N101" s="47"/>
      <c r="O101" s="47"/>
      <c r="P101" s="47"/>
      <c r="Q101" s="47"/>
      <c r="R101" s="47"/>
      <c r="S101" s="47"/>
      <c r="T101" s="47"/>
      <c r="U101" s="47"/>
      <c r="V101" s="47"/>
      <c r="W101" s="47"/>
      <c r="X101" s="47"/>
      <c r="Y101" s="47"/>
      <c r="Z101" s="47"/>
      <c r="AA101" s="47"/>
      <c r="AB101" s="47"/>
      <c r="AC101" s="47"/>
      <c r="AD101" s="47"/>
      <c r="AE101" s="47"/>
    </row>
    <row r="102" spans="1:31">
      <c r="A102" s="1"/>
      <c r="B102" s="2"/>
      <c r="C102" s="2"/>
      <c r="D102" s="3"/>
      <c r="E102" s="3"/>
      <c r="F102" s="3"/>
      <c r="G102" s="3"/>
      <c r="H102" s="3"/>
      <c r="I102" s="3"/>
      <c r="J102" s="3"/>
      <c r="K102" s="3"/>
      <c r="L102" s="47"/>
      <c r="M102" s="47"/>
      <c r="N102" s="47"/>
      <c r="O102" s="47"/>
      <c r="P102" s="47"/>
      <c r="Q102" s="47"/>
      <c r="R102" s="47"/>
      <c r="S102" s="47"/>
      <c r="T102" s="47"/>
      <c r="U102" s="47"/>
      <c r="V102" s="47"/>
      <c r="W102" s="47"/>
      <c r="X102" s="47"/>
      <c r="Y102" s="47"/>
      <c r="Z102" s="47"/>
      <c r="AA102" s="47"/>
      <c r="AB102" s="47"/>
      <c r="AC102" s="47"/>
      <c r="AD102" s="47"/>
      <c r="AE102" s="47"/>
    </row>
    <row r="103" spans="1:31">
      <c r="A103" s="1"/>
      <c r="B103" s="2"/>
      <c r="C103" s="2"/>
      <c r="D103" s="3"/>
      <c r="E103" s="3"/>
      <c r="F103" s="3"/>
      <c r="G103" s="3"/>
      <c r="H103" s="3"/>
      <c r="I103" s="3"/>
      <c r="J103" s="3"/>
      <c r="K103" s="3"/>
      <c r="L103" s="47"/>
      <c r="M103" s="47"/>
      <c r="N103" s="47"/>
      <c r="O103" s="47"/>
      <c r="P103" s="47"/>
      <c r="Q103" s="47"/>
      <c r="R103" s="47"/>
      <c r="S103" s="47"/>
      <c r="T103" s="47"/>
      <c r="U103" s="47"/>
      <c r="V103" s="47"/>
      <c r="W103" s="47"/>
      <c r="X103" s="47"/>
      <c r="Y103" s="47"/>
      <c r="Z103" s="47"/>
      <c r="AA103" s="47"/>
      <c r="AB103" s="47"/>
      <c r="AC103" s="47"/>
      <c r="AD103" s="47"/>
      <c r="AE103" s="47"/>
    </row>
    <row r="104" spans="1:31">
      <c r="A104" s="1"/>
      <c r="B104" s="2"/>
      <c r="C104" s="2"/>
      <c r="D104" s="3"/>
      <c r="E104" s="3"/>
      <c r="F104" s="3"/>
      <c r="G104" s="3"/>
      <c r="H104" s="3"/>
      <c r="I104" s="3"/>
      <c r="J104" s="3"/>
      <c r="K104" s="3"/>
      <c r="L104" s="47"/>
      <c r="M104" s="47"/>
      <c r="N104" s="47"/>
      <c r="O104" s="47"/>
      <c r="P104" s="47"/>
      <c r="Q104" s="47"/>
      <c r="R104" s="47"/>
      <c r="S104" s="47"/>
      <c r="T104" s="47"/>
      <c r="U104" s="47"/>
      <c r="V104" s="47"/>
      <c r="W104" s="47"/>
      <c r="X104" s="47"/>
      <c r="Y104" s="47"/>
      <c r="Z104" s="47"/>
      <c r="AA104" s="47"/>
      <c r="AB104" s="47"/>
      <c r="AC104" s="47"/>
      <c r="AD104" s="47"/>
      <c r="AE104" s="47"/>
    </row>
    <row r="105" spans="1:31">
      <c r="A105" s="1"/>
      <c r="B105" s="2"/>
      <c r="C105" s="2"/>
      <c r="D105" s="3"/>
      <c r="E105" s="3"/>
      <c r="F105" s="3"/>
      <c r="G105" s="3"/>
      <c r="H105" s="3"/>
      <c r="I105" s="3"/>
      <c r="J105" s="3"/>
      <c r="K105" s="3"/>
      <c r="L105" s="47"/>
      <c r="M105" s="47"/>
      <c r="N105" s="47"/>
      <c r="O105" s="47"/>
      <c r="P105" s="47"/>
      <c r="Q105" s="47"/>
      <c r="R105" s="47"/>
      <c r="S105" s="47"/>
      <c r="T105" s="47"/>
      <c r="U105" s="47"/>
      <c r="V105" s="47"/>
      <c r="W105" s="47"/>
      <c r="X105" s="47"/>
      <c r="Y105" s="47"/>
      <c r="Z105" s="47"/>
      <c r="AA105" s="47"/>
      <c r="AB105" s="47"/>
      <c r="AC105" s="47"/>
      <c r="AD105" s="47"/>
      <c r="AE105" s="47"/>
    </row>
    <row r="106" spans="1:31">
      <c r="A106" s="1"/>
      <c r="B106" s="2"/>
      <c r="C106" s="2"/>
      <c r="D106" s="3"/>
      <c r="E106" s="3"/>
      <c r="F106" s="3"/>
      <c r="G106" s="3"/>
      <c r="H106" s="3"/>
      <c r="I106" s="3"/>
      <c r="J106" s="3"/>
      <c r="K106" s="3"/>
      <c r="L106" s="47"/>
      <c r="M106" s="47"/>
      <c r="N106" s="47"/>
      <c r="O106" s="47"/>
      <c r="P106" s="47"/>
      <c r="Q106" s="47"/>
      <c r="R106" s="47"/>
      <c r="S106" s="47"/>
      <c r="T106" s="47"/>
      <c r="U106" s="47"/>
      <c r="V106" s="47"/>
      <c r="W106" s="47"/>
      <c r="X106" s="47"/>
      <c r="Y106" s="47"/>
      <c r="Z106" s="47"/>
      <c r="AA106" s="47"/>
      <c r="AB106" s="47"/>
      <c r="AC106" s="47"/>
      <c r="AD106" s="47"/>
      <c r="AE106" s="47"/>
    </row>
    <row r="107" spans="1:31">
      <c r="A107" s="1"/>
      <c r="B107" s="2"/>
      <c r="C107" s="2"/>
      <c r="D107" s="3"/>
      <c r="E107" s="3"/>
      <c r="F107" s="3"/>
      <c r="G107" s="3"/>
      <c r="H107" s="3"/>
      <c r="I107" s="3"/>
      <c r="J107" s="3"/>
      <c r="K107" s="3"/>
      <c r="L107" s="47"/>
      <c r="M107" s="47"/>
      <c r="N107" s="47"/>
      <c r="O107" s="47"/>
      <c r="P107" s="47"/>
      <c r="Q107" s="47"/>
      <c r="R107" s="47"/>
      <c r="S107" s="47"/>
      <c r="T107" s="47"/>
      <c r="U107" s="47"/>
      <c r="V107" s="47"/>
      <c r="W107" s="47"/>
      <c r="X107" s="47"/>
      <c r="Y107" s="47"/>
      <c r="Z107" s="47"/>
      <c r="AA107" s="47"/>
      <c r="AB107" s="47"/>
      <c r="AC107" s="47"/>
      <c r="AD107" s="47"/>
      <c r="AE107" s="47"/>
    </row>
    <row r="108" spans="1:31">
      <c r="A108" s="1"/>
      <c r="B108" s="2"/>
      <c r="C108" s="2"/>
      <c r="D108" s="3"/>
      <c r="E108" s="3"/>
      <c r="F108" s="3"/>
      <c r="G108" s="3"/>
      <c r="H108" s="3"/>
      <c r="I108" s="3"/>
      <c r="J108" s="3"/>
      <c r="K108" s="3"/>
      <c r="L108" s="47"/>
      <c r="M108" s="47"/>
      <c r="N108" s="47"/>
      <c r="O108" s="47"/>
      <c r="P108" s="47"/>
      <c r="Q108" s="47"/>
      <c r="R108" s="47"/>
      <c r="S108" s="47"/>
      <c r="T108" s="47"/>
      <c r="U108" s="47"/>
      <c r="V108" s="47"/>
      <c r="W108" s="47"/>
      <c r="X108" s="47"/>
      <c r="Y108" s="47"/>
      <c r="Z108" s="47"/>
      <c r="AA108" s="47"/>
      <c r="AB108" s="47"/>
      <c r="AC108" s="47"/>
      <c r="AD108" s="47"/>
      <c r="AE108" s="47"/>
    </row>
    <row r="109" spans="1:31">
      <c r="A109" s="1"/>
      <c r="B109" s="2"/>
      <c r="C109" s="2"/>
      <c r="D109" s="3"/>
      <c r="E109" s="3"/>
      <c r="F109" s="3"/>
      <c r="G109" s="3"/>
      <c r="H109" s="3"/>
      <c r="I109" s="3"/>
      <c r="J109" s="3"/>
      <c r="K109" s="3"/>
      <c r="L109" s="47"/>
      <c r="M109" s="47"/>
      <c r="N109" s="47"/>
      <c r="O109" s="47"/>
      <c r="P109" s="47"/>
      <c r="Q109" s="47"/>
      <c r="R109" s="47"/>
      <c r="S109" s="47"/>
      <c r="T109" s="47"/>
      <c r="U109" s="47"/>
      <c r="V109" s="47"/>
      <c r="W109" s="47"/>
      <c r="X109" s="47"/>
      <c r="Y109" s="47"/>
      <c r="Z109" s="47"/>
      <c r="AA109" s="47"/>
      <c r="AB109" s="47"/>
      <c r="AC109" s="47"/>
      <c r="AD109" s="47"/>
      <c r="AE109" s="47"/>
    </row>
    <row r="110" spans="1:31">
      <c r="A110" s="1"/>
      <c r="B110" s="2"/>
      <c r="C110" s="2"/>
      <c r="D110" s="3"/>
      <c r="E110" s="3"/>
      <c r="F110" s="3"/>
      <c r="G110" s="3"/>
      <c r="H110" s="3"/>
      <c r="I110" s="3"/>
      <c r="J110" s="3"/>
      <c r="K110" s="3"/>
      <c r="L110" s="47"/>
      <c r="M110" s="47"/>
      <c r="N110" s="47"/>
      <c r="O110" s="47"/>
      <c r="P110" s="47"/>
      <c r="Q110" s="47"/>
      <c r="R110" s="47"/>
      <c r="S110" s="47"/>
      <c r="T110" s="47"/>
      <c r="U110" s="47"/>
      <c r="V110" s="47"/>
      <c r="W110" s="47"/>
      <c r="X110" s="47"/>
      <c r="Y110" s="47"/>
      <c r="Z110" s="47"/>
      <c r="AA110" s="47"/>
      <c r="AB110" s="47"/>
      <c r="AC110" s="47"/>
      <c r="AD110" s="47"/>
      <c r="AE110" s="47"/>
    </row>
    <row r="111" spans="1:31">
      <c r="A111" s="1"/>
      <c r="B111" s="2"/>
      <c r="C111" s="2"/>
      <c r="D111" s="3"/>
      <c r="E111" s="3"/>
      <c r="F111" s="3"/>
      <c r="G111" s="3"/>
      <c r="H111" s="3"/>
      <c r="I111" s="3"/>
      <c r="J111" s="3"/>
      <c r="K111" s="3"/>
      <c r="L111" s="47"/>
      <c r="M111" s="47"/>
      <c r="N111" s="47"/>
      <c r="O111" s="47"/>
      <c r="P111" s="47"/>
      <c r="Q111" s="47"/>
      <c r="R111" s="47"/>
      <c r="S111" s="47"/>
      <c r="T111" s="47"/>
      <c r="U111" s="47"/>
      <c r="V111" s="47"/>
      <c r="W111" s="47"/>
      <c r="X111" s="47"/>
      <c r="Y111" s="47"/>
      <c r="Z111" s="47"/>
      <c r="AA111" s="47"/>
      <c r="AB111" s="47"/>
      <c r="AC111" s="47"/>
      <c r="AD111" s="47"/>
      <c r="AE111" s="47"/>
    </row>
    <row r="112" spans="1:31">
      <c r="A112" s="1"/>
      <c r="B112" s="2"/>
      <c r="C112" s="2"/>
      <c r="D112" s="3"/>
      <c r="E112" s="3"/>
      <c r="F112" s="3"/>
      <c r="G112" s="3"/>
      <c r="H112" s="3"/>
      <c r="I112" s="3"/>
      <c r="J112" s="3"/>
      <c r="K112" s="3"/>
      <c r="L112" s="47"/>
      <c r="M112" s="47"/>
      <c r="N112" s="47"/>
      <c r="O112" s="47"/>
      <c r="P112" s="47"/>
      <c r="Q112" s="47"/>
      <c r="R112" s="47"/>
      <c r="S112" s="47"/>
      <c r="T112" s="47"/>
      <c r="U112" s="47"/>
      <c r="V112" s="47"/>
      <c r="W112" s="47"/>
      <c r="X112" s="47"/>
      <c r="Y112" s="47"/>
      <c r="Z112" s="47"/>
      <c r="AA112" s="47"/>
      <c r="AB112" s="47"/>
      <c r="AC112" s="47"/>
      <c r="AD112" s="47"/>
      <c r="AE112" s="47"/>
    </row>
    <row r="113" spans="1:31">
      <c r="A113" s="1"/>
      <c r="B113" s="2"/>
      <c r="C113" s="2"/>
      <c r="D113" s="3"/>
      <c r="E113" s="3"/>
      <c r="F113" s="3"/>
      <c r="G113" s="3"/>
      <c r="H113" s="3"/>
      <c r="I113" s="3"/>
      <c r="J113" s="3"/>
      <c r="K113" s="3"/>
      <c r="L113" s="47"/>
      <c r="M113" s="47"/>
      <c r="N113" s="47"/>
      <c r="O113" s="47"/>
      <c r="P113" s="47"/>
      <c r="Q113" s="47"/>
      <c r="R113" s="47"/>
      <c r="S113" s="47"/>
      <c r="T113" s="47"/>
      <c r="U113" s="47"/>
      <c r="V113" s="47"/>
      <c r="W113" s="47"/>
      <c r="X113" s="47"/>
      <c r="Y113" s="47"/>
      <c r="Z113" s="47"/>
      <c r="AA113" s="47"/>
      <c r="AB113" s="47"/>
      <c r="AC113" s="47"/>
      <c r="AD113" s="47"/>
      <c r="AE113" s="47"/>
    </row>
    <row r="114" spans="1:31">
      <c r="A114" s="1"/>
      <c r="B114" s="2"/>
      <c r="C114" s="2"/>
      <c r="D114" s="3"/>
      <c r="E114" s="3"/>
      <c r="F114" s="3"/>
      <c r="G114" s="3"/>
      <c r="H114" s="3"/>
      <c r="I114" s="3"/>
      <c r="J114" s="3"/>
      <c r="K114" s="3"/>
      <c r="L114" s="47"/>
      <c r="M114" s="47"/>
      <c r="N114" s="47"/>
      <c r="O114" s="47"/>
      <c r="P114" s="47"/>
      <c r="Q114" s="47"/>
      <c r="R114" s="47"/>
      <c r="S114" s="47"/>
      <c r="T114" s="47"/>
      <c r="U114" s="47"/>
      <c r="V114" s="47"/>
      <c r="W114" s="47"/>
      <c r="X114" s="47"/>
      <c r="Y114" s="47"/>
      <c r="Z114" s="47"/>
      <c r="AA114" s="47"/>
      <c r="AB114" s="47"/>
      <c r="AC114" s="47"/>
      <c r="AD114" s="47"/>
      <c r="AE114" s="47"/>
    </row>
    <row r="115" spans="1:31">
      <c r="A115" s="1"/>
      <c r="B115" s="2"/>
      <c r="C115" s="2"/>
      <c r="D115" s="3"/>
      <c r="E115" s="3"/>
      <c r="F115" s="3"/>
      <c r="G115" s="3"/>
      <c r="H115" s="3"/>
      <c r="I115" s="3"/>
      <c r="J115" s="3"/>
      <c r="K115" s="3"/>
      <c r="L115" s="47"/>
      <c r="M115" s="47"/>
      <c r="N115" s="47"/>
      <c r="O115" s="47"/>
      <c r="P115" s="47"/>
      <c r="Q115" s="47"/>
      <c r="R115" s="47"/>
      <c r="S115" s="47"/>
      <c r="T115" s="47"/>
      <c r="U115" s="47"/>
      <c r="V115" s="47"/>
      <c r="W115" s="47"/>
      <c r="X115" s="47"/>
      <c r="Y115" s="47"/>
      <c r="Z115" s="47"/>
      <c r="AA115" s="47"/>
      <c r="AB115" s="47"/>
      <c r="AC115" s="47"/>
      <c r="AD115" s="47"/>
      <c r="AE115" s="47"/>
    </row>
    <row r="116" spans="1:31">
      <c r="A116" s="1"/>
      <c r="B116" s="2"/>
      <c r="C116" s="2"/>
      <c r="D116" s="3"/>
      <c r="E116" s="3"/>
      <c r="F116" s="3"/>
      <c r="G116" s="3"/>
      <c r="H116" s="3"/>
      <c r="I116" s="3"/>
      <c r="J116" s="3"/>
      <c r="K116" s="3"/>
      <c r="L116" s="47"/>
      <c r="M116" s="47"/>
      <c r="N116" s="47"/>
      <c r="O116" s="47"/>
      <c r="P116" s="47"/>
      <c r="Q116" s="47"/>
      <c r="R116" s="47"/>
      <c r="S116" s="47"/>
      <c r="T116" s="47"/>
      <c r="U116" s="47"/>
      <c r="V116" s="47"/>
      <c r="W116" s="47"/>
      <c r="X116" s="47"/>
      <c r="Y116" s="47"/>
      <c r="Z116" s="47"/>
      <c r="AA116" s="47"/>
      <c r="AB116" s="47"/>
      <c r="AC116" s="47"/>
      <c r="AD116" s="47"/>
      <c r="AE116" s="47"/>
    </row>
    <row r="117" spans="1:31">
      <c r="A117" s="1"/>
      <c r="B117" s="2"/>
      <c r="C117" s="2"/>
      <c r="D117" s="3"/>
      <c r="E117" s="3"/>
      <c r="F117" s="3"/>
      <c r="G117" s="3"/>
      <c r="H117" s="3"/>
      <c r="I117" s="3"/>
      <c r="J117" s="3"/>
      <c r="K117" s="3"/>
      <c r="L117" s="47"/>
      <c r="M117" s="47"/>
      <c r="N117" s="47"/>
      <c r="O117" s="47"/>
      <c r="P117" s="47"/>
      <c r="Q117" s="47"/>
      <c r="R117" s="47"/>
      <c r="S117" s="47"/>
      <c r="T117" s="47"/>
      <c r="U117" s="47"/>
      <c r="V117" s="47"/>
      <c r="W117" s="47"/>
      <c r="X117" s="47"/>
      <c r="Y117" s="47"/>
      <c r="Z117" s="47"/>
      <c r="AA117" s="47"/>
      <c r="AB117" s="47"/>
      <c r="AC117" s="47"/>
      <c r="AD117" s="47"/>
      <c r="AE117" s="47"/>
    </row>
    <row r="118" spans="1:31">
      <c r="A118" s="1"/>
      <c r="B118" s="2"/>
      <c r="C118" s="2"/>
      <c r="D118" s="3"/>
      <c r="E118" s="3"/>
      <c r="F118" s="3"/>
      <c r="G118" s="3"/>
      <c r="H118" s="3"/>
      <c r="I118" s="3"/>
      <c r="J118" s="3"/>
      <c r="K118" s="3"/>
      <c r="L118" s="47"/>
      <c r="M118" s="47"/>
      <c r="N118" s="47"/>
      <c r="O118" s="47"/>
      <c r="P118" s="47"/>
      <c r="Q118" s="47"/>
      <c r="R118" s="47"/>
      <c r="S118" s="47"/>
      <c r="T118" s="47"/>
      <c r="U118" s="47"/>
      <c r="V118" s="47"/>
      <c r="W118" s="47"/>
      <c r="X118" s="47"/>
      <c r="Y118" s="47"/>
      <c r="Z118" s="47"/>
      <c r="AA118" s="47"/>
      <c r="AB118" s="47"/>
      <c r="AC118" s="47"/>
      <c r="AD118" s="47"/>
      <c r="AE118" s="47"/>
    </row>
    <row r="119" spans="1:31">
      <c r="A119" s="1"/>
      <c r="B119" s="2"/>
      <c r="C119" s="2"/>
      <c r="D119" s="3"/>
      <c r="E119" s="3"/>
      <c r="F119" s="3"/>
      <c r="G119" s="3"/>
      <c r="H119" s="3"/>
      <c r="I119" s="3"/>
      <c r="J119" s="3"/>
      <c r="K119" s="3"/>
      <c r="L119" s="47"/>
      <c r="M119" s="47"/>
      <c r="N119" s="47"/>
      <c r="O119" s="47"/>
      <c r="P119" s="47"/>
      <c r="Q119" s="47"/>
      <c r="R119" s="47"/>
      <c r="S119" s="47"/>
      <c r="T119" s="47"/>
      <c r="U119" s="47"/>
      <c r="V119" s="47"/>
      <c r="W119" s="47"/>
      <c r="X119" s="47"/>
      <c r="Y119" s="47"/>
      <c r="Z119" s="47"/>
      <c r="AA119" s="47"/>
      <c r="AB119" s="47"/>
      <c r="AC119" s="47"/>
      <c r="AD119" s="47"/>
      <c r="AE119" s="47"/>
    </row>
    <row r="120" spans="1:31">
      <c r="A120" s="1"/>
      <c r="B120" s="2"/>
      <c r="C120" s="2"/>
      <c r="D120" s="3"/>
      <c r="E120" s="3"/>
      <c r="F120" s="3"/>
      <c r="G120" s="3"/>
      <c r="H120" s="3"/>
      <c r="I120" s="3"/>
      <c r="J120" s="3"/>
      <c r="K120" s="3"/>
      <c r="L120" s="47"/>
      <c r="M120" s="47"/>
      <c r="N120" s="47"/>
      <c r="O120" s="47"/>
      <c r="P120" s="47"/>
      <c r="Q120" s="47"/>
      <c r="R120" s="47"/>
      <c r="S120" s="47"/>
      <c r="T120" s="47"/>
      <c r="U120" s="47"/>
      <c r="V120" s="47"/>
      <c r="W120" s="47"/>
      <c r="X120" s="47"/>
      <c r="Y120" s="47"/>
      <c r="Z120" s="47"/>
      <c r="AA120" s="47"/>
      <c r="AB120" s="47"/>
      <c r="AC120" s="47"/>
      <c r="AD120" s="47"/>
      <c r="AE120" s="47"/>
    </row>
    <row r="121" spans="1:31">
      <c r="A121" s="1"/>
      <c r="B121" s="2"/>
      <c r="C121" s="2"/>
      <c r="D121" s="3"/>
      <c r="E121" s="3"/>
      <c r="F121" s="3"/>
      <c r="G121" s="3"/>
      <c r="H121" s="3"/>
      <c r="I121" s="3"/>
      <c r="J121" s="3"/>
      <c r="K121" s="3"/>
      <c r="L121" s="47"/>
      <c r="M121" s="47"/>
      <c r="N121" s="47"/>
      <c r="O121" s="47"/>
      <c r="P121" s="47"/>
      <c r="Q121" s="47"/>
      <c r="R121" s="47"/>
      <c r="S121" s="47"/>
      <c r="T121" s="47"/>
      <c r="U121" s="47"/>
      <c r="V121" s="47"/>
      <c r="W121" s="47"/>
      <c r="X121" s="47"/>
      <c r="Y121" s="47"/>
      <c r="Z121" s="47"/>
      <c r="AA121" s="47"/>
      <c r="AB121" s="47"/>
      <c r="AC121" s="47"/>
      <c r="AD121" s="47"/>
      <c r="AE121" s="47"/>
    </row>
    <row r="122" spans="1:31">
      <c r="A122" s="1"/>
      <c r="B122" s="2"/>
      <c r="C122" s="2"/>
      <c r="D122" s="3"/>
      <c r="E122" s="3"/>
      <c r="F122" s="3"/>
      <c r="G122" s="3"/>
      <c r="H122" s="3"/>
      <c r="I122" s="3"/>
      <c r="J122" s="3"/>
      <c r="K122" s="3"/>
      <c r="L122" s="47"/>
      <c r="M122" s="47"/>
      <c r="N122" s="47"/>
      <c r="O122" s="47"/>
      <c r="P122" s="47"/>
      <c r="Q122" s="47"/>
      <c r="R122" s="47"/>
      <c r="S122" s="47"/>
      <c r="T122" s="47"/>
      <c r="U122" s="47"/>
      <c r="V122" s="47"/>
      <c r="W122" s="47"/>
      <c r="X122" s="47"/>
      <c r="Y122" s="47"/>
      <c r="Z122" s="47"/>
      <c r="AA122" s="47"/>
      <c r="AB122" s="47"/>
      <c r="AC122" s="47"/>
      <c r="AD122" s="47"/>
      <c r="AE122" s="47"/>
    </row>
    <row r="123" spans="1:31">
      <c r="A123" s="1"/>
      <c r="B123" s="2"/>
      <c r="C123" s="2"/>
      <c r="D123" s="3"/>
      <c r="E123" s="3"/>
      <c r="F123" s="3"/>
      <c r="G123" s="3"/>
      <c r="H123" s="3"/>
      <c r="I123" s="3"/>
      <c r="J123" s="3"/>
      <c r="K123" s="3"/>
      <c r="L123" s="47"/>
      <c r="M123" s="47"/>
      <c r="N123" s="47"/>
      <c r="O123" s="47"/>
      <c r="P123" s="47"/>
      <c r="Q123" s="47"/>
      <c r="R123" s="47"/>
      <c r="S123" s="47"/>
      <c r="T123" s="47"/>
      <c r="U123" s="47"/>
      <c r="V123" s="47"/>
      <c r="W123" s="47"/>
      <c r="X123" s="47"/>
      <c r="Y123" s="47"/>
      <c r="Z123" s="47"/>
      <c r="AA123" s="47"/>
      <c r="AB123" s="47"/>
      <c r="AC123" s="47"/>
      <c r="AD123" s="47"/>
      <c r="AE123" s="47"/>
    </row>
    <row r="124" spans="1:31">
      <c r="A124" s="1"/>
      <c r="B124" s="2"/>
      <c r="C124" s="2"/>
      <c r="D124" s="3"/>
      <c r="E124" s="3"/>
      <c r="F124" s="3"/>
      <c r="G124" s="3"/>
      <c r="H124" s="3"/>
      <c r="I124" s="3"/>
      <c r="J124" s="3"/>
      <c r="K124" s="3"/>
      <c r="L124" s="47"/>
      <c r="M124" s="47"/>
      <c r="N124" s="47"/>
      <c r="O124" s="47"/>
      <c r="P124" s="47"/>
      <c r="Q124" s="47"/>
      <c r="R124" s="47"/>
      <c r="S124" s="47"/>
      <c r="T124" s="47"/>
      <c r="U124" s="47"/>
      <c r="V124" s="47"/>
      <c r="W124" s="47"/>
      <c r="X124" s="47"/>
      <c r="Y124" s="47"/>
      <c r="Z124" s="47"/>
      <c r="AA124" s="47"/>
      <c r="AB124" s="47"/>
      <c r="AC124" s="47"/>
      <c r="AD124" s="47"/>
      <c r="AE124" s="47"/>
    </row>
    <row r="125" spans="1:31">
      <c r="A125" s="1"/>
      <c r="B125" s="2"/>
      <c r="C125" s="2"/>
      <c r="D125" s="3"/>
      <c r="E125" s="3"/>
      <c r="F125" s="3"/>
      <c r="G125" s="3"/>
      <c r="H125" s="3"/>
      <c r="I125" s="3"/>
      <c r="J125" s="3"/>
      <c r="K125" s="3"/>
      <c r="L125" s="47"/>
      <c r="M125" s="47"/>
      <c r="N125" s="47"/>
      <c r="O125" s="47"/>
      <c r="P125" s="47"/>
      <c r="Q125" s="47"/>
      <c r="R125" s="47"/>
      <c r="S125" s="47"/>
      <c r="T125" s="47"/>
      <c r="U125" s="47"/>
      <c r="V125" s="47"/>
      <c r="W125" s="47"/>
      <c r="X125" s="47"/>
      <c r="Y125" s="47"/>
      <c r="Z125" s="47"/>
      <c r="AA125" s="47"/>
      <c r="AB125" s="47"/>
      <c r="AC125" s="47"/>
      <c r="AD125" s="47"/>
      <c r="AE125" s="47"/>
    </row>
    <row r="126" spans="1:31">
      <c r="A126" s="1"/>
      <c r="B126" s="2"/>
      <c r="C126" s="2"/>
      <c r="D126" s="3"/>
      <c r="E126" s="3"/>
      <c r="F126" s="3"/>
      <c r="G126" s="3"/>
      <c r="H126" s="3"/>
      <c r="I126" s="3"/>
      <c r="J126" s="3"/>
      <c r="K126" s="3"/>
      <c r="L126" s="47"/>
      <c r="M126" s="47"/>
      <c r="N126" s="47"/>
      <c r="O126" s="47"/>
      <c r="P126" s="47"/>
      <c r="Q126" s="47"/>
      <c r="R126" s="47"/>
      <c r="S126" s="47"/>
      <c r="T126" s="47"/>
      <c r="U126" s="47"/>
      <c r="V126" s="47"/>
      <c r="W126" s="47"/>
      <c r="X126" s="47"/>
      <c r="Y126" s="47"/>
      <c r="Z126" s="47"/>
      <c r="AA126" s="47"/>
      <c r="AB126" s="47"/>
      <c r="AC126" s="47"/>
      <c r="AD126" s="47"/>
      <c r="AE126" s="47"/>
    </row>
    <row r="127" spans="1:31">
      <c r="A127" s="1"/>
      <c r="B127" s="2"/>
      <c r="C127" s="2"/>
      <c r="D127" s="3"/>
      <c r="E127" s="3"/>
      <c r="F127" s="3"/>
      <c r="G127" s="3"/>
      <c r="H127" s="3"/>
      <c r="I127" s="3"/>
      <c r="J127" s="3"/>
      <c r="K127" s="3"/>
      <c r="L127" s="47"/>
      <c r="M127" s="47"/>
      <c r="N127" s="47"/>
      <c r="O127" s="47"/>
      <c r="P127" s="47"/>
      <c r="Q127" s="47"/>
      <c r="R127" s="47"/>
      <c r="S127" s="47"/>
      <c r="T127" s="47"/>
      <c r="U127" s="47"/>
      <c r="V127" s="47"/>
      <c r="W127" s="47"/>
      <c r="X127" s="47"/>
      <c r="Y127" s="47"/>
      <c r="Z127" s="47"/>
      <c r="AA127" s="47"/>
      <c r="AB127" s="47"/>
      <c r="AC127" s="47"/>
      <c r="AD127" s="47"/>
      <c r="AE127" s="47"/>
    </row>
    <row r="128" spans="1:31">
      <c r="A128" s="1"/>
      <c r="B128" s="2"/>
      <c r="C128" s="2"/>
      <c r="D128" s="3"/>
      <c r="E128" s="3"/>
      <c r="F128" s="3"/>
      <c r="G128" s="3"/>
      <c r="H128" s="3"/>
      <c r="I128" s="3"/>
      <c r="J128" s="3"/>
      <c r="K128" s="3"/>
      <c r="L128" s="47"/>
      <c r="M128" s="47"/>
      <c r="N128" s="47"/>
      <c r="O128" s="47"/>
      <c r="P128" s="47"/>
      <c r="Q128" s="47"/>
      <c r="R128" s="47"/>
      <c r="S128" s="47"/>
      <c r="T128" s="47"/>
      <c r="U128" s="47"/>
      <c r="V128" s="47"/>
      <c r="W128" s="47"/>
      <c r="X128" s="47"/>
      <c r="Y128" s="47"/>
      <c r="Z128" s="47"/>
      <c r="AA128" s="47"/>
      <c r="AB128" s="47"/>
      <c r="AC128" s="47"/>
      <c r="AD128" s="47"/>
      <c r="AE128" s="47"/>
    </row>
    <row r="129" spans="1:31">
      <c r="A129" s="1"/>
      <c r="B129" s="2"/>
      <c r="C129" s="2"/>
      <c r="D129" s="3"/>
      <c r="E129" s="3"/>
      <c r="F129" s="3"/>
      <c r="G129" s="3"/>
      <c r="H129" s="3"/>
      <c r="I129" s="3"/>
      <c r="J129" s="3"/>
      <c r="K129" s="3"/>
      <c r="L129" s="47"/>
      <c r="M129" s="47"/>
      <c r="N129" s="47"/>
      <c r="O129" s="47"/>
      <c r="P129" s="47"/>
      <c r="Q129" s="47"/>
      <c r="R129" s="47"/>
      <c r="S129" s="47"/>
      <c r="T129" s="47"/>
      <c r="U129" s="47"/>
      <c r="V129" s="47"/>
      <c r="W129" s="47"/>
      <c r="X129" s="47"/>
      <c r="Y129" s="47"/>
      <c r="Z129" s="47"/>
      <c r="AA129" s="47"/>
      <c r="AB129" s="47"/>
      <c r="AC129" s="47"/>
      <c r="AD129" s="47"/>
      <c r="AE129" s="47"/>
    </row>
    <row r="130" spans="1:31">
      <c r="A130" s="1"/>
      <c r="B130" s="2"/>
      <c r="C130" s="2"/>
      <c r="D130" s="3"/>
      <c r="E130" s="3"/>
      <c r="F130" s="3"/>
      <c r="G130" s="3"/>
      <c r="H130" s="3"/>
      <c r="I130" s="3"/>
      <c r="J130" s="3"/>
      <c r="K130" s="3"/>
      <c r="L130" s="47"/>
      <c r="M130" s="47"/>
      <c r="N130" s="47"/>
      <c r="O130" s="47"/>
      <c r="P130" s="47"/>
      <c r="Q130" s="47"/>
      <c r="R130" s="47"/>
      <c r="S130" s="47"/>
      <c r="T130" s="47"/>
      <c r="U130" s="47"/>
      <c r="V130" s="47"/>
      <c r="W130" s="47"/>
      <c r="X130" s="47"/>
      <c r="Y130" s="47"/>
      <c r="Z130" s="47"/>
      <c r="AA130" s="47"/>
      <c r="AB130" s="47"/>
      <c r="AC130" s="47"/>
      <c r="AD130" s="47"/>
      <c r="AE130" s="47"/>
    </row>
    <row r="131" spans="1:31">
      <c r="A131" s="1"/>
      <c r="B131" s="2"/>
      <c r="C131" s="2"/>
      <c r="D131" s="3"/>
      <c r="E131" s="3"/>
      <c r="F131" s="3"/>
      <c r="G131" s="3"/>
      <c r="H131" s="3"/>
      <c r="I131" s="3"/>
      <c r="J131" s="3"/>
      <c r="K131" s="3"/>
      <c r="L131" s="47"/>
      <c r="M131" s="47"/>
      <c r="N131" s="47"/>
      <c r="O131" s="47"/>
      <c r="P131" s="47"/>
      <c r="Q131" s="47"/>
      <c r="R131" s="47"/>
      <c r="S131" s="47"/>
      <c r="T131" s="47"/>
      <c r="U131" s="47"/>
      <c r="V131" s="47"/>
      <c r="W131" s="47"/>
      <c r="X131" s="47"/>
      <c r="Y131" s="47"/>
      <c r="Z131" s="47"/>
      <c r="AA131" s="47"/>
      <c r="AB131" s="47"/>
      <c r="AC131" s="47"/>
      <c r="AD131" s="47"/>
      <c r="AE131" s="47"/>
    </row>
    <row r="132" spans="1:31">
      <c r="A132" s="1"/>
      <c r="B132" s="2"/>
      <c r="C132" s="2"/>
      <c r="D132" s="3"/>
      <c r="E132" s="3"/>
      <c r="F132" s="3"/>
      <c r="G132" s="3"/>
      <c r="H132" s="3"/>
      <c r="I132" s="3"/>
      <c r="J132" s="3"/>
      <c r="K132" s="3"/>
      <c r="L132" s="47"/>
      <c r="M132" s="47"/>
      <c r="N132" s="47"/>
      <c r="O132" s="47"/>
      <c r="P132" s="47"/>
      <c r="Q132" s="47"/>
      <c r="R132" s="47"/>
      <c r="S132" s="47"/>
      <c r="T132" s="47"/>
      <c r="U132" s="47"/>
      <c r="V132" s="47"/>
      <c r="W132" s="47"/>
      <c r="X132" s="47"/>
      <c r="Y132" s="47"/>
      <c r="Z132" s="47"/>
      <c r="AA132" s="47"/>
      <c r="AB132" s="47"/>
      <c r="AC132" s="47"/>
      <c r="AD132" s="47"/>
      <c r="AE132" s="47"/>
    </row>
    <row r="133" spans="1:31">
      <c r="A133" s="1"/>
      <c r="B133" s="2"/>
      <c r="C133" s="2"/>
      <c r="D133" s="3"/>
      <c r="E133" s="3"/>
      <c r="F133" s="3"/>
      <c r="G133" s="3"/>
      <c r="H133" s="3"/>
      <c r="I133" s="3"/>
      <c r="J133" s="3"/>
      <c r="K133" s="3"/>
      <c r="L133" s="47"/>
      <c r="M133" s="47"/>
      <c r="N133" s="47"/>
      <c r="O133" s="47"/>
      <c r="P133" s="47"/>
      <c r="Q133" s="47"/>
      <c r="R133" s="47"/>
      <c r="S133" s="47"/>
      <c r="T133" s="47"/>
      <c r="U133" s="47"/>
      <c r="V133" s="47"/>
      <c r="W133" s="47"/>
      <c r="X133" s="47"/>
      <c r="Y133" s="47"/>
      <c r="Z133" s="47"/>
      <c r="AA133" s="47"/>
      <c r="AB133" s="47"/>
      <c r="AC133" s="47"/>
      <c r="AD133" s="47"/>
      <c r="AE133" s="47"/>
    </row>
    <row r="134" spans="1:31">
      <c r="A134" s="1"/>
      <c r="B134" s="2"/>
      <c r="C134" s="2"/>
      <c r="D134" s="3"/>
      <c r="E134" s="3"/>
      <c r="F134" s="3"/>
      <c r="G134" s="3"/>
      <c r="H134" s="3"/>
      <c r="I134" s="3"/>
      <c r="J134" s="3"/>
      <c r="K134" s="3"/>
      <c r="L134" s="47"/>
      <c r="M134" s="47"/>
      <c r="N134" s="47"/>
      <c r="O134" s="47"/>
      <c r="P134" s="47"/>
      <c r="Q134" s="47"/>
      <c r="R134" s="47"/>
      <c r="S134" s="47"/>
      <c r="T134" s="47"/>
      <c r="U134" s="47"/>
      <c r="V134" s="47"/>
      <c r="W134" s="47"/>
      <c r="X134" s="47"/>
      <c r="Y134" s="47"/>
      <c r="Z134" s="47"/>
      <c r="AA134" s="47"/>
      <c r="AB134" s="47"/>
      <c r="AC134" s="47"/>
      <c r="AD134" s="47"/>
      <c r="AE134" s="47"/>
    </row>
    <row r="135" spans="1:31">
      <c r="A135" s="1"/>
      <c r="B135" s="2"/>
      <c r="C135" s="2"/>
      <c r="D135" s="3"/>
      <c r="E135" s="3"/>
      <c r="F135" s="3"/>
      <c r="G135" s="3"/>
      <c r="H135" s="3"/>
      <c r="I135" s="3"/>
      <c r="J135" s="3"/>
      <c r="K135" s="3"/>
      <c r="L135" s="47"/>
      <c r="M135" s="47"/>
      <c r="N135" s="47"/>
      <c r="O135" s="47"/>
      <c r="P135" s="47"/>
      <c r="Q135" s="47"/>
      <c r="R135" s="47"/>
      <c r="S135" s="47"/>
      <c r="T135" s="47"/>
      <c r="U135" s="47"/>
      <c r="V135" s="47"/>
      <c r="W135" s="47"/>
      <c r="X135" s="47"/>
      <c r="Y135" s="47"/>
      <c r="Z135" s="47"/>
      <c r="AA135" s="47"/>
      <c r="AB135" s="47"/>
      <c r="AC135" s="47"/>
      <c r="AD135" s="47"/>
      <c r="AE135" s="47"/>
    </row>
    <row r="136" spans="1:31">
      <c r="A136" s="1"/>
      <c r="B136" s="2"/>
      <c r="C136" s="2"/>
      <c r="D136" s="3"/>
      <c r="E136" s="3"/>
      <c r="F136" s="3"/>
      <c r="G136" s="3"/>
      <c r="H136" s="3"/>
      <c r="I136" s="3"/>
      <c r="J136" s="3"/>
      <c r="K136" s="3"/>
      <c r="L136" s="47"/>
      <c r="M136" s="47"/>
      <c r="N136" s="47"/>
      <c r="O136" s="47"/>
      <c r="P136" s="47"/>
      <c r="Q136" s="47"/>
      <c r="R136" s="47"/>
      <c r="S136" s="47"/>
      <c r="T136" s="47"/>
      <c r="U136" s="47"/>
      <c r="V136" s="47"/>
      <c r="W136" s="47"/>
      <c r="X136" s="47"/>
      <c r="Y136" s="47"/>
      <c r="Z136" s="47"/>
      <c r="AA136" s="47"/>
      <c r="AB136" s="47"/>
      <c r="AC136" s="47"/>
      <c r="AD136" s="47"/>
      <c r="AE136" s="47"/>
    </row>
    <row r="137" spans="1:31">
      <c r="A137" s="1"/>
      <c r="B137" s="2"/>
      <c r="C137" s="2"/>
      <c r="D137" s="3"/>
      <c r="E137" s="3"/>
      <c r="F137" s="3"/>
      <c r="G137" s="3"/>
      <c r="H137" s="3"/>
      <c r="I137" s="3"/>
      <c r="J137" s="3"/>
      <c r="K137" s="3"/>
      <c r="L137" s="47"/>
      <c r="M137" s="47"/>
      <c r="N137" s="47"/>
      <c r="O137" s="47"/>
      <c r="P137" s="47"/>
      <c r="Q137" s="47"/>
      <c r="R137" s="47"/>
      <c r="S137" s="47"/>
      <c r="T137" s="47"/>
      <c r="U137" s="47"/>
      <c r="V137" s="47"/>
      <c r="W137" s="47"/>
      <c r="X137" s="47"/>
      <c r="Y137" s="47"/>
      <c r="Z137" s="47"/>
      <c r="AA137" s="47"/>
      <c r="AB137" s="47"/>
      <c r="AC137" s="47"/>
      <c r="AD137" s="47"/>
      <c r="AE137" s="47"/>
    </row>
    <row r="138" spans="1:31">
      <c r="A138" s="1"/>
      <c r="B138" s="2"/>
      <c r="C138" s="2"/>
      <c r="D138" s="3"/>
      <c r="E138" s="3"/>
      <c r="F138" s="3"/>
      <c r="G138" s="3"/>
      <c r="H138" s="3"/>
      <c r="I138" s="3"/>
      <c r="J138" s="3"/>
      <c r="K138" s="3"/>
      <c r="L138" s="47"/>
      <c r="M138" s="47"/>
      <c r="N138" s="47"/>
      <c r="O138" s="47"/>
      <c r="P138" s="47"/>
      <c r="Q138" s="47"/>
      <c r="R138" s="47"/>
      <c r="S138" s="47"/>
      <c r="T138" s="47"/>
      <c r="U138" s="47"/>
      <c r="V138" s="47"/>
      <c r="W138" s="47"/>
      <c r="X138" s="47"/>
      <c r="Y138" s="47"/>
      <c r="Z138" s="47"/>
      <c r="AA138" s="47"/>
      <c r="AB138" s="47"/>
      <c r="AC138" s="47"/>
      <c r="AD138" s="47"/>
      <c r="AE138" s="47"/>
    </row>
    <row r="139" spans="1:31">
      <c r="A139" s="1"/>
      <c r="B139" s="2"/>
      <c r="C139" s="2"/>
      <c r="D139" s="3"/>
      <c r="E139" s="3"/>
      <c r="F139" s="3"/>
      <c r="G139" s="3"/>
      <c r="H139" s="3"/>
      <c r="I139" s="3"/>
      <c r="J139" s="3"/>
      <c r="K139" s="3"/>
      <c r="L139" s="47"/>
      <c r="M139" s="47"/>
      <c r="N139" s="47"/>
      <c r="O139" s="47"/>
      <c r="P139" s="47"/>
      <c r="Q139" s="47"/>
      <c r="R139" s="47"/>
      <c r="S139" s="47"/>
      <c r="T139" s="47"/>
      <c r="U139" s="47"/>
      <c r="V139" s="47"/>
      <c r="W139" s="47"/>
      <c r="X139" s="47"/>
      <c r="Y139" s="47"/>
      <c r="Z139" s="47"/>
      <c r="AA139" s="47"/>
      <c r="AB139" s="47"/>
      <c r="AC139" s="47"/>
      <c r="AD139" s="47"/>
      <c r="AE139" s="47"/>
    </row>
    <row r="140" spans="1:31">
      <c r="A140" s="1"/>
      <c r="B140" s="2"/>
      <c r="C140" s="2"/>
      <c r="D140" s="3"/>
      <c r="E140" s="3"/>
      <c r="F140" s="3"/>
      <c r="G140" s="3"/>
      <c r="H140" s="3"/>
      <c r="I140" s="3"/>
      <c r="J140" s="3"/>
      <c r="K140" s="3"/>
      <c r="L140" s="47"/>
      <c r="M140" s="47"/>
      <c r="N140" s="47"/>
      <c r="O140" s="47"/>
      <c r="P140" s="47"/>
      <c r="Q140" s="47"/>
      <c r="R140" s="47"/>
      <c r="S140" s="47"/>
      <c r="T140" s="47"/>
      <c r="U140" s="47"/>
      <c r="V140" s="47"/>
      <c r="W140" s="47"/>
      <c r="X140" s="47"/>
      <c r="Y140" s="47"/>
      <c r="Z140" s="47"/>
      <c r="AA140" s="47"/>
      <c r="AB140" s="47"/>
      <c r="AC140" s="47"/>
      <c r="AD140" s="47"/>
      <c r="AE140" s="47"/>
    </row>
    <row r="141" spans="1:31">
      <c r="A141" s="1"/>
      <c r="B141" s="2"/>
      <c r="C141" s="2"/>
      <c r="D141" s="3"/>
      <c r="E141" s="3"/>
      <c r="F141" s="3"/>
      <c r="G141" s="3"/>
      <c r="H141" s="3"/>
      <c r="I141" s="3"/>
      <c r="J141" s="3"/>
      <c r="K141" s="3"/>
      <c r="L141" s="47"/>
      <c r="M141" s="47"/>
      <c r="N141" s="47"/>
      <c r="O141" s="47"/>
      <c r="P141" s="47"/>
      <c r="Q141" s="47"/>
      <c r="R141" s="47"/>
      <c r="S141" s="47"/>
      <c r="T141" s="47"/>
      <c r="U141" s="47"/>
      <c r="V141" s="47"/>
      <c r="W141" s="47"/>
      <c r="X141" s="47"/>
      <c r="Y141" s="47"/>
      <c r="Z141" s="47"/>
      <c r="AA141" s="47"/>
      <c r="AB141" s="47"/>
      <c r="AC141" s="47"/>
      <c r="AD141" s="47"/>
      <c r="AE141" s="47"/>
    </row>
    <row r="142" spans="1:31">
      <c r="A142" s="1"/>
      <c r="B142" s="2"/>
      <c r="C142" s="2"/>
      <c r="D142" s="3"/>
      <c r="E142" s="3"/>
      <c r="F142" s="3"/>
      <c r="G142" s="3"/>
      <c r="H142" s="3"/>
      <c r="I142" s="3"/>
      <c r="J142" s="3"/>
      <c r="K142" s="3"/>
      <c r="L142" s="47"/>
      <c r="M142" s="47"/>
      <c r="N142" s="47"/>
      <c r="O142" s="47"/>
      <c r="P142" s="47"/>
      <c r="Q142" s="47"/>
      <c r="R142" s="47"/>
      <c r="S142" s="47"/>
      <c r="T142" s="47"/>
      <c r="U142" s="47"/>
      <c r="V142" s="47"/>
      <c r="W142" s="47"/>
      <c r="X142" s="47"/>
      <c r="Y142" s="47"/>
      <c r="Z142" s="47"/>
      <c r="AA142" s="47"/>
      <c r="AB142" s="47"/>
      <c r="AC142" s="47"/>
      <c r="AD142" s="47"/>
      <c r="AE142" s="47"/>
    </row>
    <row r="143" spans="1:31">
      <c r="A143" s="1"/>
      <c r="B143" s="2"/>
      <c r="C143" s="2"/>
      <c r="D143" s="3"/>
      <c r="E143" s="3"/>
      <c r="F143" s="3"/>
      <c r="G143" s="3"/>
      <c r="H143" s="3"/>
      <c r="I143" s="3"/>
      <c r="J143" s="3"/>
      <c r="K143" s="3"/>
      <c r="L143" s="47"/>
      <c r="M143" s="47"/>
      <c r="N143" s="47"/>
      <c r="O143" s="47"/>
      <c r="P143" s="47"/>
      <c r="Q143" s="47"/>
      <c r="R143" s="47"/>
      <c r="S143" s="47"/>
      <c r="T143" s="47"/>
      <c r="U143" s="47"/>
      <c r="V143" s="47"/>
      <c r="W143" s="47"/>
      <c r="X143" s="47"/>
      <c r="Y143" s="47"/>
      <c r="Z143" s="47"/>
      <c r="AA143" s="47"/>
      <c r="AB143" s="47"/>
      <c r="AC143" s="47"/>
      <c r="AD143" s="47"/>
      <c r="AE143" s="47"/>
    </row>
    <row r="144" spans="1:31">
      <c r="A144" s="1"/>
      <c r="B144" s="2"/>
      <c r="C144" s="2"/>
      <c r="D144" s="3"/>
      <c r="E144" s="3"/>
      <c r="F144" s="3"/>
      <c r="G144" s="3"/>
      <c r="H144" s="3"/>
      <c r="I144" s="3"/>
      <c r="J144" s="3"/>
      <c r="K144" s="3"/>
      <c r="L144" s="47"/>
      <c r="M144" s="47"/>
      <c r="N144" s="47"/>
      <c r="O144" s="47"/>
      <c r="P144" s="47"/>
      <c r="Q144" s="47"/>
      <c r="R144" s="47"/>
      <c r="S144" s="47"/>
      <c r="T144" s="47"/>
      <c r="U144" s="47"/>
      <c r="V144" s="47"/>
      <c r="W144" s="47"/>
      <c r="X144" s="47"/>
      <c r="Y144" s="47"/>
      <c r="Z144" s="47"/>
      <c r="AA144" s="47"/>
      <c r="AB144" s="47"/>
      <c r="AC144" s="47"/>
      <c r="AD144" s="47"/>
      <c r="AE144" s="47"/>
    </row>
    <row r="145" spans="1:31">
      <c r="A145" s="1"/>
      <c r="B145" s="2"/>
      <c r="C145" s="2"/>
      <c r="D145" s="3"/>
      <c r="E145" s="3"/>
      <c r="F145" s="3"/>
      <c r="G145" s="3"/>
      <c r="H145" s="3"/>
      <c r="I145" s="3"/>
      <c r="J145" s="3"/>
      <c r="K145" s="3"/>
      <c r="L145" s="47"/>
      <c r="M145" s="47"/>
      <c r="N145" s="47"/>
      <c r="O145" s="47"/>
      <c r="P145" s="47"/>
      <c r="Q145" s="47"/>
      <c r="R145" s="47"/>
      <c r="S145" s="47"/>
      <c r="T145" s="47"/>
      <c r="U145" s="47"/>
      <c r="V145" s="47"/>
      <c r="W145" s="47"/>
      <c r="X145" s="47"/>
      <c r="Y145" s="47"/>
      <c r="Z145" s="47"/>
      <c r="AA145" s="47"/>
      <c r="AB145" s="47"/>
      <c r="AC145" s="47"/>
      <c r="AD145" s="47"/>
      <c r="AE145" s="47"/>
    </row>
    <row r="146" spans="1:31">
      <c r="A146" s="1"/>
      <c r="B146" s="2"/>
      <c r="C146" s="2"/>
      <c r="D146" s="3"/>
      <c r="E146" s="3"/>
      <c r="F146" s="3"/>
      <c r="G146" s="3"/>
      <c r="H146" s="3"/>
      <c r="I146" s="3"/>
      <c r="J146" s="3"/>
      <c r="K146" s="3"/>
      <c r="L146" s="47"/>
      <c r="M146" s="47"/>
      <c r="N146" s="47"/>
      <c r="O146" s="47"/>
      <c r="P146" s="47"/>
      <c r="Q146" s="47"/>
      <c r="R146" s="47"/>
      <c r="S146" s="47"/>
      <c r="T146" s="47"/>
      <c r="U146" s="47"/>
      <c r="V146" s="47"/>
      <c r="W146" s="47"/>
      <c r="X146" s="47"/>
      <c r="Y146" s="47"/>
      <c r="Z146" s="47"/>
      <c r="AA146" s="47"/>
      <c r="AB146" s="47"/>
      <c r="AC146" s="47"/>
      <c r="AD146" s="47"/>
      <c r="AE146" s="47"/>
    </row>
    <row r="147" spans="1:31">
      <c r="A147" s="1"/>
      <c r="B147" s="2"/>
      <c r="C147" s="2"/>
      <c r="D147" s="3"/>
      <c r="E147" s="3"/>
      <c r="F147" s="3"/>
      <c r="G147" s="3"/>
      <c r="H147" s="3"/>
      <c r="I147" s="3"/>
      <c r="J147" s="3"/>
      <c r="K147" s="3"/>
      <c r="L147" s="47"/>
      <c r="M147" s="47"/>
      <c r="N147" s="47"/>
      <c r="O147" s="47"/>
      <c r="P147" s="47"/>
      <c r="Q147" s="47"/>
      <c r="R147" s="47"/>
      <c r="S147" s="47"/>
      <c r="T147" s="47"/>
      <c r="U147" s="47"/>
      <c r="V147" s="47"/>
      <c r="W147" s="47"/>
      <c r="X147" s="47"/>
      <c r="Y147" s="47"/>
      <c r="Z147" s="47"/>
      <c r="AA147" s="47"/>
      <c r="AB147" s="47"/>
      <c r="AC147" s="47"/>
      <c r="AD147" s="47"/>
      <c r="AE147" s="47"/>
    </row>
    <row r="148" spans="1:31">
      <c r="A148" s="1"/>
      <c r="B148" s="2"/>
      <c r="C148" s="2"/>
      <c r="D148" s="3"/>
      <c r="E148" s="3"/>
      <c r="F148" s="3"/>
      <c r="G148" s="3"/>
      <c r="H148" s="3"/>
      <c r="I148" s="3"/>
      <c r="J148" s="3"/>
      <c r="K148" s="3"/>
      <c r="L148" s="47"/>
      <c r="M148" s="47"/>
      <c r="N148" s="47"/>
      <c r="O148" s="47"/>
      <c r="P148" s="47"/>
      <c r="Q148" s="47"/>
      <c r="R148" s="47"/>
      <c r="S148" s="47"/>
      <c r="T148" s="47"/>
      <c r="U148" s="47"/>
      <c r="V148" s="47"/>
      <c r="W148" s="47"/>
      <c r="X148" s="47"/>
      <c r="Y148" s="47"/>
      <c r="Z148" s="47"/>
      <c r="AA148" s="47"/>
      <c r="AB148" s="47"/>
      <c r="AC148" s="47"/>
      <c r="AD148" s="47"/>
      <c r="AE148" s="47"/>
    </row>
    <row r="149" spans="1:31">
      <c r="A149" s="1"/>
      <c r="B149" s="2"/>
      <c r="C149" s="2"/>
      <c r="D149" s="3"/>
      <c r="E149" s="3"/>
      <c r="F149" s="3"/>
      <c r="G149" s="3"/>
      <c r="H149" s="3"/>
      <c r="I149" s="3"/>
      <c r="J149" s="3"/>
      <c r="K149" s="3"/>
      <c r="L149" s="47"/>
      <c r="M149" s="47"/>
      <c r="N149" s="47"/>
      <c r="O149" s="47"/>
      <c r="P149" s="47"/>
      <c r="Q149" s="47"/>
      <c r="R149" s="47"/>
      <c r="S149" s="47"/>
      <c r="T149" s="47"/>
      <c r="U149" s="47"/>
      <c r="V149" s="47"/>
      <c r="W149" s="47"/>
      <c r="X149" s="47"/>
      <c r="Y149" s="47"/>
      <c r="Z149" s="47"/>
      <c r="AA149" s="47"/>
      <c r="AB149" s="47"/>
      <c r="AC149" s="47"/>
      <c r="AD149" s="47"/>
      <c r="AE149" s="47"/>
    </row>
    <row r="150" spans="1:31">
      <c r="A150" s="1"/>
      <c r="B150" s="2"/>
      <c r="C150" s="2"/>
      <c r="D150" s="3"/>
      <c r="E150" s="3"/>
      <c r="F150" s="3"/>
      <c r="G150" s="3"/>
      <c r="H150" s="3"/>
      <c r="I150" s="3"/>
      <c r="J150" s="3"/>
      <c r="K150" s="3"/>
      <c r="L150" s="47"/>
      <c r="M150" s="47"/>
      <c r="N150" s="47"/>
      <c r="O150" s="47"/>
      <c r="P150" s="47"/>
      <c r="Q150" s="47"/>
      <c r="R150" s="47"/>
      <c r="S150" s="47"/>
      <c r="T150" s="47"/>
      <c r="U150" s="47"/>
      <c r="V150" s="47"/>
      <c r="W150" s="47"/>
      <c r="X150" s="47"/>
      <c r="Y150" s="47"/>
      <c r="Z150" s="47"/>
      <c r="AA150" s="47"/>
      <c r="AB150" s="47"/>
      <c r="AC150" s="47"/>
      <c r="AD150" s="47"/>
      <c r="AE150" s="47"/>
    </row>
    <row r="151" spans="1:31">
      <c r="A151" s="1"/>
      <c r="B151" s="2"/>
      <c r="C151" s="2"/>
      <c r="D151" s="3"/>
      <c r="E151" s="3"/>
      <c r="F151" s="3"/>
      <c r="G151" s="3"/>
      <c r="H151" s="3"/>
      <c r="I151" s="3"/>
      <c r="J151" s="3"/>
      <c r="K151" s="3"/>
      <c r="L151" s="47"/>
      <c r="M151" s="47"/>
      <c r="N151" s="47"/>
      <c r="O151" s="47"/>
      <c r="P151" s="47"/>
      <c r="Q151" s="47"/>
      <c r="R151" s="47"/>
      <c r="S151" s="47"/>
      <c r="T151" s="47"/>
      <c r="U151" s="47"/>
      <c r="V151" s="47"/>
      <c r="W151" s="47"/>
      <c r="X151" s="47"/>
      <c r="Y151" s="47"/>
      <c r="Z151" s="47"/>
      <c r="AA151" s="47"/>
      <c r="AB151" s="47"/>
      <c r="AC151" s="47"/>
      <c r="AD151" s="47"/>
      <c r="AE151" s="47"/>
    </row>
    <row r="152" spans="1:31">
      <c r="A152" s="1"/>
      <c r="B152" s="2"/>
      <c r="C152" s="2"/>
      <c r="D152" s="3"/>
      <c r="E152" s="3"/>
      <c r="F152" s="3"/>
      <c r="G152" s="3"/>
      <c r="H152" s="3"/>
      <c r="I152" s="3"/>
      <c r="J152" s="3"/>
      <c r="K152" s="3"/>
      <c r="L152" s="47"/>
      <c r="M152" s="47"/>
      <c r="N152" s="47"/>
      <c r="O152" s="47"/>
      <c r="P152" s="47"/>
      <c r="Q152" s="47"/>
      <c r="R152" s="47"/>
      <c r="S152" s="47"/>
      <c r="T152" s="47"/>
      <c r="U152" s="47"/>
      <c r="V152" s="47"/>
      <c r="W152" s="47"/>
      <c r="X152" s="47"/>
      <c r="Y152" s="47"/>
      <c r="Z152" s="47"/>
      <c r="AA152" s="47"/>
      <c r="AB152" s="47"/>
      <c r="AC152" s="47"/>
      <c r="AD152" s="47"/>
      <c r="AE152" s="47"/>
    </row>
    <row r="153" spans="1:31">
      <c r="A153" s="1"/>
      <c r="B153" s="2"/>
      <c r="C153" s="2"/>
      <c r="D153" s="3"/>
      <c r="E153" s="3"/>
      <c r="F153" s="3"/>
      <c r="G153" s="3"/>
      <c r="H153" s="3"/>
      <c r="I153" s="3"/>
      <c r="J153" s="3"/>
      <c r="K153" s="3"/>
      <c r="L153" s="47"/>
      <c r="M153" s="47"/>
      <c r="N153" s="47"/>
      <c r="O153" s="47"/>
      <c r="P153" s="47"/>
      <c r="Q153" s="47"/>
      <c r="R153" s="47"/>
      <c r="S153" s="47"/>
      <c r="T153" s="47"/>
      <c r="U153" s="47"/>
      <c r="V153" s="47"/>
      <c r="W153" s="47"/>
      <c r="X153" s="47"/>
      <c r="Y153" s="47"/>
      <c r="Z153" s="47"/>
      <c r="AA153" s="47"/>
      <c r="AB153" s="47"/>
      <c r="AC153" s="47"/>
      <c r="AD153" s="47"/>
      <c r="AE153" s="47"/>
    </row>
    <row r="154" spans="1:31">
      <c r="A154" s="1"/>
      <c r="B154" s="2"/>
      <c r="C154" s="2"/>
      <c r="D154" s="3"/>
      <c r="E154" s="3"/>
      <c r="F154" s="3"/>
      <c r="G154" s="3"/>
      <c r="H154" s="3"/>
      <c r="I154" s="3"/>
      <c r="J154" s="3"/>
      <c r="K154" s="3"/>
      <c r="L154" s="47"/>
      <c r="M154" s="47"/>
      <c r="N154" s="47"/>
      <c r="O154" s="47"/>
      <c r="P154" s="47"/>
      <c r="Q154" s="47"/>
      <c r="R154" s="47"/>
      <c r="S154" s="47"/>
      <c r="T154" s="47"/>
      <c r="U154" s="47"/>
      <c r="V154" s="47"/>
      <c r="W154" s="47"/>
      <c r="X154" s="47"/>
      <c r="Y154" s="47"/>
      <c r="Z154" s="47"/>
      <c r="AA154" s="47"/>
      <c r="AB154" s="47"/>
      <c r="AC154" s="47"/>
      <c r="AD154" s="47"/>
      <c r="AE154" s="47"/>
    </row>
    <row r="155" spans="1:31">
      <c r="A155" s="1"/>
      <c r="B155" s="2"/>
      <c r="C155" s="2"/>
      <c r="D155" s="3"/>
      <c r="E155" s="3"/>
      <c r="F155" s="3"/>
      <c r="G155" s="3"/>
      <c r="H155" s="3"/>
      <c r="I155" s="3"/>
      <c r="J155" s="3"/>
      <c r="K155" s="3"/>
      <c r="L155" s="47"/>
      <c r="M155" s="47"/>
      <c r="N155" s="47"/>
      <c r="O155" s="47"/>
      <c r="P155" s="47"/>
      <c r="Q155" s="47"/>
      <c r="R155" s="47"/>
      <c r="S155" s="47"/>
      <c r="T155" s="47"/>
      <c r="U155" s="47"/>
      <c r="V155" s="47"/>
      <c r="W155" s="47"/>
      <c r="X155" s="47"/>
      <c r="Y155" s="47"/>
      <c r="Z155" s="47"/>
      <c r="AA155" s="47"/>
      <c r="AB155" s="47"/>
      <c r="AC155" s="47"/>
      <c r="AD155" s="47"/>
      <c r="AE155" s="47"/>
    </row>
    <row r="156" spans="1:31">
      <c r="A156" s="1"/>
      <c r="B156" s="2"/>
      <c r="C156" s="2"/>
      <c r="D156" s="3"/>
      <c r="E156" s="3"/>
      <c r="F156" s="3"/>
      <c r="G156" s="3"/>
      <c r="H156" s="3"/>
      <c r="I156" s="3"/>
      <c r="J156" s="3"/>
      <c r="K156" s="3"/>
      <c r="L156" s="47"/>
      <c r="M156" s="47"/>
      <c r="N156" s="47"/>
      <c r="O156" s="47"/>
      <c r="P156" s="47"/>
      <c r="Q156" s="47"/>
      <c r="R156" s="47"/>
      <c r="S156" s="47"/>
      <c r="T156" s="47"/>
      <c r="U156" s="47"/>
      <c r="V156" s="47"/>
      <c r="W156" s="47"/>
      <c r="X156" s="47"/>
      <c r="Y156" s="47"/>
      <c r="Z156" s="47"/>
      <c r="AA156" s="47"/>
      <c r="AB156" s="47"/>
      <c r="AC156" s="47"/>
      <c r="AD156" s="47"/>
      <c r="AE156" s="47"/>
    </row>
    <row r="157" spans="1:31">
      <c r="A157" s="1"/>
      <c r="B157" s="2"/>
      <c r="C157" s="2"/>
      <c r="D157" s="3"/>
      <c r="E157" s="3"/>
      <c r="F157" s="3"/>
      <c r="G157" s="3"/>
      <c r="H157" s="3"/>
      <c r="I157" s="3"/>
      <c r="J157" s="3"/>
      <c r="K157" s="3"/>
      <c r="L157" s="47"/>
      <c r="M157" s="47"/>
      <c r="N157" s="47"/>
      <c r="O157" s="47"/>
      <c r="P157" s="47"/>
      <c r="Q157" s="47"/>
      <c r="R157" s="47"/>
      <c r="S157" s="47"/>
      <c r="T157" s="47"/>
      <c r="U157" s="47"/>
      <c r="V157" s="47"/>
      <c r="W157" s="47"/>
      <c r="X157" s="47"/>
      <c r="Y157" s="47"/>
      <c r="Z157" s="47"/>
      <c r="AA157" s="47"/>
      <c r="AB157" s="47"/>
      <c r="AC157" s="47"/>
      <c r="AD157" s="47"/>
      <c r="AE157" s="47"/>
    </row>
    <row r="158" spans="1:31">
      <c r="A158" s="1"/>
      <c r="B158" s="2"/>
      <c r="C158" s="2"/>
      <c r="D158" s="3"/>
      <c r="E158" s="3"/>
      <c r="F158" s="3"/>
      <c r="G158" s="3"/>
      <c r="H158" s="3"/>
      <c r="I158" s="3"/>
      <c r="J158" s="3"/>
      <c r="K158" s="3"/>
      <c r="L158" s="47"/>
      <c r="M158" s="47"/>
      <c r="N158" s="47"/>
      <c r="O158" s="47"/>
      <c r="P158" s="47"/>
      <c r="Q158" s="47"/>
      <c r="R158" s="47"/>
      <c r="S158" s="47"/>
      <c r="T158" s="47"/>
      <c r="U158" s="47"/>
      <c r="V158" s="47"/>
      <c r="W158" s="47"/>
      <c r="X158" s="47"/>
      <c r="Y158" s="47"/>
      <c r="Z158" s="47"/>
      <c r="AA158" s="47"/>
      <c r="AB158" s="47"/>
      <c r="AC158" s="47"/>
      <c r="AD158" s="47"/>
      <c r="AE158" s="47"/>
    </row>
    <row r="159" spans="1:31">
      <c r="A159" s="1"/>
      <c r="B159" s="2"/>
      <c r="C159" s="2"/>
      <c r="D159" s="3"/>
      <c r="E159" s="3"/>
      <c r="F159" s="3"/>
      <c r="G159" s="3"/>
      <c r="H159" s="3"/>
      <c r="I159" s="3"/>
      <c r="J159" s="3"/>
      <c r="K159" s="3"/>
      <c r="L159" s="47"/>
      <c r="M159" s="47"/>
      <c r="N159" s="47"/>
      <c r="O159" s="47"/>
      <c r="P159" s="47"/>
      <c r="Q159" s="47"/>
      <c r="R159" s="47"/>
      <c r="S159" s="47"/>
      <c r="T159" s="47"/>
      <c r="U159" s="47"/>
      <c r="V159" s="47"/>
      <c r="W159" s="47"/>
      <c r="X159" s="47"/>
      <c r="Y159" s="47"/>
      <c r="Z159" s="47"/>
      <c r="AA159" s="47"/>
      <c r="AB159" s="47"/>
      <c r="AC159" s="47"/>
      <c r="AD159" s="47"/>
      <c r="AE159" s="47"/>
    </row>
    <row r="160" spans="1:31">
      <c r="A160" s="1"/>
      <c r="B160" s="2"/>
      <c r="C160" s="2"/>
      <c r="D160" s="3"/>
      <c r="E160" s="3"/>
      <c r="F160" s="3"/>
      <c r="G160" s="3"/>
      <c r="H160" s="3"/>
      <c r="I160" s="3"/>
      <c r="J160" s="3"/>
      <c r="K160" s="3"/>
      <c r="L160" s="47"/>
      <c r="M160" s="47"/>
      <c r="N160" s="47"/>
      <c r="O160" s="47"/>
      <c r="P160" s="47"/>
      <c r="Q160" s="47"/>
      <c r="R160" s="47"/>
      <c r="S160" s="47"/>
      <c r="T160" s="47"/>
      <c r="U160" s="47"/>
      <c r="V160" s="47"/>
      <c r="W160" s="47"/>
      <c r="X160" s="47"/>
      <c r="Y160" s="47"/>
      <c r="Z160" s="47"/>
      <c r="AA160" s="47"/>
      <c r="AB160" s="47"/>
      <c r="AC160" s="47"/>
      <c r="AD160" s="47"/>
      <c r="AE160" s="47"/>
    </row>
    <row r="161" spans="1:31">
      <c r="A161" s="1"/>
      <c r="B161" s="2"/>
      <c r="C161" s="2"/>
      <c r="D161" s="3"/>
      <c r="E161" s="3"/>
      <c r="F161" s="3"/>
      <c r="G161" s="3"/>
      <c r="H161" s="3"/>
      <c r="I161" s="3"/>
      <c r="J161" s="3"/>
      <c r="K161" s="3"/>
      <c r="L161" s="47"/>
      <c r="M161" s="47"/>
      <c r="N161" s="47"/>
      <c r="O161" s="47"/>
      <c r="P161" s="47"/>
      <c r="Q161" s="47"/>
      <c r="R161" s="47"/>
      <c r="S161" s="47"/>
      <c r="T161" s="47"/>
      <c r="U161" s="47"/>
      <c r="V161" s="47"/>
      <c r="W161" s="47"/>
      <c r="X161" s="47"/>
      <c r="Y161" s="47"/>
      <c r="Z161" s="47"/>
      <c r="AA161" s="47"/>
      <c r="AB161" s="47"/>
      <c r="AC161" s="47"/>
      <c r="AD161" s="47"/>
      <c r="AE161" s="47"/>
    </row>
    <row r="162" spans="1:31">
      <c r="A162" s="1"/>
      <c r="B162" s="2"/>
      <c r="C162" s="2"/>
      <c r="D162" s="3"/>
      <c r="E162" s="3"/>
      <c r="F162" s="3"/>
      <c r="G162" s="3"/>
      <c r="H162" s="3"/>
      <c r="I162" s="3"/>
      <c r="J162" s="3"/>
      <c r="K162" s="3"/>
      <c r="L162" s="47"/>
      <c r="M162" s="47"/>
      <c r="N162" s="47"/>
      <c r="O162" s="47"/>
      <c r="P162" s="47"/>
      <c r="Q162" s="47"/>
      <c r="R162" s="47"/>
      <c r="S162" s="47"/>
      <c r="T162" s="47"/>
      <c r="U162" s="47"/>
      <c r="V162" s="47"/>
      <c r="W162" s="47"/>
      <c r="X162" s="47"/>
      <c r="Y162" s="47"/>
      <c r="Z162" s="47"/>
      <c r="AA162" s="47"/>
      <c r="AB162" s="47"/>
      <c r="AC162" s="47"/>
      <c r="AD162" s="47"/>
      <c r="AE162" s="47"/>
    </row>
    <row r="163" spans="1:31">
      <c r="A163" s="1"/>
      <c r="B163" s="2"/>
      <c r="C163" s="2"/>
      <c r="D163" s="3"/>
      <c r="E163" s="3"/>
      <c r="F163" s="3"/>
      <c r="G163" s="3"/>
      <c r="H163" s="3"/>
      <c r="I163" s="3"/>
      <c r="J163" s="3"/>
      <c r="K163" s="3"/>
      <c r="L163" s="47"/>
      <c r="M163" s="47"/>
      <c r="N163" s="47"/>
      <c r="O163" s="47"/>
      <c r="P163" s="47"/>
      <c r="Q163" s="47"/>
      <c r="R163" s="47"/>
      <c r="S163" s="47"/>
      <c r="T163" s="47"/>
      <c r="U163" s="47"/>
      <c r="V163" s="47"/>
      <c r="W163" s="47"/>
      <c r="X163" s="47"/>
      <c r="Y163" s="47"/>
      <c r="Z163" s="47"/>
      <c r="AA163" s="47"/>
      <c r="AB163" s="47"/>
      <c r="AC163" s="47"/>
      <c r="AD163" s="47"/>
      <c r="AE163" s="47"/>
    </row>
    <row r="164" spans="1:31">
      <c r="A164" s="1"/>
      <c r="B164" s="2"/>
      <c r="C164" s="2"/>
      <c r="D164" s="3"/>
      <c r="E164" s="3"/>
      <c r="F164" s="3"/>
      <c r="G164" s="3"/>
      <c r="H164" s="3"/>
      <c r="I164" s="3"/>
      <c r="J164" s="3"/>
      <c r="K164" s="3"/>
      <c r="L164" s="47"/>
      <c r="M164" s="47"/>
      <c r="N164" s="47"/>
      <c r="O164" s="47"/>
      <c r="P164" s="47"/>
      <c r="Q164" s="47"/>
      <c r="R164" s="47"/>
      <c r="S164" s="47"/>
      <c r="T164" s="47"/>
      <c r="U164" s="47"/>
      <c r="V164" s="47"/>
      <c r="W164" s="47"/>
      <c r="X164" s="47"/>
      <c r="Y164" s="47"/>
      <c r="Z164" s="47"/>
      <c r="AA164" s="47"/>
      <c r="AB164" s="47"/>
      <c r="AC164" s="47"/>
      <c r="AD164" s="47"/>
      <c r="AE164" s="47"/>
    </row>
    <row r="165" spans="1:31">
      <c r="A165" s="1"/>
      <c r="B165" s="2"/>
      <c r="C165" s="2"/>
      <c r="D165" s="3"/>
      <c r="E165" s="3"/>
      <c r="F165" s="3"/>
      <c r="G165" s="3"/>
      <c r="H165" s="3"/>
      <c r="I165" s="3"/>
      <c r="J165" s="3"/>
      <c r="K165" s="3"/>
      <c r="L165" s="47"/>
      <c r="M165" s="47"/>
      <c r="N165" s="47"/>
      <c r="O165" s="47"/>
      <c r="P165" s="47"/>
      <c r="Q165" s="47"/>
      <c r="R165" s="47"/>
      <c r="S165" s="47"/>
      <c r="T165" s="47"/>
      <c r="U165" s="47"/>
      <c r="V165" s="47"/>
      <c r="W165" s="47"/>
      <c r="X165" s="47"/>
      <c r="Y165" s="47"/>
      <c r="Z165" s="47"/>
      <c r="AA165" s="47"/>
      <c r="AB165" s="47"/>
      <c r="AC165" s="47"/>
      <c r="AD165" s="47"/>
      <c r="AE165" s="47"/>
    </row>
    <row r="166" spans="1:31">
      <c r="A166" s="1"/>
      <c r="B166" s="2"/>
      <c r="C166" s="2"/>
      <c r="D166" s="3"/>
      <c r="E166" s="3"/>
      <c r="F166" s="3"/>
      <c r="G166" s="3"/>
      <c r="H166" s="3"/>
      <c r="I166" s="3"/>
      <c r="J166" s="3"/>
      <c r="K166" s="3"/>
      <c r="L166" s="47"/>
      <c r="M166" s="47"/>
      <c r="N166" s="47"/>
      <c r="O166" s="47"/>
      <c r="P166" s="47"/>
      <c r="Q166" s="47"/>
      <c r="R166" s="47"/>
      <c r="S166" s="47"/>
      <c r="T166" s="47"/>
      <c r="U166" s="47"/>
      <c r="V166" s="47"/>
      <c r="W166" s="47"/>
      <c r="X166" s="47"/>
      <c r="Y166" s="47"/>
      <c r="Z166" s="47"/>
      <c r="AA166" s="47"/>
      <c r="AB166" s="47"/>
      <c r="AC166" s="47"/>
      <c r="AD166" s="47"/>
      <c r="AE166" s="47"/>
    </row>
    <row r="167" spans="1:31">
      <c r="A167" s="1"/>
      <c r="B167" s="2"/>
      <c r="C167" s="2"/>
      <c r="D167" s="3"/>
      <c r="E167" s="3"/>
      <c r="F167" s="3"/>
      <c r="G167" s="3"/>
      <c r="H167" s="3"/>
      <c r="I167" s="3"/>
      <c r="J167" s="3"/>
      <c r="K167" s="3"/>
      <c r="L167" s="47"/>
      <c r="M167" s="47"/>
      <c r="N167" s="47"/>
      <c r="O167" s="47"/>
      <c r="P167" s="47"/>
      <c r="Q167" s="47"/>
      <c r="R167" s="47"/>
      <c r="S167" s="47"/>
      <c r="T167" s="47"/>
      <c r="U167" s="47"/>
      <c r="V167" s="47"/>
      <c r="W167" s="47"/>
      <c r="X167" s="47"/>
      <c r="Y167" s="47"/>
      <c r="Z167" s="47"/>
      <c r="AA167" s="47"/>
      <c r="AB167" s="47"/>
      <c r="AC167" s="47"/>
      <c r="AD167" s="47"/>
      <c r="AE167" s="47"/>
    </row>
    <row r="168" spans="1:31">
      <c r="A168" s="1"/>
      <c r="B168" s="2"/>
      <c r="C168" s="2"/>
      <c r="D168" s="3"/>
      <c r="E168" s="3"/>
      <c r="F168" s="3"/>
      <c r="G168" s="3"/>
      <c r="H168" s="3"/>
      <c r="I168" s="3"/>
      <c r="J168" s="3"/>
      <c r="K168" s="3"/>
      <c r="L168" s="47"/>
      <c r="M168" s="47"/>
      <c r="N168" s="47"/>
      <c r="O168" s="47"/>
      <c r="P168" s="47"/>
      <c r="Q168" s="47"/>
      <c r="R168" s="47"/>
      <c r="S168" s="47"/>
      <c r="T168" s="47"/>
      <c r="U168" s="47"/>
      <c r="V168" s="47"/>
      <c r="W168" s="47"/>
      <c r="X168" s="47"/>
      <c r="Y168" s="47"/>
      <c r="Z168" s="47"/>
      <c r="AA168" s="47"/>
      <c r="AB168" s="47"/>
      <c r="AC168" s="47"/>
      <c r="AD168" s="47"/>
      <c r="AE168" s="47"/>
    </row>
    <row r="169" spans="1:31">
      <c r="A169" s="1"/>
      <c r="B169" s="2"/>
      <c r="C169" s="2"/>
      <c r="D169" s="3"/>
      <c r="E169" s="3"/>
      <c r="F169" s="3"/>
      <c r="G169" s="3"/>
      <c r="H169" s="3"/>
      <c r="I169" s="3"/>
      <c r="J169" s="3"/>
      <c r="K169" s="3"/>
      <c r="L169" s="47"/>
      <c r="M169" s="47"/>
      <c r="N169" s="47"/>
      <c r="O169" s="47"/>
      <c r="P169" s="47"/>
      <c r="Q169" s="47"/>
      <c r="R169" s="47"/>
      <c r="S169" s="47"/>
      <c r="T169" s="47"/>
      <c r="U169" s="47"/>
      <c r="V169" s="47"/>
      <c r="W169" s="47"/>
      <c r="X169" s="47"/>
      <c r="Y169" s="47"/>
      <c r="Z169" s="47"/>
      <c r="AA169" s="47"/>
      <c r="AB169" s="47"/>
      <c r="AC169" s="47"/>
      <c r="AD169" s="47"/>
      <c r="AE169" s="47"/>
    </row>
    <row r="170" spans="1:31">
      <c r="A170" s="1"/>
      <c r="B170" s="2"/>
      <c r="C170" s="2"/>
      <c r="D170" s="3"/>
      <c r="E170" s="3"/>
      <c r="F170" s="3"/>
      <c r="G170" s="3"/>
      <c r="H170" s="3"/>
      <c r="I170" s="3"/>
      <c r="J170" s="3"/>
      <c r="K170" s="3"/>
      <c r="L170" s="47"/>
      <c r="M170" s="47"/>
      <c r="N170" s="47"/>
      <c r="O170" s="47"/>
      <c r="P170" s="47"/>
      <c r="Q170" s="47"/>
      <c r="R170" s="47"/>
      <c r="S170" s="47"/>
      <c r="T170" s="47"/>
      <c r="U170" s="47"/>
      <c r="V170" s="47"/>
      <c r="W170" s="47"/>
      <c r="X170" s="47"/>
      <c r="Y170" s="47"/>
      <c r="Z170" s="47"/>
      <c r="AA170" s="47"/>
      <c r="AB170" s="47"/>
      <c r="AC170" s="47"/>
      <c r="AD170" s="47"/>
      <c r="AE170" s="47"/>
    </row>
    <row r="171" spans="1:31">
      <c r="A171" s="1"/>
      <c r="B171" s="2"/>
      <c r="C171" s="2"/>
      <c r="D171" s="3"/>
      <c r="E171" s="3"/>
      <c r="F171" s="3"/>
      <c r="G171" s="3"/>
      <c r="H171" s="3"/>
      <c r="I171" s="3"/>
      <c r="J171" s="3"/>
      <c r="K171" s="3"/>
      <c r="L171" s="47"/>
      <c r="M171" s="47"/>
      <c r="N171" s="47"/>
      <c r="O171" s="47"/>
      <c r="P171" s="47"/>
      <c r="Q171" s="47"/>
      <c r="R171" s="47"/>
      <c r="S171" s="47"/>
      <c r="T171" s="47"/>
      <c r="U171" s="47"/>
      <c r="V171" s="47"/>
      <c r="W171" s="47"/>
      <c r="X171" s="47"/>
      <c r="Y171" s="47"/>
      <c r="Z171" s="47"/>
      <c r="AA171" s="47"/>
      <c r="AB171" s="47"/>
      <c r="AC171" s="47"/>
      <c r="AD171" s="47"/>
      <c r="AE171" s="47"/>
    </row>
    <row r="172" spans="1:31">
      <c r="A172" s="1"/>
      <c r="B172" s="2"/>
      <c r="C172" s="2"/>
      <c r="D172" s="3"/>
      <c r="E172" s="3"/>
      <c r="F172" s="3"/>
      <c r="G172" s="3"/>
      <c r="H172" s="3"/>
      <c r="I172" s="3"/>
      <c r="J172" s="3"/>
      <c r="K172" s="3"/>
      <c r="L172" s="47"/>
      <c r="M172" s="47"/>
      <c r="N172" s="47"/>
      <c r="O172" s="47"/>
      <c r="P172" s="47"/>
      <c r="Q172" s="47"/>
      <c r="R172" s="47"/>
      <c r="S172" s="47"/>
      <c r="T172" s="47"/>
      <c r="U172" s="47"/>
      <c r="V172" s="47"/>
      <c r="W172" s="47"/>
      <c r="X172" s="47"/>
      <c r="Y172" s="47"/>
      <c r="Z172" s="47"/>
      <c r="AA172" s="47"/>
      <c r="AB172" s="47"/>
      <c r="AC172" s="47"/>
      <c r="AD172" s="47"/>
      <c r="AE172" s="47"/>
    </row>
    <row r="173" spans="1:31">
      <c r="A173" s="1"/>
      <c r="B173" s="2"/>
      <c r="C173" s="2"/>
      <c r="D173" s="3"/>
      <c r="E173" s="3"/>
      <c r="F173" s="3"/>
      <c r="G173" s="3"/>
      <c r="H173" s="3"/>
      <c r="I173" s="3"/>
      <c r="J173" s="3"/>
      <c r="K173" s="3"/>
      <c r="L173" s="47"/>
      <c r="M173" s="47"/>
      <c r="N173" s="47"/>
      <c r="O173" s="47"/>
      <c r="P173" s="47"/>
      <c r="Q173" s="47"/>
      <c r="R173" s="47"/>
      <c r="S173" s="47"/>
      <c r="T173" s="47"/>
      <c r="U173" s="47"/>
      <c r="V173" s="47"/>
      <c r="W173" s="47"/>
      <c r="X173" s="47"/>
      <c r="Y173" s="47"/>
      <c r="Z173" s="47"/>
      <c r="AA173" s="47"/>
      <c r="AB173" s="47"/>
      <c r="AC173" s="47"/>
      <c r="AD173" s="47"/>
      <c r="AE173" s="47"/>
    </row>
    <row r="174" spans="1:31">
      <c r="A174" s="1"/>
      <c r="B174" s="2"/>
      <c r="C174" s="2"/>
      <c r="D174" s="3"/>
      <c r="E174" s="3"/>
      <c r="F174" s="3"/>
      <c r="G174" s="3"/>
      <c r="H174" s="3"/>
      <c r="I174" s="3"/>
      <c r="J174" s="3"/>
      <c r="K174" s="3"/>
      <c r="L174" s="47"/>
      <c r="M174" s="47"/>
      <c r="N174" s="47"/>
      <c r="O174" s="47"/>
      <c r="P174" s="47"/>
      <c r="Q174" s="47"/>
      <c r="R174" s="47"/>
      <c r="S174" s="47"/>
      <c r="T174" s="47"/>
      <c r="U174" s="47"/>
      <c r="V174" s="47"/>
      <c r="W174" s="47"/>
      <c r="X174" s="47"/>
      <c r="Y174" s="47"/>
      <c r="Z174" s="47"/>
      <c r="AA174" s="47"/>
      <c r="AB174" s="47"/>
      <c r="AC174" s="47"/>
      <c r="AD174" s="47"/>
      <c r="AE174" s="47"/>
    </row>
    <row r="175" spans="1:31">
      <c r="A175" s="1"/>
      <c r="B175" s="2"/>
      <c r="C175" s="2"/>
      <c r="D175" s="3"/>
      <c r="E175" s="3"/>
      <c r="F175" s="3"/>
      <c r="G175" s="3"/>
      <c r="H175" s="3"/>
      <c r="I175" s="3"/>
      <c r="J175" s="3"/>
      <c r="K175" s="3"/>
      <c r="L175" s="47"/>
      <c r="M175" s="47"/>
      <c r="N175" s="47"/>
      <c r="O175" s="47"/>
      <c r="P175" s="47"/>
      <c r="Q175" s="47"/>
      <c r="R175" s="47"/>
      <c r="S175" s="47"/>
      <c r="T175" s="47"/>
      <c r="U175" s="47"/>
      <c r="V175" s="47"/>
      <c r="W175" s="47"/>
      <c r="X175" s="47"/>
      <c r="Y175" s="47"/>
      <c r="Z175" s="47"/>
      <c r="AA175" s="47"/>
      <c r="AB175" s="47"/>
      <c r="AC175" s="47"/>
      <c r="AD175" s="47"/>
      <c r="AE175" s="47"/>
    </row>
    <row r="176" spans="1:31">
      <c r="A176" s="1"/>
      <c r="B176" s="2"/>
      <c r="C176" s="2"/>
      <c r="D176" s="3"/>
      <c r="E176" s="3"/>
      <c r="F176" s="3"/>
      <c r="G176" s="3"/>
      <c r="H176" s="3"/>
      <c r="I176" s="3"/>
      <c r="J176" s="3"/>
      <c r="K176" s="3"/>
      <c r="L176" s="47"/>
      <c r="M176" s="47"/>
      <c r="N176" s="47"/>
      <c r="O176" s="47"/>
      <c r="P176" s="47"/>
      <c r="Q176" s="47"/>
      <c r="R176" s="47"/>
      <c r="S176" s="47"/>
      <c r="T176" s="47"/>
      <c r="U176" s="47"/>
      <c r="V176" s="47"/>
      <c r="W176" s="47"/>
      <c r="X176" s="47"/>
      <c r="Y176" s="47"/>
      <c r="Z176" s="47"/>
      <c r="AA176" s="47"/>
      <c r="AB176" s="47"/>
      <c r="AC176" s="47"/>
      <c r="AD176" s="47"/>
      <c r="AE176" s="47"/>
    </row>
    <row r="177" spans="1:31">
      <c r="A177" s="1"/>
      <c r="B177" s="2"/>
      <c r="C177" s="2"/>
      <c r="D177" s="3"/>
      <c r="E177" s="3"/>
      <c r="F177" s="3"/>
      <c r="G177" s="3"/>
      <c r="H177" s="3"/>
      <c r="I177" s="3"/>
      <c r="J177" s="3"/>
      <c r="K177" s="3"/>
      <c r="L177" s="47"/>
      <c r="M177" s="47"/>
      <c r="N177" s="47"/>
      <c r="O177" s="47"/>
      <c r="P177" s="47"/>
      <c r="Q177" s="47"/>
      <c r="R177" s="47"/>
      <c r="S177" s="47"/>
      <c r="T177" s="47"/>
      <c r="U177" s="47"/>
      <c r="V177" s="47"/>
      <c r="W177" s="47"/>
      <c r="X177" s="47"/>
      <c r="Y177" s="47"/>
      <c r="Z177" s="47"/>
      <c r="AA177" s="47"/>
      <c r="AB177" s="47"/>
      <c r="AC177" s="47"/>
      <c r="AD177" s="47"/>
      <c r="AE177" s="47"/>
    </row>
    <row r="178" spans="1:31">
      <c r="A178" s="1"/>
      <c r="B178" s="2"/>
      <c r="C178" s="2"/>
      <c r="D178" s="3"/>
      <c r="E178" s="3"/>
      <c r="F178" s="3"/>
      <c r="G178" s="3"/>
      <c r="H178" s="3"/>
      <c r="I178" s="3"/>
      <c r="J178" s="3"/>
      <c r="K178" s="3"/>
      <c r="L178" s="47"/>
      <c r="M178" s="47"/>
      <c r="N178" s="47"/>
      <c r="O178" s="47"/>
      <c r="P178" s="47"/>
      <c r="Q178" s="47"/>
      <c r="R178" s="47"/>
      <c r="S178" s="47"/>
      <c r="T178" s="47"/>
      <c r="U178" s="47"/>
      <c r="V178" s="47"/>
      <c r="W178" s="47"/>
      <c r="X178" s="47"/>
      <c r="Y178" s="47"/>
      <c r="Z178" s="47"/>
      <c r="AA178" s="47"/>
      <c r="AB178" s="47"/>
      <c r="AC178" s="47"/>
      <c r="AD178" s="47"/>
      <c r="AE178" s="47"/>
    </row>
    <row r="179" spans="1:31">
      <c r="A179" s="1"/>
      <c r="B179" s="2"/>
      <c r="C179" s="2"/>
      <c r="D179" s="3"/>
      <c r="E179" s="3"/>
      <c r="F179" s="3"/>
      <c r="G179" s="3"/>
      <c r="H179" s="3"/>
      <c r="I179" s="3"/>
      <c r="J179" s="3"/>
      <c r="K179" s="3"/>
      <c r="L179" s="47"/>
      <c r="M179" s="47"/>
      <c r="N179" s="47"/>
      <c r="O179" s="47"/>
      <c r="P179" s="47"/>
      <c r="Q179" s="47"/>
      <c r="R179" s="47"/>
      <c r="S179" s="47"/>
      <c r="T179" s="47"/>
      <c r="U179" s="47"/>
      <c r="V179" s="47"/>
      <c r="W179" s="47"/>
      <c r="X179" s="47"/>
      <c r="Y179" s="47"/>
      <c r="Z179" s="47"/>
      <c r="AA179" s="47"/>
      <c r="AB179" s="47"/>
      <c r="AC179" s="47"/>
      <c r="AD179" s="47"/>
      <c r="AE179" s="47"/>
    </row>
    <row r="180" spans="1:31">
      <c r="A180" s="1"/>
      <c r="B180" s="2"/>
      <c r="C180" s="2"/>
      <c r="D180" s="3"/>
      <c r="E180" s="3"/>
      <c r="F180" s="3"/>
      <c r="G180" s="3"/>
      <c r="H180" s="3"/>
      <c r="I180" s="3"/>
      <c r="J180" s="3"/>
      <c r="K180" s="3"/>
      <c r="L180" s="47"/>
      <c r="M180" s="47"/>
      <c r="N180" s="47"/>
      <c r="O180" s="47"/>
      <c r="P180" s="47"/>
      <c r="Q180" s="47"/>
      <c r="R180" s="47"/>
      <c r="S180" s="47"/>
      <c r="T180" s="47"/>
      <c r="U180" s="47"/>
      <c r="V180" s="47"/>
      <c r="W180" s="47"/>
      <c r="X180" s="47"/>
      <c r="Y180" s="47"/>
      <c r="Z180" s="47"/>
      <c r="AA180" s="47"/>
      <c r="AB180" s="47"/>
      <c r="AC180" s="47"/>
      <c r="AD180" s="47"/>
      <c r="AE180" s="47"/>
    </row>
    <row r="181" spans="1:31">
      <c r="A181" s="1"/>
      <c r="B181" s="2"/>
      <c r="C181" s="2"/>
      <c r="D181" s="3"/>
      <c r="E181" s="3"/>
      <c r="F181" s="3"/>
      <c r="G181" s="3"/>
      <c r="H181" s="3"/>
      <c r="I181" s="3"/>
      <c r="J181" s="3"/>
      <c r="K181" s="3"/>
      <c r="L181" s="47"/>
      <c r="M181" s="47"/>
      <c r="N181" s="47"/>
      <c r="O181" s="47"/>
      <c r="P181" s="47"/>
      <c r="Q181" s="47"/>
      <c r="R181" s="47"/>
      <c r="S181" s="47"/>
      <c r="T181" s="47"/>
      <c r="U181" s="47"/>
      <c r="V181" s="47"/>
      <c r="W181" s="47"/>
      <c r="X181" s="47"/>
      <c r="Y181" s="47"/>
      <c r="Z181" s="47"/>
      <c r="AA181" s="47"/>
      <c r="AB181" s="47"/>
      <c r="AC181" s="47"/>
      <c r="AD181" s="47"/>
      <c r="AE181" s="47"/>
    </row>
    <row r="182" spans="1:31">
      <c r="A182" s="1"/>
      <c r="B182" s="2"/>
      <c r="C182" s="2"/>
      <c r="D182" s="3"/>
      <c r="E182" s="3"/>
      <c r="F182" s="3"/>
      <c r="G182" s="3"/>
      <c r="H182" s="3"/>
      <c r="I182" s="3"/>
      <c r="J182" s="3"/>
      <c r="K182" s="3"/>
      <c r="L182" s="47"/>
      <c r="M182" s="47"/>
      <c r="N182" s="47"/>
      <c r="O182" s="47"/>
      <c r="P182" s="47"/>
      <c r="Q182" s="47"/>
      <c r="R182" s="47"/>
      <c r="S182" s="47"/>
      <c r="T182" s="47"/>
      <c r="U182" s="47"/>
      <c r="V182" s="47"/>
      <c r="W182" s="47"/>
      <c r="X182" s="47"/>
      <c r="Y182" s="47"/>
      <c r="Z182" s="47"/>
      <c r="AA182" s="47"/>
      <c r="AB182" s="47"/>
      <c r="AC182" s="47"/>
      <c r="AD182" s="47"/>
      <c r="AE182" s="47"/>
    </row>
    <row r="183" spans="1:31">
      <c r="A183" s="1"/>
      <c r="B183" s="2"/>
      <c r="C183" s="2"/>
      <c r="D183" s="3"/>
      <c r="E183" s="3"/>
      <c r="F183" s="3"/>
      <c r="G183" s="3"/>
      <c r="H183" s="3"/>
      <c r="I183" s="3"/>
      <c r="J183" s="3"/>
      <c r="K183" s="3"/>
      <c r="L183" s="47"/>
      <c r="M183" s="47"/>
      <c r="N183" s="47"/>
      <c r="O183" s="47"/>
      <c r="P183" s="47"/>
      <c r="Q183" s="47"/>
      <c r="R183" s="47"/>
      <c r="S183" s="47"/>
      <c r="T183" s="47"/>
      <c r="U183" s="47"/>
      <c r="V183" s="47"/>
      <c r="W183" s="47"/>
      <c r="X183" s="47"/>
      <c r="Y183" s="47"/>
      <c r="Z183" s="47"/>
      <c r="AA183" s="47"/>
      <c r="AB183" s="47"/>
      <c r="AC183" s="47"/>
      <c r="AD183" s="47"/>
      <c r="AE183" s="47"/>
    </row>
    <row r="184" spans="1:31">
      <c r="A184" s="1"/>
      <c r="B184" s="2"/>
      <c r="C184" s="2"/>
      <c r="D184" s="3"/>
      <c r="E184" s="3"/>
      <c r="F184" s="3"/>
      <c r="G184" s="3"/>
      <c r="H184" s="3"/>
      <c r="I184" s="3"/>
      <c r="J184" s="3"/>
      <c r="K184" s="3"/>
      <c r="L184" s="47"/>
      <c r="M184" s="47"/>
      <c r="N184" s="47"/>
      <c r="O184" s="47"/>
      <c r="P184" s="47"/>
      <c r="Q184" s="47"/>
      <c r="R184" s="47"/>
      <c r="S184" s="47"/>
      <c r="T184" s="47"/>
      <c r="U184" s="47"/>
      <c r="V184" s="47"/>
      <c r="W184" s="47"/>
      <c r="X184" s="47"/>
      <c r="Y184" s="47"/>
      <c r="Z184" s="47"/>
      <c r="AA184" s="47"/>
      <c r="AB184" s="47"/>
      <c r="AC184" s="47"/>
      <c r="AD184" s="47"/>
      <c r="AE184" s="47"/>
    </row>
    <row r="185" spans="1:31">
      <c r="A185" s="1"/>
      <c r="B185" s="2"/>
      <c r="C185" s="2"/>
      <c r="D185" s="3"/>
      <c r="E185" s="3"/>
      <c r="F185" s="3"/>
      <c r="G185" s="3"/>
      <c r="H185" s="3"/>
      <c r="I185" s="3"/>
      <c r="J185" s="3"/>
      <c r="K185" s="3"/>
      <c r="L185" s="47"/>
      <c r="M185" s="47"/>
      <c r="N185" s="47"/>
      <c r="O185" s="47"/>
      <c r="P185" s="47"/>
      <c r="Q185" s="47"/>
      <c r="R185" s="47"/>
      <c r="S185" s="47"/>
      <c r="T185" s="47"/>
      <c r="U185" s="47"/>
      <c r="V185" s="47"/>
      <c r="W185" s="47"/>
      <c r="X185" s="47"/>
      <c r="Y185" s="47"/>
      <c r="Z185" s="47"/>
      <c r="AA185" s="47"/>
      <c r="AB185" s="47"/>
      <c r="AC185" s="47"/>
      <c r="AD185" s="47"/>
      <c r="AE185" s="47"/>
    </row>
    <row r="186" spans="1:31">
      <c r="A186" s="1"/>
      <c r="B186" s="2"/>
      <c r="C186" s="2"/>
      <c r="D186" s="3"/>
      <c r="E186" s="3"/>
      <c r="F186" s="3"/>
      <c r="G186" s="3"/>
      <c r="H186" s="3"/>
      <c r="I186" s="3"/>
      <c r="J186" s="3"/>
      <c r="K186" s="3"/>
      <c r="L186" s="47"/>
      <c r="M186" s="47"/>
      <c r="N186" s="47"/>
      <c r="O186" s="47"/>
      <c r="P186" s="47"/>
      <c r="Q186" s="47"/>
      <c r="R186" s="47"/>
      <c r="S186" s="47"/>
      <c r="T186" s="47"/>
      <c r="U186" s="47"/>
      <c r="V186" s="47"/>
      <c r="W186" s="47"/>
      <c r="X186" s="47"/>
      <c r="Y186" s="47"/>
      <c r="Z186" s="47"/>
      <c r="AA186" s="47"/>
      <c r="AB186" s="47"/>
      <c r="AC186" s="47"/>
      <c r="AD186" s="47"/>
      <c r="AE186" s="47"/>
    </row>
    <row r="187" spans="1:31">
      <c r="A187" s="1"/>
      <c r="B187" s="2"/>
      <c r="C187" s="2"/>
      <c r="D187" s="3"/>
      <c r="E187" s="3"/>
      <c r="F187" s="3"/>
      <c r="G187" s="3"/>
      <c r="H187" s="3"/>
      <c r="I187" s="3"/>
      <c r="J187" s="3"/>
      <c r="K187" s="3"/>
      <c r="L187" s="47"/>
      <c r="M187" s="47"/>
      <c r="N187" s="47"/>
      <c r="O187" s="47"/>
      <c r="P187" s="47"/>
      <c r="Q187" s="47"/>
      <c r="R187" s="47"/>
      <c r="S187" s="47"/>
      <c r="T187" s="47"/>
      <c r="U187" s="47"/>
      <c r="V187" s="47"/>
      <c r="W187" s="47"/>
      <c r="X187" s="47"/>
      <c r="Y187" s="47"/>
      <c r="Z187" s="47"/>
      <c r="AA187" s="47"/>
      <c r="AB187" s="47"/>
      <c r="AC187" s="47"/>
      <c r="AD187" s="47"/>
      <c r="AE187" s="47"/>
    </row>
    <row r="188" spans="1:31">
      <c r="A188" s="1"/>
      <c r="B188" s="2"/>
      <c r="C188" s="2"/>
      <c r="D188" s="3"/>
      <c r="E188" s="3"/>
      <c r="F188" s="3"/>
      <c r="G188" s="3"/>
      <c r="H188" s="3"/>
      <c r="I188" s="3"/>
      <c r="J188" s="3"/>
      <c r="K188" s="3"/>
      <c r="L188" s="47"/>
      <c r="M188" s="47"/>
      <c r="N188" s="47"/>
      <c r="O188" s="47"/>
      <c r="P188" s="47"/>
      <c r="Q188" s="47"/>
      <c r="R188" s="47"/>
      <c r="S188" s="47"/>
      <c r="T188" s="47"/>
      <c r="U188" s="47"/>
      <c r="V188" s="47"/>
      <c r="W188" s="47"/>
      <c r="X188" s="47"/>
      <c r="Y188" s="47"/>
      <c r="Z188" s="47"/>
      <c r="AA188" s="47"/>
      <c r="AB188" s="47"/>
      <c r="AC188" s="47"/>
      <c r="AD188" s="47"/>
      <c r="AE188" s="47"/>
    </row>
    <row r="189" spans="1:31">
      <c r="A189" s="1"/>
      <c r="B189" s="2"/>
      <c r="C189" s="2"/>
      <c r="D189" s="3"/>
      <c r="E189" s="3"/>
      <c r="F189" s="3"/>
      <c r="G189" s="3"/>
      <c r="H189" s="3"/>
      <c r="I189" s="3"/>
      <c r="J189" s="3"/>
      <c r="K189" s="3"/>
      <c r="L189" s="47"/>
      <c r="M189" s="47"/>
      <c r="N189" s="47"/>
      <c r="O189" s="47"/>
      <c r="P189" s="47"/>
      <c r="Q189" s="47"/>
      <c r="R189" s="47"/>
      <c r="S189" s="47"/>
      <c r="T189" s="47"/>
      <c r="U189" s="47"/>
      <c r="V189" s="47"/>
      <c r="W189" s="47"/>
      <c r="X189" s="47"/>
      <c r="Y189" s="47"/>
      <c r="Z189" s="47"/>
      <c r="AA189" s="47"/>
      <c r="AB189" s="47"/>
      <c r="AC189" s="47"/>
      <c r="AD189" s="47"/>
      <c r="AE189" s="47"/>
    </row>
    <row r="190" spans="1:31">
      <c r="A190" s="1"/>
      <c r="B190" s="2"/>
      <c r="C190" s="2"/>
      <c r="D190" s="3"/>
      <c r="E190" s="3"/>
      <c r="F190" s="3"/>
      <c r="G190" s="3"/>
      <c r="H190" s="3"/>
      <c r="I190" s="3"/>
      <c r="J190" s="3"/>
      <c r="K190" s="3"/>
      <c r="L190" s="47"/>
      <c r="M190" s="47"/>
      <c r="N190" s="47"/>
      <c r="O190" s="47"/>
      <c r="P190" s="47"/>
      <c r="Q190" s="47"/>
      <c r="R190" s="47"/>
      <c r="S190" s="47"/>
      <c r="T190" s="47"/>
      <c r="U190" s="47"/>
      <c r="V190" s="47"/>
      <c r="W190" s="47"/>
      <c r="X190" s="47"/>
      <c r="Y190" s="47"/>
      <c r="Z190" s="47"/>
      <c r="AA190" s="47"/>
      <c r="AB190" s="47"/>
      <c r="AC190" s="47"/>
      <c r="AD190" s="47"/>
      <c r="AE190" s="47"/>
    </row>
    <row r="191" spans="1:31">
      <c r="A191" s="1"/>
      <c r="B191" s="2"/>
      <c r="C191" s="2"/>
      <c r="D191" s="3"/>
      <c r="E191" s="3"/>
      <c r="F191" s="3"/>
      <c r="G191" s="3"/>
      <c r="H191" s="3"/>
      <c r="I191" s="3"/>
      <c r="J191" s="3"/>
      <c r="K191" s="3"/>
      <c r="L191" s="47"/>
      <c r="M191" s="47"/>
      <c r="N191" s="47"/>
      <c r="O191" s="47"/>
      <c r="P191" s="47"/>
      <c r="Q191" s="47"/>
      <c r="R191" s="47"/>
      <c r="S191" s="47"/>
      <c r="T191" s="47"/>
      <c r="U191" s="47"/>
      <c r="V191" s="47"/>
      <c r="W191" s="47"/>
      <c r="X191" s="47"/>
      <c r="Y191" s="47"/>
      <c r="Z191" s="47"/>
      <c r="AA191" s="47"/>
      <c r="AB191" s="47"/>
      <c r="AC191" s="47"/>
      <c r="AD191" s="47"/>
      <c r="AE191" s="47"/>
    </row>
    <row r="192" spans="1:31">
      <c r="A192" s="1"/>
      <c r="B192" s="2"/>
      <c r="C192" s="2"/>
      <c r="D192" s="3"/>
      <c r="E192" s="3"/>
      <c r="F192" s="3"/>
      <c r="G192" s="3"/>
      <c r="H192" s="3"/>
      <c r="I192" s="3"/>
      <c r="J192" s="3"/>
      <c r="K192" s="3"/>
      <c r="L192" s="47"/>
      <c r="M192" s="47"/>
      <c r="N192" s="47"/>
      <c r="O192" s="47"/>
      <c r="P192" s="47"/>
      <c r="Q192" s="47"/>
      <c r="R192" s="47"/>
      <c r="S192" s="47"/>
      <c r="T192" s="47"/>
      <c r="U192" s="47"/>
      <c r="V192" s="47"/>
      <c r="W192" s="47"/>
      <c r="X192" s="47"/>
      <c r="Y192" s="47"/>
      <c r="Z192" s="47"/>
      <c r="AA192" s="47"/>
      <c r="AB192" s="47"/>
      <c r="AC192" s="47"/>
      <c r="AD192" s="47"/>
      <c r="AE192" s="47"/>
    </row>
    <row r="193" spans="1:31">
      <c r="A193" s="1"/>
      <c r="B193" s="2"/>
      <c r="C193" s="2"/>
      <c r="D193" s="3"/>
      <c r="E193" s="3"/>
      <c r="F193" s="3"/>
      <c r="G193" s="3"/>
      <c r="H193" s="3"/>
      <c r="I193" s="3"/>
      <c r="J193" s="3"/>
      <c r="K193" s="3"/>
      <c r="L193" s="47"/>
      <c r="M193" s="47"/>
      <c r="N193" s="47"/>
      <c r="O193" s="47"/>
      <c r="P193" s="47"/>
      <c r="Q193" s="47"/>
      <c r="R193" s="47"/>
      <c r="S193" s="47"/>
      <c r="T193" s="47"/>
      <c r="U193" s="47"/>
      <c r="V193" s="47"/>
      <c r="W193" s="47"/>
      <c r="X193" s="47"/>
      <c r="Y193" s="47"/>
      <c r="Z193" s="47"/>
      <c r="AA193" s="47"/>
      <c r="AB193" s="47"/>
      <c r="AC193" s="47"/>
      <c r="AD193" s="47"/>
      <c r="AE193" s="47"/>
    </row>
    <row r="194" spans="1:31">
      <c r="A194" s="1"/>
      <c r="B194" s="2"/>
      <c r="C194" s="2"/>
      <c r="D194" s="3"/>
      <c r="E194" s="3"/>
      <c r="F194" s="3"/>
      <c r="G194" s="3"/>
      <c r="H194" s="3"/>
      <c r="I194" s="3"/>
      <c r="J194" s="3"/>
      <c r="K194" s="3"/>
      <c r="L194" s="47"/>
      <c r="M194" s="47"/>
      <c r="N194" s="47"/>
      <c r="O194" s="47"/>
      <c r="P194" s="47"/>
      <c r="Q194" s="47"/>
      <c r="R194" s="47"/>
      <c r="S194" s="47"/>
      <c r="T194" s="47"/>
      <c r="U194" s="47"/>
      <c r="V194" s="47"/>
      <c r="W194" s="47"/>
      <c r="X194" s="47"/>
      <c r="Y194" s="47"/>
      <c r="Z194" s="47"/>
      <c r="AA194" s="47"/>
      <c r="AB194" s="47"/>
      <c r="AC194" s="47"/>
      <c r="AD194" s="47"/>
      <c r="AE194" s="47"/>
    </row>
    <row r="195" spans="1:31">
      <c r="A195" s="1"/>
      <c r="B195" s="2"/>
      <c r="C195" s="2"/>
      <c r="D195" s="3"/>
      <c r="E195" s="3"/>
      <c r="F195" s="3"/>
      <c r="G195" s="3"/>
      <c r="H195" s="3"/>
      <c r="I195" s="3"/>
      <c r="J195" s="3"/>
      <c r="K195" s="3"/>
      <c r="L195" s="47"/>
      <c r="M195" s="47"/>
      <c r="N195" s="47"/>
      <c r="O195" s="47"/>
      <c r="P195" s="47"/>
      <c r="Q195" s="47"/>
      <c r="R195" s="47"/>
      <c r="S195" s="47"/>
      <c r="T195" s="47"/>
      <c r="U195" s="47"/>
      <c r="V195" s="47"/>
      <c r="W195" s="47"/>
      <c r="X195" s="47"/>
      <c r="Y195" s="47"/>
      <c r="Z195" s="47"/>
      <c r="AA195" s="47"/>
      <c r="AB195" s="47"/>
      <c r="AC195" s="47"/>
      <c r="AD195" s="47"/>
      <c r="AE195" s="47"/>
    </row>
    <row r="196" spans="1:31">
      <c r="A196" s="1"/>
      <c r="B196" s="2"/>
      <c r="C196" s="2"/>
      <c r="D196" s="3"/>
      <c r="E196" s="3"/>
      <c r="F196" s="3"/>
      <c r="G196" s="3"/>
      <c r="H196" s="3"/>
      <c r="I196" s="3"/>
      <c r="J196" s="3"/>
      <c r="K196" s="3"/>
      <c r="L196" s="47"/>
      <c r="M196" s="47"/>
      <c r="N196" s="47"/>
      <c r="O196" s="47"/>
      <c r="P196" s="47"/>
      <c r="Q196" s="47"/>
      <c r="R196" s="47"/>
      <c r="S196" s="47"/>
      <c r="T196" s="47"/>
      <c r="U196" s="47"/>
      <c r="V196" s="47"/>
      <c r="W196" s="47"/>
      <c r="X196" s="47"/>
      <c r="Y196" s="47"/>
      <c r="Z196" s="47"/>
      <c r="AA196" s="47"/>
      <c r="AB196" s="47"/>
      <c r="AC196" s="47"/>
      <c r="AD196" s="47"/>
      <c r="AE196" s="47"/>
    </row>
    <row r="197" spans="1:31">
      <c r="A197" s="1"/>
      <c r="B197" s="2"/>
      <c r="C197" s="2"/>
      <c r="D197" s="3"/>
      <c r="E197" s="3"/>
      <c r="F197" s="3"/>
      <c r="G197" s="3"/>
      <c r="H197" s="3"/>
      <c r="I197" s="3"/>
      <c r="J197" s="3"/>
      <c r="K197" s="3"/>
      <c r="L197" s="47"/>
      <c r="M197" s="47"/>
      <c r="N197" s="47"/>
      <c r="O197" s="47"/>
      <c r="P197" s="47"/>
      <c r="Q197" s="47"/>
      <c r="R197" s="47"/>
      <c r="S197" s="47"/>
      <c r="T197" s="47"/>
      <c r="U197" s="47"/>
      <c r="V197" s="47"/>
      <c r="W197" s="47"/>
      <c r="X197" s="47"/>
      <c r="Y197" s="47"/>
      <c r="Z197" s="47"/>
      <c r="AA197" s="47"/>
      <c r="AB197" s="47"/>
      <c r="AC197" s="47"/>
      <c r="AD197" s="47"/>
      <c r="AE197" s="47"/>
    </row>
    <row r="198" spans="1:31">
      <c r="A198" s="1"/>
      <c r="B198" s="2"/>
      <c r="C198" s="2"/>
      <c r="D198" s="3"/>
      <c r="E198" s="3"/>
      <c r="F198" s="3"/>
      <c r="G198" s="3"/>
      <c r="H198" s="3"/>
      <c r="I198" s="3"/>
      <c r="J198" s="3"/>
      <c r="K198" s="3"/>
      <c r="L198" s="47"/>
      <c r="M198" s="47"/>
      <c r="N198" s="47"/>
      <c r="O198" s="47"/>
      <c r="P198" s="47"/>
      <c r="Q198" s="47"/>
      <c r="R198" s="47"/>
      <c r="S198" s="47"/>
      <c r="T198" s="47"/>
      <c r="U198" s="47"/>
      <c r="V198" s="47"/>
      <c r="W198" s="47"/>
      <c r="X198" s="47"/>
      <c r="Y198" s="47"/>
      <c r="Z198" s="47"/>
      <c r="AA198" s="47"/>
      <c r="AB198" s="47"/>
      <c r="AC198" s="47"/>
      <c r="AD198" s="47"/>
      <c r="AE198" s="47"/>
    </row>
    <row r="199" spans="1:31">
      <c r="A199" s="1"/>
      <c r="B199" s="2"/>
      <c r="C199" s="2"/>
      <c r="D199" s="3"/>
      <c r="E199" s="3"/>
      <c r="F199" s="3"/>
      <c r="G199" s="3"/>
      <c r="H199" s="3"/>
      <c r="I199" s="3"/>
      <c r="J199" s="3"/>
      <c r="K199" s="3"/>
      <c r="L199" s="47"/>
      <c r="M199" s="47"/>
      <c r="N199" s="47"/>
      <c r="O199" s="47"/>
      <c r="P199" s="47"/>
      <c r="Q199" s="47"/>
      <c r="R199" s="47"/>
      <c r="S199" s="47"/>
      <c r="T199" s="47"/>
      <c r="U199" s="47"/>
      <c r="V199" s="47"/>
      <c r="W199" s="47"/>
      <c r="X199" s="47"/>
      <c r="Y199" s="47"/>
      <c r="Z199" s="47"/>
      <c r="AA199" s="47"/>
      <c r="AB199" s="47"/>
      <c r="AC199" s="47"/>
      <c r="AD199" s="47"/>
      <c r="AE199" s="47"/>
    </row>
    <row r="200" spans="1:31">
      <c r="A200" s="1"/>
      <c r="B200" s="2"/>
      <c r="C200" s="2"/>
      <c r="D200" s="3"/>
      <c r="E200" s="3"/>
      <c r="F200" s="3"/>
      <c r="G200" s="3"/>
      <c r="H200" s="3"/>
      <c r="I200" s="3"/>
      <c r="J200" s="3"/>
      <c r="K200" s="3"/>
      <c r="L200" s="47"/>
      <c r="M200" s="47"/>
      <c r="N200" s="47"/>
      <c r="O200" s="47"/>
      <c r="P200" s="47"/>
      <c r="Q200" s="47"/>
      <c r="R200" s="47"/>
      <c r="S200" s="47"/>
      <c r="T200" s="47"/>
      <c r="U200" s="47"/>
      <c r="V200" s="47"/>
      <c r="W200" s="47"/>
      <c r="X200" s="47"/>
      <c r="Y200" s="47"/>
      <c r="Z200" s="47"/>
      <c r="AA200" s="47"/>
      <c r="AB200" s="47"/>
      <c r="AC200" s="47"/>
      <c r="AD200" s="47"/>
      <c r="AE200" s="47"/>
    </row>
    <row r="201" spans="1:31">
      <c r="A201" s="1"/>
      <c r="B201" s="2"/>
      <c r="C201" s="2"/>
      <c r="D201" s="3"/>
      <c r="E201" s="3"/>
      <c r="F201" s="3"/>
      <c r="G201" s="3"/>
      <c r="H201" s="3"/>
      <c r="I201" s="3"/>
      <c r="J201" s="3"/>
      <c r="K201" s="3"/>
      <c r="L201" s="47"/>
      <c r="M201" s="47"/>
      <c r="N201" s="47"/>
      <c r="O201" s="47"/>
      <c r="P201" s="47"/>
      <c r="Q201" s="47"/>
      <c r="R201" s="47"/>
      <c r="S201" s="47"/>
      <c r="T201" s="47"/>
      <c r="U201" s="47"/>
      <c r="V201" s="47"/>
      <c r="W201" s="47"/>
      <c r="X201" s="47"/>
      <c r="Y201" s="47"/>
      <c r="Z201" s="47"/>
      <c r="AA201" s="47"/>
      <c r="AB201" s="47"/>
      <c r="AC201" s="47"/>
      <c r="AD201" s="47"/>
      <c r="AE201" s="47"/>
    </row>
    <row r="202" spans="1:31">
      <c r="A202" s="1"/>
      <c r="B202" s="2"/>
      <c r="C202" s="2"/>
      <c r="D202" s="3"/>
      <c r="E202" s="3"/>
      <c r="F202" s="3"/>
      <c r="G202" s="3"/>
      <c r="H202" s="3"/>
      <c r="I202" s="3"/>
      <c r="J202" s="3"/>
      <c r="K202" s="3"/>
      <c r="L202" s="47"/>
      <c r="M202" s="47"/>
      <c r="N202" s="47"/>
      <c r="O202" s="47"/>
      <c r="P202" s="47"/>
      <c r="Q202" s="47"/>
      <c r="R202" s="47"/>
      <c r="S202" s="47"/>
      <c r="T202" s="47"/>
      <c r="U202" s="47"/>
      <c r="V202" s="47"/>
      <c r="W202" s="47"/>
      <c r="X202" s="47"/>
      <c r="Y202" s="47"/>
      <c r="Z202" s="47"/>
      <c r="AA202" s="47"/>
      <c r="AB202" s="47"/>
      <c r="AC202" s="47"/>
      <c r="AD202" s="47"/>
      <c r="AE202" s="47"/>
    </row>
    <row r="203" spans="1:31">
      <c r="A203" s="1"/>
      <c r="B203" s="2"/>
      <c r="C203" s="2"/>
      <c r="D203" s="3"/>
      <c r="E203" s="3"/>
      <c r="F203" s="3"/>
      <c r="G203" s="3"/>
      <c r="H203" s="3"/>
      <c r="I203" s="3"/>
      <c r="J203" s="3"/>
      <c r="K203" s="3"/>
      <c r="L203" s="47"/>
      <c r="M203" s="47"/>
      <c r="N203" s="47"/>
      <c r="O203" s="47"/>
      <c r="P203" s="47"/>
      <c r="Q203" s="47"/>
      <c r="R203" s="47"/>
      <c r="S203" s="47"/>
      <c r="T203" s="47"/>
      <c r="U203" s="47"/>
      <c r="V203" s="47"/>
      <c r="W203" s="47"/>
      <c r="X203" s="47"/>
      <c r="Y203" s="47"/>
      <c r="Z203" s="47"/>
      <c r="AA203" s="47"/>
      <c r="AB203" s="47"/>
      <c r="AC203" s="47"/>
      <c r="AD203" s="47"/>
      <c r="AE203" s="47"/>
    </row>
    <row r="204" spans="1:31">
      <c r="A204" s="1"/>
      <c r="B204" s="2"/>
      <c r="C204" s="2"/>
      <c r="D204" s="3"/>
      <c r="E204" s="3"/>
      <c r="F204" s="3"/>
      <c r="G204" s="3"/>
      <c r="H204" s="3"/>
      <c r="I204" s="3"/>
      <c r="J204" s="3"/>
      <c r="K204" s="3"/>
      <c r="L204" s="47"/>
      <c r="M204" s="47"/>
      <c r="N204" s="47"/>
      <c r="O204" s="47"/>
      <c r="P204" s="47"/>
      <c r="Q204" s="47"/>
      <c r="R204" s="47"/>
      <c r="S204" s="47"/>
      <c r="T204" s="47"/>
      <c r="U204" s="47"/>
      <c r="V204" s="47"/>
      <c r="W204" s="47"/>
      <c r="X204" s="47"/>
      <c r="Y204" s="47"/>
      <c r="Z204" s="47"/>
      <c r="AA204" s="47"/>
      <c r="AB204" s="47"/>
      <c r="AC204" s="47"/>
      <c r="AD204" s="47"/>
      <c r="AE204" s="47"/>
    </row>
    <row r="205" spans="1:31">
      <c r="A205" s="1"/>
      <c r="B205" s="2"/>
      <c r="C205" s="2"/>
      <c r="D205" s="3"/>
      <c r="E205" s="3"/>
      <c r="F205" s="3"/>
      <c r="G205" s="3"/>
      <c r="H205" s="3"/>
      <c r="I205" s="3"/>
      <c r="J205" s="3"/>
      <c r="K205" s="3"/>
      <c r="L205" s="47"/>
      <c r="M205" s="47"/>
      <c r="N205" s="47"/>
      <c r="O205" s="47"/>
      <c r="P205" s="47"/>
      <c r="Q205" s="47"/>
      <c r="R205" s="47"/>
      <c r="S205" s="47"/>
      <c r="T205" s="47"/>
      <c r="U205" s="47"/>
      <c r="V205" s="47"/>
      <c r="W205" s="47"/>
      <c r="X205" s="47"/>
      <c r="Y205" s="47"/>
      <c r="Z205" s="47"/>
      <c r="AA205" s="47"/>
      <c r="AB205" s="47"/>
      <c r="AC205" s="47"/>
      <c r="AD205" s="47"/>
      <c r="AE205" s="47"/>
    </row>
    <row r="206" spans="1:31">
      <c r="A206" s="1"/>
      <c r="B206" s="2"/>
      <c r="C206" s="2"/>
      <c r="D206" s="3"/>
      <c r="E206" s="3"/>
      <c r="F206" s="3"/>
      <c r="G206" s="3"/>
      <c r="H206" s="3"/>
      <c r="I206" s="3"/>
      <c r="J206" s="3"/>
      <c r="K206" s="3"/>
      <c r="L206" s="47"/>
      <c r="M206" s="47"/>
      <c r="N206" s="47"/>
      <c r="O206" s="47"/>
      <c r="P206" s="47"/>
      <c r="Q206" s="47"/>
      <c r="R206" s="47"/>
      <c r="S206" s="47"/>
      <c r="T206" s="47"/>
      <c r="U206" s="47"/>
      <c r="V206" s="47"/>
      <c r="W206" s="47"/>
      <c r="X206" s="47"/>
      <c r="Y206" s="47"/>
      <c r="Z206" s="47"/>
      <c r="AA206" s="47"/>
      <c r="AB206" s="47"/>
      <c r="AC206" s="47"/>
      <c r="AD206" s="47"/>
      <c r="AE206" s="47"/>
    </row>
    <row r="207" spans="1:31">
      <c r="A207" s="1"/>
      <c r="B207" s="2"/>
      <c r="C207" s="2"/>
      <c r="D207" s="3"/>
      <c r="E207" s="3"/>
      <c r="F207" s="3"/>
      <c r="G207" s="3"/>
      <c r="H207" s="3"/>
      <c r="I207" s="3"/>
      <c r="J207" s="3"/>
      <c r="K207" s="3"/>
      <c r="L207" s="47"/>
      <c r="M207" s="47"/>
      <c r="N207" s="47"/>
      <c r="O207" s="47"/>
      <c r="P207" s="47"/>
      <c r="Q207" s="47"/>
      <c r="R207" s="47"/>
      <c r="S207" s="47"/>
      <c r="T207" s="47"/>
      <c r="U207" s="47"/>
      <c r="V207" s="47"/>
      <c r="W207" s="47"/>
      <c r="X207" s="47"/>
      <c r="Y207" s="47"/>
      <c r="Z207" s="47"/>
      <c r="AA207" s="47"/>
      <c r="AB207" s="47"/>
      <c r="AC207" s="47"/>
      <c r="AD207" s="47"/>
      <c r="AE207" s="47"/>
    </row>
    <row r="208" spans="1:31">
      <c r="A208" s="1"/>
      <c r="B208" s="2"/>
      <c r="C208" s="2"/>
      <c r="D208" s="3"/>
      <c r="E208" s="3"/>
      <c r="F208" s="3"/>
      <c r="G208" s="3"/>
      <c r="H208" s="3"/>
      <c r="I208" s="3"/>
      <c r="J208" s="3"/>
      <c r="K208" s="3"/>
      <c r="L208" s="47"/>
      <c r="M208" s="47"/>
      <c r="N208" s="47"/>
      <c r="O208" s="47"/>
      <c r="P208" s="47"/>
      <c r="Q208" s="47"/>
      <c r="R208" s="47"/>
      <c r="S208" s="47"/>
      <c r="T208" s="47"/>
      <c r="U208" s="47"/>
      <c r="V208" s="47"/>
      <c r="W208" s="47"/>
      <c r="X208" s="47"/>
      <c r="Y208" s="47"/>
      <c r="Z208" s="47"/>
      <c r="AA208" s="47"/>
      <c r="AB208" s="47"/>
      <c r="AC208" s="47"/>
      <c r="AD208" s="47"/>
      <c r="AE208" s="47"/>
    </row>
    <row r="209" spans="1:31">
      <c r="A209" s="1"/>
      <c r="B209" s="2"/>
      <c r="C209" s="2"/>
      <c r="D209" s="3"/>
      <c r="E209" s="3"/>
      <c r="F209" s="3"/>
      <c r="G209" s="3"/>
      <c r="H209" s="3"/>
      <c r="I209" s="3"/>
      <c r="J209" s="3"/>
      <c r="K209" s="3"/>
      <c r="L209" s="47"/>
      <c r="M209" s="47"/>
      <c r="N209" s="47"/>
      <c r="O209" s="47"/>
      <c r="P209" s="47"/>
      <c r="Q209" s="47"/>
      <c r="R209" s="47"/>
      <c r="S209" s="47"/>
      <c r="T209" s="47"/>
      <c r="U209" s="47"/>
      <c r="V209" s="47"/>
      <c r="W209" s="47"/>
      <c r="X209" s="47"/>
      <c r="Y209" s="47"/>
      <c r="Z209" s="47"/>
      <c r="AA209" s="47"/>
      <c r="AB209" s="47"/>
      <c r="AC209" s="47"/>
      <c r="AD209" s="47"/>
      <c r="AE209" s="47"/>
    </row>
    <row r="210" spans="1:31">
      <c r="A210" s="1"/>
      <c r="B210" s="2"/>
      <c r="C210" s="2"/>
      <c r="D210" s="3"/>
      <c r="E210" s="3"/>
      <c r="F210" s="3"/>
      <c r="G210" s="3"/>
      <c r="H210" s="3"/>
      <c r="I210" s="3"/>
      <c r="J210" s="3"/>
      <c r="K210" s="3"/>
      <c r="L210" s="47"/>
      <c r="M210" s="47"/>
      <c r="N210" s="47"/>
      <c r="O210" s="47"/>
      <c r="P210" s="47"/>
      <c r="Q210" s="47"/>
      <c r="R210" s="47"/>
      <c r="S210" s="47"/>
      <c r="T210" s="47"/>
      <c r="U210" s="47"/>
      <c r="V210" s="47"/>
      <c r="W210" s="47"/>
      <c r="X210" s="47"/>
      <c r="Y210" s="47"/>
      <c r="Z210" s="47"/>
      <c r="AA210" s="47"/>
      <c r="AB210" s="47"/>
      <c r="AC210" s="47"/>
      <c r="AD210" s="47"/>
      <c r="AE210" s="47"/>
    </row>
    <row r="211" spans="1:31">
      <c r="A211" s="1"/>
      <c r="B211" s="2"/>
      <c r="C211" s="2"/>
      <c r="D211" s="3"/>
      <c r="E211" s="3"/>
      <c r="F211" s="3"/>
      <c r="G211" s="3"/>
      <c r="H211" s="3"/>
      <c r="I211" s="3"/>
      <c r="J211" s="3"/>
      <c r="K211" s="3"/>
      <c r="L211" s="47"/>
      <c r="M211" s="47"/>
      <c r="N211" s="47"/>
      <c r="O211" s="47"/>
      <c r="P211" s="47"/>
      <c r="Q211" s="47"/>
      <c r="R211" s="47"/>
      <c r="S211" s="47"/>
      <c r="T211" s="47"/>
      <c r="U211" s="47"/>
      <c r="V211" s="47"/>
      <c r="W211" s="47"/>
      <c r="X211" s="47"/>
      <c r="Y211" s="47"/>
      <c r="Z211" s="47"/>
      <c r="AA211" s="47"/>
      <c r="AB211" s="47"/>
      <c r="AC211" s="47"/>
      <c r="AD211" s="47"/>
      <c r="AE211" s="47"/>
    </row>
    <row r="212" spans="1:31">
      <c r="A212" s="1"/>
      <c r="B212" s="2"/>
      <c r="C212" s="2"/>
      <c r="D212" s="3"/>
      <c r="E212" s="3"/>
      <c r="F212" s="3"/>
      <c r="G212" s="3"/>
      <c r="H212" s="3"/>
      <c r="I212" s="3"/>
      <c r="J212" s="3"/>
      <c r="K212" s="3"/>
      <c r="L212" s="47"/>
      <c r="M212" s="47"/>
      <c r="N212" s="47"/>
      <c r="O212" s="47"/>
      <c r="P212" s="47"/>
      <c r="Q212" s="47"/>
      <c r="R212" s="47"/>
      <c r="S212" s="47"/>
      <c r="T212" s="47"/>
      <c r="U212" s="47"/>
      <c r="V212" s="47"/>
      <c r="W212" s="47"/>
      <c r="X212" s="47"/>
      <c r="Y212" s="47"/>
      <c r="Z212" s="47"/>
      <c r="AA212" s="47"/>
      <c r="AB212" s="47"/>
      <c r="AC212" s="47"/>
      <c r="AD212" s="47"/>
      <c r="AE212" s="47"/>
    </row>
    <row r="213" spans="1:31">
      <c r="A213" s="1"/>
      <c r="B213" s="2"/>
      <c r="C213" s="2"/>
      <c r="D213" s="3"/>
      <c r="E213" s="3"/>
      <c r="F213" s="3"/>
      <c r="G213" s="3"/>
      <c r="H213" s="3"/>
      <c r="I213" s="3"/>
      <c r="J213" s="3"/>
      <c r="K213" s="3"/>
      <c r="L213" s="47"/>
      <c r="M213" s="47"/>
      <c r="N213" s="47"/>
      <c r="O213" s="47"/>
      <c r="P213" s="47"/>
      <c r="Q213" s="47"/>
      <c r="R213" s="47"/>
      <c r="S213" s="47"/>
      <c r="T213" s="47"/>
      <c r="U213" s="47"/>
      <c r="V213" s="47"/>
      <c r="W213" s="47"/>
      <c r="X213" s="47"/>
      <c r="Y213" s="47"/>
      <c r="Z213" s="47"/>
      <c r="AA213" s="47"/>
      <c r="AB213" s="47"/>
      <c r="AC213" s="47"/>
      <c r="AD213" s="47"/>
      <c r="AE213" s="47"/>
    </row>
    <row r="214" spans="1:31">
      <c r="A214" s="1"/>
      <c r="B214" s="2"/>
      <c r="C214" s="2"/>
      <c r="D214" s="3"/>
      <c r="E214" s="3"/>
      <c r="F214" s="3"/>
      <c r="G214" s="3"/>
      <c r="H214" s="3"/>
      <c r="I214" s="3"/>
      <c r="J214" s="3"/>
      <c r="K214" s="3"/>
      <c r="L214" s="47"/>
      <c r="M214" s="47"/>
      <c r="N214" s="47"/>
      <c r="O214" s="47"/>
      <c r="P214" s="47"/>
      <c r="Q214" s="47"/>
      <c r="R214" s="47"/>
      <c r="S214" s="47"/>
      <c r="T214" s="47"/>
      <c r="U214" s="47"/>
      <c r="V214" s="47"/>
      <c r="W214" s="47"/>
      <c r="X214" s="47"/>
      <c r="Y214" s="47"/>
      <c r="Z214" s="47"/>
      <c r="AA214" s="47"/>
      <c r="AB214" s="47"/>
      <c r="AC214" s="47"/>
      <c r="AD214" s="47"/>
      <c r="AE214" s="47"/>
    </row>
    <row r="215" spans="1:31">
      <c r="A215" s="1"/>
      <c r="B215" s="2"/>
      <c r="C215" s="2"/>
      <c r="D215" s="3"/>
      <c r="E215" s="3"/>
      <c r="F215" s="3"/>
      <c r="G215" s="3"/>
      <c r="H215" s="3"/>
      <c r="I215" s="3"/>
      <c r="J215" s="3"/>
      <c r="K215" s="3"/>
      <c r="L215" s="47"/>
      <c r="M215" s="47"/>
      <c r="N215" s="47"/>
      <c r="O215" s="47"/>
      <c r="P215" s="47"/>
      <c r="Q215" s="47"/>
      <c r="R215" s="47"/>
      <c r="S215" s="47"/>
      <c r="T215" s="47"/>
      <c r="U215" s="47"/>
      <c r="V215" s="47"/>
      <c r="W215" s="47"/>
      <c r="X215" s="47"/>
      <c r="Y215" s="47"/>
      <c r="Z215" s="47"/>
      <c r="AA215" s="47"/>
      <c r="AB215" s="47"/>
      <c r="AC215" s="47"/>
      <c r="AD215" s="47"/>
      <c r="AE215" s="47"/>
    </row>
    <row r="216" spans="1:31">
      <c r="A216" s="1"/>
      <c r="B216" s="2"/>
      <c r="C216" s="2"/>
      <c r="D216" s="3"/>
      <c r="E216" s="3"/>
      <c r="F216" s="3"/>
      <c r="G216" s="3"/>
      <c r="H216" s="3"/>
      <c r="I216" s="3"/>
      <c r="J216" s="3"/>
      <c r="K216" s="3"/>
      <c r="L216" s="47"/>
      <c r="M216" s="47"/>
      <c r="N216" s="47"/>
      <c r="O216" s="47"/>
      <c r="P216" s="47"/>
      <c r="Q216" s="47"/>
      <c r="R216" s="47"/>
      <c r="S216" s="47"/>
      <c r="T216" s="47"/>
      <c r="U216" s="47"/>
      <c r="V216" s="47"/>
      <c r="W216" s="47"/>
      <c r="X216" s="47"/>
      <c r="Y216" s="47"/>
      <c r="Z216" s="47"/>
      <c r="AA216" s="47"/>
      <c r="AB216" s="47"/>
      <c r="AC216" s="47"/>
      <c r="AD216" s="47"/>
      <c r="AE216" s="47"/>
    </row>
    <row r="217" spans="1:31">
      <c r="A217" s="1"/>
      <c r="B217" s="2"/>
      <c r="C217" s="2"/>
      <c r="D217" s="3"/>
      <c r="E217" s="3"/>
      <c r="F217" s="3"/>
      <c r="G217" s="3"/>
      <c r="H217" s="3"/>
      <c r="I217" s="3"/>
      <c r="J217" s="3"/>
      <c r="K217" s="3"/>
      <c r="L217" s="47"/>
      <c r="M217" s="47"/>
      <c r="N217" s="47"/>
      <c r="O217" s="47"/>
      <c r="P217" s="47"/>
      <c r="Q217" s="47"/>
      <c r="R217" s="47"/>
      <c r="S217" s="47"/>
      <c r="T217" s="47"/>
      <c r="U217" s="47"/>
      <c r="V217" s="47"/>
      <c r="W217" s="47"/>
      <c r="X217" s="47"/>
      <c r="Y217" s="47"/>
      <c r="Z217" s="47"/>
      <c r="AA217" s="47"/>
      <c r="AB217" s="47"/>
      <c r="AC217" s="47"/>
      <c r="AD217" s="47"/>
      <c r="AE217" s="47"/>
    </row>
    <row r="218" spans="1:31">
      <c r="A218" s="1"/>
      <c r="B218" s="2"/>
      <c r="C218" s="2"/>
      <c r="D218" s="3"/>
      <c r="E218" s="3"/>
      <c r="F218" s="3"/>
      <c r="G218" s="3"/>
      <c r="H218" s="3"/>
      <c r="I218" s="3"/>
      <c r="J218" s="3"/>
      <c r="K218" s="3"/>
      <c r="L218" s="47"/>
      <c r="M218" s="47"/>
      <c r="N218" s="47"/>
      <c r="O218" s="47"/>
      <c r="P218" s="47"/>
      <c r="Q218" s="47"/>
      <c r="R218" s="47"/>
      <c r="S218" s="47"/>
      <c r="T218" s="47"/>
      <c r="U218" s="47"/>
      <c r="V218" s="47"/>
      <c r="W218" s="47"/>
      <c r="X218" s="47"/>
      <c r="Y218" s="47"/>
      <c r="Z218" s="47"/>
      <c r="AA218" s="47"/>
      <c r="AB218" s="47"/>
      <c r="AC218" s="47"/>
      <c r="AD218" s="47"/>
      <c r="AE218" s="47"/>
    </row>
    <row r="219" spans="1:31">
      <c r="A219" s="1"/>
      <c r="B219" s="2"/>
      <c r="C219" s="2"/>
      <c r="D219" s="3"/>
      <c r="E219" s="3"/>
      <c r="F219" s="3"/>
      <c r="G219" s="3"/>
      <c r="H219" s="3"/>
      <c r="I219" s="3"/>
      <c r="J219" s="3"/>
      <c r="K219" s="3"/>
      <c r="L219" s="47"/>
      <c r="M219" s="47"/>
      <c r="N219" s="47"/>
      <c r="O219" s="47"/>
      <c r="P219" s="47"/>
      <c r="Q219" s="47"/>
      <c r="R219" s="47"/>
      <c r="S219" s="47"/>
      <c r="T219" s="47"/>
      <c r="U219" s="47"/>
      <c r="V219" s="47"/>
      <c r="W219" s="47"/>
      <c r="X219" s="47"/>
      <c r="Y219" s="47"/>
      <c r="Z219" s="47"/>
      <c r="AA219" s="47"/>
      <c r="AB219" s="47"/>
      <c r="AC219" s="47"/>
      <c r="AD219" s="47"/>
      <c r="AE219" s="47"/>
    </row>
    <row r="220" spans="1:31">
      <c r="A220" s="1"/>
      <c r="B220" s="2"/>
      <c r="C220" s="2"/>
      <c r="D220" s="3"/>
      <c r="E220" s="3"/>
      <c r="F220" s="3"/>
      <c r="G220" s="3"/>
      <c r="H220" s="3"/>
      <c r="I220" s="3"/>
      <c r="J220" s="3"/>
      <c r="K220" s="3"/>
      <c r="L220" s="47"/>
      <c r="M220" s="47"/>
      <c r="N220" s="47"/>
      <c r="O220" s="47"/>
      <c r="P220" s="47"/>
      <c r="Q220" s="47"/>
      <c r="R220" s="47"/>
      <c r="S220" s="47"/>
      <c r="T220" s="47"/>
      <c r="U220" s="47"/>
      <c r="V220" s="47"/>
      <c r="W220" s="47"/>
      <c r="X220" s="47"/>
      <c r="Y220" s="47"/>
      <c r="Z220" s="47"/>
      <c r="AA220" s="47"/>
      <c r="AB220" s="47"/>
      <c r="AC220" s="47"/>
      <c r="AD220" s="47"/>
      <c r="AE220" s="47"/>
    </row>
    <row r="221" spans="1:31">
      <c r="A221" s="1"/>
      <c r="B221" s="2"/>
      <c r="C221" s="2"/>
      <c r="D221" s="3"/>
      <c r="E221" s="3"/>
      <c r="F221" s="3"/>
      <c r="G221" s="3"/>
      <c r="H221" s="3"/>
      <c r="I221" s="3"/>
      <c r="J221" s="3"/>
      <c r="K221" s="3"/>
      <c r="L221" s="47"/>
      <c r="M221" s="47"/>
      <c r="N221" s="47"/>
      <c r="O221" s="47"/>
      <c r="P221" s="47"/>
      <c r="Q221" s="47"/>
      <c r="R221" s="47"/>
      <c r="S221" s="47"/>
      <c r="T221" s="47"/>
      <c r="U221" s="47"/>
      <c r="V221" s="47"/>
      <c r="W221" s="47"/>
      <c r="X221" s="47"/>
      <c r="Y221" s="47"/>
      <c r="Z221" s="47"/>
      <c r="AA221" s="47"/>
      <c r="AB221" s="47"/>
      <c r="AC221" s="47"/>
      <c r="AD221" s="47"/>
      <c r="AE221" s="47"/>
    </row>
    <row r="222" spans="1:31">
      <c r="A222" s="1"/>
      <c r="B222" s="2"/>
      <c r="C222" s="2"/>
      <c r="D222" s="3"/>
      <c r="E222" s="3"/>
      <c r="F222" s="3"/>
      <c r="G222" s="3"/>
      <c r="H222" s="3"/>
      <c r="I222" s="3"/>
      <c r="J222" s="3"/>
      <c r="K222" s="3"/>
      <c r="L222" s="47"/>
      <c r="M222" s="47"/>
      <c r="N222" s="47"/>
      <c r="O222" s="47"/>
      <c r="P222" s="47"/>
      <c r="Q222" s="47"/>
      <c r="R222" s="47"/>
      <c r="S222" s="47"/>
      <c r="T222" s="47"/>
      <c r="U222" s="47"/>
      <c r="V222" s="47"/>
      <c r="W222" s="47"/>
      <c r="X222" s="47"/>
      <c r="Y222" s="47"/>
      <c r="Z222" s="47"/>
      <c r="AA222" s="47"/>
      <c r="AB222" s="47"/>
      <c r="AC222" s="47"/>
      <c r="AD222" s="47"/>
      <c r="AE222" s="47"/>
    </row>
    <row r="223" spans="1:31">
      <c r="A223" s="1"/>
      <c r="B223" s="2"/>
      <c r="C223" s="2"/>
      <c r="D223" s="3"/>
      <c r="E223" s="3"/>
      <c r="F223" s="3"/>
      <c r="G223" s="3"/>
      <c r="H223" s="3"/>
      <c r="I223" s="3"/>
      <c r="J223" s="3"/>
      <c r="K223" s="3"/>
      <c r="L223" s="47"/>
      <c r="M223" s="47"/>
      <c r="N223" s="47"/>
      <c r="O223" s="47"/>
      <c r="P223" s="47"/>
      <c r="Q223" s="47"/>
      <c r="R223" s="47"/>
      <c r="S223" s="47"/>
      <c r="T223" s="47"/>
      <c r="U223" s="47"/>
      <c r="V223" s="47"/>
      <c r="W223" s="47"/>
      <c r="X223" s="47"/>
      <c r="Y223" s="47"/>
      <c r="Z223" s="47"/>
      <c r="AA223" s="47"/>
      <c r="AB223" s="47"/>
      <c r="AC223" s="47"/>
      <c r="AD223" s="47"/>
      <c r="AE223" s="47"/>
    </row>
    <row r="224" spans="1:31">
      <c r="A224" s="1"/>
      <c r="B224" s="2"/>
      <c r="C224" s="2"/>
      <c r="D224" s="3"/>
      <c r="E224" s="3"/>
      <c r="F224" s="3"/>
      <c r="G224" s="3"/>
      <c r="H224" s="3"/>
      <c r="I224" s="3"/>
      <c r="J224" s="3"/>
      <c r="K224" s="3"/>
      <c r="L224" s="47"/>
      <c r="M224" s="47"/>
      <c r="N224" s="47"/>
      <c r="O224" s="47"/>
      <c r="P224" s="47"/>
      <c r="Q224" s="47"/>
      <c r="R224" s="47"/>
      <c r="S224" s="47"/>
      <c r="T224" s="47"/>
      <c r="U224" s="47"/>
      <c r="V224" s="47"/>
      <c r="W224" s="47"/>
      <c r="X224" s="47"/>
      <c r="Y224" s="47"/>
      <c r="Z224" s="47"/>
      <c r="AA224" s="47"/>
      <c r="AB224" s="47"/>
      <c r="AC224" s="47"/>
      <c r="AD224" s="47"/>
      <c r="AE224" s="47"/>
    </row>
    <row r="225" spans="1:31">
      <c r="A225" s="1"/>
      <c r="B225" s="2"/>
      <c r="C225" s="2"/>
      <c r="D225" s="3"/>
      <c r="E225" s="3"/>
      <c r="F225" s="3"/>
      <c r="G225" s="3"/>
      <c r="H225" s="3"/>
      <c r="I225" s="3"/>
      <c r="J225" s="3"/>
      <c r="K225" s="3"/>
      <c r="L225" s="47"/>
      <c r="M225" s="47"/>
      <c r="N225" s="47"/>
      <c r="O225" s="47"/>
      <c r="P225" s="47"/>
      <c r="Q225" s="47"/>
      <c r="R225" s="47"/>
      <c r="S225" s="47"/>
      <c r="T225" s="47"/>
      <c r="U225" s="47"/>
      <c r="V225" s="47"/>
      <c r="W225" s="47"/>
      <c r="X225" s="47"/>
      <c r="Y225" s="47"/>
      <c r="Z225" s="47"/>
      <c r="AA225" s="47"/>
      <c r="AB225" s="47"/>
      <c r="AC225" s="47"/>
      <c r="AD225" s="47"/>
      <c r="AE225" s="47"/>
    </row>
    <row r="226" spans="1:31">
      <c r="A226" s="1"/>
      <c r="B226" s="2"/>
      <c r="C226" s="2"/>
      <c r="D226" s="3"/>
      <c r="E226" s="3"/>
      <c r="F226" s="3"/>
      <c r="G226" s="3"/>
      <c r="H226" s="3"/>
      <c r="I226" s="3"/>
      <c r="J226" s="3"/>
      <c r="K226" s="3"/>
      <c r="L226" s="47"/>
      <c r="M226" s="47"/>
      <c r="N226" s="47"/>
      <c r="O226" s="47"/>
      <c r="P226" s="47"/>
      <c r="Q226" s="47"/>
      <c r="R226" s="47"/>
      <c r="S226" s="47"/>
      <c r="T226" s="47"/>
      <c r="U226" s="47"/>
      <c r="V226" s="47"/>
      <c r="W226" s="47"/>
      <c r="X226" s="47"/>
      <c r="Y226" s="47"/>
      <c r="Z226" s="47"/>
      <c r="AA226" s="47"/>
      <c r="AB226" s="47"/>
      <c r="AC226" s="47"/>
      <c r="AD226" s="47"/>
      <c r="AE226" s="47"/>
    </row>
    <row r="227" spans="1:31">
      <c r="A227" s="1"/>
      <c r="B227" s="2"/>
      <c r="C227" s="2"/>
      <c r="D227" s="3"/>
      <c r="E227" s="3"/>
      <c r="F227" s="3"/>
      <c r="G227" s="3"/>
      <c r="H227" s="3"/>
      <c r="I227" s="3"/>
      <c r="J227" s="3"/>
      <c r="K227" s="3"/>
      <c r="L227" s="47"/>
      <c r="M227" s="47"/>
      <c r="N227" s="47"/>
      <c r="O227" s="47"/>
      <c r="P227" s="47"/>
      <c r="Q227" s="47"/>
      <c r="R227" s="47"/>
      <c r="S227" s="47"/>
      <c r="T227" s="47"/>
      <c r="U227" s="47"/>
      <c r="V227" s="47"/>
      <c r="W227" s="47"/>
      <c r="X227" s="47"/>
      <c r="Y227" s="47"/>
      <c r="Z227" s="47"/>
      <c r="AA227" s="47"/>
      <c r="AB227" s="47"/>
      <c r="AC227" s="47"/>
      <c r="AD227" s="47"/>
      <c r="AE227" s="47"/>
    </row>
    <row r="228" spans="1:31">
      <c r="A228" s="1"/>
      <c r="B228" s="2"/>
      <c r="C228" s="2"/>
      <c r="D228" s="3"/>
      <c r="E228" s="3"/>
      <c r="F228" s="3"/>
      <c r="G228" s="3"/>
      <c r="H228" s="3"/>
      <c r="I228" s="3"/>
      <c r="J228" s="3"/>
      <c r="K228" s="3"/>
      <c r="L228" s="47"/>
      <c r="M228" s="47"/>
      <c r="N228" s="47"/>
      <c r="O228" s="47"/>
      <c r="P228" s="47"/>
      <c r="Q228" s="47"/>
      <c r="R228" s="47"/>
      <c r="S228" s="47"/>
      <c r="T228" s="47"/>
      <c r="U228" s="47"/>
      <c r="V228" s="47"/>
      <c r="W228" s="47"/>
      <c r="X228" s="47"/>
      <c r="Y228" s="47"/>
      <c r="Z228" s="47"/>
      <c r="AA228" s="47"/>
      <c r="AB228" s="47"/>
      <c r="AC228" s="47"/>
      <c r="AD228" s="47"/>
      <c r="AE228" s="47"/>
    </row>
    <row r="229" spans="1:31">
      <c r="A229" s="1"/>
      <c r="B229" s="2"/>
      <c r="C229" s="2"/>
      <c r="D229" s="3"/>
      <c r="E229" s="3"/>
      <c r="F229" s="3"/>
      <c r="G229" s="3"/>
      <c r="H229" s="3"/>
      <c r="I229" s="3"/>
      <c r="J229" s="3"/>
      <c r="K229" s="3"/>
      <c r="L229" s="47"/>
      <c r="M229" s="47"/>
      <c r="N229" s="47"/>
      <c r="O229" s="47"/>
      <c r="P229" s="47"/>
      <c r="Q229" s="47"/>
      <c r="R229" s="47"/>
      <c r="S229" s="47"/>
      <c r="T229" s="47"/>
      <c r="U229" s="47"/>
      <c r="V229" s="47"/>
      <c r="W229" s="47"/>
      <c r="X229" s="47"/>
      <c r="Y229" s="47"/>
      <c r="Z229" s="47"/>
      <c r="AA229" s="47"/>
      <c r="AB229" s="47"/>
      <c r="AC229" s="47"/>
      <c r="AD229" s="47"/>
      <c r="AE229" s="47"/>
    </row>
    <row r="230" spans="1:31">
      <c r="A230" s="1"/>
      <c r="B230" s="2"/>
      <c r="C230" s="2"/>
      <c r="D230" s="3"/>
      <c r="E230" s="3"/>
      <c r="F230" s="3"/>
      <c r="G230" s="3"/>
      <c r="H230" s="3"/>
      <c r="I230" s="3"/>
      <c r="J230" s="3"/>
      <c r="K230" s="3"/>
      <c r="L230" s="47"/>
      <c r="M230" s="47"/>
      <c r="N230" s="47"/>
      <c r="O230" s="47"/>
      <c r="P230" s="47"/>
      <c r="Q230" s="47"/>
      <c r="R230" s="47"/>
      <c r="S230" s="47"/>
      <c r="T230" s="47"/>
      <c r="U230" s="47"/>
      <c r="V230" s="47"/>
      <c r="W230" s="47"/>
      <c r="X230" s="47"/>
      <c r="Y230" s="47"/>
      <c r="Z230" s="47"/>
      <c r="AA230" s="47"/>
      <c r="AB230" s="47"/>
      <c r="AC230" s="47"/>
      <c r="AD230" s="47"/>
      <c r="AE230" s="47"/>
    </row>
    <row r="231" spans="1:3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row>
    <row r="232" spans="1:3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row>
    <row r="233" spans="1:3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row>
    <row r="234" spans="1:3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row>
    <row r="235" spans="1:3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row>
    <row r="236" spans="1:3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row>
    <row r="237" spans="1:3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row>
    <row r="238" spans="1:3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row>
    <row r="239" spans="1:3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row>
    <row r="240" spans="1:3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row>
    <row r="241" spans="1:3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row>
    <row r="242" spans="1:3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row>
    <row r="243" spans="1:3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row>
    <row r="244" spans="1:3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row>
    <row r="245" spans="1:3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row>
    <row r="246" spans="1:3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row>
    <row r="247" spans="1:3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row>
    <row r="248" spans="1:3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row>
    <row r="249" spans="1:3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row>
    <row r="250" spans="1:3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row>
    <row r="251" spans="1:3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row>
    <row r="252" spans="1:3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row>
    <row r="253" spans="1:3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row>
    <row r="254" spans="1:3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row>
    <row r="255" spans="1:3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row>
    <row r="256" spans="1:3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row>
    <row r="257" spans="1:3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row>
    <row r="258" spans="1:3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row>
    <row r="259" spans="1:3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row>
    <row r="260" spans="1:3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row>
    <row r="261" spans="1:3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row>
    <row r="262" spans="1:3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row>
    <row r="263" spans="1:3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row>
    <row r="264" spans="1:3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row>
    <row r="265" spans="1:3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row>
    <row r="266" spans="1:3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row>
    <row r="267" spans="1:3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row>
    <row r="268" spans="1:3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row>
    <row r="269" spans="1:3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row>
    <row r="270" spans="1:3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row>
    <row r="271" spans="1:3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row>
    <row r="272" spans="1:3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row>
    <row r="273" spans="1:3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row>
    <row r="274" spans="1:3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row>
    <row r="275" spans="1:3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row>
    <row r="276" spans="1:3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row>
    <row r="277" spans="1:3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row>
    <row r="278" spans="1:3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row>
    <row r="279" spans="1:3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row>
    <row r="280" spans="1:3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row>
    <row r="281" spans="1:3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row>
    <row r="282" spans="1:3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row>
    <row r="283" spans="1:3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row>
    <row r="284" spans="1:3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row>
    <row r="285" spans="1:3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row>
    <row r="286" spans="1:3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row>
    <row r="287" spans="1:3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row>
    <row r="288" spans="1:3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row>
    <row r="289" spans="1:3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row>
    <row r="290" spans="1:3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row>
    <row r="291" spans="1:3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row>
    <row r="292" spans="1:3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row>
    <row r="293" spans="1:3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row>
    <row r="294" spans="1:3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row>
    <row r="295" spans="1:3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row>
    <row r="296" spans="1:3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row>
    <row r="297" spans="1:3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row>
    <row r="298" spans="1:3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row>
    <row r="299" spans="1:3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row>
    <row r="300" spans="1:3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row>
    <row r="301" spans="1:3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row>
    <row r="302" spans="1:3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row>
    <row r="303" spans="1:3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row>
    <row r="304" spans="1:3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row>
    <row r="305" spans="1:3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row>
    <row r="306" spans="1:3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row>
    <row r="307" spans="1:3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row>
    <row r="308" spans="1:3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row>
    <row r="309" spans="1:3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row>
    <row r="310" spans="1:3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row>
    <row r="311" spans="1:3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row>
    <row r="312" spans="1:3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row>
    <row r="313" spans="1:3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row>
    <row r="314" spans="1:3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row>
    <row r="315" spans="1:3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row>
    <row r="316" spans="1:3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row>
    <row r="317" spans="1:3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row>
    <row r="318" spans="1:3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row>
    <row r="319" spans="1:3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row>
    <row r="320" spans="1:3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row>
    <row r="321" spans="1:3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row>
    <row r="322" spans="1:3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row>
    <row r="323" spans="1:3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row>
    <row r="324" spans="1:3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row>
    <row r="325" spans="1:3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row>
    <row r="326" spans="1:3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row>
    <row r="327" spans="1:3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row>
    <row r="328" spans="1:3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row>
    <row r="329" spans="1:3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row>
    <row r="330" spans="1:3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row>
    <row r="331" spans="1:3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row>
    <row r="332" spans="1:3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row>
    <row r="333" spans="1:3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row>
    <row r="334" spans="1:3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row>
    <row r="335" spans="1:3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row>
    <row r="336" spans="1:3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row>
    <row r="337" spans="1:3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row>
    <row r="338" spans="1:3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row>
    <row r="339" spans="1:3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row>
    <row r="340" spans="1:3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row>
    <row r="341" spans="1:3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row>
    <row r="342" spans="1:3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row>
    <row r="343" spans="1:3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row>
    <row r="344" spans="1:3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row>
    <row r="345" spans="1:3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row>
    <row r="346" spans="1:3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row>
    <row r="347" spans="1:3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row>
    <row r="348" spans="1:3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row>
    <row r="349" spans="1:3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row>
    <row r="350" spans="1:3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row>
    <row r="351" spans="1:3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row>
    <row r="352" spans="1:3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row>
    <row r="353" spans="1:3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row>
    <row r="354" spans="1:3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row>
    <row r="355" spans="1:3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row>
    <row r="356" spans="1:3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row>
    <row r="357" spans="1:3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row>
    <row r="358" spans="1:3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row>
    <row r="359" spans="1:3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row>
    <row r="360" spans="1:3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row>
    <row r="361" spans="1:3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row>
    <row r="362" spans="1:3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row>
    <row r="363" spans="1:3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row>
    <row r="364" spans="1:3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row>
    <row r="365" spans="1:3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row>
    <row r="366" spans="1:3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row>
    <row r="367" spans="1:3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row>
    <row r="368" spans="1:3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row>
    <row r="369" spans="1:3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row>
    <row r="370" spans="1:3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row>
    <row r="371" spans="1:3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row>
    <row r="372" spans="1:3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row>
    <row r="373" spans="1:3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row>
    <row r="374" spans="1:3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row>
    <row r="375" spans="1:3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row>
    <row r="376" spans="1:3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row>
    <row r="377" spans="1:3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row>
    <row r="378" spans="1:3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row>
    <row r="379" spans="1:3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row>
    <row r="380" spans="1:3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row>
    <row r="381" spans="1:3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row>
    <row r="382" spans="1:3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row>
    <row r="383" spans="1:3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row>
    <row r="384" spans="1:3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row>
    <row r="385" spans="1:3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row>
    <row r="386" spans="1:3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row>
    <row r="387" spans="1:3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row>
    <row r="388" spans="1:3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row>
    <row r="389" spans="1:3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row>
    <row r="390" spans="1:3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row>
    <row r="391" spans="1:3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row>
    <row r="392" spans="1:3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row>
    <row r="393" spans="1:3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row>
    <row r="394" spans="1:3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row>
    <row r="395" spans="1:3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row>
    <row r="396" spans="1:3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row>
    <row r="397" spans="1:3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row>
    <row r="398" spans="1:3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row>
    <row r="399" spans="1:3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row>
    <row r="400" spans="1:3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row>
    <row r="401" spans="1:3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row>
    <row r="402" spans="1:3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row>
    <row r="403" spans="1:3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row>
    <row r="404" spans="1:3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row>
    <row r="405" spans="1:3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row>
    <row r="406" spans="1:3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row>
    <row r="407" spans="1:3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row>
    <row r="408" spans="1:3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row>
    <row r="409" spans="1:3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row>
    <row r="410" spans="1:3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row>
    <row r="411" spans="1:3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row>
    <row r="412" spans="1:3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row>
    <row r="413" spans="1:3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row>
    <row r="414" spans="1:3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row>
    <row r="415" spans="1:3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row>
    <row r="416" spans="1:3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row>
    <row r="417" spans="1:3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row>
    <row r="418" spans="1:3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row>
    <row r="419" spans="1:3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row>
    <row r="420" spans="1:3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row>
    <row r="421" spans="1:3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row>
    <row r="422" spans="1:3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row>
    <row r="423" spans="1:3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row>
    <row r="424" spans="1:3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row>
    <row r="425" spans="1:3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row>
    <row r="426" spans="1:3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row>
    <row r="427" spans="1:3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row>
    <row r="428" spans="1:3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row>
    <row r="429" spans="1:3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row>
    <row r="430" spans="1:3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row>
    <row r="431" spans="1:3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row>
    <row r="432" spans="1:3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row>
    <row r="433" spans="1:3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row>
    <row r="434" spans="1:3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row>
    <row r="435" spans="1:3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row>
    <row r="436" spans="1:3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row>
    <row r="437" spans="1:3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row>
    <row r="438" spans="1:3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row>
    <row r="439" spans="1:3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row>
    <row r="440" spans="1:3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row>
    <row r="441" spans="1:3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row>
    <row r="442" spans="1:3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row>
    <row r="443" spans="1:3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row>
    <row r="444" spans="1:3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row>
    <row r="445" spans="1:3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row>
    <row r="446" spans="1:3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row>
    <row r="447" spans="1:3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row>
    <row r="448" spans="1:3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row>
    <row r="449" spans="1:3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row>
    <row r="450" spans="1:3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row>
    <row r="451" spans="1:3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row>
    <row r="452" spans="1:3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row>
    <row r="453" spans="1:3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row>
    <row r="454" spans="1:3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row>
    <row r="455" spans="1:3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row>
    <row r="456" spans="1:3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row>
    <row r="457" spans="1:3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row>
    <row r="458" spans="1:3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row>
    <row r="459" spans="1:3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row>
    <row r="460" spans="1:3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row>
    <row r="461" spans="1:3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row>
    <row r="462" spans="1:3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row>
    <row r="463" spans="1:3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row>
    <row r="464" spans="1:3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row>
    <row r="465" spans="1:3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row>
    <row r="466" spans="1:3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row>
    <row r="467" spans="1:3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row>
    <row r="468" spans="1:3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row>
    <row r="469" spans="1:3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row>
    <row r="470" spans="1:3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row>
    <row r="471" spans="1:3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row>
    <row r="472" spans="1:3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row>
    <row r="473" spans="1:3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row>
    <row r="474" spans="1:3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row>
    <row r="475" spans="1:3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row>
    <row r="476" spans="1:3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row>
    <row r="477" spans="1:3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row>
    <row r="478" spans="1:3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row>
    <row r="479" spans="1:3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row>
    <row r="480" spans="1:3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row>
    <row r="481" spans="1:3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row>
    <row r="482" spans="1:3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row>
    <row r="483" spans="1:3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row>
    <row r="484" spans="1:3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row>
    <row r="485" spans="1:3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row>
    <row r="486" spans="1:3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row>
    <row r="487" spans="1:3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row>
    <row r="488" spans="1:3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row>
    <row r="489" spans="1:3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row>
    <row r="490" spans="1:3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row>
    <row r="491" spans="1:3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row>
    <row r="492" spans="1:3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row>
    <row r="493" spans="1:3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row>
    <row r="494" spans="1:3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row>
    <row r="495" spans="1:3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row>
    <row r="496" spans="1:3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row>
    <row r="497" spans="1:3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row>
    <row r="498" spans="1:3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row>
    <row r="499" spans="1:3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row>
    <row r="500" spans="1:3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row>
    <row r="501" spans="1:3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row>
    <row r="502" spans="1:3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row>
    <row r="503" spans="1:3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row>
    <row r="504" spans="1:3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row>
    <row r="505" spans="1:3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row>
    <row r="506" spans="1:3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row>
    <row r="507" spans="1:3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row>
    <row r="508" spans="1:3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row>
    <row r="509" spans="1:3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row>
    <row r="510" spans="1:3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row>
    <row r="511" spans="1:3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row>
    <row r="512" spans="1:3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row>
    <row r="513" spans="1:3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row>
    <row r="514" spans="1:3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row>
    <row r="515" spans="1:3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row>
    <row r="516" spans="1:3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row>
    <row r="517" spans="1:3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row>
    <row r="518" spans="1:3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row>
    <row r="519" spans="1:3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row>
    <row r="520" spans="1:3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row>
    <row r="521" spans="1:3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row>
    <row r="522" spans="1:3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row>
    <row r="523" spans="1:3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row>
    <row r="524" spans="1:3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row>
    <row r="525" spans="1:3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row>
    <row r="526" spans="1:3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row>
    <row r="527" spans="1:3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row>
    <row r="528" spans="1:3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row>
    <row r="529" spans="1:3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row>
    <row r="530" spans="1:3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row>
    <row r="531" spans="1:3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row>
    <row r="532" spans="1:3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row>
    <row r="533" spans="1:3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row>
    <row r="534" spans="1:3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row>
    <row r="535" spans="1:3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row>
    <row r="536" spans="1:3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row>
    <row r="537" spans="1:3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row>
    <row r="538" spans="1:3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row>
    <row r="539" spans="1:3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row>
    <row r="540" spans="1:3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row>
    <row r="541" spans="1:3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row>
    <row r="542" spans="1:3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row>
    <row r="543" spans="1:3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row>
    <row r="544" spans="1:3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row>
    <row r="545" spans="1:3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row>
    <row r="546" spans="1:3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row>
    <row r="547" spans="1:3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row>
    <row r="548" spans="1:3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row>
    <row r="549" spans="1:3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row>
    <row r="550" spans="1:3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row>
    <row r="551" spans="1:3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row>
    <row r="552" spans="1:3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row>
    <row r="553" spans="1:3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row>
    <row r="554" spans="1:3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row>
    <row r="555" spans="1:3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row>
    <row r="556" spans="1:3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row>
    <row r="557" spans="1:3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row>
    <row r="558" spans="1:3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row>
    <row r="559" spans="1:3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row>
    <row r="560" spans="1:3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row>
    <row r="561" spans="1:3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row>
    <row r="562" spans="1:3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row>
    <row r="563" spans="1:3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row>
    <row r="564" spans="1:3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row>
    <row r="565" spans="1:3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row>
    <row r="566" spans="1:3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row>
    <row r="567" spans="1:3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row>
    <row r="568" spans="1:3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row>
    <row r="569" spans="1:3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row>
    <row r="570" spans="1:3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row>
    <row r="571" spans="1:3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row>
    <row r="572" spans="1:3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row>
    <row r="573" spans="1:3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row>
    <row r="574" spans="1:3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row>
    <row r="575" spans="1:3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row>
    <row r="576" spans="1:3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row>
    <row r="577" spans="1:3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row>
    <row r="578" spans="1:3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row>
    <row r="579" spans="1:3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row>
    <row r="580" spans="1:3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row>
    <row r="581" spans="1:3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row>
    <row r="582" spans="1:3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row>
    <row r="583" spans="1:3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row>
    <row r="584" spans="1:3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row>
    <row r="585" spans="1:3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row>
    <row r="586" spans="1:3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row>
    <row r="587" spans="1:3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row>
    <row r="588" spans="1:3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row>
    <row r="589" spans="1:3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row>
    <row r="590" spans="1:3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row>
    <row r="591" spans="1:3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row>
    <row r="592" spans="1:3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row>
    <row r="593" spans="1:3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row>
    <row r="594" spans="1:3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row>
    <row r="595" spans="1:3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row>
    <row r="596" spans="1:3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row>
    <row r="597" spans="1:3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row>
    <row r="598" spans="1:3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row>
    <row r="599" spans="1:3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row>
    <row r="600" spans="1:3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row>
    <row r="601" spans="1:3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row>
    <row r="602" spans="1:3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row>
    <row r="603" spans="1:3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row>
    <row r="604" spans="1:3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row>
    <row r="605" spans="1:3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row>
    <row r="606" spans="1:3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row>
    <row r="607" spans="1:3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row>
    <row r="608" spans="1:3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row>
    <row r="609" spans="1:3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row>
    <row r="610" spans="1:3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row>
    <row r="611" spans="1:3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row>
    <row r="612" spans="1:3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row>
    <row r="613" spans="1:3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row>
    <row r="614" spans="1:3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row>
    <row r="615" spans="1:3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row>
    <row r="616" spans="1:3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row>
    <row r="617" spans="1:3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row>
    <row r="618" spans="1:3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row>
    <row r="619" spans="1:3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row>
    <row r="620" spans="1:3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row>
    <row r="621" spans="1:3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row>
    <row r="622" spans="1:3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row>
    <row r="623" spans="1:3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row>
    <row r="624" spans="1:3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row>
    <row r="625" spans="1:3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row>
    <row r="626" spans="1:3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row>
    <row r="627" spans="1:3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row>
    <row r="628" spans="1:3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row>
    <row r="629" spans="1:3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row>
    <row r="630" spans="1:3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row>
    <row r="631" spans="1:3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row>
    <row r="632" spans="1:3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row>
    <row r="633" spans="1:3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row>
    <row r="634" spans="1:3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row>
    <row r="635" spans="1:3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row>
    <row r="636" spans="1:3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row>
    <row r="637" spans="1:3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row>
    <row r="638" spans="1:3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row>
    <row r="639" spans="1:3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row>
    <row r="640" spans="1:3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row>
    <row r="641" spans="1:3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row>
    <row r="642" spans="1:3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row>
    <row r="643" spans="1:3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row>
    <row r="644" spans="1:3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row>
    <row r="645" spans="1:3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row>
    <row r="646" spans="1:3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row>
    <row r="647" spans="1:3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row>
    <row r="648" spans="1:3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row>
    <row r="649" spans="1:3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row>
    <row r="650" spans="1:3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row>
    <row r="651" spans="1:3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row>
    <row r="652" spans="1:3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row>
    <row r="653" spans="1:3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row>
    <row r="654" spans="1:3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row>
    <row r="655" spans="1:3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row>
    <row r="656" spans="1:3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row>
    <row r="657" spans="1:3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row>
    <row r="658" spans="1:3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row>
    <row r="659" spans="1:3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row>
    <row r="660" spans="1:3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row>
    <row r="661" spans="1:3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row>
    <row r="662" spans="1:3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row>
    <row r="663" spans="1:3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row>
    <row r="664" spans="1:3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row>
    <row r="665" spans="1:3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row>
    <row r="666" spans="1:3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row>
    <row r="667" spans="1:3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row>
    <row r="668" spans="1:3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row>
    <row r="669" spans="1:3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row>
    <row r="670" spans="1:3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row>
    <row r="671" spans="1:3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row>
    <row r="672" spans="1:3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row>
    <row r="673" spans="1:3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row>
    <row r="674" spans="1:3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row>
    <row r="675" spans="1:3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row>
    <row r="676" spans="1:3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row>
    <row r="677" spans="1:3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row>
    <row r="678" spans="1:3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row>
    <row r="679" spans="1:3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row>
    <row r="680" spans="1:3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row>
    <row r="681" spans="1:3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row>
    <row r="682" spans="1:3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row>
    <row r="683" spans="1:3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row>
    <row r="684" spans="1:3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row>
    <row r="685" spans="1:3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row>
    <row r="686" spans="1:3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row>
    <row r="687" spans="1:3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row>
    <row r="688" spans="1:3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row>
    <row r="689" spans="1:3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row>
    <row r="690" spans="1:3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row>
    <row r="691" spans="1:3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row>
    <row r="692" spans="1:3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row>
    <row r="693" spans="1:3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row>
    <row r="694" spans="1:3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row>
    <row r="695" spans="1:3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row>
    <row r="696" spans="1:3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row>
    <row r="697" spans="1:3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row>
    <row r="698" spans="1:3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row>
    <row r="699" spans="1:3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row>
    <row r="700" spans="1:3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row>
    <row r="701" spans="1:3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row>
    <row r="702" spans="1:3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row>
    <row r="703" spans="1:3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row>
    <row r="704" spans="1:3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row>
    <row r="705" spans="1:3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row>
    <row r="706" spans="1:3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row>
    <row r="707" spans="1:3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row>
    <row r="708" spans="1:3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row>
    <row r="709" spans="1:3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row>
    <row r="710" spans="1:3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row>
    <row r="711" spans="1:3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row>
    <row r="712" spans="1:3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row>
    <row r="713" spans="1:3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row>
    <row r="714" spans="1:3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row>
    <row r="715" spans="1:3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row>
    <row r="716" spans="1:3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row>
    <row r="717" spans="1:3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row>
    <row r="718" spans="1:3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row>
    <row r="719" spans="1:3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row>
    <row r="720" spans="1:3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row>
    <row r="721" spans="1:3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row>
    <row r="722" spans="1:3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row>
    <row r="723" spans="1:3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row>
    <row r="724" spans="1:3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row>
    <row r="725" spans="1:3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row>
    <row r="726" spans="1:3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row>
    <row r="727" spans="1:3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row>
    <row r="728" spans="1:3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row>
    <row r="729" spans="1:3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row>
    <row r="730" spans="1:3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row>
    <row r="731" spans="1:3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row>
    <row r="732" spans="1:3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row>
    <row r="733" spans="1:3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row>
    <row r="734" spans="1:3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row>
    <row r="735" spans="1:3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row>
    <row r="736" spans="1:3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row>
    <row r="737" spans="1:3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row>
    <row r="738" spans="1:3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row>
    <row r="739" spans="1:3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row>
    <row r="740" spans="1:3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row>
    <row r="741" spans="1:3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row>
    <row r="742" spans="1:3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row>
    <row r="743" spans="1:3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row>
    <row r="744" spans="1:3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row>
    <row r="745" spans="1:3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row>
    <row r="746" spans="1:3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row>
    <row r="747" spans="1:3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row>
    <row r="748" spans="1:3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row>
    <row r="749" spans="1:3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row>
    <row r="750" spans="1:3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row>
    <row r="751" spans="1:3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row>
    <row r="752" spans="1:3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row>
    <row r="753" spans="1:3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row>
    <row r="754" spans="1:3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row>
    <row r="755" spans="1:3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row>
    <row r="756" spans="1:3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row>
    <row r="757" spans="1:3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row>
    <row r="758" spans="1:3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row>
    <row r="759" spans="1:3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row>
    <row r="760" spans="1:3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row>
    <row r="761" spans="1:3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row>
    <row r="762" spans="1:3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row>
    <row r="763" spans="1:3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row>
    <row r="764" spans="1:3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row>
    <row r="765" spans="1:3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row>
    <row r="766" spans="1:3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row>
    <row r="767" spans="1:3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row>
    <row r="768" spans="1:3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row>
    <row r="769" spans="1:3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row>
    <row r="770" spans="1:3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row>
    <row r="771" spans="1:3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row>
    <row r="772" spans="1:3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row>
    <row r="773" spans="1:3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row>
    <row r="774" spans="1:3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row>
    <row r="775" spans="1:3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row>
    <row r="776" spans="1:3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row>
    <row r="777" spans="1:3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row>
    <row r="778" spans="1:3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row>
    <row r="779" spans="1:3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row>
    <row r="780" spans="1:3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row>
    <row r="781" spans="1:3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row>
    <row r="782" spans="1:3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row>
    <row r="783" spans="1:3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row>
    <row r="784" spans="1:3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row>
    <row r="785" spans="1:3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row>
    <row r="786" spans="1:3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row>
    <row r="787" spans="1:3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row>
    <row r="788" spans="1:3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row>
    <row r="789" spans="1:3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row>
    <row r="790" spans="1:3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row>
    <row r="791" spans="1:3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row>
    <row r="792" spans="1:3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row>
    <row r="793" spans="1:3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row>
    <row r="794" spans="1:3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row>
    <row r="795" spans="1:3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row>
    <row r="796" spans="1:3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row>
    <row r="797" spans="1:3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row>
    <row r="798" spans="1:3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row>
    <row r="799" spans="1:3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row>
    <row r="800" spans="1:3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row>
    <row r="801" spans="1:3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row>
    <row r="802" spans="1:3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row>
    <row r="803" spans="1:3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row>
    <row r="804" spans="1:3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row>
    <row r="805" spans="1:3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row>
    <row r="806" spans="1:3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row>
    <row r="807" spans="1:3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row>
    <row r="808" spans="1:3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row>
    <row r="809" spans="1:3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row>
    <row r="810" spans="1:3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row>
    <row r="811" spans="1:3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row>
    <row r="812" spans="1:3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row>
    <row r="813" spans="1:3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row>
    <row r="814" spans="1:3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row>
    <row r="815" spans="1:3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row>
    <row r="816" spans="1:3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row>
    <row r="817" spans="1:3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row>
    <row r="818" spans="1:3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row>
    <row r="819" spans="1:3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row>
    <row r="820" spans="1:3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row>
    <row r="821" spans="1:3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row>
    <row r="822" spans="1:3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row>
    <row r="823" spans="1:3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row>
    <row r="824" spans="1:3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row>
    <row r="825" spans="1:3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row>
    <row r="826" spans="1:3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row>
    <row r="827" spans="1:3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row>
    <row r="828" spans="1:3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row>
    <row r="829" spans="1:3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row>
    <row r="830" spans="1:3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row>
    <row r="831" spans="1:3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row>
    <row r="832" spans="1:3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row>
    <row r="833" spans="1:3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row>
    <row r="834" spans="1:3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row>
    <row r="835" spans="1:3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row>
    <row r="836" spans="1:3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row>
    <row r="837" spans="1:3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row>
    <row r="838" spans="1:3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row>
    <row r="839" spans="1:3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row>
    <row r="840" spans="1:3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row>
    <row r="841" spans="1:3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row>
    <row r="842" spans="1:3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row>
    <row r="843" spans="1:3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row>
    <row r="844" spans="1:3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row>
    <row r="845" spans="1:3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row>
    <row r="846" spans="1:3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row>
    <row r="847" spans="1:3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row>
    <row r="848" spans="1:3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row>
    <row r="849" spans="1:3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row>
    <row r="850" spans="1:3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row>
    <row r="851" spans="1:3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row>
    <row r="852" spans="1:3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row>
    <row r="853" spans="1:3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row>
    <row r="854" spans="1:3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row>
    <row r="855" spans="1:3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row>
    <row r="856" spans="1:3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row>
    <row r="857" spans="1:3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row>
    <row r="858" spans="1:3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row>
    <row r="859" spans="1:3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row>
    <row r="860" spans="1:3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row>
    <row r="861" spans="1:3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row>
    <row r="862" spans="1:3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row>
    <row r="863" spans="1:3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row>
    <row r="864" spans="1:3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row>
    <row r="865" spans="1:3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row>
    <row r="866" spans="1:3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row>
    <row r="867" spans="1:3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row>
    <row r="868" spans="1:3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row>
    <row r="869" spans="1:3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row>
    <row r="870" spans="1:3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row>
    <row r="871" spans="1:3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row>
    <row r="872" spans="1:3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row>
    <row r="873" spans="1:3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row>
    <row r="874" spans="1:3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row>
    <row r="875" spans="1:3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row>
    <row r="876" spans="1:3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row>
    <row r="877" spans="1:3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row>
    <row r="878" spans="1:3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row>
    <row r="879" spans="1:3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row>
    <row r="880" spans="1:3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row>
    <row r="881" spans="1:3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row>
    <row r="882" spans="1:3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row>
    <row r="883" spans="1:3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row>
    <row r="884" spans="1:3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row>
    <row r="885" spans="1:3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row>
    <row r="886" spans="1:3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row>
    <row r="887" spans="1:3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row>
    <row r="888" spans="1:3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row>
    <row r="889" spans="1:3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row>
    <row r="890" spans="1:3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row>
    <row r="891" spans="1:3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row>
    <row r="892" spans="1:3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row>
    <row r="893" spans="1:3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row>
    <row r="894" spans="1:3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row>
    <row r="895" spans="1:3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row>
    <row r="896" spans="1:3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row>
    <row r="897" spans="1:3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row>
    <row r="898" spans="1:3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row>
    <row r="899" spans="1:3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row>
    <row r="900" spans="1:3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row>
    <row r="901" spans="1:3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row>
    <row r="902" spans="1:3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row>
    <row r="903" spans="1:3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row>
    <row r="904" spans="1:3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row>
    <row r="905" spans="1:3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row>
    <row r="906" spans="1:3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row>
    <row r="907" spans="1:3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row>
    <row r="908" spans="1:3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row>
    <row r="909" spans="1:3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row>
    <row r="910" spans="1:3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row>
    <row r="911" spans="1:3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row>
    <row r="912" spans="1:3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row>
    <row r="913" spans="1:3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row>
    <row r="914" spans="1:3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row>
    <row r="915" spans="1:3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row>
    <row r="916" spans="1:3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row>
    <row r="917" spans="1:3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row>
    <row r="918" spans="1:3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row>
    <row r="919" spans="1:3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row>
    <row r="920" spans="1:3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row>
    <row r="921" spans="1:3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row>
    <row r="922" spans="1:3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row>
    <row r="923" spans="1:3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row>
    <row r="924" spans="1:3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row>
    <row r="925" spans="1:3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row>
    <row r="926" spans="1:3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row>
    <row r="927" spans="1:3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row>
    <row r="928" spans="1:3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row>
    <row r="929" spans="1:3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row>
    <row r="930" spans="1:3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row>
    <row r="931" spans="1:3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row>
    <row r="932" spans="1:3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row>
    <row r="933" spans="1:3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row>
    <row r="934" spans="1:3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row>
    <row r="935" spans="1:3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row>
    <row r="936" spans="1:3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row>
    <row r="937" spans="1:3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row>
    <row r="938" spans="1:3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row>
    <row r="939" spans="1:3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row>
    <row r="940" spans="1:3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row>
    <row r="941" spans="1:3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row>
    <row r="942" spans="1:3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row>
    <row r="943" spans="1:3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row>
    <row r="944" spans="1:3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row>
    <row r="945" spans="1:3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row>
    <row r="946" spans="1:3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row>
    <row r="947" spans="1:3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row>
    <row r="948" spans="1:3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row>
    <row r="949" spans="1:3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row>
    <row r="950" spans="1:3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row>
    <row r="951" spans="1:3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row>
    <row r="952" spans="1:3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row>
    <row r="953" spans="1:3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row>
    <row r="954" spans="1:3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row>
    <row r="955" spans="1:3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row>
    <row r="956" spans="1:3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row>
    <row r="957" spans="1:3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row>
    <row r="958" spans="1:3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row>
    <row r="959" spans="1:3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row>
    <row r="960" spans="1:3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row>
    <row r="961" spans="1:3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row>
    <row r="962" spans="1:3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row>
    <row r="963" spans="1:3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row>
    <row r="964" spans="1:3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row>
    <row r="965" spans="1:3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row>
    <row r="966" spans="1:3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row>
    <row r="967" spans="1:3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row>
    <row r="968" spans="1:3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row>
    <row r="969" spans="1:3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row>
    <row r="970" spans="1:3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row>
    <row r="971" spans="1:3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row>
    <row r="972" spans="1:3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row>
    <row r="973" spans="1:3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row>
    <row r="974" spans="1:3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row>
    <row r="975" spans="1:3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row>
    <row r="976" spans="1:3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row>
    <row r="977" spans="1:3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row>
    <row r="978" spans="1:3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row>
    <row r="979" spans="1:3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row>
    <row r="980" spans="1:3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row>
    <row r="981" spans="1:3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row>
    <row r="982" spans="1:3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row>
    <row r="983" spans="1:3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row>
    <row r="984" spans="1:3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row>
    <row r="985" spans="1:3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row>
    <row r="986" spans="1:3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row>
    <row r="987" spans="1:3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row>
    <row r="988" spans="1:3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row>
    <row r="989" spans="1:3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row>
    <row r="990" spans="1:3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row>
    <row r="991" spans="1:3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row>
    <row r="992" spans="1:3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row>
    <row r="993" spans="1:3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row>
    <row r="994" spans="1:3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row>
    <row r="995" spans="1:3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row>
    <row r="996" spans="1:3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row>
    <row r="997" spans="1:3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row>
    <row r="998" spans="1:3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row>
    <row r="999" spans="1:3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row>
    <row r="1000" spans="1:3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row>
    <row r="1001" spans="1:3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row>
    <row r="1002" spans="1:3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row>
    <row r="1003" spans="1:3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row>
    <row r="1004" spans="1:3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row>
    <row r="1005" spans="1:3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row>
    <row r="1006" spans="1:3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row>
    <row r="1007" spans="1:3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row>
  </sheetData>
  <mergeCells count="10">
    <mergeCell ref="A2:M2"/>
    <mergeCell ref="A4:M4"/>
    <mergeCell ref="A5:M5"/>
    <mergeCell ref="A6:M6"/>
    <mergeCell ref="A7:M7"/>
    <mergeCell ref="A30:H30"/>
    <mergeCell ref="A8:M8"/>
    <mergeCell ref="A9:M9"/>
    <mergeCell ref="A10:M10"/>
    <mergeCell ref="A11:M11"/>
  </mergeCell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Z1000"/>
  <sheetViews>
    <sheetView topLeftCell="A4" workbookViewId="0">
      <selection activeCell="K12" sqref="K12"/>
    </sheetView>
  </sheetViews>
  <sheetFormatPr defaultColWidth="14.3984375" defaultRowHeight="15" customHeight="1"/>
  <cols>
    <col min="1" max="1" width="23.73046875" customWidth="1"/>
    <col min="2" max="2" width="30.3984375" customWidth="1"/>
    <col min="3" max="3" width="16.86328125" customWidth="1"/>
    <col min="4" max="4" width="22.3984375" customWidth="1"/>
    <col min="5" max="5" width="14.1328125" customWidth="1"/>
    <col min="6" max="6" width="19.86328125" customWidth="1"/>
    <col min="7" max="7" width="9.3984375" customWidth="1"/>
    <col min="8" max="8" width="11.86328125" customWidth="1"/>
    <col min="9" max="9" width="10.1328125" customWidth="1"/>
    <col min="10" max="10" width="8" customWidth="1"/>
    <col min="11" max="11" width="8.3984375" customWidth="1"/>
    <col min="12" max="26" width="8" customWidth="1"/>
  </cols>
  <sheetData>
    <row r="1" spans="1:26" ht="14.25">
      <c r="A1" s="1"/>
      <c r="B1" s="2"/>
      <c r="C1" s="2"/>
      <c r="D1" s="2"/>
      <c r="E1" s="3"/>
      <c r="F1" s="3"/>
      <c r="G1" s="47"/>
      <c r="H1" s="47"/>
      <c r="I1" s="47"/>
      <c r="J1" s="47"/>
      <c r="K1" s="47"/>
      <c r="L1" s="47"/>
      <c r="M1" s="47"/>
      <c r="N1" s="47"/>
      <c r="O1" s="47"/>
      <c r="P1" s="47"/>
      <c r="Q1" s="47"/>
      <c r="R1" s="47"/>
      <c r="S1" s="47"/>
      <c r="T1" s="47"/>
      <c r="U1" s="47"/>
      <c r="V1" s="47"/>
      <c r="W1" s="47"/>
      <c r="X1" s="47"/>
      <c r="Y1" s="47"/>
      <c r="Z1" s="47"/>
    </row>
    <row r="2" spans="1:26" ht="29.25" customHeight="1">
      <c r="A2" s="756" t="s">
        <v>171</v>
      </c>
      <c r="B2" s="757"/>
      <c r="C2" s="757"/>
      <c r="D2" s="757"/>
      <c r="E2" s="757"/>
      <c r="F2" s="757"/>
      <c r="G2" s="757"/>
      <c r="H2" s="757"/>
      <c r="I2" s="757"/>
      <c r="J2" s="757"/>
      <c r="K2" s="19"/>
      <c r="L2" s="19"/>
      <c r="M2" s="19"/>
      <c r="N2" s="19"/>
      <c r="O2" s="19"/>
      <c r="P2" s="19"/>
      <c r="Q2" s="19"/>
      <c r="R2" s="19"/>
      <c r="S2" s="19"/>
      <c r="T2" s="19"/>
      <c r="U2" s="19"/>
      <c r="V2" s="19"/>
      <c r="W2" s="19"/>
      <c r="X2" s="19"/>
      <c r="Y2" s="19"/>
      <c r="Z2" s="19"/>
    </row>
    <row r="3" spans="1:26" ht="14.25">
      <c r="A3" s="22"/>
      <c r="B3" s="22"/>
      <c r="C3" s="22"/>
      <c r="D3" s="22"/>
      <c r="E3" s="22"/>
      <c r="F3" s="32"/>
      <c r="G3" s="19"/>
      <c r="H3" s="19"/>
      <c r="I3" s="19"/>
      <c r="J3" s="19"/>
      <c r="K3" s="19"/>
      <c r="L3" s="19"/>
      <c r="M3" s="19"/>
      <c r="N3" s="19"/>
      <c r="O3" s="19"/>
      <c r="P3" s="19"/>
      <c r="Q3" s="19"/>
      <c r="R3" s="19"/>
      <c r="S3" s="19"/>
      <c r="T3" s="19"/>
      <c r="U3" s="19"/>
      <c r="V3" s="19"/>
      <c r="W3" s="19"/>
      <c r="X3" s="19"/>
      <c r="Y3" s="19"/>
      <c r="Z3" s="19"/>
    </row>
    <row r="4" spans="1:26" ht="43.35" customHeight="1">
      <c r="A4" s="716" t="s">
        <v>360</v>
      </c>
      <c r="B4" s="716"/>
      <c r="C4" s="716"/>
      <c r="D4" s="716"/>
      <c r="E4" s="716"/>
      <c r="F4" s="716"/>
      <c r="G4" s="716"/>
      <c r="H4" s="716"/>
      <c r="I4" s="716"/>
      <c r="J4" s="716"/>
      <c r="K4" s="19"/>
      <c r="L4" s="19"/>
      <c r="M4" s="19"/>
      <c r="N4" s="19"/>
      <c r="O4" s="19"/>
      <c r="P4" s="19"/>
      <c r="Q4" s="19"/>
      <c r="R4" s="19"/>
      <c r="S4" s="19"/>
      <c r="T4" s="19"/>
      <c r="U4" s="19"/>
      <c r="V4" s="19"/>
      <c r="W4" s="19"/>
      <c r="X4" s="19"/>
      <c r="Y4" s="19"/>
      <c r="Z4" s="19"/>
    </row>
    <row r="5" spans="1:26" ht="16.5" customHeight="1">
      <c r="A5" s="758" t="s">
        <v>172</v>
      </c>
      <c r="B5" s="716"/>
      <c r="C5" s="716"/>
      <c r="D5" s="716"/>
      <c r="E5" s="716"/>
      <c r="F5" s="716"/>
      <c r="G5" s="716"/>
      <c r="H5" s="716"/>
      <c r="I5" s="716"/>
      <c r="J5" s="716"/>
      <c r="K5" s="19"/>
      <c r="L5" s="19"/>
      <c r="M5" s="19"/>
      <c r="N5" s="19"/>
      <c r="O5" s="19"/>
      <c r="P5" s="19"/>
      <c r="Q5" s="19"/>
      <c r="R5" s="19"/>
      <c r="S5" s="19"/>
      <c r="T5" s="19"/>
      <c r="U5" s="19"/>
      <c r="V5" s="19"/>
      <c r="W5" s="19"/>
      <c r="X5" s="19"/>
      <c r="Y5" s="19"/>
      <c r="Z5" s="19"/>
    </row>
    <row r="6" spans="1:26" ht="14.25" customHeight="1">
      <c r="A6" s="716" t="s">
        <v>173</v>
      </c>
      <c r="B6" s="716"/>
      <c r="C6" s="716"/>
      <c r="D6" s="716"/>
      <c r="E6" s="716"/>
      <c r="F6" s="716"/>
      <c r="G6" s="716"/>
      <c r="H6" s="716"/>
      <c r="I6" s="716"/>
      <c r="J6" s="716"/>
      <c r="K6" s="19"/>
      <c r="L6" s="19"/>
      <c r="M6" s="19"/>
      <c r="N6" s="19"/>
      <c r="O6" s="19"/>
      <c r="P6" s="19"/>
      <c r="Q6" s="19"/>
      <c r="R6" s="19"/>
      <c r="S6" s="19"/>
      <c r="T6" s="19"/>
      <c r="U6" s="19"/>
      <c r="V6" s="19"/>
      <c r="W6" s="19"/>
      <c r="X6" s="19"/>
      <c r="Y6" s="19"/>
      <c r="Z6" s="19"/>
    </row>
    <row r="7" spans="1:26" ht="32.25" customHeight="1">
      <c r="A7" s="716" t="s">
        <v>174</v>
      </c>
      <c r="B7" s="716"/>
      <c r="C7" s="716"/>
      <c r="D7" s="716"/>
      <c r="E7" s="716"/>
      <c r="F7" s="716"/>
      <c r="G7" s="716"/>
      <c r="H7" s="716"/>
      <c r="I7" s="716"/>
      <c r="J7" s="716"/>
      <c r="K7" s="19"/>
      <c r="L7" s="19"/>
      <c r="M7" s="19"/>
      <c r="N7" s="19"/>
      <c r="O7" s="19"/>
      <c r="P7" s="19"/>
      <c r="Q7" s="19"/>
      <c r="R7" s="19"/>
      <c r="S7" s="19"/>
      <c r="T7" s="19"/>
      <c r="U7" s="19"/>
      <c r="V7" s="19"/>
      <c r="W7" s="19"/>
      <c r="X7" s="19"/>
      <c r="Y7" s="19"/>
      <c r="Z7" s="19"/>
    </row>
    <row r="8" spans="1:26" ht="15" customHeight="1">
      <c r="A8" s="716" t="s">
        <v>175</v>
      </c>
      <c r="B8" s="716"/>
      <c r="C8" s="716"/>
      <c r="D8" s="716"/>
      <c r="E8" s="716"/>
      <c r="F8" s="716"/>
      <c r="G8" s="716"/>
      <c r="H8" s="716"/>
      <c r="I8" s="716"/>
      <c r="J8" s="716"/>
      <c r="K8" s="19"/>
      <c r="L8" s="19"/>
      <c r="M8" s="19"/>
      <c r="N8" s="19"/>
      <c r="O8" s="19"/>
      <c r="P8" s="19"/>
      <c r="Q8" s="19"/>
      <c r="R8" s="19"/>
      <c r="S8" s="19"/>
      <c r="T8" s="19"/>
      <c r="U8" s="19"/>
      <c r="V8" s="19"/>
      <c r="W8" s="19"/>
      <c r="X8" s="19"/>
      <c r="Y8" s="19"/>
      <c r="Z8" s="19"/>
    </row>
    <row r="9" spans="1:26" ht="19.5" customHeight="1">
      <c r="A9" s="716" t="s">
        <v>176</v>
      </c>
      <c r="B9" s="716"/>
      <c r="C9" s="716"/>
      <c r="D9" s="716"/>
      <c r="E9" s="716"/>
      <c r="F9" s="716"/>
      <c r="G9" s="716"/>
      <c r="H9" s="716"/>
      <c r="I9" s="716"/>
      <c r="J9" s="716"/>
      <c r="K9" s="19"/>
      <c r="L9" s="19"/>
      <c r="M9" s="19"/>
      <c r="N9" s="19"/>
      <c r="O9" s="19"/>
      <c r="P9" s="19"/>
      <c r="Q9" s="19"/>
      <c r="R9" s="19"/>
      <c r="S9" s="19"/>
      <c r="T9" s="19"/>
      <c r="U9" s="19"/>
      <c r="V9" s="19"/>
      <c r="W9" s="19"/>
      <c r="X9" s="19"/>
      <c r="Y9" s="19"/>
      <c r="Z9" s="19"/>
    </row>
    <row r="10" spans="1:26" ht="72.75" customHeight="1">
      <c r="A10" s="755" t="s">
        <v>177</v>
      </c>
      <c r="B10" s="755"/>
      <c r="C10" s="755"/>
      <c r="D10" s="755"/>
      <c r="E10" s="755"/>
      <c r="F10" s="755"/>
      <c r="G10" s="755"/>
      <c r="H10" s="755"/>
      <c r="I10" s="755"/>
      <c r="J10" s="755"/>
      <c r="K10" s="19"/>
      <c r="L10" s="19"/>
      <c r="M10" s="19"/>
      <c r="N10" s="19"/>
      <c r="O10" s="19"/>
      <c r="P10" s="19"/>
      <c r="Q10" s="19"/>
      <c r="R10" s="19"/>
      <c r="S10" s="19"/>
      <c r="T10" s="19"/>
      <c r="U10" s="19"/>
      <c r="V10" s="19"/>
      <c r="W10" s="19"/>
      <c r="X10" s="19"/>
      <c r="Y10" s="19"/>
      <c r="Z10" s="19"/>
    </row>
    <row r="11" spans="1:26" ht="14.25">
      <c r="A11" s="1"/>
      <c r="B11" s="2"/>
      <c r="C11" s="2"/>
      <c r="D11" s="2"/>
      <c r="E11" s="3"/>
      <c r="F11" s="3"/>
      <c r="G11" s="19"/>
      <c r="H11" s="19"/>
      <c r="I11" s="19"/>
      <c r="J11" s="19"/>
      <c r="K11" s="19"/>
      <c r="L11" s="19"/>
      <c r="M11" s="19"/>
      <c r="N11" s="19"/>
      <c r="O11" s="19"/>
      <c r="P11" s="19"/>
      <c r="Q11" s="19"/>
      <c r="R11" s="19"/>
      <c r="S11" s="19"/>
      <c r="T11" s="19"/>
      <c r="U11" s="19"/>
      <c r="V11" s="19"/>
      <c r="W11" s="19"/>
      <c r="X11" s="19"/>
      <c r="Y11" s="19"/>
      <c r="Z11" s="19"/>
    </row>
    <row r="12" spans="1:26" ht="38.25" customHeight="1">
      <c r="A12" s="9" t="s">
        <v>80</v>
      </c>
      <c r="B12" s="34" t="s">
        <v>81</v>
      </c>
      <c r="C12" s="34" t="s">
        <v>178</v>
      </c>
      <c r="D12" s="34" t="s">
        <v>84</v>
      </c>
      <c r="E12" s="10" t="s">
        <v>85</v>
      </c>
      <c r="F12" s="128" t="s">
        <v>386</v>
      </c>
      <c r="G12" s="42" t="s">
        <v>179</v>
      </c>
      <c r="H12" s="42" t="s">
        <v>180</v>
      </c>
      <c r="I12" s="42" t="s">
        <v>90</v>
      </c>
      <c r="J12" s="42" t="s">
        <v>57</v>
      </c>
      <c r="K12" s="129" t="s">
        <v>393</v>
      </c>
      <c r="L12" s="47"/>
      <c r="M12" s="47"/>
      <c r="N12" s="47"/>
      <c r="O12" s="47"/>
      <c r="P12" s="47"/>
      <c r="Q12" s="47"/>
      <c r="R12" s="47"/>
      <c r="S12" s="47"/>
      <c r="T12" s="47"/>
      <c r="U12" s="47"/>
      <c r="V12" s="47"/>
      <c r="W12" s="47"/>
      <c r="X12" s="47"/>
      <c r="Y12" s="47"/>
      <c r="Z12" s="47"/>
    </row>
    <row r="13" spans="1:26" ht="14.25">
      <c r="A13" s="12"/>
      <c r="B13" s="12"/>
      <c r="C13" s="21"/>
      <c r="D13" s="29"/>
      <c r="E13" s="45"/>
      <c r="F13" s="40"/>
      <c r="G13" s="25"/>
      <c r="H13" s="25"/>
      <c r="I13" s="25"/>
      <c r="J13" s="25"/>
      <c r="K13" s="47"/>
      <c r="L13" s="47"/>
      <c r="M13" s="47"/>
      <c r="N13" s="47"/>
      <c r="O13" s="47"/>
      <c r="P13" s="47"/>
      <c r="Q13" s="47"/>
      <c r="R13" s="47"/>
      <c r="S13" s="47"/>
      <c r="T13" s="47"/>
      <c r="U13" s="47"/>
      <c r="V13" s="47"/>
      <c r="W13" s="47"/>
      <c r="X13" s="47"/>
      <c r="Y13" s="47"/>
      <c r="Z13" s="47"/>
    </row>
    <row r="14" spans="1:26" ht="14.25">
      <c r="A14" s="12"/>
      <c r="B14" s="12"/>
      <c r="C14" s="21"/>
      <c r="D14" s="29"/>
      <c r="E14" s="46"/>
      <c r="F14" s="40"/>
      <c r="G14" s="25"/>
      <c r="H14" s="25"/>
      <c r="I14" s="25"/>
      <c r="J14" s="25"/>
      <c r="K14" s="47"/>
      <c r="L14" s="47"/>
      <c r="M14" s="47"/>
      <c r="N14" s="47"/>
      <c r="O14" s="47"/>
      <c r="P14" s="47"/>
      <c r="Q14" s="47"/>
      <c r="R14" s="47"/>
      <c r="S14" s="47"/>
      <c r="T14" s="47"/>
      <c r="U14" s="47"/>
      <c r="V14" s="47"/>
      <c r="W14" s="47"/>
      <c r="X14" s="47"/>
      <c r="Y14" s="47"/>
      <c r="Z14" s="47"/>
    </row>
    <row r="15" spans="1:26" ht="14.25">
      <c r="A15" s="12"/>
      <c r="B15" s="12"/>
      <c r="C15" s="21"/>
      <c r="D15" s="29"/>
      <c r="E15" s="46"/>
      <c r="F15" s="40"/>
      <c r="G15" s="25"/>
      <c r="H15" s="25"/>
      <c r="I15" s="25"/>
      <c r="J15" s="25"/>
      <c r="K15" s="47"/>
      <c r="L15" s="47"/>
      <c r="M15" s="47"/>
      <c r="N15" s="47"/>
      <c r="O15" s="47"/>
      <c r="P15" s="47"/>
      <c r="Q15" s="47"/>
      <c r="R15" s="47"/>
      <c r="S15" s="47"/>
      <c r="T15" s="47"/>
      <c r="U15" s="47"/>
      <c r="V15" s="47"/>
      <c r="W15" s="47"/>
      <c r="X15" s="47"/>
      <c r="Y15" s="47"/>
      <c r="Z15" s="47"/>
    </row>
    <row r="16" spans="1:26" ht="14.25">
      <c r="A16" s="12"/>
      <c r="B16" s="12"/>
      <c r="C16" s="21"/>
      <c r="D16" s="29"/>
      <c r="E16" s="46"/>
      <c r="F16" s="40"/>
      <c r="G16" s="25"/>
      <c r="H16" s="25"/>
      <c r="I16" s="25"/>
      <c r="J16" s="25"/>
      <c r="K16" s="47"/>
      <c r="L16" s="47"/>
      <c r="M16" s="47"/>
      <c r="N16" s="47"/>
      <c r="O16" s="47"/>
      <c r="P16" s="47"/>
      <c r="Q16" s="47"/>
      <c r="R16" s="47"/>
      <c r="S16" s="47"/>
      <c r="T16" s="47"/>
      <c r="U16" s="47"/>
      <c r="V16" s="47"/>
      <c r="W16" s="47"/>
      <c r="X16" s="47"/>
      <c r="Y16" s="47"/>
      <c r="Z16" s="47"/>
    </row>
    <row r="17" spans="1:26" ht="14.25">
      <c r="A17" s="12"/>
      <c r="B17" s="12"/>
      <c r="C17" s="21"/>
      <c r="D17" s="29"/>
      <c r="E17" s="46"/>
      <c r="F17" s="40"/>
      <c r="G17" s="25"/>
      <c r="H17" s="25"/>
      <c r="I17" s="25"/>
      <c r="J17" s="25"/>
      <c r="K17" s="47"/>
      <c r="L17" s="47"/>
      <c r="M17" s="47"/>
      <c r="N17" s="47"/>
      <c r="O17" s="47"/>
      <c r="P17" s="47"/>
      <c r="Q17" s="47"/>
      <c r="R17" s="47"/>
      <c r="S17" s="47"/>
      <c r="T17" s="47"/>
      <c r="U17" s="47"/>
      <c r="V17" s="47"/>
      <c r="W17" s="47"/>
      <c r="X17" s="47"/>
      <c r="Y17" s="47"/>
      <c r="Z17" s="47"/>
    </row>
    <row r="18" spans="1:26" ht="14.25">
      <c r="A18" s="12"/>
      <c r="B18" s="12"/>
      <c r="C18" s="21"/>
      <c r="D18" s="29"/>
      <c r="E18" s="46"/>
      <c r="F18" s="40"/>
      <c r="G18" s="25"/>
      <c r="H18" s="25"/>
      <c r="I18" s="25"/>
      <c r="J18" s="25"/>
      <c r="K18" s="47"/>
      <c r="L18" s="47"/>
      <c r="M18" s="47"/>
      <c r="N18" s="47"/>
      <c r="O18" s="47"/>
      <c r="P18" s="47"/>
      <c r="Q18" s="47"/>
      <c r="R18" s="47"/>
      <c r="S18" s="47"/>
      <c r="T18" s="47"/>
      <c r="U18" s="47"/>
      <c r="V18" s="47"/>
      <c r="W18" s="47"/>
      <c r="X18" s="47"/>
      <c r="Y18" s="47"/>
      <c r="Z18" s="47"/>
    </row>
    <row r="19" spans="1:26" ht="14.25">
      <c r="A19" s="30" t="s">
        <v>58</v>
      </c>
      <c r="B19" s="2"/>
      <c r="C19" s="2"/>
      <c r="D19" s="2"/>
      <c r="E19" s="32"/>
      <c r="F19" s="47"/>
      <c r="G19" s="47"/>
      <c r="H19" s="47"/>
      <c r="I19" s="47"/>
      <c r="J19" s="31">
        <f>SUM(J13:J18)</f>
        <v>0</v>
      </c>
      <c r="K19" s="47"/>
      <c r="L19" s="47"/>
      <c r="M19" s="47"/>
      <c r="N19" s="47"/>
      <c r="O19" s="47"/>
      <c r="P19" s="47"/>
      <c r="Q19" s="47"/>
      <c r="R19" s="47"/>
      <c r="S19" s="47"/>
      <c r="T19" s="47"/>
      <c r="U19" s="47"/>
      <c r="V19" s="47"/>
      <c r="W19" s="47"/>
      <c r="X19" s="47"/>
      <c r="Y19" s="47"/>
      <c r="Z19" s="47"/>
    </row>
    <row r="20" spans="1:26" ht="14.25">
      <c r="A20" s="1"/>
      <c r="B20" s="2"/>
      <c r="C20" s="2"/>
      <c r="D20" s="2"/>
      <c r="E20" s="3"/>
      <c r="F20" s="3"/>
      <c r="G20" s="47"/>
      <c r="H20" s="47"/>
      <c r="I20" s="47"/>
      <c r="J20" s="47"/>
      <c r="K20" s="47"/>
      <c r="L20" s="47"/>
      <c r="M20" s="47"/>
      <c r="N20" s="47"/>
      <c r="O20" s="47"/>
      <c r="P20" s="47"/>
      <c r="Q20" s="47"/>
      <c r="R20" s="47"/>
      <c r="S20" s="47"/>
      <c r="T20" s="47"/>
      <c r="U20" s="47"/>
      <c r="V20" s="47"/>
      <c r="W20" s="47"/>
      <c r="X20" s="47"/>
      <c r="Y20" s="47"/>
      <c r="Z20" s="47"/>
    </row>
    <row r="21" spans="1:26" ht="15.75" customHeight="1">
      <c r="A21" s="754" t="s">
        <v>59</v>
      </c>
      <c r="B21" s="721"/>
      <c r="C21" s="721"/>
      <c r="D21" s="721"/>
      <c r="E21" s="721"/>
      <c r="F21" s="721"/>
      <c r="G21" s="47"/>
      <c r="H21" s="47"/>
      <c r="I21" s="47"/>
      <c r="J21" s="47"/>
      <c r="K21" s="47"/>
      <c r="L21" s="47"/>
      <c r="M21" s="47"/>
      <c r="N21" s="47"/>
      <c r="O21" s="47"/>
      <c r="P21" s="47"/>
      <c r="Q21" s="47"/>
      <c r="R21" s="47"/>
      <c r="S21" s="47"/>
      <c r="T21" s="47"/>
      <c r="U21" s="47"/>
      <c r="V21" s="47"/>
      <c r="W21" s="47"/>
      <c r="X21" s="47"/>
      <c r="Y21" s="47"/>
      <c r="Z21" s="47"/>
    </row>
    <row r="22" spans="1:26" ht="15.75" customHeight="1">
      <c r="A22" s="1"/>
      <c r="B22" s="2"/>
      <c r="C22" s="2"/>
      <c r="D22" s="2"/>
      <c r="E22" s="3"/>
      <c r="F22" s="3"/>
      <c r="G22" s="47"/>
      <c r="H22" s="47"/>
      <c r="I22" s="47"/>
      <c r="J22" s="47"/>
      <c r="K22" s="47"/>
      <c r="L22" s="47"/>
      <c r="M22" s="47"/>
      <c r="N22" s="47"/>
      <c r="O22" s="47"/>
      <c r="P22" s="47"/>
      <c r="Q22" s="47"/>
      <c r="R22" s="47"/>
      <c r="S22" s="47"/>
      <c r="T22" s="47"/>
      <c r="U22" s="47"/>
      <c r="V22" s="47"/>
      <c r="W22" s="47"/>
      <c r="X22" s="47"/>
      <c r="Y22" s="47"/>
      <c r="Z22" s="47"/>
    </row>
    <row r="23" spans="1:26" ht="15.75" customHeight="1">
      <c r="A23" s="1"/>
      <c r="B23" s="2"/>
      <c r="C23" s="2"/>
      <c r="D23" s="2"/>
      <c r="E23" s="3"/>
      <c r="F23" s="3"/>
      <c r="G23" s="47"/>
      <c r="H23" s="47"/>
      <c r="I23" s="47"/>
      <c r="J23" s="47"/>
      <c r="K23" s="47"/>
      <c r="L23" s="47"/>
      <c r="M23" s="47"/>
      <c r="N23" s="47"/>
      <c r="O23" s="47"/>
      <c r="P23" s="47"/>
      <c r="Q23" s="47"/>
      <c r="R23" s="47"/>
      <c r="S23" s="47"/>
      <c r="T23" s="47"/>
      <c r="U23" s="47"/>
      <c r="V23" s="47"/>
      <c r="W23" s="47"/>
      <c r="X23" s="47"/>
      <c r="Y23" s="47"/>
      <c r="Z23" s="47"/>
    </row>
    <row r="24" spans="1:26" ht="15.75" customHeight="1">
      <c r="A24" s="1"/>
      <c r="B24" s="2"/>
      <c r="C24" s="2"/>
      <c r="D24" s="2"/>
      <c r="E24" s="3"/>
      <c r="F24" s="3"/>
      <c r="G24" s="47"/>
      <c r="H24" s="47"/>
      <c r="I24" s="47"/>
      <c r="J24" s="47"/>
      <c r="K24" s="47"/>
      <c r="L24" s="47"/>
      <c r="M24" s="47"/>
      <c r="N24" s="47"/>
      <c r="O24" s="47"/>
      <c r="P24" s="47"/>
      <c r="Q24" s="47"/>
      <c r="R24" s="47"/>
      <c r="S24" s="47"/>
      <c r="T24" s="47"/>
      <c r="U24" s="47"/>
      <c r="V24" s="47"/>
      <c r="W24" s="47"/>
      <c r="X24" s="47"/>
      <c r="Y24" s="47"/>
      <c r="Z24" s="47"/>
    </row>
    <row r="25" spans="1:26" ht="15.75" customHeight="1">
      <c r="A25" s="1"/>
      <c r="B25" s="2"/>
      <c r="C25" s="2"/>
      <c r="D25" s="2"/>
      <c r="E25" s="3"/>
      <c r="F25" s="3"/>
      <c r="G25" s="47"/>
      <c r="H25" s="47"/>
      <c r="I25" s="47"/>
      <c r="J25" s="47"/>
      <c r="K25" s="47"/>
      <c r="L25" s="47"/>
      <c r="M25" s="47"/>
      <c r="N25" s="47"/>
      <c r="O25" s="47"/>
      <c r="P25" s="47"/>
      <c r="Q25" s="47"/>
      <c r="R25" s="47"/>
      <c r="S25" s="47"/>
      <c r="T25" s="47"/>
      <c r="U25" s="47"/>
      <c r="V25" s="47"/>
      <c r="W25" s="47"/>
      <c r="X25" s="47"/>
      <c r="Y25" s="47"/>
      <c r="Z25" s="47"/>
    </row>
    <row r="26" spans="1:26" ht="15.75" customHeight="1">
      <c r="A26" s="1"/>
      <c r="B26" s="2"/>
      <c r="C26" s="2"/>
      <c r="D26" s="2"/>
      <c r="E26" s="3"/>
      <c r="F26" s="3"/>
      <c r="G26" s="47"/>
      <c r="H26" s="47"/>
      <c r="I26" s="47"/>
      <c r="J26" s="47"/>
      <c r="K26" s="47"/>
      <c r="L26" s="47"/>
      <c r="M26" s="47"/>
      <c r="N26" s="47"/>
      <c r="O26" s="47"/>
      <c r="P26" s="47"/>
      <c r="Q26" s="47"/>
      <c r="R26" s="47"/>
      <c r="S26" s="47"/>
      <c r="T26" s="47"/>
      <c r="U26" s="47"/>
      <c r="V26" s="47"/>
      <c r="W26" s="47"/>
      <c r="X26" s="47"/>
      <c r="Y26" s="47"/>
      <c r="Z26" s="47"/>
    </row>
    <row r="27" spans="1:26" ht="15.75" customHeight="1">
      <c r="A27" s="1"/>
      <c r="B27" s="2"/>
      <c r="C27" s="2"/>
      <c r="D27" s="2"/>
      <c r="E27" s="3"/>
      <c r="F27" s="3"/>
      <c r="G27" s="47"/>
      <c r="H27" s="47"/>
      <c r="I27" s="47"/>
      <c r="J27" s="47"/>
      <c r="K27" s="47"/>
      <c r="L27" s="47"/>
      <c r="M27" s="47"/>
      <c r="N27" s="47"/>
      <c r="O27" s="47"/>
      <c r="P27" s="47"/>
      <c r="Q27" s="47"/>
      <c r="R27" s="47"/>
      <c r="S27" s="47"/>
      <c r="T27" s="47"/>
      <c r="U27" s="47"/>
      <c r="V27" s="47"/>
      <c r="W27" s="47"/>
      <c r="X27" s="47"/>
      <c r="Y27" s="47"/>
      <c r="Z27" s="47"/>
    </row>
    <row r="28" spans="1:26" ht="15.75" customHeight="1">
      <c r="A28" s="1"/>
      <c r="B28" s="2"/>
      <c r="C28" s="2"/>
      <c r="D28" s="2"/>
      <c r="E28" s="3"/>
      <c r="F28" s="3"/>
      <c r="G28" s="47"/>
      <c r="H28" s="47"/>
      <c r="I28" s="47"/>
      <c r="J28" s="47"/>
      <c r="K28" s="47"/>
      <c r="L28" s="47"/>
      <c r="M28" s="47"/>
      <c r="N28" s="47"/>
      <c r="O28" s="47"/>
      <c r="P28" s="47"/>
      <c r="Q28" s="47"/>
      <c r="R28" s="47"/>
      <c r="S28" s="47"/>
      <c r="T28" s="47"/>
      <c r="U28" s="47"/>
      <c r="V28" s="47"/>
      <c r="W28" s="47"/>
      <c r="X28" s="47"/>
      <c r="Y28" s="47"/>
      <c r="Z28" s="47"/>
    </row>
    <row r="29" spans="1:26" ht="15.75" customHeight="1">
      <c r="A29" s="1"/>
      <c r="B29" s="2"/>
      <c r="C29" s="2"/>
      <c r="D29" s="2"/>
      <c r="E29" s="3"/>
      <c r="F29" s="3"/>
      <c r="G29" s="47"/>
      <c r="H29" s="47"/>
      <c r="I29" s="47"/>
      <c r="J29" s="47"/>
      <c r="K29" s="47"/>
      <c r="L29" s="47"/>
      <c r="M29" s="47"/>
      <c r="N29" s="47"/>
      <c r="O29" s="47"/>
      <c r="P29" s="47"/>
      <c r="Q29" s="47"/>
      <c r="R29" s="47"/>
      <c r="S29" s="47"/>
      <c r="T29" s="47"/>
      <c r="U29" s="47"/>
      <c r="V29" s="47"/>
      <c r="W29" s="47"/>
      <c r="X29" s="47"/>
      <c r="Y29" s="47"/>
      <c r="Z29" s="47"/>
    </row>
    <row r="30" spans="1:26" ht="15.75" customHeight="1">
      <c r="A30" s="1"/>
      <c r="B30" s="2"/>
      <c r="C30" s="2"/>
      <c r="D30" s="2"/>
      <c r="E30" s="3"/>
      <c r="F30" s="3"/>
      <c r="G30" s="47"/>
      <c r="H30" s="47"/>
      <c r="I30" s="47"/>
      <c r="J30" s="47"/>
      <c r="K30" s="47"/>
      <c r="L30" s="47"/>
      <c r="M30" s="47"/>
      <c r="N30" s="47"/>
      <c r="O30" s="47"/>
      <c r="P30" s="47"/>
      <c r="Q30" s="47"/>
      <c r="R30" s="47"/>
      <c r="S30" s="47"/>
      <c r="T30" s="47"/>
      <c r="U30" s="47"/>
      <c r="V30" s="47"/>
      <c r="W30" s="47"/>
      <c r="X30" s="47"/>
      <c r="Y30" s="47"/>
      <c r="Z30" s="47"/>
    </row>
    <row r="31" spans="1:26" ht="15.75" customHeight="1">
      <c r="A31" s="1"/>
      <c r="B31" s="2"/>
      <c r="C31" s="2"/>
      <c r="D31" s="2"/>
      <c r="E31" s="3"/>
      <c r="F31" s="3"/>
      <c r="G31" s="47"/>
      <c r="H31" s="47"/>
      <c r="I31" s="47"/>
      <c r="J31" s="47"/>
      <c r="K31" s="47"/>
      <c r="L31" s="47"/>
      <c r="M31" s="47"/>
      <c r="N31" s="47"/>
      <c r="O31" s="47"/>
      <c r="P31" s="47"/>
      <c r="Q31" s="47"/>
      <c r="R31" s="47"/>
      <c r="S31" s="47"/>
      <c r="T31" s="47"/>
      <c r="U31" s="47"/>
      <c r="V31" s="47"/>
      <c r="W31" s="47"/>
      <c r="X31" s="47"/>
      <c r="Y31" s="47"/>
      <c r="Z31" s="47"/>
    </row>
    <row r="32" spans="1:26" ht="15.75" customHeight="1">
      <c r="A32" s="1"/>
      <c r="B32" s="2"/>
      <c r="C32" s="2"/>
      <c r="D32" s="2"/>
      <c r="E32" s="3"/>
      <c r="F32" s="3"/>
      <c r="G32" s="47"/>
      <c r="H32" s="47"/>
      <c r="I32" s="47"/>
      <c r="J32" s="47"/>
      <c r="K32" s="47"/>
      <c r="L32" s="47"/>
      <c r="M32" s="47"/>
      <c r="N32" s="47"/>
      <c r="O32" s="47"/>
      <c r="P32" s="47"/>
      <c r="Q32" s="47"/>
      <c r="R32" s="47"/>
      <c r="S32" s="47"/>
      <c r="T32" s="47"/>
      <c r="U32" s="47"/>
      <c r="V32" s="47"/>
      <c r="W32" s="47"/>
      <c r="X32" s="47"/>
      <c r="Y32" s="47"/>
      <c r="Z32" s="47"/>
    </row>
    <row r="33" spans="1:26" ht="15.75" customHeight="1">
      <c r="A33" s="1"/>
      <c r="B33" s="2"/>
      <c r="C33" s="2"/>
      <c r="D33" s="2"/>
      <c r="E33" s="3"/>
      <c r="F33" s="3"/>
      <c r="G33" s="47"/>
      <c r="H33" s="47"/>
      <c r="I33" s="47"/>
      <c r="J33" s="47"/>
      <c r="K33" s="47"/>
      <c r="L33" s="47"/>
      <c r="M33" s="47"/>
      <c r="N33" s="47"/>
      <c r="O33" s="47"/>
      <c r="P33" s="47"/>
      <c r="Q33" s="47"/>
      <c r="R33" s="47"/>
      <c r="S33" s="47"/>
      <c r="T33" s="47"/>
      <c r="U33" s="47"/>
      <c r="V33" s="47"/>
      <c r="W33" s="47"/>
      <c r="X33" s="47"/>
      <c r="Y33" s="47"/>
      <c r="Z33" s="47"/>
    </row>
    <row r="34" spans="1:26" ht="15.75" customHeight="1">
      <c r="A34" s="1"/>
      <c r="B34" s="2"/>
      <c r="C34" s="2"/>
      <c r="D34" s="2"/>
      <c r="E34" s="3"/>
      <c r="F34" s="3"/>
      <c r="G34" s="47"/>
      <c r="H34" s="47"/>
      <c r="I34" s="47"/>
      <c r="J34" s="47"/>
      <c r="K34" s="47"/>
      <c r="L34" s="47"/>
      <c r="M34" s="47"/>
      <c r="N34" s="47"/>
      <c r="O34" s="47"/>
      <c r="P34" s="47"/>
      <c r="Q34" s="47"/>
      <c r="R34" s="47"/>
      <c r="S34" s="47"/>
      <c r="T34" s="47"/>
      <c r="U34" s="47"/>
      <c r="V34" s="47"/>
      <c r="W34" s="47"/>
      <c r="X34" s="47"/>
      <c r="Y34" s="47"/>
      <c r="Z34" s="47"/>
    </row>
    <row r="35" spans="1:26" ht="15.75" customHeight="1">
      <c r="A35" s="1"/>
      <c r="B35" s="2"/>
      <c r="C35" s="2"/>
      <c r="D35" s="2"/>
      <c r="E35" s="3"/>
      <c r="F35" s="3"/>
      <c r="G35" s="47"/>
      <c r="H35" s="47"/>
      <c r="I35" s="47"/>
      <c r="J35" s="47"/>
      <c r="K35" s="47"/>
      <c r="L35" s="47"/>
      <c r="M35" s="47"/>
      <c r="N35" s="47"/>
      <c r="O35" s="47"/>
      <c r="P35" s="47"/>
      <c r="Q35" s="47"/>
      <c r="R35" s="47"/>
      <c r="S35" s="47"/>
      <c r="T35" s="47"/>
      <c r="U35" s="47"/>
      <c r="V35" s="47"/>
      <c r="W35" s="47"/>
      <c r="X35" s="47"/>
      <c r="Y35" s="47"/>
      <c r="Z35" s="47"/>
    </row>
    <row r="36" spans="1:26" ht="15.75" customHeight="1">
      <c r="A36" s="1"/>
      <c r="B36" s="2"/>
      <c r="C36" s="2"/>
      <c r="D36" s="2"/>
      <c r="E36" s="3"/>
      <c r="F36" s="3"/>
      <c r="G36" s="47"/>
      <c r="H36" s="47"/>
      <c r="I36" s="47"/>
      <c r="J36" s="47"/>
      <c r="K36" s="47"/>
      <c r="L36" s="47"/>
      <c r="M36" s="47"/>
      <c r="N36" s="47"/>
      <c r="O36" s="47"/>
      <c r="P36" s="47"/>
      <c r="Q36" s="47"/>
      <c r="R36" s="47"/>
      <c r="S36" s="47"/>
      <c r="T36" s="47"/>
      <c r="U36" s="47"/>
      <c r="V36" s="47"/>
      <c r="W36" s="47"/>
      <c r="X36" s="47"/>
      <c r="Y36" s="47"/>
      <c r="Z36" s="47"/>
    </row>
    <row r="37" spans="1:26" ht="15.75" customHeight="1">
      <c r="A37" s="1"/>
      <c r="B37" s="2"/>
      <c r="C37" s="2"/>
      <c r="D37" s="2"/>
      <c r="E37" s="3"/>
      <c r="F37" s="3"/>
      <c r="G37" s="47"/>
      <c r="H37" s="47"/>
      <c r="I37" s="47"/>
      <c r="J37" s="47"/>
      <c r="K37" s="47"/>
      <c r="L37" s="47"/>
      <c r="M37" s="47"/>
      <c r="N37" s="47"/>
      <c r="O37" s="47"/>
      <c r="P37" s="47"/>
      <c r="Q37" s="47"/>
      <c r="R37" s="47"/>
      <c r="S37" s="47"/>
      <c r="T37" s="47"/>
      <c r="U37" s="47"/>
      <c r="V37" s="47"/>
      <c r="W37" s="47"/>
      <c r="X37" s="47"/>
      <c r="Y37" s="47"/>
      <c r="Z37" s="47"/>
    </row>
    <row r="38" spans="1:26" ht="15.75" customHeight="1">
      <c r="A38" s="1"/>
      <c r="B38" s="2"/>
      <c r="C38" s="2"/>
      <c r="D38" s="2"/>
      <c r="E38" s="3"/>
      <c r="F38" s="3"/>
      <c r="G38" s="47"/>
      <c r="H38" s="47"/>
      <c r="I38" s="47"/>
      <c r="J38" s="47"/>
      <c r="K38" s="47"/>
      <c r="L38" s="47"/>
      <c r="M38" s="47"/>
      <c r="N38" s="47"/>
      <c r="O38" s="47"/>
      <c r="P38" s="47"/>
      <c r="Q38" s="47"/>
      <c r="R38" s="47"/>
      <c r="S38" s="47"/>
      <c r="T38" s="47"/>
      <c r="U38" s="47"/>
      <c r="V38" s="47"/>
      <c r="W38" s="47"/>
      <c r="X38" s="47"/>
      <c r="Y38" s="47"/>
      <c r="Z38" s="47"/>
    </row>
    <row r="39" spans="1:26" ht="15.75" customHeight="1">
      <c r="A39" s="1"/>
      <c r="B39" s="2"/>
      <c r="C39" s="2"/>
      <c r="D39" s="2"/>
      <c r="E39" s="3"/>
      <c r="F39" s="3"/>
      <c r="G39" s="47"/>
      <c r="H39" s="47"/>
      <c r="I39" s="47"/>
      <c r="J39" s="47"/>
      <c r="K39" s="47"/>
      <c r="L39" s="47"/>
      <c r="M39" s="47"/>
      <c r="N39" s="47"/>
      <c r="O39" s="47"/>
      <c r="P39" s="47"/>
      <c r="Q39" s="47"/>
      <c r="R39" s="47"/>
      <c r="S39" s="47"/>
      <c r="T39" s="47"/>
      <c r="U39" s="47"/>
      <c r="V39" s="47"/>
      <c r="W39" s="47"/>
      <c r="X39" s="47"/>
      <c r="Y39" s="47"/>
      <c r="Z39" s="47"/>
    </row>
    <row r="40" spans="1:26" ht="15.75" customHeight="1">
      <c r="A40" s="1"/>
      <c r="B40" s="2"/>
      <c r="C40" s="2"/>
      <c r="D40" s="2"/>
      <c r="E40" s="3"/>
      <c r="F40" s="3"/>
      <c r="G40" s="47"/>
      <c r="H40" s="47"/>
      <c r="I40" s="47"/>
      <c r="J40" s="47"/>
      <c r="K40" s="47"/>
      <c r="L40" s="47"/>
      <c r="M40" s="47"/>
      <c r="N40" s="47"/>
      <c r="O40" s="47"/>
      <c r="P40" s="47"/>
      <c r="Q40" s="47"/>
      <c r="R40" s="47"/>
      <c r="S40" s="47"/>
      <c r="T40" s="47"/>
      <c r="U40" s="47"/>
      <c r="V40" s="47"/>
      <c r="W40" s="47"/>
      <c r="X40" s="47"/>
      <c r="Y40" s="47"/>
      <c r="Z40" s="47"/>
    </row>
    <row r="41" spans="1:26" ht="15.75" customHeight="1">
      <c r="A41" s="1"/>
      <c r="B41" s="2"/>
      <c r="C41" s="2"/>
      <c r="D41" s="2"/>
      <c r="E41" s="3"/>
      <c r="F41" s="3"/>
      <c r="G41" s="47"/>
      <c r="H41" s="47"/>
      <c r="I41" s="47"/>
      <c r="J41" s="47"/>
      <c r="K41" s="47"/>
      <c r="L41" s="47"/>
      <c r="M41" s="47"/>
      <c r="N41" s="47"/>
      <c r="O41" s="47"/>
      <c r="P41" s="47"/>
      <c r="Q41" s="47"/>
      <c r="R41" s="47"/>
      <c r="S41" s="47"/>
      <c r="T41" s="47"/>
      <c r="U41" s="47"/>
      <c r="V41" s="47"/>
      <c r="W41" s="47"/>
      <c r="X41" s="47"/>
      <c r="Y41" s="47"/>
      <c r="Z41" s="47"/>
    </row>
    <row r="42" spans="1:26" ht="15.75" customHeight="1">
      <c r="A42" s="1"/>
      <c r="B42" s="2"/>
      <c r="C42" s="2"/>
      <c r="D42" s="2"/>
      <c r="E42" s="3"/>
      <c r="F42" s="3"/>
      <c r="G42" s="47"/>
      <c r="H42" s="47"/>
      <c r="I42" s="47"/>
      <c r="J42" s="47"/>
      <c r="K42" s="47"/>
      <c r="L42" s="47"/>
      <c r="M42" s="47"/>
      <c r="N42" s="47"/>
      <c r="O42" s="47"/>
      <c r="P42" s="47"/>
      <c r="Q42" s="47"/>
      <c r="R42" s="47"/>
      <c r="S42" s="47"/>
      <c r="T42" s="47"/>
      <c r="U42" s="47"/>
      <c r="V42" s="47"/>
      <c r="W42" s="47"/>
      <c r="X42" s="47"/>
      <c r="Y42" s="47"/>
      <c r="Z42" s="47"/>
    </row>
    <row r="43" spans="1:26" ht="15.75" customHeight="1">
      <c r="A43" s="1"/>
      <c r="B43" s="2"/>
      <c r="C43" s="2"/>
      <c r="D43" s="2"/>
      <c r="E43" s="3"/>
      <c r="F43" s="3"/>
      <c r="G43" s="47"/>
      <c r="H43" s="47"/>
      <c r="I43" s="47"/>
      <c r="J43" s="47"/>
      <c r="K43" s="47"/>
      <c r="L43" s="47"/>
      <c r="M43" s="47"/>
      <c r="N43" s="47"/>
      <c r="O43" s="47"/>
      <c r="P43" s="47"/>
      <c r="Q43" s="47"/>
      <c r="R43" s="47"/>
      <c r="S43" s="47"/>
      <c r="T43" s="47"/>
      <c r="U43" s="47"/>
      <c r="V43" s="47"/>
      <c r="W43" s="47"/>
      <c r="X43" s="47"/>
      <c r="Y43" s="47"/>
      <c r="Z43" s="47"/>
    </row>
    <row r="44" spans="1:26" ht="15.75" customHeight="1">
      <c r="A44" s="1"/>
      <c r="B44" s="2"/>
      <c r="C44" s="2"/>
      <c r="D44" s="2"/>
      <c r="E44" s="3"/>
      <c r="F44" s="3"/>
      <c r="G44" s="47"/>
      <c r="H44" s="47"/>
      <c r="I44" s="47"/>
      <c r="J44" s="47"/>
      <c r="K44" s="47"/>
      <c r="L44" s="47"/>
      <c r="M44" s="47"/>
      <c r="N44" s="47"/>
      <c r="O44" s="47"/>
      <c r="P44" s="47"/>
      <c r="Q44" s="47"/>
      <c r="R44" s="47"/>
      <c r="S44" s="47"/>
      <c r="T44" s="47"/>
      <c r="U44" s="47"/>
      <c r="V44" s="47"/>
      <c r="W44" s="47"/>
      <c r="X44" s="47"/>
      <c r="Y44" s="47"/>
      <c r="Z44" s="47"/>
    </row>
    <row r="45" spans="1:26" ht="15.75" customHeight="1">
      <c r="A45" s="1"/>
      <c r="B45" s="2"/>
      <c r="C45" s="2"/>
      <c r="D45" s="2"/>
      <c r="E45" s="3"/>
      <c r="F45" s="3"/>
      <c r="G45" s="47"/>
      <c r="H45" s="47"/>
      <c r="I45" s="47"/>
      <c r="J45" s="47"/>
      <c r="K45" s="47"/>
      <c r="L45" s="47"/>
      <c r="M45" s="47"/>
      <c r="N45" s="47"/>
      <c r="O45" s="47"/>
      <c r="P45" s="47"/>
      <c r="Q45" s="47"/>
      <c r="R45" s="47"/>
      <c r="S45" s="47"/>
      <c r="T45" s="47"/>
      <c r="U45" s="47"/>
      <c r="V45" s="47"/>
      <c r="W45" s="47"/>
      <c r="X45" s="47"/>
      <c r="Y45" s="47"/>
      <c r="Z45" s="47"/>
    </row>
    <row r="46" spans="1:26" ht="15.75" customHeight="1">
      <c r="A46" s="1"/>
      <c r="B46" s="2"/>
      <c r="C46" s="2"/>
      <c r="D46" s="2"/>
      <c r="E46" s="3"/>
      <c r="F46" s="3"/>
      <c r="G46" s="47"/>
      <c r="H46" s="47"/>
      <c r="I46" s="47"/>
      <c r="J46" s="47"/>
      <c r="K46" s="47"/>
      <c r="L46" s="47"/>
      <c r="M46" s="47"/>
      <c r="N46" s="47"/>
      <c r="O46" s="47"/>
      <c r="P46" s="47"/>
      <c r="Q46" s="47"/>
      <c r="R46" s="47"/>
      <c r="S46" s="47"/>
      <c r="T46" s="47"/>
      <c r="U46" s="47"/>
      <c r="V46" s="47"/>
      <c r="W46" s="47"/>
      <c r="X46" s="47"/>
      <c r="Y46" s="47"/>
      <c r="Z46" s="47"/>
    </row>
    <row r="47" spans="1:26" ht="15.75" customHeight="1">
      <c r="A47" s="1"/>
      <c r="B47" s="2"/>
      <c r="C47" s="2"/>
      <c r="D47" s="2"/>
      <c r="E47" s="3"/>
      <c r="F47" s="3"/>
      <c r="G47" s="47"/>
      <c r="H47" s="47"/>
      <c r="I47" s="47"/>
      <c r="J47" s="47"/>
      <c r="K47" s="47"/>
      <c r="L47" s="47"/>
      <c r="M47" s="47"/>
      <c r="N47" s="47"/>
      <c r="O47" s="47"/>
      <c r="P47" s="47"/>
      <c r="Q47" s="47"/>
      <c r="R47" s="47"/>
      <c r="S47" s="47"/>
      <c r="T47" s="47"/>
      <c r="U47" s="47"/>
      <c r="V47" s="47"/>
      <c r="W47" s="47"/>
      <c r="X47" s="47"/>
      <c r="Y47" s="47"/>
      <c r="Z47" s="47"/>
    </row>
    <row r="48" spans="1:26" ht="15.75" customHeight="1">
      <c r="A48" s="1"/>
      <c r="B48" s="2"/>
      <c r="C48" s="2"/>
      <c r="D48" s="2"/>
      <c r="E48" s="3"/>
      <c r="F48" s="3"/>
      <c r="G48" s="47"/>
      <c r="H48" s="47"/>
      <c r="I48" s="47"/>
      <c r="J48" s="47"/>
      <c r="K48" s="47"/>
      <c r="L48" s="47"/>
      <c r="M48" s="47"/>
      <c r="N48" s="47"/>
      <c r="O48" s="47"/>
      <c r="P48" s="47"/>
      <c r="Q48" s="47"/>
      <c r="R48" s="47"/>
      <c r="S48" s="47"/>
      <c r="T48" s="47"/>
      <c r="U48" s="47"/>
      <c r="V48" s="47"/>
      <c r="W48" s="47"/>
      <c r="X48" s="47"/>
      <c r="Y48" s="47"/>
      <c r="Z48" s="47"/>
    </row>
    <row r="49" spans="1:26" ht="15.75" customHeight="1">
      <c r="A49" s="1"/>
      <c r="B49" s="2"/>
      <c r="C49" s="2"/>
      <c r="D49" s="2"/>
      <c r="E49" s="3"/>
      <c r="F49" s="3"/>
      <c r="G49" s="47"/>
      <c r="H49" s="47"/>
      <c r="I49" s="47"/>
      <c r="J49" s="47"/>
      <c r="K49" s="47"/>
      <c r="L49" s="47"/>
      <c r="M49" s="47"/>
      <c r="N49" s="47"/>
      <c r="O49" s="47"/>
      <c r="P49" s="47"/>
      <c r="Q49" s="47"/>
      <c r="R49" s="47"/>
      <c r="S49" s="47"/>
      <c r="T49" s="47"/>
      <c r="U49" s="47"/>
      <c r="V49" s="47"/>
      <c r="W49" s="47"/>
      <c r="X49" s="47"/>
      <c r="Y49" s="47"/>
      <c r="Z49" s="47"/>
    </row>
    <row r="50" spans="1:26" ht="15.75" customHeight="1">
      <c r="A50" s="1"/>
      <c r="B50" s="2"/>
      <c r="C50" s="2"/>
      <c r="D50" s="2"/>
      <c r="E50" s="3"/>
      <c r="F50" s="3"/>
      <c r="G50" s="47"/>
      <c r="H50" s="47"/>
      <c r="I50" s="47"/>
      <c r="J50" s="47"/>
      <c r="K50" s="47"/>
      <c r="L50" s="47"/>
      <c r="M50" s="47"/>
      <c r="N50" s="47"/>
      <c r="O50" s="47"/>
      <c r="P50" s="47"/>
      <c r="Q50" s="47"/>
      <c r="R50" s="47"/>
      <c r="S50" s="47"/>
      <c r="T50" s="47"/>
      <c r="U50" s="47"/>
      <c r="V50" s="47"/>
      <c r="W50" s="47"/>
      <c r="X50" s="47"/>
      <c r="Y50" s="47"/>
      <c r="Z50" s="47"/>
    </row>
    <row r="51" spans="1:26" ht="15.75" customHeight="1">
      <c r="A51" s="1"/>
      <c r="B51" s="2"/>
      <c r="C51" s="2"/>
      <c r="D51" s="2"/>
      <c r="E51" s="3"/>
      <c r="F51" s="3"/>
      <c r="G51" s="47"/>
      <c r="H51" s="47"/>
      <c r="I51" s="47"/>
      <c r="J51" s="47"/>
      <c r="K51" s="47"/>
      <c r="L51" s="47"/>
      <c r="M51" s="47"/>
      <c r="N51" s="47"/>
      <c r="O51" s="47"/>
      <c r="P51" s="47"/>
      <c r="Q51" s="47"/>
      <c r="R51" s="47"/>
      <c r="S51" s="47"/>
      <c r="T51" s="47"/>
      <c r="U51" s="47"/>
      <c r="V51" s="47"/>
      <c r="W51" s="47"/>
      <c r="X51" s="47"/>
      <c r="Y51" s="47"/>
      <c r="Z51" s="47"/>
    </row>
    <row r="52" spans="1:26" ht="15.75" customHeight="1">
      <c r="A52" s="1"/>
      <c r="B52" s="2"/>
      <c r="C52" s="2"/>
      <c r="D52" s="2"/>
      <c r="E52" s="3"/>
      <c r="F52" s="3"/>
      <c r="G52" s="47"/>
      <c r="H52" s="47"/>
      <c r="I52" s="47"/>
      <c r="J52" s="47"/>
      <c r="K52" s="47"/>
      <c r="L52" s="47"/>
      <c r="M52" s="47"/>
      <c r="N52" s="47"/>
      <c r="O52" s="47"/>
      <c r="P52" s="47"/>
      <c r="Q52" s="47"/>
      <c r="R52" s="47"/>
      <c r="S52" s="47"/>
      <c r="T52" s="47"/>
      <c r="U52" s="47"/>
      <c r="V52" s="47"/>
      <c r="W52" s="47"/>
      <c r="X52" s="47"/>
      <c r="Y52" s="47"/>
      <c r="Z52" s="47"/>
    </row>
    <row r="53" spans="1:26" ht="15.75" customHeight="1">
      <c r="A53" s="1"/>
      <c r="B53" s="2"/>
      <c r="C53" s="2"/>
      <c r="D53" s="2"/>
      <c r="E53" s="3"/>
      <c r="F53" s="3"/>
      <c r="G53" s="47"/>
      <c r="H53" s="47"/>
      <c r="I53" s="47"/>
      <c r="J53" s="47"/>
      <c r="K53" s="47"/>
      <c r="L53" s="47"/>
      <c r="M53" s="47"/>
      <c r="N53" s="47"/>
      <c r="O53" s="47"/>
      <c r="P53" s="47"/>
      <c r="Q53" s="47"/>
      <c r="R53" s="47"/>
      <c r="S53" s="47"/>
      <c r="T53" s="47"/>
      <c r="U53" s="47"/>
      <c r="V53" s="47"/>
      <c r="W53" s="47"/>
      <c r="X53" s="47"/>
      <c r="Y53" s="47"/>
      <c r="Z53" s="47"/>
    </row>
    <row r="54" spans="1:26" ht="15.75" customHeight="1">
      <c r="A54" s="1"/>
      <c r="B54" s="2"/>
      <c r="C54" s="2"/>
      <c r="D54" s="2"/>
      <c r="E54" s="3"/>
      <c r="F54" s="3"/>
      <c r="G54" s="47"/>
      <c r="H54" s="47"/>
      <c r="I54" s="47"/>
      <c r="J54" s="47"/>
      <c r="K54" s="47"/>
      <c r="L54" s="47"/>
      <c r="M54" s="47"/>
      <c r="N54" s="47"/>
      <c r="O54" s="47"/>
      <c r="P54" s="47"/>
      <c r="Q54" s="47"/>
      <c r="R54" s="47"/>
      <c r="S54" s="47"/>
      <c r="T54" s="47"/>
      <c r="U54" s="47"/>
      <c r="V54" s="47"/>
      <c r="W54" s="47"/>
      <c r="X54" s="47"/>
      <c r="Y54" s="47"/>
      <c r="Z54" s="47"/>
    </row>
    <row r="55" spans="1:26" ht="15.75" customHeight="1">
      <c r="A55" s="1"/>
      <c r="B55" s="2"/>
      <c r="C55" s="2"/>
      <c r="D55" s="2"/>
      <c r="E55" s="3"/>
      <c r="F55" s="3"/>
      <c r="G55" s="47"/>
      <c r="H55" s="47"/>
      <c r="I55" s="47"/>
      <c r="J55" s="47"/>
      <c r="K55" s="47"/>
      <c r="L55" s="47"/>
      <c r="M55" s="47"/>
      <c r="N55" s="47"/>
      <c r="O55" s="47"/>
      <c r="P55" s="47"/>
      <c r="Q55" s="47"/>
      <c r="R55" s="47"/>
      <c r="S55" s="47"/>
      <c r="T55" s="47"/>
      <c r="U55" s="47"/>
      <c r="V55" s="47"/>
      <c r="W55" s="47"/>
      <c r="X55" s="47"/>
      <c r="Y55" s="47"/>
      <c r="Z55" s="47"/>
    </row>
    <row r="56" spans="1:26" ht="15.75" customHeight="1">
      <c r="A56" s="1"/>
      <c r="B56" s="2"/>
      <c r="C56" s="2"/>
      <c r="D56" s="2"/>
      <c r="E56" s="3"/>
      <c r="F56" s="3"/>
      <c r="G56" s="47"/>
      <c r="H56" s="47"/>
      <c r="I56" s="47"/>
      <c r="J56" s="47"/>
      <c r="K56" s="47"/>
      <c r="L56" s="47"/>
      <c r="M56" s="47"/>
      <c r="N56" s="47"/>
      <c r="O56" s="47"/>
      <c r="P56" s="47"/>
      <c r="Q56" s="47"/>
      <c r="R56" s="47"/>
      <c r="S56" s="47"/>
      <c r="T56" s="47"/>
      <c r="U56" s="47"/>
      <c r="V56" s="47"/>
      <c r="W56" s="47"/>
      <c r="X56" s="47"/>
      <c r="Y56" s="47"/>
      <c r="Z56" s="47"/>
    </row>
    <row r="57" spans="1:26" ht="15.75" customHeight="1">
      <c r="A57" s="1"/>
      <c r="B57" s="2"/>
      <c r="C57" s="2"/>
      <c r="D57" s="2"/>
      <c r="E57" s="3"/>
      <c r="F57" s="3"/>
      <c r="G57" s="47"/>
      <c r="H57" s="47"/>
      <c r="I57" s="47"/>
      <c r="J57" s="47"/>
      <c r="K57" s="47"/>
      <c r="L57" s="47"/>
      <c r="M57" s="47"/>
      <c r="N57" s="47"/>
      <c r="O57" s="47"/>
      <c r="P57" s="47"/>
      <c r="Q57" s="47"/>
      <c r="R57" s="47"/>
      <c r="S57" s="47"/>
      <c r="T57" s="47"/>
      <c r="U57" s="47"/>
      <c r="V57" s="47"/>
      <c r="W57" s="47"/>
      <c r="X57" s="47"/>
      <c r="Y57" s="47"/>
      <c r="Z57" s="47"/>
    </row>
    <row r="58" spans="1:26" ht="15.75" customHeight="1">
      <c r="A58" s="1"/>
      <c r="B58" s="2"/>
      <c r="C58" s="2"/>
      <c r="D58" s="2"/>
      <c r="E58" s="3"/>
      <c r="F58" s="3"/>
      <c r="G58" s="47"/>
      <c r="H58" s="47"/>
      <c r="I58" s="47"/>
      <c r="J58" s="47"/>
      <c r="K58" s="47"/>
      <c r="L58" s="47"/>
      <c r="M58" s="47"/>
      <c r="N58" s="47"/>
      <c r="O58" s="47"/>
      <c r="P58" s="47"/>
      <c r="Q58" s="47"/>
      <c r="R58" s="47"/>
      <c r="S58" s="47"/>
      <c r="T58" s="47"/>
      <c r="U58" s="47"/>
      <c r="V58" s="47"/>
      <c r="W58" s="47"/>
      <c r="X58" s="47"/>
      <c r="Y58" s="47"/>
      <c r="Z58" s="47"/>
    </row>
    <row r="59" spans="1:26" ht="15.75" customHeight="1">
      <c r="A59" s="1"/>
      <c r="B59" s="2"/>
      <c r="C59" s="2"/>
      <c r="D59" s="2"/>
      <c r="E59" s="3"/>
      <c r="F59" s="3"/>
      <c r="G59" s="47"/>
      <c r="H59" s="47"/>
      <c r="I59" s="47"/>
      <c r="J59" s="47"/>
      <c r="K59" s="47"/>
      <c r="L59" s="47"/>
      <c r="M59" s="47"/>
      <c r="N59" s="47"/>
      <c r="O59" s="47"/>
      <c r="P59" s="47"/>
      <c r="Q59" s="47"/>
      <c r="R59" s="47"/>
      <c r="S59" s="47"/>
      <c r="T59" s="47"/>
      <c r="U59" s="47"/>
      <c r="V59" s="47"/>
      <c r="W59" s="47"/>
      <c r="X59" s="47"/>
      <c r="Y59" s="47"/>
      <c r="Z59" s="47"/>
    </row>
    <row r="60" spans="1:26" ht="15.75" customHeight="1">
      <c r="A60" s="1"/>
      <c r="B60" s="2"/>
      <c r="C60" s="2"/>
      <c r="D60" s="2"/>
      <c r="E60" s="3"/>
      <c r="F60" s="3"/>
      <c r="G60" s="47"/>
      <c r="H60" s="47"/>
      <c r="I60" s="47"/>
      <c r="J60" s="47"/>
      <c r="K60" s="47"/>
      <c r="L60" s="47"/>
      <c r="M60" s="47"/>
      <c r="N60" s="47"/>
      <c r="O60" s="47"/>
      <c r="P60" s="47"/>
      <c r="Q60" s="47"/>
      <c r="R60" s="47"/>
      <c r="S60" s="47"/>
      <c r="T60" s="47"/>
      <c r="U60" s="47"/>
      <c r="V60" s="47"/>
      <c r="W60" s="47"/>
      <c r="X60" s="47"/>
      <c r="Y60" s="47"/>
      <c r="Z60" s="47"/>
    </row>
    <row r="61" spans="1:26" ht="15.75" customHeight="1">
      <c r="A61" s="1"/>
      <c r="B61" s="2"/>
      <c r="C61" s="2"/>
      <c r="D61" s="2"/>
      <c r="E61" s="3"/>
      <c r="F61" s="3"/>
      <c r="G61" s="47"/>
      <c r="H61" s="47"/>
      <c r="I61" s="47"/>
      <c r="J61" s="47"/>
      <c r="K61" s="47"/>
      <c r="L61" s="47"/>
      <c r="M61" s="47"/>
      <c r="N61" s="47"/>
      <c r="O61" s="47"/>
      <c r="P61" s="47"/>
      <c r="Q61" s="47"/>
      <c r="R61" s="47"/>
      <c r="S61" s="47"/>
      <c r="T61" s="47"/>
      <c r="U61" s="47"/>
      <c r="V61" s="47"/>
      <c r="W61" s="47"/>
      <c r="X61" s="47"/>
      <c r="Y61" s="47"/>
      <c r="Z61" s="47"/>
    </row>
    <row r="62" spans="1:26" ht="15.75" customHeight="1">
      <c r="A62" s="1"/>
      <c r="B62" s="2"/>
      <c r="C62" s="2"/>
      <c r="D62" s="2"/>
      <c r="E62" s="3"/>
      <c r="F62" s="3"/>
      <c r="G62" s="47"/>
      <c r="H62" s="47"/>
      <c r="I62" s="47"/>
      <c r="J62" s="47"/>
      <c r="K62" s="47"/>
      <c r="L62" s="47"/>
      <c r="M62" s="47"/>
      <c r="N62" s="47"/>
      <c r="O62" s="47"/>
      <c r="P62" s="47"/>
      <c r="Q62" s="47"/>
      <c r="R62" s="47"/>
      <c r="S62" s="47"/>
      <c r="T62" s="47"/>
      <c r="U62" s="47"/>
      <c r="V62" s="47"/>
      <c r="W62" s="47"/>
      <c r="X62" s="47"/>
      <c r="Y62" s="47"/>
      <c r="Z62" s="47"/>
    </row>
    <row r="63" spans="1:26" ht="15.75" customHeight="1">
      <c r="A63" s="1"/>
      <c r="B63" s="2"/>
      <c r="C63" s="2"/>
      <c r="D63" s="2"/>
      <c r="E63" s="3"/>
      <c r="F63" s="3"/>
      <c r="G63" s="47"/>
      <c r="H63" s="47"/>
      <c r="I63" s="47"/>
      <c r="J63" s="47"/>
      <c r="K63" s="47"/>
      <c r="L63" s="47"/>
      <c r="M63" s="47"/>
      <c r="N63" s="47"/>
      <c r="O63" s="47"/>
      <c r="P63" s="47"/>
      <c r="Q63" s="47"/>
      <c r="R63" s="47"/>
      <c r="S63" s="47"/>
      <c r="T63" s="47"/>
      <c r="U63" s="47"/>
      <c r="V63" s="47"/>
      <c r="W63" s="47"/>
      <c r="X63" s="47"/>
      <c r="Y63" s="47"/>
      <c r="Z63" s="47"/>
    </row>
    <row r="64" spans="1:26" ht="15.75" customHeight="1">
      <c r="A64" s="1"/>
      <c r="B64" s="2"/>
      <c r="C64" s="2"/>
      <c r="D64" s="2"/>
      <c r="E64" s="3"/>
      <c r="F64" s="3"/>
      <c r="G64" s="47"/>
      <c r="H64" s="47"/>
      <c r="I64" s="47"/>
      <c r="J64" s="47"/>
      <c r="K64" s="47"/>
      <c r="L64" s="47"/>
      <c r="M64" s="47"/>
      <c r="N64" s="47"/>
      <c r="O64" s="47"/>
      <c r="P64" s="47"/>
      <c r="Q64" s="47"/>
      <c r="R64" s="47"/>
      <c r="S64" s="47"/>
      <c r="T64" s="47"/>
      <c r="U64" s="47"/>
      <c r="V64" s="47"/>
      <c r="W64" s="47"/>
      <c r="X64" s="47"/>
      <c r="Y64" s="47"/>
      <c r="Z64" s="47"/>
    </row>
    <row r="65" spans="1:26" ht="15.75" customHeight="1">
      <c r="A65" s="1"/>
      <c r="B65" s="2"/>
      <c r="C65" s="2"/>
      <c r="D65" s="2"/>
      <c r="E65" s="3"/>
      <c r="F65" s="3"/>
      <c r="G65" s="47"/>
      <c r="H65" s="47"/>
      <c r="I65" s="47"/>
      <c r="J65" s="47"/>
      <c r="K65" s="47"/>
      <c r="L65" s="47"/>
      <c r="M65" s="47"/>
      <c r="N65" s="47"/>
      <c r="O65" s="47"/>
      <c r="P65" s="47"/>
      <c r="Q65" s="47"/>
      <c r="R65" s="47"/>
      <c r="S65" s="47"/>
      <c r="T65" s="47"/>
      <c r="U65" s="47"/>
      <c r="V65" s="47"/>
      <c r="W65" s="47"/>
      <c r="X65" s="47"/>
      <c r="Y65" s="47"/>
      <c r="Z65" s="47"/>
    </row>
    <row r="66" spans="1:26" ht="15.75" customHeight="1">
      <c r="A66" s="1"/>
      <c r="B66" s="2"/>
      <c r="C66" s="2"/>
      <c r="D66" s="2"/>
      <c r="E66" s="3"/>
      <c r="F66" s="3"/>
      <c r="G66" s="47"/>
      <c r="H66" s="47"/>
      <c r="I66" s="47"/>
      <c r="J66" s="47"/>
      <c r="K66" s="47"/>
      <c r="L66" s="47"/>
      <c r="M66" s="47"/>
      <c r="N66" s="47"/>
      <c r="O66" s="47"/>
      <c r="P66" s="47"/>
      <c r="Q66" s="47"/>
      <c r="R66" s="47"/>
      <c r="S66" s="47"/>
      <c r="T66" s="47"/>
      <c r="U66" s="47"/>
      <c r="V66" s="47"/>
      <c r="W66" s="47"/>
      <c r="X66" s="47"/>
      <c r="Y66" s="47"/>
      <c r="Z66" s="47"/>
    </row>
    <row r="67" spans="1:26" ht="15.75" customHeight="1">
      <c r="A67" s="1"/>
      <c r="B67" s="2"/>
      <c r="C67" s="2"/>
      <c r="D67" s="2"/>
      <c r="E67" s="3"/>
      <c r="F67" s="3"/>
      <c r="G67" s="47"/>
      <c r="H67" s="47"/>
      <c r="I67" s="47"/>
      <c r="J67" s="47"/>
      <c r="K67" s="47"/>
      <c r="L67" s="47"/>
      <c r="M67" s="47"/>
      <c r="N67" s="47"/>
      <c r="O67" s="47"/>
      <c r="P67" s="47"/>
      <c r="Q67" s="47"/>
      <c r="R67" s="47"/>
      <c r="S67" s="47"/>
      <c r="T67" s="47"/>
      <c r="U67" s="47"/>
      <c r="V67" s="47"/>
      <c r="W67" s="47"/>
      <c r="X67" s="47"/>
      <c r="Y67" s="47"/>
      <c r="Z67" s="47"/>
    </row>
    <row r="68" spans="1:26" ht="15.75" customHeight="1">
      <c r="A68" s="1"/>
      <c r="B68" s="2"/>
      <c r="C68" s="2"/>
      <c r="D68" s="2"/>
      <c r="E68" s="3"/>
      <c r="F68" s="3"/>
      <c r="G68" s="47"/>
      <c r="H68" s="47"/>
      <c r="I68" s="47"/>
      <c r="J68" s="47"/>
      <c r="K68" s="47"/>
      <c r="L68" s="47"/>
      <c r="M68" s="47"/>
      <c r="N68" s="47"/>
      <c r="O68" s="47"/>
      <c r="P68" s="47"/>
      <c r="Q68" s="47"/>
      <c r="R68" s="47"/>
      <c r="S68" s="47"/>
      <c r="T68" s="47"/>
      <c r="U68" s="47"/>
      <c r="V68" s="47"/>
      <c r="W68" s="47"/>
      <c r="X68" s="47"/>
      <c r="Y68" s="47"/>
      <c r="Z68" s="47"/>
    </row>
    <row r="69" spans="1:26" ht="15.75" customHeight="1">
      <c r="A69" s="1"/>
      <c r="B69" s="2"/>
      <c r="C69" s="2"/>
      <c r="D69" s="2"/>
      <c r="E69" s="3"/>
      <c r="F69" s="3"/>
      <c r="G69" s="47"/>
      <c r="H69" s="47"/>
      <c r="I69" s="47"/>
      <c r="J69" s="47"/>
      <c r="K69" s="47"/>
      <c r="L69" s="47"/>
      <c r="M69" s="47"/>
      <c r="N69" s="47"/>
      <c r="O69" s="47"/>
      <c r="P69" s="47"/>
      <c r="Q69" s="47"/>
      <c r="R69" s="47"/>
      <c r="S69" s="47"/>
      <c r="T69" s="47"/>
      <c r="U69" s="47"/>
      <c r="V69" s="47"/>
      <c r="W69" s="47"/>
      <c r="X69" s="47"/>
      <c r="Y69" s="47"/>
      <c r="Z69" s="47"/>
    </row>
    <row r="70" spans="1:26" ht="15.75" customHeight="1">
      <c r="A70" s="1"/>
      <c r="B70" s="2"/>
      <c r="C70" s="2"/>
      <c r="D70" s="2"/>
      <c r="E70" s="3"/>
      <c r="F70" s="3"/>
      <c r="G70" s="47"/>
      <c r="H70" s="47"/>
      <c r="I70" s="47"/>
      <c r="J70" s="47"/>
      <c r="K70" s="47"/>
      <c r="L70" s="47"/>
      <c r="M70" s="47"/>
      <c r="N70" s="47"/>
      <c r="O70" s="47"/>
      <c r="P70" s="47"/>
      <c r="Q70" s="47"/>
      <c r="R70" s="47"/>
      <c r="S70" s="47"/>
      <c r="T70" s="47"/>
      <c r="U70" s="47"/>
      <c r="V70" s="47"/>
      <c r="W70" s="47"/>
      <c r="X70" s="47"/>
      <c r="Y70" s="47"/>
      <c r="Z70" s="47"/>
    </row>
    <row r="71" spans="1:26" ht="15.75" customHeight="1">
      <c r="A71" s="1"/>
      <c r="B71" s="2"/>
      <c r="C71" s="2"/>
      <c r="D71" s="2"/>
      <c r="E71" s="3"/>
      <c r="F71" s="3"/>
      <c r="G71" s="47"/>
      <c r="H71" s="47"/>
      <c r="I71" s="47"/>
      <c r="J71" s="47"/>
      <c r="K71" s="47"/>
      <c r="L71" s="47"/>
      <c r="M71" s="47"/>
      <c r="N71" s="47"/>
      <c r="O71" s="47"/>
      <c r="P71" s="47"/>
      <c r="Q71" s="47"/>
      <c r="R71" s="47"/>
      <c r="S71" s="47"/>
      <c r="T71" s="47"/>
      <c r="U71" s="47"/>
      <c r="V71" s="47"/>
      <c r="W71" s="47"/>
      <c r="X71" s="47"/>
      <c r="Y71" s="47"/>
      <c r="Z71" s="47"/>
    </row>
    <row r="72" spans="1:26" ht="15.75" customHeight="1">
      <c r="A72" s="1"/>
      <c r="B72" s="2"/>
      <c r="C72" s="2"/>
      <c r="D72" s="2"/>
      <c r="E72" s="3"/>
      <c r="F72" s="3"/>
      <c r="G72" s="47"/>
      <c r="H72" s="47"/>
      <c r="I72" s="47"/>
      <c r="J72" s="47"/>
      <c r="K72" s="47"/>
      <c r="L72" s="47"/>
      <c r="M72" s="47"/>
      <c r="N72" s="47"/>
      <c r="O72" s="47"/>
      <c r="P72" s="47"/>
      <c r="Q72" s="47"/>
      <c r="R72" s="47"/>
      <c r="S72" s="47"/>
      <c r="T72" s="47"/>
      <c r="U72" s="47"/>
      <c r="V72" s="47"/>
      <c r="W72" s="47"/>
      <c r="X72" s="47"/>
      <c r="Y72" s="47"/>
      <c r="Z72" s="47"/>
    </row>
    <row r="73" spans="1:26" ht="15.75" customHeight="1">
      <c r="A73" s="1"/>
      <c r="B73" s="2"/>
      <c r="C73" s="2"/>
      <c r="D73" s="2"/>
      <c r="E73" s="3"/>
      <c r="F73" s="3"/>
      <c r="G73" s="47"/>
      <c r="H73" s="47"/>
      <c r="I73" s="47"/>
      <c r="J73" s="47"/>
      <c r="K73" s="47"/>
      <c r="L73" s="47"/>
      <c r="M73" s="47"/>
      <c r="N73" s="47"/>
      <c r="O73" s="47"/>
      <c r="P73" s="47"/>
      <c r="Q73" s="47"/>
      <c r="R73" s="47"/>
      <c r="S73" s="47"/>
      <c r="T73" s="47"/>
      <c r="U73" s="47"/>
      <c r="V73" s="47"/>
      <c r="W73" s="47"/>
      <c r="X73" s="47"/>
      <c r="Y73" s="47"/>
      <c r="Z73" s="47"/>
    </row>
    <row r="74" spans="1:26" ht="15.75" customHeight="1">
      <c r="A74" s="1"/>
      <c r="B74" s="2"/>
      <c r="C74" s="2"/>
      <c r="D74" s="2"/>
      <c r="E74" s="3"/>
      <c r="F74" s="3"/>
      <c r="G74" s="47"/>
      <c r="H74" s="47"/>
      <c r="I74" s="47"/>
      <c r="J74" s="47"/>
      <c r="K74" s="47"/>
      <c r="L74" s="47"/>
      <c r="M74" s="47"/>
      <c r="N74" s="47"/>
      <c r="O74" s="47"/>
      <c r="P74" s="47"/>
      <c r="Q74" s="47"/>
      <c r="R74" s="47"/>
      <c r="S74" s="47"/>
      <c r="T74" s="47"/>
      <c r="U74" s="47"/>
      <c r="V74" s="47"/>
      <c r="W74" s="47"/>
      <c r="X74" s="47"/>
      <c r="Y74" s="47"/>
      <c r="Z74" s="47"/>
    </row>
    <row r="75" spans="1:26" ht="15.75" customHeight="1">
      <c r="A75" s="1"/>
      <c r="B75" s="2"/>
      <c r="C75" s="2"/>
      <c r="D75" s="2"/>
      <c r="E75" s="3"/>
      <c r="F75" s="3"/>
      <c r="G75" s="47"/>
      <c r="H75" s="47"/>
      <c r="I75" s="47"/>
      <c r="J75" s="47"/>
      <c r="K75" s="47"/>
      <c r="L75" s="47"/>
      <c r="M75" s="47"/>
      <c r="N75" s="47"/>
      <c r="O75" s="47"/>
      <c r="P75" s="47"/>
      <c r="Q75" s="47"/>
      <c r="R75" s="47"/>
      <c r="S75" s="47"/>
      <c r="T75" s="47"/>
      <c r="U75" s="47"/>
      <c r="V75" s="47"/>
      <c r="W75" s="47"/>
      <c r="X75" s="47"/>
      <c r="Y75" s="47"/>
      <c r="Z75" s="47"/>
    </row>
    <row r="76" spans="1:26" ht="15.75" customHeight="1">
      <c r="A76" s="1"/>
      <c r="B76" s="2"/>
      <c r="C76" s="2"/>
      <c r="D76" s="2"/>
      <c r="E76" s="3"/>
      <c r="F76" s="3"/>
      <c r="G76" s="47"/>
      <c r="H76" s="47"/>
      <c r="I76" s="47"/>
      <c r="J76" s="47"/>
      <c r="K76" s="47"/>
      <c r="L76" s="47"/>
      <c r="M76" s="47"/>
      <c r="N76" s="47"/>
      <c r="O76" s="47"/>
      <c r="P76" s="47"/>
      <c r="Q76" s="47"/>
      <c r="R76" s="47"/>
      <c r="S76" s="47"/>
      <c r="T76" s="47"/>
      <c r="U76" s="47"/>
      <c r="V76" s="47"/>
      <c r="W76" s="47"/>
      <c r="X76" s="47"/>
      <c r="Y76" s="47"/>
      <c r="Z76" s="47"/>
    </row>
    <row r="77" spans="1:26" ht="15.75" customHeight="1">
      <c r="A77" s="1"/>
      <c r="B77" s="2"/>
      <c r="C77" s="2"/>
      <c r="D77" s="2"/>
      <c r="E77" s="3"/>
      <c r="F77" s="3"/>
      <c r="G77" s="47"/>
      <c r="H77" s="47"/>
      <c r="I77" s="47"/>
      <c r="J77" s="47"/>
      <c r="K77" s="47"/>
      <c r="L77" s="47"/>
      <c r="M77" s="47"/>
      <c r="N77" s="47"/>
      <c r="O77" s="47"/>
      <c r="P77" s="47"/>
      <c r="Q77" s="47"/>
      <c r="R77" s="47"/>
      <c r="S77" s="47"/>
      <c r="T77" s="47"/>
      <c r="U77" s="47"/>
      <c r="V77" s="47"/>
      <c r="W77" s="47"/>
      <c r="X77" s="47"/>
      <c r="Y77" s="47"/>
      <c r="Z77" s="47"/>
    </row>
    <row r="78" spans="1:26" ht="15.75" customHeight="1">
      <c r="A78" s="1"/>
      <c r="B78" s="2"/>
      <c r="C78" s="2"/>
      <c r="D78" s="2"/>
      <c r="E78" s="3"/>
      <c r="F78" s="3"/>
      <c r="G78" s="47"/>
      <c r="H78" s="47"/>
      <c r="I78" s="47"/>
      <c r="J78" s="47"/>
      <c r="K78" s="47"/>
      <c r="L78" s="47"/>
      <c r="M78" s="47"/>
      <c r="N78" s="47"/>
      <c r="O78" s="47"/>
      <c r="P78" s="47"/>
      <c r="Q78" s="47"/>
      <c r="R78" s="47"/>
      <c r="S78" s="47"/>
      <c r="T78" s="47"/>
      <c r="U78" s="47"/>
      <c r="V78" s="47"/>
      <c r="W78" s="47"/>
      <c r="X78" s="47"/>
      <c r="Y78" s="47"/>
      <c r="Z78" s="47"/>
    </row>
    <row r="79" spans="1:26" ht="15.75" customHeight="1">
      <c r="A79" s="1"/>
      <c r="B79" s="2"/>
      <c r="C79" s="2"/>
      <c r="D79" s="2"/>
      <c r="E79" s="3"/>
      <c r="F79" s="3"/>
      <c r="G79" s="47"/>
      <c r="H79" s="47"/>
      <c r="I79" s="47"/>
      <c r="J79" s="47"/>
      <c r="K79" s="47"/>
      <c r="L79" s="47"/>
      <c r="M79" s="47"/>
      <c r="N79" s="47"/>
      <c r="O79" s="47"/>
      <c r="P79" s="47"/>
      <c r="Q79" s="47"/>
      <c r="R79" s="47"/>
      <c r="S79" s="47"/>
      <c r="T79" s="47"/>
      <c r="U79" s="47"/>
      <c r="V79" s="47"/>
      <c r="W79" s="47"/>
      <c r="X79" s="47"/>
      <c r="Y79" s="47"/>
      <c r="Z79" s="47"/>
    </row>
    <row r="80" spans="1:26" ht="15.75" customHeight="1">
      <c r="A80" s="1"/>
      <c r="B80" s="2"/>
      <c r="C80" s="2"/>
      <c r="D80" s="2"/>
      <c r="E80" s="3"/>
      <c r="F80" s="3"/>
      <c r="G80" s="47"/>
      <c r="H80" s="47"/>
      <c r="I80" s="47"/>
      <c r="J80" s="47"/>
      <c r="K80" s="47"/>
      <c r="L80" s="47"/>
      <c r="M80" s="47"/>
      <c r="N80" s="47"/>
      <c r="O80" s="47"/>
      <c r="P80" s="47"/>
      <c r="Q80" s="47"/>
      <c r="R80" s="47"/>
      <c r="S80" s="47"/>
      <c r="T80" s="47"/>
      <c r="U80" s="47"/>
      <c r="V80" s="47"/>
      <c r="W80" s="47"/>
      <c r="X80" s="47"/>
      <c r="Y80" s="47"/>
      <c r="Z80" s="47"/>
    </row>
    <row r="81" spans="1:26" ht="15.75" customHeight="1">
      <c r="A81" s="1"/>
      <c r="B81" s="2"/>
      <c r="C81" s="2"/>
      <c r="D81" s="2"/>
      <c r="E81" s="3"/>
      <c r="F81" s="3"/>
      <c r="G81" s="47"/>
      <c r="H81" s="47"/>
      <c r="I81" s="47"/>
      <c r="J81" s="47"/>
      <c r="K81" s="47"/>
      <c r="L81" s="47"/>
      <c r="M81" s="47"/>
      <c r="N81" s="47"/>
      <c r="O81" s="47"/>
      <c r="P81" s="47"/>
      <c r="Q81" s="47"/>
      <c r="R81" s="47"/>
      <c r="S81" s="47"/>
      <c r="T81" s="47"/>
      <c r="U81" s="47"/>
      <c r="V81" s="47"/>
      <c r="W81" s="47"/>
      <c r="X81" s="47"/>
      <c r="Y81" s="47"/>
      <c r="Z81" s="47"/>
    </row>
    <row r="82" spans="1:26" ht="15.75" customHeight="1">
      <c r="A82" s="1"/>
      <c r="B82" s="2"/>
      <c r="C82" s="2"/>
      <c r="D82" s="2"/>
      <c r="E82" s="3"/>
      <c r="F82" s="3"/>
      <c r="G82" s="47"/>
      <c r="H82" s="47"/>
      <c r="I82" s="47"/>
      <c r="J82" s="47"/>
      <c r="K82" s="47"/>
      <c r="L82" s="47"/>
      <c r="M82" s="47"/>
      <c r="N82" s="47"/>
      <c r="O82" s="47"/>
      <c r="P82" s="47"/>
      <c r="Q82" s="47"/>
      <c r="R82" s="47"/>
      <c r="S82" s="47"/>
      <c r="T82" s="47"/>
      <c r="U82" s="47"/>
      <c r="V82" s="47"/>
      <c r="W82" s="47"/>
      <c r="X82" s="47"/>
      <c r="Y82" s="47"/>
      <c r="Z82" s="47"/>
    </row>
    <row r="83" spans="1:26" ht="15.75" customHeight="1">
      <c r="A83" s="1"/>
      <c r="B83" s="2"/>
      <c r="C83" s="2"/>
      <c r="D83" s="2"/>
      <c r="E83" s="3"/>
      <c r="F83" s="3"/>
      <c r="G83" s="47"/>
      <c r="H83" s="47"/>
      <c r="I83" s="47"/>
      <c r="J83" s="47"/>
      <c r="K83" s="47"/>
      <c r="L83" s="47"/>
      <c r="M83" s="47"/>
      <c r="N83" s="47"/>
      <c r="O83" s="47"/>
      <c r="P83" s="47"/>
      <c r="Q83" s="47"/>
      <c r="R83" s="47"/>
      <c r="S83" s="47"/>
      <c r="T83" s="47"/>
      <c r="U83" s="47"/>
      <c r="V83" s="47"/>
      <c r="W83" s="47"/>
      <c r="X83" s="47"/>
      <c r="Y83" s="47"/>
      <c r="Z83" s="47"/>
    </row>
    <row r="84" spans="1:26" ht="15.75" customHeight="1">
      <c r="A84" s="1"/>
      <c r="B84" s="2"/>
      <c r="C84" s="2"/>
      <c r="D84" s="2"/>
      <c r="E84" s="3"/>
      <c r="F84" s="3"/>
      <c r="G84" s="47"/>
      <c r="H84" s="47"/>
      <c r="I84" s="47"/>
      <c r="J84" s="47"/>
      <c r="K84" s="47"/>
      <c r="L84" s="47"/>
      <c r="M84" s="47"/>
      <c r="N84" s="47"/>
      <c r="O84" s="47"/>
      <c r="P84" s="47"/>
      <c r="Q84" s="47"/>
      <c r="R84" s="47"/>
      <c r="S84" s="47"/>
      <c r="T84" s="47"/>
      <c r="U84" s="47"/>
      <c r="V84" s="47"/>
      <c r="W84" s="47"/>
      <c r="X84" s="47"/>
      <c r="Y84" s="47"/>
      <c r="Z84" s="47"/>
    </row>
    <row r="85" spans="1:26" ht="15.75" customHeight="1">
      <c r="A85" s="1"/>
      <c r="B85" s="2"/>
      <c r="C85" s="2"/>
      <c r="D85" s="2"/>
      <c r="E85" s="3"/>
      <c r="F85" s="3"/>
      <c r="G85" s="47"/>
      <c r="H85" s="47"/>
      <c r="I85" s="47"/>
      <c r="J85" s="47"/>
      <c r="K85" s="47"/>
      <c r="L85" s="47"/>
      <c r="M85" s="47"/>
      <c r="N85" s="47"/>
      <c r="O85" s="47"/>
      <c r="P85" s="47"/>
      <c r="Q85" s="47"/>
      <c r="R85" s="47"/>
      <c r="S85" s="47"/>
      <c r="T85" s="47"/>
      <c r="U85" s="47"/>
      <c r="V85" s="47"/>
      <c r="W85" s="47"/>
      <c r="X85" s="47"/>
      <c r="Y85" s="47"/>
      <c r="Z85" s="47"/>
    </row>
    <row r="86" spans="1:26" ht="15.75" customHeight="1">
      <c r="A86" s="1"/>
      <c r="B86" s="2"/>
      <c r="C86" s="2"/>
      <c r="D86" s="2"/>
      <c r="E86" s="3"/>
      <c r="F86" s="3"/>
      <c r="G86" s="47"/>
      <c r="H86" s="47"/>
      <c r="I86" s="47"/>
      <c r="J86" s="47"/>
      <c r="K86" s="47"/>
      <c r="L86" s="47"/>
      <c r="M86" s="47"/>
      <c r="N86" s="47"/>
      <c r="O86" s="47"/>
      <c r="P86" s="47"/>
      <c r="Q86" s="47"/>
      <c r="R86" s="47"/>
      <c r="S86" s="47"/>
      <c r="T86" s="47"/>
      <c r="U86" s="47"/>
      <c r="V86" s="47"/>
      <c r="W86" s="47"/>
      <c r="X86" s="47"/>
      <c r="Y86" s="47"/>
      <c r="Z86" s="47"/>
    </row>
    <row r="87" spans="1:26" ht="15.75" customHeight="1">
      <c r="A87" s="1"/>
      <c r="B87" s="2"/>
      <c r="C87" s="2"/>
      <c r="D87" s="2"/>
      <c r="E87" s="3"/>
      <c r="F87" s="3"/>
      <c r="G87" s="47"/>
      <c r="H87" s="47"/>
      <c r="I87" s="47"/>
      <c r="J87" s="47"/>
      <c r="K87" s="47"/>
      <c r="L87" s="47"/>
      <c r="M87" s="47"/>
      <c r="N87" s="47"/>
      <c r="O87" s="47"/>
      <c r="P87" s="47"/>
      <c r="Q87" s="47"/>
      <c r="R87" s="47"/>
      <c r="S87" s="47"/>
      <c r="T87" s="47"/>
      <c r="U87" s="47"/>
      <c r="V87" s="47"/>
      <c r="W87" s="47"/>
      <c r="X87" s="47"/>
      <c r="Y87" s="47"/>
      <c r="Z87" s="47"/>
    </row>
    <row r="88" spans="1:26" ht="15.75" customHeight="1">
      <c r="A88" s="1"/>
      <c r="B88" s="2"/>
      <c r="C88" s="2"/>
      <c r="D88" s="2"/>
      <c r="E88" s="3"/>
      <c r="F88" s="3"/>
      <c r="G88" s="47"/>
      <c r="H88" s="47"/>
      <c r="I88" s="47"/>
      <c r="J88" s="47"/>
      <c r="K88" s="47"/>
      <c r="L88" s="47"/>
      <c r="M88" s="47"/>
      <c r="N88" s="47"/>
      <c r="O88" s="47"/>
      <c r="P88" s="47"/>
      <c r="Q88" s="47"/>
      <c r="R88" s="47"/>
      <c r="S88" s="47"/>
      <c r="T88" s="47"/>
      <c r="U88" s="47"/>
      <c r="V88" s="47"/>
      <c r="W88" s="47"/>
      <c r="X88" s="47"/>
      <c r="Y88" s="47"/>
      <c r="Z88" s="47"/>
    </row>
    <row r="89" spans="1:26" ht="15.75" customHeight="1">
      <c r="A89" s="1"/>
      <c r="B89" s="2"/>
      <c r="C89" s="2"/>
      <c r="D89" s="2"/>
      <c r="E89" s="3"/>
      <c r="F89" s="3"/>
      <c r="G89" s="47"/>
      <c r="H89" s="47"/>
      <c r="I89" s="47"/>
      <c r="J89" s="47"/>
      <c r="K89" s="47"/>
      <c r="L89" s="47"/>
      <c r="M89" s="47"/>
      <c r="N89" s="47"/>
      <c r="O89" s="47"/>
      <c r="P89" s="47"/>
      <c r="Q89" s="47"/>
      <c r="R89" s="47"/>
      <c r="S89" s="47"/>
      <c r="T89" s="47"/>
      <c r="U89" s="47"/>
      <c r="V89" s="47"/>
      <c r="W89" s="47"/>
      <c r="X89" s="47"/>
      <c r="Y89" s="47"/>
      <c r="Z89" s="47"/>
    </row>
    <row r="90" spans="1:26" ht="15.75" customHeight="1">
      <c r="A90" s="1"/>
      <c r="B90" s="2"/>
      <c r="C90" s="2"/>
      <c r="D90" s="2"/>
      <c r="E90" s="3"/>
      <c r="F90" s="3"/>
      <c r="G90" s="47"/>
      <c r="H90" s="47"/>
      <c r="I90" s="47"/>
      <c r="J90" s="47"/>
      <c r="K90" s="47"/>
      <c r="L90" s="47"/>
      <c r="M90" s="47"/>
      <c r="N90" s="47"/>
      <c r="O90" s="47"/>
      <c r="P90" s="47"/>
      <c r="Q90" s="47"/>
      <c r="R90" s="47"/>
      <c r="S90" s="47"/>
      <c r="T90" s="47"/>
      <c r="U90" s="47"/>
      <c r="V90" s="47"/>
      <c r="W90" s="47"/>
      <c r="X90" s="47"/>
      <c r="Y90" s="47"/>
      <c r="Z90" s="47"/>
    </row>
    <row r="91" spans="1:26" ht="15.75" customHeight="1">
      <c r="A91" s="1"/>
      <c r="B91" s="2"/>
      <c r="C91" s="2"/>
      <c r="D91" s="2"/>
      <c r="E91" s="3"/>
      <c r="F91" s="3"/>
      <c r="G91" s="47"/>
      <c r="H91" s="47"/>
      <c r="I91" s="47"/>
      <c r="J91" s="47"/>
      <c r="K91" s="47"/>
      <c r="L91" s="47"/>
      <c r="M91" s="47"/>
      <c r="N91" s="47"/>
      <c r="O91" s="47"/>
      <c r="P91" s="47"/>
      <c r="Q91" s="47"/>
      <c r="R91" s="47"/>
      <c r="S91" s="47"/>
      <c r="T91" s="47"/>
      <c r="U91" s="47"/>
      <c r="V91" s="47"/>
      <c r="W91" s="47"/>
      <c r="X91" s="47"/>
      <c r="Y91" s="47"/>
      <c r="Z91" s="47"/>
    </row>
    <row r="92" spans="1:26" ht="15.75" customHeight="1">
      <c r="A92" s="1"/>
      <c r="B92" s="2"/>
      <c r="C92" s="2"/>
      <c r="D92" s="2"/>
      <c r="E92" s="3"/>
      <c r="F92" s="3"/>
      <c r="G92" s="47"/>
      <c r="H92" s="47"/>
      <c r="I92" s="47"/>
      <c r="J92" s="47"/>
      <c r="K92" s="47"/>
      <c r="L92" s="47"/>
      <c r="M92" s="47"/>
      <c r="N92" s="47"/>
      <c r="O92" s="47"/>
      <c r="P92" s="47"/>
      <c r="Q92" s="47"/>
      <c r="R92" s="47"/>
      <c r="S92" s="47"/>
      <c r="T92" s="47"/>
      <c r="U92" s="47"/>
      <c r="V92" s="47"/>
      <c r="W92" s="47"/>
      <c r="X92" s="47"/>
      <c r="Y92" s="47"/>
      <c r="Z92" s="47"/>
    </row>
    <row r="93" spans="1:26" ht="15.75" customHeight="1">
      <c r="A93" s="1"/>
      <c r="B93" s="2"/>
      <c r="C93" s="2"/>
      <c r="D93" s="2"/>
      <c r="E93" s="3"/>
      <c r="F93" s="3"/>
      <c r="G93" s="47"/>
      <c r="H93" s="47"/>
      <c r="I93" s="47"/>
      <c r="J93" s="47"/>
      <c r="K93" s="47"/>
      <c r="L93" s="47"/>
      <c r="M93" s="47"/>
      <c r="N93" s="47"/>
      <c r="O93" s="47"/>
      <c r="P93" s="47"/>
      <c r="Q93" s="47"/>
      <c r="R93" s="47"/>
      <c r="S93" s="47"/>
      <c r="T93" s="47"/>
      <c r="U93" s="47"/>
      <c r="V93" s="47"/>
      <c r="W93" s="47"/>
      <c r="X93" s="47"/>
      <c r="Y93" s="47"/>
      <c r="Z93" s="47"/>
    </row>
    <row r="94" spans="1:26" ht="15.75" customHeight="1">
      <c r="A94" s="1"/>
      <c r="B94" s="2"/>
      <c r="C94" s="2"/>
      <c r="D94" s="2"/>
      <c r="E94" s="3"/>
      <c r="F94" s="3"/>
      <c r="G94" s="47"/>
      <c r="H94" s="47"/>
      <c r="I94" s="47"/>
      <c r="J94" s="47"/>
      <c r="K94" s="47"/>
      <c r="L94" s="47"/>
      <c r="M94" s="47"/>
      <c r="N94" s="47"/>
      <c r="O94" s="47"/>
      <c r="P94" s="47"/>
      <c r="Q94" s="47"/>
      <c r="R94" s="47"/>
      <c r="S94" s="47"/>
      <c r="T94" s="47"/>
      <c r="U94" s="47"/>
      <c r="V94" s="47"/>
      <c r="W94" s="47"/>
      <c r="X94" s="47"/>
      <c r="Y94" s="47"/>
      <c r="Z94" s="47"/>
    </row>
    <row r="95" spans="1:26" ht="15.75" customHeight="1">
      <c r="A95" s="1"/>
      <c r="B95" s="2"/>
      <c r="C95" s="2"/>
      <c r="D95" s="2"/>
      <c r="E95" s="3"/>
      <c r="F95" s="3"/>
      <c r="G95" s="47"/>
      <c r="H95" s="47"/>
      <c r="I95" s="47"/>
      <c r="J95" s="47"/>
      <c r="K95" s="47"/>
      <c r="L95" s="47"/>
      <c r="M95" s="47"/>
      <c r="N95" s="47"/>
      <c r="O95" s="47"/>
      <c r="P95" s="47"/>
      <c r="Q95" s="47"/>
      <c r="R95" s="47"/>
      <c r="S95" s="47"/>
      <c r="T95" s="47"/>
      <c r="U95" s="47"/>
      <c r="V95" s="47"/>
      <c r="W95" s="47"/>
      <c r="X95" s="47"/>
      <c r="Y95" s="47"/>
      <c r="Z95" s="47"/>
    </row>
    <row r="96" spans="1:26" ht="15.75" customHeight="1">
      <c r="A96" s="1"/>
      <c r="B96" s="2"/>
      <c r="C96" s="2"/>
      <c r="D96" s="2"/>
      <c r="E96" s="3"/>
      <c r="F96" s="3"/>
      <c r="G96" s="47"/>
      <c r="H96" s="47"/>
      <c r="I96" s="47"/>
      <c r="J96" s="47"/>
      <c r="K96" s="47"/>
      <c r="L96" s="47"/>
      <c r="M96" s="47"/>
      <c r="N96" s="47"/>
      <c r="O96" s="47"/>
      <c r="P96" s="47"/>
      <c r="Q96" s="47"/>
      <c r="R96" s="47"/>
      <c r="S96" s="47"/>
      <c r="T96" s="47"/>
      <c r="U96" s="47"/>
      <c r="V96" s="47"/>
      <c r="W96" s="47"/>
      <c r="X96" s="47"/>
      <c r="Y96" s="47"/>
      <c r="Z96" s="47"/>
    </row>
    <row r="97" spans="1:26" ht="15.75" customHeight="1">
      <c r="A97" s="1"/>
      <c r="B97" s="2"/>
      <c r="C97" s="2"/>
      <c r="D97" s="2"/>
      <c r="E97" s="3"/>
      <c r="F97" s="3"/>
      <c r="G97" s="47"/>
      <c r="H97" s="47"/>
      <c r="I97" s="47"/>
      <c r="J97" s="47"/>
      <c r="K97" s="47"/>
      <c r="L97" s="47"/>
      <c r="M97" s="47"/>
      <c r="N97" s="47"/>
      <c r="O97" s="47"/>
      <c r="P97" s="47"/>
      <c r="Q97" s="47"/>
      <c r="R97" s="47"/>
      <c r="S97" s="47"/>
      <c r="T97" s="47"/>
      <c r="U97" s="47"/>
      <c r="V97" s="47"/>
      <c r="W97" s="47"/>
      <c r="X97" s="47"/>
      <c r="Y97" s="47"/>
      <c r="Z97" s="47"/>
    </row>
    <row r="98" spans="1:26" ht="15.75" customHeight="1">
      <c r="A98" s="1"/>
      <c r="B98" s="2"/>
      <c r="C98" s="2"/>
      <c r="D98" s="2"/>
      <c r="E98" s="3"/>
      <c r="F98" s="3"/>
      <c r="G98" s="47"/>
      <c r="H98" s="47"/>
      <c r="I98" s="47"/>
      <c r="J98" s="47"/>
      <c r="K98" s="47"/>
      <c r="L98" s="47"/>
      <c r="M98" s="47"/>
      <c r="N98" s="47"/>
      <c r="O98" s="47"/>
      <c r="P98" s="47"/>
      <c r="Q98" s="47"/>
      <c r="R98" s="47"/>
      <c r="S98" s="47"/>
      <c r="T98" s="47"/>
      <c r="U98" s="47"/>
      <c r="V98" s="47"/>
      <c r="W98" s="47"/>
      <c r="X98" s="47"/>
      <c r="Y98" s="47"/>
      <c r="Z98" s="47"/>
    </row>
    <row r="99" spans="1:26" ht="15.75" customHeight="1">
      <c r="A99" s="1"/>
      <c r="B99" s="2"/>
      <c r="C99" s="2"/>
      <c r="D99" s="2"/>
      <c r="E99" s="3"/>
      <c r="F99" s="3"/>
      <c r="G99" s="47"/>
      <c r="H99" s="47"/>
      <c r="I99" s="47"/>
      <c r="J99" s="47"/>
      <c r="K99" s="47"/>
      <c r="L99" s="47"/>
      <c r="M99" s="47"/>
      <c r="N99" s="47"/>
      <c r="O99" s="47"/>
      <c r="P99" s="47"/>
      <c r="Q99" s="47"/>
      <c r="R99" s="47"/>
      <c r="S99" s="47"/>
      <c r="T99" s="47"/>
      <c r="U99" s="47"/>
      <c r="V99" s="47"/>
      <c r="W99" s="47"/>
      <c r="X99" s="47"/>
      <c r="Y99" s="47"/>
      <c r="Z99" s="47"/>
    </row>
    <row r="100" spans="1:26" ht="15.75" customHeight="1">
      <c r="A100" s="1"/>
      <c r="B100" s="2"/>
      <c r="C100" s="2"/>
      <c r="D100" s="2"/>
      <c r="E100" s="3"/>
      <c r="F100" s="3"/>
      <c r="G100" s="47"/>
      <c r="H100" s="47"/>
      <c r="I100" s="47"/>
      <c r="J100" s="47"/>
      <c r="K100" s="47"/>
      <c r="L100" s="47"/>
      <c r="M100" s="47"/>
      <c r="N100" s="47"/>
      <c r="O100" s="47"/>
      <c r="P100" s="47"/>
      <c r="Q100" s="47"/>
      <c r="R100" s="47"/>
      <c r="S100" s="47"/>
      <c r="T100" s="47"/>
      <c r="U100" s="47"/>
      <c r="V100" s="47"/>
      <c r="W100" s="47"/>
      <c r="X100" s="47"/>
      <c r="Y100" s="47"/>
      <c r="Z100" s="47"/>
    </row>
    <row r="101" spans="1:26" ht="15.75" customHeight="1">
      <c r="A101" s="1"/>
      <c r="B101" s="2"/>
      <c r="C101" s="2"/>
      <c r="D101" s="2"/>
      <c r="E101" s="3"/>
      <c r="F101" s="3"/>
      <c r="G101" s="47"/>
      <c r="H101" s="47"/>
      <c r="I101" s="47"/>
      <c r="J101" s="47"/>
      <c r="K101" s="47"/>
      <c r="L101" s="47"/>
      <c r="M101" s="47"/>
      <c r="N101" s="47"/>
      <c r="O101" s="47"/>
      <c r="P101" s="47"/>
      <c r="Q101" s="47"/>
      <c r="R101" s="47"/>
      <c r="S101" s="47"/>
      <c r="T101" s="47"/>
      <c r="U101" s="47"/>
      <c r="V101" s="47"/>
      <c r="W101" s="47"/>
      <c r="X101" s="47"/>
      <c r="Y101" s="47"/>
      <c r="Z101" s="47"/>
    </row>
    <row r="102" spans="1:26" ht="15.75" customHeight="1">
      <c r="A102" s="1"/>
      <c r="B102" s="2"/>
      <c r="C102" s="2"/>
      <c r="D102" s="2"/>
      <c r="E102" s="3"/>
      <c r="F102" s="3"/>
      <c r="G102" s="47"/>
      <c r="H102" s="47"/>
      <c r="I102" s="47"/>
      <c r="J102" s="47"/>
      <c r="K102" s="47"/>
      <c r="L102" s="47"/>
      <c r="M102" s="47"/>
      <c r="N102" s="47"/>
      <c r="O102" s="47"/>
      <c r="P102" s="47"/>
      <c r="Q102" s="47"/>
      <c r="R102" s="47"/>
      <c r="S102" s="47"/>
      <c r="T102" s="47"/>
      <c r="U102" s="47"/>
      <c r="V102" s="47"/>
      <c r="W102" s="47"/>
      <c r="X102" s="47"/>
      <c r="Y102" s="47"/>
      <c r="Z102" s="47"/>
    </row>
    <row r="103" spans="1:26" ht="15.75" customHeight="1">
      <c r="A103" s="1"/>
      <c r="B103" s="2"/>
      <c r="C103" s="2"/>
      <c r="D103" s="2"/>
      <c r="E103" s="3"/>
      <c r="F103" s="3"/>
      <c r="G103" s="47"/>
      <c r="H103" s="47"/>
      <c r="I103" s="47"/>
      <c r="J103" s="47"/>
      <c r="K103" s="47"/>
      <c r="L103" s="47"/>
      <c r="M103" s="47"/>
      <c r="N103" s="47"/>
      <c r="O103" s="47"/>
      <c r="P103" s="47"/>
      <c r="Q103" s="47"/>
      <c r="R103" s="47"/>
      <c r="S103" s="47"/>
      <c r="T103" s="47"/>
      <c r="U103" s="47"/>
      <c r="V103" s="47"/>
      <c r="W103" s="47"/>
      <c r="X103" s="47"/>
      <c r="Y103" s="47"/>
      <c r="Z103" s="47"/>
    </row>
    <row r="104" spans="1:26" ht="15.75" customHeight="1">
      <c r="A104" s="1"/>
      <c r="B104" s="2"/>
      <c r="C104" s="2"/>
      <c r="D104" s="2"/>
      <c r="E104" s="3"/>
      <c r="F104" s="3"/>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c r="A105" s="1"/>
      <c r="B105" s="2"/>
      <c r="C105" s="2"/>
      <c r="D105" s="2"/>
      <c r="E105" s="3"/>
      <c r="F105" s="3"/>
      <c r="G105" s="47"/>
      <c r="H105" s="47"/>
      <c r="I105" s="47"/>
      <c r="J105" s="47"/>
      <c r="K105" s="47"/>
      <c r="L105" s="47"/>
      <c r="M105" s="47"/>
      <c r="N105" s="47"/>
      <c r="O105" s="47"/>
      <c r="P105" s="47"/>
      <c r="Q105" s="47"/>
      <c r="R105" s="47"/>
      <c r="S105" s="47"/>
      <c r="T105" s="47"/>
      <c r="U105" s="47"/>
      <c r="V105" s="47"/>
      <c r="W105" s="47"/>
      <c r="X105" s="47"/>
      <c r="Y105" s="47"/>
      <c r="Z105" s="47"/>
    </row>
    <row r="106" spans="1:26" ht="15.75" customHeight="1">
      <c r="A106" s="1"/>
      <c r="B106" s="2"/>
      <c r="C106" s="2"/>
      <c r="D106" s="2"/>
      <c r="E106" s="3"/>
      <c r="F106" s="3"/>
      <c r="G106" s="47"/>
      <c r="H106" s="47"/>
      <c r="I106" s="47"/>
      <c r="J106" s="47"/>
      <c r="K106" s="47"/>
      <c r="L106" s="47"/>
      <c r="M106" s="47"/>
      <c r="N106" s="47"/>
      <c r="O106" s="47"/>
      <c r="P106" s="47"/>
      <c r="Q106" s="47"/>
      <c r="R106" s="47"/>
      <c r="S106" s="47"/>
      <c r="T106" s="47"/>
      <c r="U106" s="47"/>
      <c r="V106" s="47"/>
      <c r="W106" s="47"/>
      <c r="X106" s="47"/>
      <c r="Y106" s="47"/>
      <c r="Z106" s="47"/>
    </row>
    <row r="107" spans="1:26" ht="15.75" customHeight="1">
      <c r="A107" s="1"/>
      <c r="B107" s="2"/>
      <c r="C107" s="2"/>
      <c r="D107" s="2"/>
      <c r="E107" s="3"/>
      <c r="F107" s="3"/>
      <c r="G107" s="47"/>
      <c r="H107" s="47"/>
      <c r="I107" s="47"/>
      <c r="J107" s="47"/>
      <c r="K107" s="47"/>
      <c r="L107" s="47"/>
      <c r="M107" s="47"/>
      <c r="N107" s="47"/>
      <c r="O107" s="47"/>
      <c r="P107" s="47"/>
      <c r="Q107" s="47"/>
      <c r="R107" s="47"/>
      <c r="S107" s="47"/>
      <c r="T107" s="47"/>
      <c r="U107" s="47"/>
      <c r="V107" s="47"/>
      <c r="W107" s="47"/>
      <c r="X107" s="47"/>
      <c r="Y107" s="47"/>
      <c r="Z107" s="47"/>
    </row>
    <row r="108" spans="1:26" ht="15.75" customHeight="1">
      <c r="A108" s="1"/>
      <c r="B108" s="2"/>
      <c r="C108" s="2"/>
      <c r="D108" s="2"/>
      <c r="E108" s="3"/>
      <c r="F108" s="3"/>
      <c r="G108" s="47"/>
      <c r="H108" s="47"/>
      <c r="I108" s="47"/>
      <c r="J108" s="47"/>
      <c r="K108" s="47"/>
      <c r="L108" s="47"/>
      <c r="M108" s="47"/>
      <c r="N108" s="47"/>
      <c r="O108" s="47"/>
      <c r="P108" s="47"/>
      <c r="Q108" s="47"/>
      <c r="R108" s="47"/>
      <c r="S108" s="47"/>
      <c r="T108" s="47"/>
      <c r="U108" s="47"/>
      <c r="V108" s="47"/>
      <c r="W108" s="47"/>
      <c r="X108" s="47"/>
      <c r="Y108" s="47"/>
      <c r="Z108" s="47"/>
    </row>
    <row r="109" spans="1:26" ht="15.75" customHeight="1">
      <c r="A109" s="1"/>
      <c r="B109" s="2"/>
      <c r="C109" s="2"/>
      <c r="D109" s="2"/>
      <c r="E109" s="3"/>
      <c r="F109" s="3"/>
      <c r="G109" s="47"/>
      <c r="H109" s="47"/>
      <c r="I109" s="47"/>
      <c r="J109" s="47"/>
      <c r="K109" s="47"/>
      <c r="L109" s="47"/>
      <c r="M109" s="47"/>
      <c r="N109" s="47"/>
      <c r="O109" s="47"/>
      <c r="P109" s="47"/>
      <c r="Q109" s="47"/>
      <c r="R109" s="47"/>
      <c r="S109" s="47"/>
      <c r="T109" s="47"/>
      <c r="U109" s="47"/>
      <c r="V109" s="47"/>
      <c r="W109" s="47"/>
      <c r="X109" s="47"/>
      <c r="Y109" s="47"/>
      <c r="Z109" s="47"/>
    </row>
    <row r="110" spans="1:26" ht="15.75" customHeight="1">
      <c r="A110" s="1"/>
      <c r="B110" s="2"/>
      <c r="C110" s="2"/>
      <c r="D110" s="2"/>
      <c r="E110" s="3"/>
      <c r="F110" s="3"/>
      <c r="G110" s="47"/>
      <c r="H110" s="47"/>
      <c r="I110" s="47"/>
      <c r="J110" s="47"/>
      <c r="K110" s="47"/>
      <c r="L110" s="47"/>
      <c r="M110" s="47"/>
      <c r="N110" s="47"/>
      <c r="O110" s="47"/>
      <c r="P110" s="47"/>
      <c r="Q110" s="47"/>
      <c r="R110" s="47"/>
      <c r="S110" s="47"/>
      <c r="T110" s="47"/>
      <c r="U110" s="47"/>
      <c r="V110" s="47"/>
      <c r="W110" s="47"/>
      <c r="X110" s="47"/>
      <c r="Y110" s="47"/>
      <c r="Z110" s="47"/>
    </row>
    <row r="111" spans="1:26" ht="15.75" customHeight="1">
      <c r="A111" s="1"/>
      <c r="B111" s="2"/>
      <c r="C111" s="2"/>
      <c r="D111" s="2"/>
      <c r="E111" s="3"/>
      <c r="F111" s="3"/>
      <c r="G111" s="47"/>
      <c r="H111" s="47"/>
      <c r="I111" s="47"/>
      <c r="J111" s="47"/>
      <c r="K111" s="47"/>
      <c r="L111" s="47"/>
      <c r="M111" s="47"/>
      <c r="N111" s="47"/>
      <c r="O111" s="47"/>
      <c r="P111" s="47"/>
      <c r="Q111" s="47"/>
      <c r="R111" s="47"/>
      <c r="S111" s="47"/>
      <c r="T111" s="47"/>
      <c r="U111" s="47"/>
      <c r="V111" s="47"/>
      <c r="W111" s="47"/>
      <c r="X111" s="47"/>
      <c r="Y111" s="47"/>
      <c r="Z111" s="47"/>
    </row>
    <row r="112" spans="1:26" ht="15.75" customHeight="1">
      <c r="A112" s="1"/>
      <c r="B112" s="2"/>
      <c r="C112" s="2"/>
      <c r="D112" s="2"/>
      <c r="E112" s="3"/>
      <c r="F112" s="3"/>
      <c r="G112" s="47"/>
      <c r="H112" s="47"/>
      <c r="I112" s="47"/>
      <c r="J112" s="47"/>
      <c r="K112" s="47"/>
      <c r="L112" s="47"/>
      <c r="M112" s="47"/>
      <c r="N112" s="47"/>
      <c r="O112" s="47"/>
      <c r="P112" s="47"/>
      <c r="Q112" s="47"/>
      <c r="R112" s="47"/>
      <c r="S112" s="47"/>
      <c r="T112" s="47"/>
      <c r="U112" s="47"/>
      <c r="V112" s="47"/>
      <c r="W112" s="47"/>
      <c r="X112" s="47"/>
      <c r="Y112" s="47"/>
      <c r="Z112" s="47"/>
    </row>
    <row r="113" spans="1:26" ht="15.75" customHeight="1">
      <c r="A113" s="1"/>
      <c r="B113" s="2"/>
      <c r="C113" s="2"/>
      <c r="D113" s="2"/>
      <c r="E113" s="3"/>
      <c r="F113" s="3"/>
      <c r="G113" s="47"/>
      <c r="H113" s="47"/>
      <c r="I113" s="47"/>
      <c r="J113" s="47"/>
      <c r="K113" s="47"/>
      <c r="L113" s="47"/>
      <c r="M113" s="47"/>
      <c r="N113" s="47"/>
      <c r="O113" s="47"/>
      <c r="P113" s="47"/>
      <c r="Q113" s="47"/>
      <c r="R113" s="47"/>
      <c r="S113" s="47"/>
      <c r="T113" s="47"/>
      <c r="U113" s="47"/>
      <c r="V113" s="47"/>
      <c r="W113" s="47"/>
      <c r="X113" s="47"/>
      <c r="Y113" s="47"/>
      <c r="Z113" s="47"/>
    </row>
    <row r="114" spans="1:26" ht="15.75" customHeight="1">
      <c r="A114" s="1"/>
      <c r="B114" s="2"/>
      <c r="C114" s="2"/>
      <c r="D114" s="2"/>
      <c r="E114" s="3"/>
      <c r="F114" s="3"/>
      <c r="G114" s="47"/>
      <c r="H114" s="47"/>
      <c r="I114" s="47"/>
      <c r="J114" s="47"/>
      <c r="K114" s="47"/>
      <c r="L114" s="47"/>
      <c r="M114" s="47"/>
      <c r="N114" s="47"/>
      <c r="O114" s="47"/>
      <c r="P114" s="47"/>
      <c r="Q114" s="47"/>
      <c r="R114" s="47"/>
      <c r="S114" s="47"/>
      <c r="T114" s="47"/>
      <c r="U114" s="47"/>
      <c r="V114" s="47"/>
      <c r="W114" s="47"/>
      <c r="X114" s="47"/>
      <c r="Y114" s="47"/>
      <c r="Z114" s="47"/>
    </row>
    <row r="115" spans="1:26" ht="15.75" customHeight="1">
      <c r="A115" s="1"/>
      <c r="B115" s="2"/>
      <c r="C115" s="2"/>
      <c r="D115" s="2"/>
      <c r="E115" s="3"/>
      <c r="F115" s="3"/>
      <c r="G115" s="47"/>
      <c r="H115" s="47"/>
      <c r="I115" s="47"/>
      <c r="J115" s="47"/>
      <c r="K115" s="47"/>
      <c r="L115" s="47"/>
      <c r="M115" s="47"/>
      <c r="N115" s="47"/>
      <c r="O115" s="47"/>
      <c r="P115" s="47"/>
      <c r="Q115" s="47"/>
      <c r="R115" s="47"/>
      <c r="S115" s="47"/>
      <c r="T115" s="47"/>
      <c r="U115" s="47"/>
      <c r="V115" s="47"/>
      <c r="W115" s="47"/>
      <c r="X115" s="47"/>
      <c r="Y115" s="47"/>
      <c r="Z115" s="47"/>
    </row>
    <row r="116" spans="1:26" ht="15.75" customHeight="1">
      <c r="A116" s="1"/>
      <c r="B116" s="2"/>
      <c r="C116" s="2"/>
      <c r="D116" s="2"/>
      <c r="E116" s="3"/>
      <c r="F116" s="3"/>
      <c r="G116" s="47"/>
      <c r="H116" s="47"/>
      <c r="I116" s="47"/>
      <c r="J116" s="47"/>
      <c r="K116" s="47"/>
      <c r="L116" s="47"/>
      <c r="M116" s="47"/>
      <c r="N116" s="47"/>
      <c r="O116" s="47"/>
      <c r="P116" s="47"/>
      <c r="Q116" s="47"/>
      <c r="R116" s="47"/>
      <c r="S116" s="47"/>
      <c r="T116" s="47"/>
      <c r="U116" s="47"/>
      <c r="V116" s="47"/>
      <c r="W116" s="47"/>
      <c r="X116" s="47"/>
      <c r="Y116" s="47"/>
      <c r="Z116" s="47"/>
    </row>
    <row r="117" spans="1:26" ht="15.75" customHeight="1">
      <c r="A117" s="1"/>
      <c r="B117" s="2"/>
      <c r="C117" s="2"/>
      <c r="D117" s="2"/>
      <c r="E117" s="3"/>
      <c r="F117" s="3"/>
      <c r="G117" s="47"/>
      <c r="H117" s="47"/>
      <c r="I117" s="47"/>
      <c r="J117" s="47"/>
      <c r="K117" s="47"/>
      <c r="L117" s="47"/>
      <c r="M117" s="47"/>
      <c r="N117" s="47"/>
      <c r="O117" s="47"/>
      <c r="P117" s="47"/>
      <c r="Q117" s="47"/>
      <c r="R117" s="47"/>
      <c r="S117" s="47"/>
      <c r="T117" s="47"/>
      <c r="U117" s="47"/>
      <c r="V117" s="47"/>
      <c r="W117" s="47"/>
      <c r="X117" s="47"/>
      <c r="Y117" s="47"/>
      <c r="Z117" s="47"/>
    </row>
    <row r="118" spans="1:26" ht="15.75" customHeight="1">
      <c r="A118" s="1"/>
      <c r="B118" s="2"/>
      <c r="C118" s="2"/>
      <c r="D118" s="2"/>
      <c r="E118" s="3"/>
      <c r="F118" s="3"/>
      <c r="G118" s="47"/>
      <c r="H118" s="47"/>
      <c r="I118" s="47"/>
      <c r="J118" s="47"/>
      <c r="K118" s="47"/>
      <c r="L118" s="47"/>
      <c r="M118" s="47"/>
      <c r="N118" s="47"/>
      <c r="O118" s="47"/>
      <c r="P118" s="47"/>
      <c r="Q118" s="47"/>
      <c r="R118" s="47"/>
      <c r="S118" s="47"/>
      <c r="T118" s="47"/>
      <c r="U118" s="47"/>
      <c r="V118" s="47"/>
      <c r="W118" s="47"/>
      <c r="X118" s="47"/>
      <c r="Y118" s="47"/>
      <c r="Z118" s="47"/>
    </row>
    <row r="119" spans="1:26" ht="15.75" customHeight="1">
      <c r="A119" s="1"/>
      <c r="B119" s="2"/>
      <c r="C119" s="2"/>
      <c r="D119" s="2"/>
      <c r="E119" s="3"/>
      <c r="F119" s="3"/>
      <c r="G119" s="47"/>
      <c r="H119" s="47"/>
      <c r="I119" s="47"/>
      <c r="J119" s="47"/>
      <c r="K119" s="47"/>
      <c r="L119" s="47"/>
      <c r="M119" s="47"/>
      <c r="N119" s="47"/>
      <c r="O119" s="47"/>
      <c r="P119" s="47"/>
      <c r="Q119" s="47"/>
      <c r="R119" s="47"/>
      <c r="S119" s="47"/>
      <c r="T119" s="47"/>
      <c r="U119" s="47"/>
      <c r="V119" s="47"/>
      <c r="W119" s="47"/>
      <c r="X119" s="47"/>
      <c r="Y119" s="47"/>
      <c r="Z119" s="47"/>
    </row>
    <row r="120" spans="1:26" ht="15.75" customHeight="1">
      <c r="A120" s="1"/>
      <c r="B120" s="2"/>
      <c r="C120" s="2"/>
      <c r="D120" s="2"/>
      <c r="E120" s="3"/>
      <c r="F120" s="3"/>
      <c r="G120" s="47"/>
      <c r="H120" s="47"/>
      <c r="I120" s="47"/>
      <c r="J120" s="47"/>
      <c r="K120" s="47"/>
      <c r="L120" s="47"/>
      <c r="M120" s="47"/>
      <c r="N120" s="47"/>
      <c r="O120" s="47"/>
      <c r="P120" s="47"/>
      <c r="Q120" s="47"/>
      <c r="R120" s="47"/>
      <c r="S120" s="47"/>
      <c r="T120" s="47"/>
      <c r="U120" s="47"/>
      <c r="V120" s="47"/>
      <c r="W120" s="47"/>
      <c r="X120" s="47"/>
      <c r="Y120" s="47"/>
      <c r="Z120" s="47"/>
    </row>
    <row r="121" spans="1:26" ht="15.75" customHeight="1">
      <c r="A121" s="1"/>
      <c r="B121" s="2"/>
      <c r="C121" s="2"/>
      <c r="D121" s="2"/>
      <c r="E121" s="3"/>
      <c r="F121" s="3"/>
      <c r="G121" s="47"/>
      <c r="H121" s="47"/>
      <c r="I121" s="47"/>
      <c r="J121" s="47"/>
      <c r="K121" s="47"/>
      <c r="L121" s="47"/>
      <c r="M121" s="47"/>
      <c r="N121" s="47"/>
      <c r="O121" s="47"/>
      <c r="P121" s="47"/>
      <c r="Q121" s="47"/>
      <c r="R121" s="47"/>
      <c r="S121" s="47"/>
      <c r="T121" s="47"/>
      <c r="U121" s="47"/>
      <c r="V121" s="47"/>
      <c r="W121" s="47"/>
      <c r="X121" s="47"/>
      <c r="Y121" s="47"/>
      <c r="Z121" s="47"/>
    </row>
    <row r="122" spans="1:26" ht="15.75" customHeight="1">
      <c r="A122" s="1"/>
      <c r="B122" s="2"/>
      <c r="C122" s="2"/>
      <c r="D122" s="2"/>
      <c r="E122" s="3"/>
      <c r="F122" s="3"/>
      <c r="G122" s="47"/>
      <c r="H122" s="47"/>
      <c r="I122" s="47"/>
      <c r="J122" s="47"/>
      <c r="K122" s="47"/>
      <c r="L122" s="47"/>
      <c r="M122" s="47"/>
      <c r="N122" s="47"/>
      <c r="O122" s="47"/>
      <c r="P122" s="47"/>
      <c r="Q122" s="47"/>
      <c r="R122" s="47"/>
      <c r="S122" s="47"/>
      <c r="T122" s="47"/>
      <c r="U122" s="47"/>
      <c r="V122" s="47"/>
      <c r="W122" s="47"/>
      <c r="X122" s="47"/>
      <c r="Y122" s="47"/>
      <c r="Z122" s="47"/>
    </row>
    <row r="123" spans="1:26" ht="15.75" customHeight="1">
      <c r="A123" s="1"/>
      <c r="B123" s="2"/>
      <c r="C123" s="2"/>
      <c r="D123" s="2"/>
      <c r="E123" s="3"/>
      <c r="F123" s="3"/>
      <c r="G123" s="47"/>
      <c r="H123" s="47"/>
      <c r="I123" s="47"/>
      <c r="J123" s="47"/>
      <c r="K123" s="47"/>
      <c r="L123" s="47"/>
      <c r="M123" s="47"/>
      <c r="N123" s="47"/>
      <c r="O123" s="47"/>
      <c r="P123" s="47"/>
      <c r="Q123" s="47"/>
      <c r="R123" s="47"/>
      <c r="S123" s="47"/>
      <c r="T123" s="47"/>
      <c r="U123" s="47"/>
      <c r="V123" s="47"/>
      <c r="W123" s="47"/>
      <c r="X123" s="47"/>
      <c r="Y123" s="47"/>
      <c r="Z123" s="47"/>
    </row>
    <row r="124" spans="1:26" ht="15.75" customHeight="1">
      <c r="A124" s="1"/>
      <c r="B124" s="2"/>
      <c r="C124" s="2"/>
      <c r="D124" s="2"/>
      <c r="E124" s="3"/>
      <c r="F124" s="3"/>
      <c r="G124" s="47"/>
      <c r="H124" s="47"/>
      <c r="I124" s="47"/>
      <c r="J124" s="47"/>
      <c r="K124" s="47"/>
      <c r="L124" s="47"/>
      <c r="M124" s="47"/>
      <c r="N124" s="47"/>
      <c r="O124" s="47"/>
      <c r="P124" s="47"/>
      <c r="Q124" s="47"/>
      <c r="R124" s="47"/>
      <c r="S124" s="47"/>
      <c r="T124" s="47"/>
      <c r="U124" s="47"/>
      <c r="V124" s="47"/>
      <c r="W124" s="47"/>
      <c r="X124" s="47"/>
      <c r="Y124" s="47"/>
      <c r="Z124" s="47"/>
    </row>
    <row r="125" spans="1:26" ht="15.75" customHeight="1">
      <c r="A125" s="1"/>
      <c r="B125" s="2"/>
      <c r="C125" s="2"/>
      <c r="D125" s="2"/>
      <c r="E125" s="3"/>
      <c r="F125" s="3"/>
      <c r="G125" s="47"/>
      <c r="H125" s="47"/>
      <c r="I125" s="47"/>
      <c r="J125" s="47"/>
      <c r="K125" s="47"/>
      <c r="L125" s="47"/>
      <c r="M125" s="47"/>
      <c r="N125" s="47"/>
      <c r="O125" s="47"/>
      <c r="P125" s="47"/>
      <c r="Q125" s="47"/>
      <c r="R125" s="47"/>
      <c r="S125" s="47"/>
      <c r="T125" s="47"/>
      <c r="U125" s="47"/>
      <c r="V125" s="47"/>
      <c r="W125" s="47"/>
      <c r="X125" s="47"/>
      <c r="Y125" s="47"/>
      <c r="Z125" s="47"/>
    </row>
    <row r="126" spans="1:26" ht="15.75" customHeight="1">
      <c r="A126" s="1"/>
      <c r="B126" s="2"/>
      <c r="C126" s="2"/>
      <c r="D126" s="2"/>
      <c r="E126" s="3"/>
      <c r="F126" s="3"/>
      <c r="G126" s="47"/>
      <c r="H126" s="47"/>
      <c r="I126" s="47"/>
      <c r="J126" s="47"/>
      <c r="K126" s="47"/>
      <c r="L126" s="47"/>
      <c r="M126" s="47"/>
      <c r="N126" s="47"/>
      <c r="O126" s="47"/>
      <c r="P126" s="47"/>
      <c r="Q126" s="47"/>
      <c r="R126" s="47"/>
      <c r="S126" s="47"/>
      <c r="T126" s="47"/>
      <c r="U126" s="47"/>
      <c r="V126" s="47"/>
      <c r="W126" s="47"/>
      <c r="X126" s="47"/>
      <c r="Y126" s="47"/>
      <c r="Z126" s="47"/>
    </row>
    <row r="127" spans="1:26" ht="15.75" customHeight="1">
      <c r="A127" s="1"/>
      <c r="B127" s="2"/>
      <c r="C127" s="2"/>
      <c r="D127" s="2"/>
      <c r="E127" s="3"/>
      <c r="F127" s="3"/>
      <c r="G127" s="47"/>
      <c r="H127" s="47"/>
      <c r="I127" s="47"/>
      <c r="J127" s="47"/>
      <c r="K127" s="47"/>
      <c r="L127" s="47"/>
      <c r="M127" s="47"/>
      <c r="N127" s="47"/>
      <c r="O127" s="47"/>
      <c r="P127" s="47"/>
      <c r="Q127" s="47"/>
      <c r="R127" s="47"/>
      <c r="S127" s="47"/>
      <c r="T127" s="47"/>
      <c r="U127" s="47"/>
      <c r="V127" s="47"/>
      <c r="W127" s="47"/>
      <c r="X127" s="47"/>
      <c r="Y127" s="47"/>
      <c r="Z127" s="47"/>
    </row>
    <row r="128" spans="1:26" ht="15.75" customHeight="1">
      <c r="A128" s="1"/>
      <c r="B128" s="2"/>
      <c r="C128" s="2"/>
      <c r="D128" s="2"/>
      <c r="E128" s="3"/>
      <c r="F128" s="3"/>
      <c r="G128" s="47"/>
      <c r="H128" s="47"/>
      <c r="I128" s="47"/>
      <c r="J128" s="47"/>
      <c r="K128" s="47"/>
      <c r="L128" s="47"/>
      <c r="M128" s="47"/>
      <c r="N128" s="47"/>
      <c r="O128" s="47"/>
      <c r="P128" s="47"/>
      <c r="Q128" s="47"/>
      <c r="R128" s="47"/>
      <c r="S128" s="47"/>
      <c r="T128" s="47"/>
      <c r="U128" s="47"/>
      <c r="V128" s="47"/>
      <c r="W128" s="47"/>
      <c r="X128" s="47"/>
      <c r="Y128" s="47"/>
      <c r="Z128" s="47"/>
    </row>
    <row r="129" spans="1:26" ht="15.75" customHeight="1">
      <c r="A129" s="1"/>
      <c r="B129" s="2"/>
      <c r="C129" s="2"/>
      <c r="D129" s="2"/>
      <c r="E129" s="3"/>
      <c r="F129" s="3"/>
      <c r="G129" s="47"/>
      <c r="H129" s="47"/>
      <c r="I129" s="47"/>
      <c r="J129" s="47"/>
      <c r="K129" s="47"/>
      <c r="L129" s="47"/>
      <c r="M129" s="47"/>
      <c r="N129" s="47"/>
      <c r="O129" s="47"/>
      <c r="P129" s="47"/>
      <c r="Q129" s="47"/>
      <c r="R129" s="47"/>
      <c r="S129" s="47"/>
      <c r="T129" s="47"/>
      <c r="U129" s="47"/>
      <c r="V129" s="47"/>
      <c r="W129" s="47"/>
      <c r="X129" s="47"/>
      <c r="Y129" s="47"/>
      <c r="Z129" s="47"/>
    </row>
    <row r="130" spans="1:26" ht="15.75" customHeight="1">
      <c r="A130" s="1"/>
      <c r="B130" s="2"/>
      <c r="C130" s="2"/>
      <c r="D130" s="2"/>
      <c r="E130" s="3"/>
      <c r="F130" s="3"/>
      <c r="G130" s="47"/>
      <c r="H130" s="47"/>
      <c r="I130" s="47"/>
      <c r="J130" s="47"/>
      <c r="K130" s="47"/>
      <c r="L130" s="47"/>
      <c r="M130" s="47"/>
      <c r="N130" s="47"/>
      <c r="O130" s="47"/>
      <c r="P130" s="47"/>
      <c r="Q130" s="47"/>
      <c r="R130" s="47"/>
      <c r="S130" s="47"/>
      <c r="T130" s="47"/>
      <c r="U130" s="47"/>
      <c r="V130" s="47"/>
      <c r="W130" s="47"/>
      <c r="X130" s="47"/>
      <c r="Y130" s="47"/>
      <c r="Z130" s="47"/>
    </row>
    <row r="131" spans="1:26" ht="15.75" customHeight="1">
      <c r="A131" s="1"/>
      <c r="B131" s="2"/>
      <c r="C131" s="2"/>
      <c r="D131" s="2"/>
      <c r="E131" s="3"/>
      <c r="F131" s="3"/>
      <c r="G131" s="47"/>
      <c r="H131" s="47"/>
      <c r="I131" s="47"/>
      <c r="J131" s="47"/>
      <c r="K131" s="47"/>
      <c r="L131" s="47"/>
      <c r="M131" s="47"/>
      <c r="N131" s="47"/>
      <c r="O131" s="47"/>
      <c r="P131" s="47"/>
      <c r="Q131" s="47"/>
      <c r="R131" s="47"/>
      <c r="S131" s="47"/>
      <c r="T131" s="47"/>
      <c r="U131" s="47"/>
      <c r="V131" s="47"/>
      <c r="W131" s="47"/>
      <c r="X131" s="47"/>
      <c r="Y131" s="47"/>
      <c r="Z131" s="47"/>
    </row>
    <row r="132" spans="1:26" ht="15.75" customHeight="1">
      <c r="A132" s="1"/>
      <c r="B132" s="2"/>
      <c r="C132" s="2"/>
      <c r="D132" s="2"/>
      <c r="E132" s="3"/>
      <c r="F132" s="3"/>
      <c r="G132" s="47"/>
      <c r="H132" s="47"/>
      <c r="I132" s="47"/>
      <c r="J132" s="47"/>
      <c r="K132" s="47"/>
      <c r="L132" s="47"/>
      <c r="M132" s="47"/>
      <c r="N132" s="47"/>
      <c r="O132" s="47"/>
      <c r="P132" s="47"/>
      <c r="Q132" s="47"/>
      <c r="R132" s="47"/>
      <c r="S132" s="47"/>
      <c r="T132" s="47"/>
      <c r="U132" s="47"/>
      <c r="V132" s="47"/>
      <c r="W132" s="47"/>
      <c r="X132" s="47"/>
      <c r="Y132" s="47"/>
      <c r="Z132" s="47"/>
    </row>
    <row r="133" spans="1:26" ht="15.75" customHeight="1">
      <c r="A133" s="1"/>
      <c r="B133" s="2"/>
      <c r="C133" s="2"/>
      <c r="D133" s="2"/>
      <c r="E133" s="3"/>
      <c r="F133" s="3"/>
      <c r="G133" s="47"/>
      <c r="H133" s="47"/>
      <c r="I133" s="47"/>
      <c r="J133" s="47"/>
      <c r="K133" s="47"/>
      <c r="L133" s="47"/>
      <c r="M133" s="47"/>
      <c r="N133" s="47"/>
      <c r="O133" s="47"/>
      <c r="P133" s="47"/>
      <c r="Q133" s="47"/>
      <c r="R133" s="47"/>
      <c r="S133" s="47"/>
      <c r="T133" s="47"/>
      <c r="U133" s="47"/>
      <c r="V133" s="47"/>
      <c r="W133" s="47"/>
      <c r="X133" s="47"/>
      <c r="Y133" s="47"/>
      <c r="Z133" s="47"/>
    </row>
    <row r="134" spans="1:26" ht="15.75" customHeight="1">
      <c r="A134" s="1"/>
      <c r="B134" s="2"/>
      <c r="C134" s="2"/>
      <c r="D134" s="2"/>
      <c r="E134" s="3"/>
      <c r="F134" s="3"/>
      <c r="G134" s="47"/>
      <c r="H134" s="47"/>
      <c r="I134" s="47"/>
      <c r="J134" s="47"/>
      <c r="K134" s="47"/>
      <c r="L134" s="47"/>
      <c r="M134" s="47"/>
      <c r="N134" s="47"/>
      <c r="O134" s="47"/>
      <c r="P134" s="47"/>
      <c r="Q134" s="47"/>
      <c r="R134" s="47"/>
      <c r="S134" s="47"/>
      <c r="T134" s="47"/>
      <c r="U134" s="47"/>
      <c r="V134" s="47"/>
      <c r="W134" s="47"/>
      <c r="X134" s="47"/>
      <c r="Y134" s="47"/>
      <c r="Z134" s="47"/>
    </row>
    <row r="135" spans="1:26" ht="15.75" customHeight="1">
      <c r="A135" s="1"/>
      <c r="B135" s="2"/>
      <c r="C135" s="2"/>
      <c r="D135" s="2"/>
      <c r="E135" s="3"/>
      <c r="F135" s="3"/>
      <c r="G135" s="47"/>
      <c r="H135" s="47"/>
      <c r="I135" s="47"/>
      <c r="J135" s="47"/>
      <c r="K135" s="47"/>
      <c r="L135" s="47"/>
      <c r="M135" s="47"/>
      <c r="N135" s="47"/>
      <c r="O135" s="47"/>
      <c r="P135" s="47"/>
      <c r="Q135" s="47"/>
      <c r="R135" s="47"/>
      <c r="S135" s="47"/>
      <c r="T135" s="47"/>
      <c r="U135" s="47"/>
      <c r="V135" s="47"/>
      <c r="W135" s="47"/>
      <c r="X135" s="47"/>
      <c r="Y135" s="47"/>
      <c r="Z135" s="47"/>
    </row>
    <row r="136" spans="1:26" ht="15.75" customHeight="1">
      <c r="A136" s="1"/>
      <c r="B136" s="2"/>
      <c r="C136" s="2"/>
      <c r="D136" s="2"/>
      <c r="E136" s="3"/>
      <c r="F136" s="3"/>
      <c r="G136" s="47"/>
      <c r="H136" s="47"/>
      <c r="I136" s="47"/>
      <c r="J136" s="47"/>
      <c r="K136" s="47"/>
      <c r="L136" s="47"/>
      <c r="M136" s="47"/>
      <c r="N136" s="47"/>
      <c r="O136" s="47"/>
      <c r="P136" s="47"/>
      <c r="Q136" s="47"/>
      <c r="R136" s="47"/>
      <c r="S136" s="47"/>
      <c r="T136" s="47"/>
      <c r="U136" s="47"/>
      <c r="V136" s="47"/>
      <c r="W136" s="47"/>
      <c r="X136" s="47"/>
      <c r="Y136" s="47"/>
      <c r="Z136" s="47"/>
    </row>
    <row r="137" spans="1:26" ht="15.75" customHeight="1">
      <c r="A137" s="1"/>
      <c r="B137" s="2"/>
      <c r="C137" s="2"/>
      <c r="D137" s="2"/>
      <c r="E137" s="3"/>
      <c r="F137" s="3"/>
      <c r="G137" s="47"/>
      <c r="H137" s="47"/>
      <c r="I137" s="47"/>
      <c r="J137" s="47"/>
      <c r="K137" s="47"/>
      <c r="L137" s="47"/>
      <c r="M137" s="47"/>
      <c r="N137" s="47"/>
      <c r="O137" s="47"/>
      <c r="P137" s="47"/>
      <c r="Q137" s="47"/>
      <c r="R137" s="47"/>
      <c r="S137" s="47"/>
      <c r="T137" s="47"/>
      <c r="U137" s="47"/>
      <c r="V137" s="47"/>
      <c r="W137" s="47"/>
      <c r="X137" s="47"/>
      <c r="Y137" s="47"/>
      <c r="Z137" s="47"/>
    </row>
    <row r="138" spans="1:26" ht="15.75" customHeight="1">
      <c r="A138" s="1"/>
      <c r="B138" s="2"/>
      <c r="C138" s="2"/>
      <c r="D138" s="2"/>
      <c r="E138" s="3"/>
      <c r="F138" s="3"/>
      <c r="G138" s="47"/>
      <c r="H138" s="47"/>
      <c r="I138" s="47"/>
      <c r="J138" s="47"/>
      <c r="K138" s="47"/>
      <c r="L138" s="47"/>
      <c r="M138" s="47"/>
      <c r="N138" s="47"/>
      <c r="O138" s="47"/>
      <c r="P138" s="47"/>
      <c r="Q138" s="47"/>
      <c r="R138" s="47"/>
      <c r="S138" s="47"/>
      <c r="T138" s="47"/>
      <c r="U138" s="47"/>
      <c r="V138" s="47"/>
      <c r="W138" s="47"/>
      <c r="X138" s="47"/>
      <c r="Y138" s="47"/>
      <c r="Z138" s="47"/>
    </row>
    <row r="139" spans="1:26" ht="15.75" customHeight="1">
      <c r="A139" s="1"/>
      <c r="B139" s="2"/>
      <c r="C139" s="2"/>
      <c r="D139" s="2"/>
      <c r="E139" s="3"/>
      <c r="F139" s="3"/>
      <c r="G139" s="47"/>
      <c r="H139" s="47"/>
      <c r="I139" s="47"/>
      <c r="J139" s="47"/>
      <c r="K139" s="47"/>
      <c r="L139" s="47"/>
      <c r="M139" s="47"/>
      <c r="N139" s="47"/>
      <c r="O139" s="47"/>
      <c r="P139" s="47"/>
      <c r="Q139" s="47"/>
      <c r="R139" s="47"/>
      <c r="S139" s="47"/>
      <c r="T139" s="47"/>
      <c r="U139" s="47"/>
      <c r="V139" s="47"/>
      <c r="W139" s="47"/>
      <c r="X139" s="47"/>
      <c r="Y139" s="47"/>
      <c r="Z139" s="47"/>
    </row>
    <row r="140" spans="1:26" ht="15.75" customHeight="1">
      <c r="A140" s="1"/>
      <c r="B140" s="2"/>
      <c r="C140" s="2"/>
      <c r="D140" s="2"/>
      <c r="E140" s="3"/>
      <c r="F140" s="3"/>
      <c r="G140" s="47"/>
      <c r="H140" s="47"/>
      <c r="I140" s="47"/>
      <c r="J140" s="47"/>
      <c r="K140" s="47"/>
      <c r="L140" s="47"/>
      <c r="M140" s="47"/>
      <c r="N140" s="47"/>
      <c r="O140" s="47"/>
      <c r="P140" s="47"/>
      <c r="Q140" s="47"/>
      <c r="R140" s="47"/>
      <c r="S140" s="47"/>
      <c r="T140" s="47"/>
      <c r="U140" s="47"/>
      <c r="V140" s="47"/>
      <c r="W140" s="47"/>
      <c r="X140" s="47"/>
      <c r="Y140" s="47"/>
      <c r="Z140" s="47"/>
    </row>
    <row r="141" spans="1:26" ht="15.75" customHeight="1">
      <c r="A141" s="1"/>
      <c r="B141" s="2"/>
      <c r="C141" s="2"/>
      <c r="D141" s="2"/>
      <c r="E141" s="3"/>
      <c r="F141" s="3"/>
      <c r="G141" s="47"/>
      <c r="H141" s="47"/>
      <c r="I141" s="47"/>
      <c r="J141" s="47"/>
      <c r="K141" s="47"/>
      <c r="L141" s="47"/>
      <c r="M141" s="47"/>
      <c r="N141" s="47"/>
      <c r="O141" s="47"/>
      <c r="P141" s="47"/>
      <c r="Q141" s="47"/>
      <c r="R141" s="47"/>
      <c r="S141" s="47"/>
      <c r="T141" s="47"/>
      <c r="U141" s="47"/>
      <c r="V141" s="47"/>
      <c r="W141" s="47"/>
      <c r="X141" s="47"/>
      <c r="Y141" s="47"/>
      <c r="Z141" s="47"/>
    </row>
    <row r="142" spans="1:26" ht="15.75" customHeight="1">
      <c r="A142" s="1"/>
      <c r="B142" s="2"/>
      <c r="C142" s="2"/>
      <c r="D142" s="2"/>
      <c r="E142" s="3"/>
      <c r="F142" s="3"/>
      <c r="G142" s="47"/>
      <c r="H142" s="47"/>
      <c r="I142" s="47"/>
      <c r="J142" s="47"/>
      <c r="K142" s="47"/>
      <c r="L142" s="47"/>
      <c r="M142" s="47"/>
      <c r="N142" s="47"/>
      <c r="O142" s="47"/>
      <c r="P142" s="47"/>
      <c r="Q142" s="47"/>
      <c r="R142" s="47"/>
      <c r="S142" s="47"/>
      <c r="T142" s="47"/>
      <c r="U142" s="47"/>
      <c r="V142" s="47"/>
      <c r="W142" s="47"/>
      <c r="X142" s="47"/>
      <c r="Y142" s="47"/>
      <c r="Z142" s="47"/>
    </row>
    <row r="143" spans="1:26" ht="15.75" customHeight="1">
      <c r="A143" s="1"/>
      <c r="B143" s="2"/>
      <c r="C143" s="2"/>
      <c r="D143" s="2"/>
      <c r="E143" s="3"/>
      <c r="F143" s="3"/>
      <c r="G143" s="47"/>
      <c r="H143" s="47"/>
      <c r="I143" s="47"/>
      <c r="J143" s="47"/>
      <c r="K143" s="47"/>
      <c r="L143" s="47"/>
      <c r="M143" s="47"/>
      <c r="N143" s="47"/>
      <c r="O143" s="47"/>
      <c r="P143" s="47"/>
      <c r="Q143" s="47"/>
      <c r="R143" s="47"/>
      <c r="S143" s="47"/>
      <c r="T143" s="47"/>
      <c r="U143" s="47"/>
      <c r="V143" s="47"/>
      <c r="W143" s="47"/>
      <c r="X143" s="47"/>
      <c r="Y143" s="47"/>
      <c r="Z143" s="47"/>
    </row>
    <row r="144" spans="1:26" ht="15.75" customHeight="1">
      <c r="A144" s="1"/>
      <c r="B144" s="2"/>
      <c r="C144" s="2"/>
      <c r="D144" s="2"/>
      <c r="E144" s="3"/>
      <c r="F144" s="3"/>
      <c r="G144" s="47"/>
      <c r="H144" s="47"/>
      <c r="I144" s="47"/>
      <c r="J144" s="47"/>
      <c r="K144" s="47"/>
      <c r="L144" s="47"/>
      <c r="M144" s="47"/>
      <c r="N144" s="47"/>
      <c r="O144" s="47"/>
      <c r="P144" s="47"/>
      <c r="Q144" s="47"/>
      <c r="R144" s="47"/>
      <c r="S144" s="47"/>
      <c r="T144" s="47"/>
      <c r="U144" s="47"/>
      <c r="V144" s="47"/>
      <c r="W144" s="47"/>
      <c r="X144" s="47"/>
      <c r="Y144" s="47"/>
      <c r="Z144" s="47"/>
    </row>
    <row r="145" spans="1:26" ht="15.75" customHeight="1">
      <c r="A145" s="1"/>
      <c r="B145" s="2"/>
      <c r="C145" s="2"/>
      <c r="D145" s="2"/>
      <c r="E145" s="3"/>
      <c r="F145" s="3"/>
      <c r="G145" s="47"/>
      <c r="H145" s="47"/>
      <c r="I145" s="47"/>
      <c r="J145" s="47"/>
      <c r="K145" s="47"/>
      <c r="L145" s="47"/>
      <c r="M145" s="47"/>
      <c r="N145" s="47"/>
      <c r="O145" s="47"/>
      <c r="P145" s="47"/>
      <c r="Q145" s="47"/>
      <c r="R145" s="47"/>
      <c r="S145" s="47"/>
      <c r="T145" s="47"/>
      <c r="U145" s="47"/>
      <c r="V145" s="47"/>
      <c r="W145" s="47"/>
      <c r="X145" s="47"/>
      <c r="Y145" s="47"/>
      <c r="Z145" s="47"/>
    </row>
    <row r="146" spans="1:26" ht="15.75" customHeight="1">
      <c r="A146" s="1"/>
      <c r="B146" s="2"/>
      <c r="C146" s="2"/>
      <c r="D146" s="2"/>
      <c r="E146" s="3"/>
      <c r="F146" s="3"/>
      <c r="G146" s="47"/>
      <c r="H146" s="47"/>
      <c r="I146" s="47"/>
      <c r="J146" s="47"/>
      <c r="K146" s="47"/>
      <c r="L146" s="47"/>
      <c r="M146" s="47"/>
      <c r="N146" s="47"/>
      <c r="O146" s="47"/>
      <c r="P146" s="47"/>
      <c r="Q146" s="47"/>
      <c r="R146" s="47"/>
      <c r="S146" s="47"/>
      <c r="T146" s="47"/>
      <c r="U146" s="47"/>
      <c r="V146" s="47"/>
      <c r="W146" s="47"/>
      <c r="X146" s="47"/>
      <c r="Y146" s="47"/>
      <c r="Z146" s="47"/>
    </row>
    <row r="147" spans="1:26" ht="15.75" customHeight="1">
      <c r="A147" s="1"/>
      <c r="B147" s="2"/>
      <c r="C147" s="2"/>
      <c r="D147" s="2"/>
      <c r="E147" s="3"/>
      <c r="F147" s="3"/>
      <c r="G147" s="47"/>
      <c r="H147" s="47"/>
      <c r="I147" s="47"/>
      <c r="J147" s="47"/>
      <c r="K147" s="47"/>
      <c r="L147" s="47"/>
      <c r="M147" s="47"/>
      <c r="N147" s="47"/>
      <c r="O147" s="47"/>
      <c r="P147" s="47"/>
      <c r="Q147" s="47"/>
      <c r="R147" s="47"/>
      <c r="S147" s="47"/>
      <c r="T147" s="47"/>
      <c r="U147" s="47"/>
      <c r="V147" s="47"/>
      <c r="W147" s="47"/>
      <c r="X147" s="47"/>
      <c r="Y147" s="47"/>
      <c r="Z147" s="47"/>
    </row>
    <row r="148" spans="1:26" ht="15.75" customHeight="1">
      <c r="A148" s="1"/>
      <c r="B148" s="2"/>
      <c r="C148" s="2"/>
      <c r="D148" s="2"/>
      <c r="E148" s="3"/>
      <c r="F148" s="3"/>
      <c r="G148" s="47"/>
      <c r="H148" s="47"/>
      <c r="I148" s="47"/>
      <c r="J148" s="47"/>
      <c r="K148" s="47"/>
      <c r="L148" s="47"/>
      <c r="M148" s="47"/>
      <c r="N148" s="47"/>
      <c r="O148" s="47"/>
      <c r="P148" s="47"/>
      <c r="Q148" s="47"/>
      <c r="R148" s="47"/>
      <c r="S148" s="47"/>
      <c r="T148" s="47"/>
      <c r="U148" s="47"/>
      <c r="V148" s="47"/>
      <c r="W148" s="47"/>
      <c r="X148" s="47"/>
      <c r="Y148" s="47"/>
      <c r="Z148" s="47"/>
    </row>
    <row r="149" spans="1:26" ht="15.75" customHeight="1">
      <c r="A149" s="1"/>
      <c r="B149" s="2"/>
      <c r="C149" s="2"/>
      <c r="D149" s="2"/>
      <c r="E149" s="3"/>
      <c r="F149" s="3"/>
      <c r="G149" s="47"/>
      <c r="H149" s="47"/>
      <c r="I149" s="47"/>
      <c r="J149" s="47"/>
      <c r="K149" s="47"/>
      <c r="L149" s="47"/>
      <c r="M149" s="47"/>
      <c r="N149" s="47"/>
      <c r="O149" s="47"/>
      <c r="P149" s="47"/>
      <c r="Q149" s="47"/>
      <c r="R149" s="47"/>
      <c r="S149" s="47"/>
      <c r="T149" s="47"/>
      <c r="U149" s="47"/>
      <c r="V149" s="47"/>
      <c r="W149" s="47"/>
      <c r="X149" s="47"/>
      <c r="Y149" s="47"/>
      <c r="Z149" s="47"/>
    </row>
    <row r="150" spans="1:26" ht="15.75" customHeight="1">
      <c r="A150" s="1"/>
      <c r="B150" s="2"/>
      <c r="C150" s="2"/>
      <c r="D150" s="2"/>
      <c r="E150" s="3"/>
      <c r="F150" s="3"/>
      <c r="G150" s="47"/>
      <c r="H150" s="47"/>
      <c r="I150" s="47"/>
      <c r="J150" s="47"/>
      <c r="K150" s="47"/>
      <c r="L150" s="47"/>
      <c r="M150" s="47"/>
      <c r="N150" s="47"/>
      <c r="O150" s="47"/>
      <c r="P150" s="47"/>
      <c r="Q150" s="47"/>
      <c r="R150" s="47"/>
      <c r="S150" s="47"/>
      <c r="T150" s="47"/>
      <c r="U150" s="47"/>
      <c r="V150" s="47"/>
      <c r="W150" s="47"/>
      <c r="X150" s="47"/>
      <c r="Y150" s="47"/>
      <c r="Z150" s="47"/>
    </row>
    <row r="151" spans="1:26" ht="15.75" customHeight="1">
      <c r="A151" s="1"/>
      <c r="B151" s="2"/>
      <c r="C151" s="2"/>
      <c r="D151" s="2"/>
      <c r="E151" s="3"/>
      <c r="F151" s="3"/>
      <c r="G151" s="47"/>
      <c r="H151" s="47"/>
      <c r="I151" s="47"/>
      <c r="J151" s="47"/>
      <c r="K151" s="47"/>
      <c r="L151" s="47"/>
      <c r="M151" s="47"/>
      <c r="N151" s="47"/>
      <c r="O151" s="47"/>
      <c r="P151" s="47"/>
      <c r="Q151" s="47"/>
      <c r="R151" s="47"/>
      <c r="S151" s="47"/>
      <c r="T151" s="47"/>
      <c r="U151" s="47"/>
      <c r="V151" s="47"/>
      <c r="W151" s="47"/>
      <c r="X151" s="47"/>
      <c r="Y151" s="47"/>
      <c r="Z151" s="47"/>
    </row>
    <row r="152" spans="1:26" ht="15.75" customHeight="1">
      <c r="A152" s="1"/>
      <c r="B152" s="2"/>
      <c r="C152" s="2"/>
      <c r="D152" s="2"/>
      <c r="E152" s="3"/>
      <c r="F152" s="3"/>
      <c r="G152" s="47"/>
      <c r="H152" s="47"/>
      <c r="I152" s="47"/>
      <c r="J152" s="47"/>
      <c r="K152" s="47"/>
      <c r="L152" s="47"/>
      <c r="M152" s="47"/>
      <c r="N152" s="47"/>
      <c r="O152" s="47"/>
      <c r="P152" s="47"/>
      <c r="Q152" s="47"/>
      <c r="R152" s="47"/>
      <c r="S152" s="47"/>
      <c r="T152" s="47"/>
      <c r="U152" s="47"/>
      <c r="V152" s="47"/>
      <c r="W152" s="47"/>
      <c r="X152" s="47"/>
      <c r="Y152" s="47"/>
      <c r="Z152" s="47"/>
    </row>
    <row r="153" spans="1:26" ht="15.75" customHeight="1">
      <c r="A153" s="1"/>
      <c r="B153" s="2"/>
      <c r="C153" s="2"/>
      <c r="D153" s="2"/>
      <c r="E153" s="3"/>
      <c r="F153" s="3"/>
      <c r="G153" s="47"/>
      <c r="H153" s="47"/>
      <c r="I153" s="47"/>
      <c r="J153" s="47"/>
      <c r="K153" s="47"/>
      <c r="L153" s="47"/>
      <c r="M153" s="47"/>
      <c r="N153" s="47"/>
      <c r="O153" s="47"/>
      <c r="P153" s="47"/>
      <c r="Q153" s="47"/>
      <c r="R153" s="47"/>
      <c r="S153" s="47"/>
      <c r="T153" s="47"/>
      <c r="U153" s="47"/>
      <c r="V153" s="47"/>
      <c r="W153" s="47"/>
      <c r="X153" s="47"/>
      <c r="Y153" s="47"/>
      <c r="Z153" s="47"/>
    </row>
    <row r="154" spans="1:26" ht="15.75" customHeight="1">
      <c r="A154" s="1"/>
      <c r="B154" s="2"/>
      <c r="C154" s="2"/>
      <c r="D154" s="2"/>
      <c r="E154" s="3"/>
      <c r="F154" s="3"/>
      <c r="G154" s="47"/>
      <c r="H154" s="47"/>
      <c r="I154" s="47"/>
      <c r="J154" s="47"/>
      <c r="K154" s="47"/>
      <c r="L154" s="47"/>
      <c r="M154" s="47"/>
      <c r="N154" s="47"/>
      <c r="O154" s="47"/>
      <c r="P154" s="47"/>
      <c r="Q154" s="47"/>
      <c r="R154" s="47"/>
      <c r="S154" s="47"/>
      <c r="T154" s="47"/>
      <c r="U154" s="47"/>
      <c r="V154" s="47"/>
      <c r="W154" s="47"/>
      <c r="X154" s="47"/>
      <c r="Y154" s="47"/>
      <c r="Z154" s="47"/>
    </row>
    <row r="155" spans="1:26" ht="15.75" customHeight="1">
      <c r="A155" s="1"/>
      <c r="B155" s="2"/>
      <c r="C155" s="2"/>
      <c r="D155" s="2"/>
      <c r="E155" s="3"/>
      <c r="F155" s="3"/>
      <c r="G155" s="47"/>
      <c r="H155" s="47"/>
      <c r="I155" s="47"/>
      <c r="J155" s="47"/>
      <c r="K155" s="47"/>
      <c r="L155" s="47"/>
      <c r="M155" s="47"/>
      <c r="N155" s="47"/>
      <c r="O155" s="47"/>
      <c r="P155" s="47"/>
      <c r="Q155" s="47"/>
      <c r="R155" s="47"/>
      <c r="S155" s="47"/>
      <c r="T155" s="47"/>
      <c r="U155" s="47"/>
      <c r="V155" s="47"/>
      <c r="W155" s="47"/>
      <c r="X155" s="47"/>
      <c r="Y155" s="47"/>
      <c r="Z155" s="47"/>
    </row>
    <row r="156" spans="1:26" ht="15.75" customHeight="1">
      <c r="A156" s="1"/>
      <c r="B156" s="2"/>
      <c r="C156" s="2"/>
      <c r="D156" s="2"/>
      <c r="E156" s="3"/>
      <c r="F156" s="3"/>
      <c r="G156" s="47"/>
      <c r="H156" s="47"/>
      <c r="I156" s="47"/>
      <c r="J156" s="47"/>
      <c r="K156" s="47"/>
      <c r="L156" s="47"/>
      <c r="M156" s="47"/>
      <c r="N156" s="47"/>
      <c r="O156" s="47"/>
      <c r="P156" s="47"/>
      <c r="Q156" s="47"/>
      <c r="R156" s="47"/>
      <c r="S156" s="47"/>
      <c r="T156" s="47"/>
      <c r="U156" s="47"/>
      <c r="V156" s="47"/>
      <c r="W156" s="47"/>
      <c r="X156" s="47"/>
      <c r="Y156" s="47"/>
      <c r="Z156" s="47"/>
    </row>
    <row r="157" spans="1:26" ht="15.75" customHeight="1">
      <c r="A157" s="1"/>
      <c r="B157" s="2"/>
      <c r="C157" s="2"/>
      <c r="D157" s="2"/>
      <c r="E157" s="3"/>
      <c r="F157" s="3"/>
      <c r="G157" s="47"/>
      <c r="H157" s="47"/>
      <c r="I157" s="47"/>
      <c r="J157" s="47"/>
      <c r="K157" s="47"/>
      <c r="L157" s="47"/>
      <c r="M157" s="47"/>
      <c r="N157" s="47"/>
      <c r="O157" s="47"/>
      <c r="P157" s="47"/>
      <c r="Q157" s="47"/>
      <c r="R157" s="47"/>
      <c r="S157" s="47"/>
      <c r="T157" s="47"/>
      <c r="U157" s="47"/>
      <c r="V157" s="47"/>
      <c r="W157" s="47"/>
      <c r="X157" s="47"/>
      <c r="Y157" s="47"/>
      <c r="Z157" s="47"/>
    </row>
    <row r="158" spans="1:26" ht="15.75" customHeight="1">
      <c r="A158" s="1"/>
      <c r="B158" s="2"/>
      <c r="C158" s="2"/>
      <c r="D158" s="2"/>
      <c r="E158" s="3"/>
      <c r="F158" s="3"/>
      <c r="G158" s="47"/>
      <c r="H158" s="47"/>
      <c r="I158" s="47"/>
      <c r="J158" s="47"/>
      <c r="K158" s="47"/>
      <c r="L158" s="47"/>
      <c r="M158" s="47"/>
      <c r="N158" s="47"/>
      <c r="O158" s="47"/>
      <c r="P158" s="47"/>
      <c r="Q158" s="47"/>
      <c r="R158" s="47"/>
      <c r="S158" s="47"/>
      <c r="T158" s="47"/>
      <c r="U158" s="47"/>
      <c r="V158" s="47"/>
      <c r="W158" s="47"/>
      <c r="X158" s="47"/>
      <c r="Y158" s="47"/>
      <c r="Z158" s="47"/>
    </row>
    <row r="159" spans="1:26" ht="15.75" customHeight="1">
      <c r="A159" s="1"/>
      <c r="B159" s="2"/>
      <c r="C159" s="2"/>
      <c r="D159" s="2"/>
      <c r="E159" s="3"/>
      <c r="F159" s="3"/>
      <c r="G159" s="47"/>
      <c r="H159" s="47"/>
      <c r="I159" s="47"/>
      <c r="J159" s="47"/>
      <c r="K159" s="47"/>
      <c r="L159" s="47"/>
      <c r="M159" s="47"/>
      <c r="N159" s="47"/>
      <c r="O159" s="47"/>
      <c r="P159" s="47"/>
      <c r="Q159" s="47"/>
      <c r="R159" s="47"/>
      <c r="S159" s="47"/>
      <c r="T159" s="47"/>
      <c r="U159" s="47"/>
      <c r="V159" s="47"/>
      <c r="W159" s="47"/>
      <c r="X159" s="47"/>
      <c r="Y159" s="47"/>
      <c r="Z159" s="47"/>
    </row>
    <row r="160" spans="1:26" ht="15.75" customHeight="1">
      <c r="A160" s="1"/>
      <c r="B160" s="2"/>
      <c r="C160" s="2"/>
      <c r="D160" s="2"/>
      <c r="E160" s="3"/>
      <c r="F160" s="3"/>
      <c r="G160" s="47"/>
      <c r="H160" s="47"/>
      <c r="I160" s="47"/>
      <c r="J160" s="47"/>
      <c r="K160" s="47"/>
      <c r="L160" s="47"/>
      <c r="M160" s="47"/>
      <c r="N160" s="47"/>
      <c r="O160" s="47"/>
      <c r="P160" s="47"/>
      <c r="Q160" s="47"/>
      <c r="R160" s="47"/>
      <c r="S160" s="47"/>
      <c r="T160" s="47"/>
      <c r="U160" s="47"/>
      <c r="V160" s="47"/>
      <c r="W160" s="47"/>
      <c r="X160" s="47"/>
      <c r="Y160" s="47"/>
      <c r="Z160" s="47"/>
    </row>
    <row r="161" spans="1:26" ht="15.75" customHeight="1">
      <c r="A161" s="1"/>
      <c r="B161" s="2"/>
      <c r="C161" s="2"/>
      <c r="D161" s="2"/>
      <c r="E161" s="3"/>
      <c r="F161" s="3"/>
      <c r="G161" s="47"/>
      <c r="H161" s="47"/>
      <c r="I161" s="47"/>
      <c r="J161" s="47"/>
      <c r="K161" s="47"/>
      <c r="L161" s="47"/>
      <c r="M161" s="47"/>
      <c r="N161" s="47"/>
      <c r="O161" s="47"/>
      <c r="P161" s="47"/>
      <c r="Q161" s="47"/>
      <c r="R161" s="47"/>
      <c r="S161" s="47"/>
      <c r="T161" s="47"/>
      <c r="U161" s="47"/>
      <c r="V161" s="47"/>
      <c r="W161" s="47"/>
      <c r="X161" s="47"/>
      <c r="Y161" s="47"/>
      <c r="Z161" s="47"/>
    </row>
    <row r="162" spans="1:26" ht="15.75" customHeight="1">
      <c r="A162" s="1"/>
      <c r="B162" s="2"/>
      <c r="C162" s="2"/>
      <c r="D162" s="2"/>
      <c r="E162" s="3"/>
      <c r="F162" s="3"/>
      <c r="G162" s="47"/>
      <c r="H162" s="47"/>
      <c r="I162" s="47"/>
      <c r="J162" s="47"/>
      <c r="K162" s="47"/>
      <c r="L162" s="47"/>
      <c r="M162" s="47"/>
      <c r="N162" s="47"/>
      <c r="O162" s="47"/>
      <c r="P162" s="47"/>
      <c r="Q162" s="47"/>
      <c r="R162" s="47"/>
      <c r="S162" s="47"/>
      <c r="T162" s="47"/>
      <c r="U162" s="47"/>
      <c r="V162" s="47"/>
      <c r="W162" s="47"/>
      <c r="X162" s="47"/>
      <c r="Y162" s="47"/>
      <c r="Z162" s="47"/>
    </row>
    <row r="163" spans="1:26" ht="15.75" customHeight="1">
      <c r="A163" s="1"/>
      <c r="B163" s="2"/>
      <c r="C163" s="2"/>
      <c r="D163" s="2"/>
      <c r="E163" s="3"/>
      <c r="F163" s="3"/>
      <c r="G163" s="47"/>
      <c r="H163" s="47"/>
      <c r="I163" s="47"/>
      <c r="J163" s="47"/>
      <c r="K163" s="47"/>
      <c r="L163" s="47"/>
      <c r="M163" s="47"/>
      <c r="N163" s="47"/>
      <c r="O163" s="47"/>
      <c r="P163" s="47"/>
      <c r="Q163" s="47"/>
      <c r="R163" s="47"/>
      <c r="S163" s="47"/>
      <c r="T163" s="47"/>
      <c r="U163" s="47"/>
      <c r="V163" s="47"/>
      <c r="W163" s="47"/>
      <c r="X163" s="47"/>
      <c r="Y163" s="47"/>
      <c r="Z163" s="47"/>
    </row>
    <row r="164" spans="1:26" ht="15.75" customHeight="1">
      <c r="A164" s="1"/>
      <c r="B164" s="2"/>
      <c r="C164" s="2"/>
      <c r="D164" s="2"/>
      <c r="E164" s="3"/>
      <c r="F164" s="3"/>
      <c r="G164" s="47"/>
      <c r="H164" s="47"/>
      <c r="I164" s="47"/>
      <c r="J164" s="47"/>
      <c r="K164" s="47"/>
      <c r="L164" s="47"/>
      <c r="M164" s="47"/>
      <c r="N164" s="47"/>
      <c r="O164" s="47"/>
      <c r="P164" s="47"/>
      <c r="Q164" s="47"/>
      <c r="R164" s="47"/>
      <c r="S164" s="47"/>
      <c r="T164" s="47"/>
      <c r="U164" s="47"/>
      <c r="V164" s="47"/>
      <c r="W164" s="47"/>
      <c r="X164" s="47"/>
      <c r="Y164" s="47"/>
      <c r="Z164" s="47"/>
    </row>
    <row r="165" spans="1:26" ht="15.75" customHeight="1">
      <c r="A165" s="1"/>
      <c r="B165" s="2"/>
      <c r="C165" s="2"/>
      <c r="D165" s="2"/>
      <c r="E165" s="3"/>
      <c r="F165" s="3"/>
      <c r="G165" s="47"/>
      <c r="H165" s="47"/>
      <c r="I165" s="47"/>
      <c r="J165" s="47"/>
      <c r="K165" s="47"/>
      <c r="L165" s="47"/>
      <c r="M165" s="47"/>
      <c r="N165" s="47"/>
      <c r="O165" s="47"/>
      <c r="P165" s="47"/>
      <c r="Q165" s="47"/>
      <c r="R165" s="47"/>
      <c r="S165" s="47"/>
      <c r="T165" s="47"/>
      <c r="U165" s="47"/>
      <c r="V165" s="47"/>
      <c r="W165" s="47"/>
      <c r="X165" s="47"/>
      <c r="Y165" s="47"/>
      <c r="Z165" s="47"/>
    </row>
    <row r="166" spans="1:26" ht="15.75" customHeight="1">
      <c r="A166" s="1"/>
      <c r="B166" s="2"/>
      <c r="C166" s="2"/>
      <c r="D166" s="2"/>
      <c r="E166" s="3"/>
      <c r="F166" s="3"/>
      <c r="G166" s="47"/>
      <c r="H166" s="47"/>
      <c r="I166" s="47"/>
      <c r="J166" s="47"/>
      <c r="K166" s="47"/>
      <c r="L166" s="47"/>
      <c r="M166" s="47"/>
      <c r="N166" s="47"/>
      <c r="O166" s="47"/>
      <c r="P166" s="47"/>
      <c r="Q166" s="47"/>
      <c r="R166" s="47"/>
      <c r="S166" s="47"/>
      <c r="T166" s="47"/>
      <c r="U166" s="47"/>
      <c r="V166" s="47"/>
      <c r="W166" s="47"/>
      <c r="X166" s="47"/>
      <c r="Y166" s="47"/>
      <c r="Z166" s="47"/>
    </row>
    <row r="167" spans="1:26" ht="15.75" customHeight="1">
      <c r="A167" s="1"/>
      <c r="B167" s="2"/>
      <c r="C167" s="2"/>
      <c r="D167" s="2"/>
      <c r="E167" s="3"/>
      <c r="F167" s="3"/>
      <c r="G167" s="47"/>
      <c r="H167" s="47"/>
      <c r="I167" s="47"/>
      <c r="J167" s="47"/>
      <c r="K167" s="47"/>
      <c r="L167" s="47"/>
      <c r="M167" s="47"/>
      <c r="N167" s="47"/>
      <c r="O167" s="47"/>
      <c r="P167" s="47"/>
      <c r="Q167" s="47"/>
      <c r="R167" s="47"/>
      <c r="S167" s="47"/>
      <c r="T167" s="47"/>
      <c r="U167" s="47"/>
      <c r="V167" s="47"/>
      <c r="W167" s="47"/>
      <c r="X167" s="47"/>
      <c r="Y167" s="47"/>
      <c r="Z167" s="47"/>
    </row>
    <row r="168" spans="1:26" ht="15.75" customHeight="1">
      <c r="A168" s="1"/>
      <c r="B168" s="2"/>
      <c r="C168" s="2"/>
      <c r="D168" s="2"/>
      <c r="E168" s="3"/>
      <c r="F168" s="3"/>
      <c r="G168" s="47"/>
      <c r="H168" s="47"/>
      <c r="I168" s="47"/>
      <c r="J168" s="47"/>
      <c r="K168" s="47"/>
      <c r="L168" s="47"/>
      <c r="M168" s="47"/>
      <c r="N168" s="47"/>
      <c r="O168" s="47"/>
      <c r="P168" s="47"/>
      <c r="Q168" s="47"/>
      <c r="R168" s="47"/>
      <c r="S168" s="47"/>
      <c r="T168" s="47"/>
      <c r="U168" s="47"/>
      <c r="V168" s="47"/>
      <c r="W168" s="47"/>
      <c r="X168" s="47"/>
      <c r="Y168" s="47"/>
      <c r="Z168" s="47"/>
    </row>
    <row r="169" spans="1:26" ht="15.75" customHeight="1">
      <c r="A169" s="1"/>
      <c r="B169" s="2"/>
      <c r="C169" s="2"/>
      <c r="D169" s="2"/>
      <c r="E169" s="3"/>
      <c r="F169" s="3"/>
      <c r="G169" s="47"/>
      <c r="H169" s="47"/>
      <c r="I169" s="47"/>
      <c r="J169" s="47"/>
      <c r="K169" s="47"/>
      <c r="L169" s="47"/>
      <c r="M169" s="47"/>
      <c r="N169" s="47"/>
      <c r="O169" s="47"/>
      <c r="P169" s="47"/>
      <c r="Q169" s="47"/>
      <c r="R169" s="47"/>
      <c r="S169" s="47"/>
      <c r="T169" s="47"/>
      <c r="U169" s="47"/>
      <c r="V169" s="47"/>
      <c r="W169" s="47"/>
      <c r="X169" s="47"/>
      <c r="Y169" s="47"/>
      <c r="Z169" s="47"/>
    </row>
    <row r="170" spans="1:26" ht="15.75" customHeight="1">
      <c r="A170" s="1"/>
      <c r="B170" s="2"/>
      <c r="C170" s="2"/>
      <c r="D170" s="2"/>
      <c r="E170" s="3"/>
      <c r="F170" s="3"/>
      <c r="G170" s="47"/>
      <c r="H170" s="47"/>
      <c r="I170" s="47"/>
      <c r="J170" s="47"/>
      <c r="K170" s="47"/>
      <c r="L170" s="47"/>
      <c r="M170" s="47"/>
      <c r="N170" s="47"/>
      <c r="O170" s="47"/>
      <c r="P170" s="47"/>
      <c r="Q170" s="47"/>
      <c r="R170" s="47"/>
      <c r="S170" s="47"/>
      <c r="T170" s="47"/>
      <c r="U170" s="47"/>
      <c r="V170" s="47"/>
      <c r="W170" s="47"/>
      <c r="X170" s="47"/>
      <c r="Y170" s="47"/>
      <c r="Z170" s="47"/>
    </row>
    <row r="171" spans="1:26" ht="15.75" customHeight="1">
      <c r="A171" s="1"/>
      <c r="B171" s="2"/>
      <c r="C171" s="2"/>
      <c r="D171" s="2"/>
      <c r="E171" s="3"/>
      <c r="F171" s="3"/>
      <c r="G171" s="47"/>
      <c r="H171" s="47"/>
      <c r="I171" s="47"/>
      <c r="J171" s="47"/>
      <c r="K171" s="47"/>
      <c r="L171" s="47"/>
      <c r="M171" s="47"/>
      <c r="N171" s="47"/>
      <c r="O171" s="47"/>
      <c r="P171" s="47"/>
      <c r="Q171" s="47"/>
      <c r="R171" s="47"/>
      <c r="S171" s="47"/>
      <c r="T171" s="47"/>
      <c r="U171" s="47"/>
      <c r="V171" s="47"/>
      <c r="W171" s="47"/>
      <c r="X171" s="47"/>
      <c r="Y171" s="47"/>
      <c r="Z171" s="47"/>
    </row>
    <row r="172" spans="1:26" ht="15.75" customHeight="1">
      <c r="A172" s="1"/>
      <c r="B172" s="2"/>
      <c r="C172" s="2"/>
      <c r="D172" s="2"/>
      <c r="E172" s="3"/>
      <c r="F172" s="3"/>
      <c r="G172" s="47"/>
      <c r="H172" s="47"/>
      <c r="I172" s="47"/>
      <c r="J172" s="47"/>
      <c r="K172" s="47"/>
      <c r="L172" s="47"/>
      <c r="M172" s="47"/>
      <c r="N172" s="47"/>
      <c r="O172" s="47"/>
      <c r="P172" s="47"/>
      <c r="Q172" s="47"/>
      <c r="R172" s="47"/>
      <c r="S172" s="47"/>
      <c r="T172" s="47"/>
      <c r="U172" s="47"/>
      <c r="V172" s="47"/>
      <c r="W172" s="47"/>
      <c r="X172" s="47"/>
      <c r="Y172" s="47"/>
      <c r="Z172" s="47"/>
    </row>
    <row r="173" spans="1:26" ht="15.75" customHeight="1">
      <c r="A173" s="1"/>
      <c r="B173" s="2"/>
      <c r="C173" s="2"/>
      <c r="D173" s="2"/>
      <c r="E173" s="3"/>
      <c r="F173" s="3"/>
      <c r="G173" s="47"/>
      <c r="H173" s="47"/>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2"/>
      <c r="C174" s="2"/>
      <c r="D174" s="2"/>
      <c r="E174" s="3"/>
      <c r="F174" s="3"/>
      <c r="G174" s="47"/>
      <c r="H174" s="47"/>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2"/>
      <c r="C175" s="2"/>
      <c r="D175" s="2"/>
      <c r="E175" s="3"/>
      <c r="F175" s="3"/>
      <c r="G175" s="47"/>
      <c r="H175" s="47"/>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2"/>
      <c r="C176" s="2"/>
      <c r="D176" s="2"/>
      <c r="E176" s="3"/>
      <c r="F176" s="3"/>
      <c r="G176" s="47"/>
      <c r="H176" s="47"/>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2"/>
      <c r="C177" s="2"/>
      <c r="D177" s="2"/>
      <c r="E177" s="3"/>
      <c r="F177" s="3"/>
      <c r="G177" s="47"/>
      <c r="H177" s="47"/>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2"/>
      <c r="C178" s="2"/>
      <c r="D178" s="2"/>
      <c r="E178" s="3"/>
      <c r="F178" s="3"/>
      <c r="G178" s="47"/>
      <c r="H178" s="47"/>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2"/>
      <c r="C179" s="2"/>
      <c r="D179" s="2"/>
      <c r="E179" s="3"/>
      <c r="F179" s="3"/>
      <c r="G179" s="47"/>
      <c r="H179" s="47"/>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2"/>
      <c r="C180" s="2"/>
      <c r="D180" s="2"/>
      <c r="E180" s="3"/>
      <c r="F180" s="3"/>
      <c r="G180" s="47"/>
      <c r="H180" s="47"/>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2"/>
      <c r="C181" s="2"/>
      <c r="D181" s="2"/>
      <c r="E181" s="3"/>
      <c r="F181" s="3"/>
      <c r="G181" s="47"/>
      <c r="H181" s="47"/>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2"/>
      <c r="C182" s="2"/>
      <c r="D182" s="2"/>
      <c r="E182" s="3"/>
      <c r="F182" s="3"/>
      <c r="G182" s="47"/>
      <c r="H182" s="47"/>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2"/>
      <c r="C183" s="2"/>
      <c r="D183" s="2"/>
      <c r="E183" s="3"/>
      <c r="F183" s="3"/>
      <c r="G183" s="47"/>
      <c r="H183" s="47"/>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2"/>
      <c r="C184" s="2"/>
      <c r="D184" s="2"/>
      <c r="E184" s="3"/>
      <c r="F184" s="3"/>
      <c r="G184" s="47"/>
      <c r="H184" s="47"/>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2"/>
      <c r="C185" s="2"/>
      <c r="D185" s="2"/>
      <c r="E185" s="3"/>
      <c r="F185" s="3"/>
      <c r="G185" s="47"/>
      <c r="H185" s="47"/>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2"/>
      <c r="C186" s="2"/>
      <c r="D186" s="2"/>
      <c r="E186" s="3"/>
      <c r="F186" s="3"/>
      <c r="G186" s="47"/>
      <c r="H186" s="47"/>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2"/>
      <c r="C187" s="2"/>
      <c r="D187" s="2"/>
      <c r="E187" s="3"/>
      <c r="F187" s="3"/>
      <c r="G187" s="47"/>
      <c r="H187" s="47"/>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2"/>
      <c r="C188" s="2"/>
      <c r="D188" s="2"/>
      <c r="E188" s="3"/>
      <c r="F188" s="3"/>
      <c r="G188" s="47"/>
      <c r="H188" s="47"/>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2"/>
      <c r="C189" s="2"/>
      <c r="D189" s="2"/>
      <c r="E189" s="3"/>
      <c r="F189" s="3"/>
      <c r="G189" s="47"/>
      <c r="H189" s="47"/>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2"/>
      <c r="C190" s="2"/>
      <c r="D190" s="2"/>
      <c r="E190" s="3"/>
      <c r="F190" s="3"/>
      <c r="G190" s="47"/>
      <c r="H190" s="47"/>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2"/>
      <c r="C191" s="2"/>
      <c r="D191" s="2"/>
      <c r="E191" s="3"/>
      <c r="F191" s="3"/>
      <c r="G191" s="47"/>
      <c r="H191" s="47"/>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2"/>
      <c r="C192" s="2"/>
      <c r="D192" s="2"/>
      <c r="E192" s="3"/>
      <c r="F192" s="3"/>
      <c r="G192" s="47"/>
      <c r="H192" s="47"/>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2"/>
      <c r="C193" s="2"/>
      <c r="D193" s="2"/>
      <c r="E193" s="3"/>
      <c r="F193" s="3"/>
      <c r="G193" s="47"/>
      <c r="H193" s="47"/>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2"/>
      <c r="C194" s="2"/>
      <c r="D194" s="2"/>
      <c r="E194" s="3"/>
      <c r="F194" s="3"/>
      <c r="G194" s="47"/>
      <c r="H194" s="47"/>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2"/>
      <c r="C195" s="2"/>
      <c r="D195" s="2"/>
      <c r="E195" s="3"/>
      <c r="F195" s="3"/>
      <c r="G195" s="47"/>
      <c r="H195" s="47"/>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2"/>
      <c r="C196" s="2"/>
      <c r="D196" s="2"/>
      <c r="E196" s="3"/>
      <c r="F196" s="3"/>
      <c r="G196" s="47"/>
      <c r="H196" s="47"/>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2"/>
      <c r="C197" s="2"/>
      <c r="D197" s="2"/>
      <c r="E197" s="3"/>
      <c r="F197" s="3"/>
      <c r="G197" s="47"/>
      <c r="H197" s="47"/>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2"/>
      <c r="C198" s="2"/>
      <c r="D198" s="2"/>
      <c r="E198" s="3"/>
      <c r="F198" s="3"/>
      <c r="G198" s="47"/>
      <c r="H198" s="47"/>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2"/>
      <c r="C199" s="2"/>
      <c r="D199" s="2"/>
      <c r="E199" s="3"/>
      <c r="F199" s="3"/>
      <c r="G199" s="47"/>
      <c r="H199" s="47"/>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2"/>
      <c r="C200" s="2"/>
      <c r="D200" s="2"/>
      <c r="E200" s="3"/>
      <c r="F200" s="3"/>
      <c r="G200" s="47"/>
      <c r="H200" s="47"/>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2"/>
      <c r="C201" s="2"/>
      <c r="D201" s="2"/>
      <c r="E201" s="3"/>
      <c r="F201" s="3"/>
      <c r="G201" s="47"/>
      <c r="H201" s="47"/>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2"/>
      <c r="C202" s="2"/>
      <c r="D202" s="2"/>
      <c r="E202" s="3"/>
      <c r="F202" s="3"/>
      <c r="G202" s="47"/>
      <c r="H202" s="47"/>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2"/>
      <c r="C203" s="2"/>
      <c r="D203" s="2"/>
      <c r="E203" s="3"/>
      <c r="F203" s="3"/>
      <c r="G203" s="47"/>
      <c r="H203" s="47"/>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2"/>
      <c r="C204" s="2"/>
      <c r="D204" s="2"/>
      <c r="E204" s="3"/>
      <c r="F204" s="3"/>
      <c r="G204" s="47"/>
      <c r="H204" s="47"/>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2"/>
      <c r="C205" s="2"/>
      <c r="D205" s="2"/>
      <c r="E205" s="3"/>
      <c r="F205" s="3"/>
      <c r="G205" s="47"/>
      <c r="H205" s="47"/>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2"/>
      <c r="C206" s="2"/>
      <c r="D206" s="2"/>
      <c r="E206" s="3"/>
      <c r="F206" s="3"/>
      <c r="G206" s="47"/>
      <c r="H206" s="47"/>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2"/>
      <c r="C207" s="2"/>
      <c r="D207" s="2"/>
      <c r="E207" s="3"/>
      <c r="F207" s="3"/>
      <c r="G207" s="47"/>
      <c r="H207" s="47"/>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2"/>
      <c r="C208" s="2"/>
      <c r="D208" s="2"/>
      <c r="E208" s="3"/>
      <c r="F208" s="3"/>
      <c r="G208" s="47"/>
      <c r="H208" s="47"/>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2"/>
      <c r="C209" s="2"/>
      <c r="D209" s="2"/>
      <c r="E209" s="3"/>
      <c r="F209" s="3"/>
      <c r="G209" s="47"/>
      <c r="H209" s="47"/>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2"/>
      <c r="C210" s="2"/>
      <c r="D210" s="2"/>
      <c r="E210" s="3"/>
      <c r="F210" s="3"/>
      <c r="G210" s="47"/>
      <c r="H210" s="47"/>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2"/>
      <c r="C211" s="2"/>
      <c r="D211" s="2"/>
      <c r="E211" s="3"/>
      <c r="F211" s="3"/>
      <c r="G211" s="47"/>
      <c r="H211" s="47"/>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2"/>
      <c r="C212" s="2"/>
      <c r="D212" s="2"/>
      <c r="E212" s="3"/>
      <c r="F212" s="3"/>
      <c r="G212" s="47"/>
      <c r="H212" s="47"/>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2"/>
      <c r="C213" s="2"/>
      <c r="D213" s="2"/>
      <c r="E213" s="3"/>
      <c r="F213" s="3"/>
      <c r="G213" s="47"/>
      <c r="H213" s="47"/>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2"/>
      <c r="C214" s="2"/>
      <c r="D214" s="2"/>
      <c r="E214" s="3"/>
      <c r="F214" s="3"/>
      <c r="G214" s="47"/>
      <c r="H214" s="47"/>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2"/>
      <c r="C215" s="2"/>
      <c r="D215" s="2"/>
      <c r="E215" s="3"/>
      <c r="F215" s="3"/>
      <c r="G215" s="47"/>
      <c r="H215" s="47"/>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2"/>
      <c r="C216" s="2"/>
      <c r="D216" s="2"/>
      <c r="E216" s="3"/>
      <c r="F216" s="3"/>
      <c r="G216" s="47"/>
      <c r="H216" s="47"/>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2"/>
      <c r="C217" s="2"/>
      <c r="D217" s="2"/>
      <c r="E217" s="3"/>
      <c r="F217" s="3"/>
      <c r="G217" s="47"/>
      <c r="H217" s="47"/>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2"/>
      <c r="C218" s="2"/>
      <c r="D218" s="2"/>
      <c r="E218" s="3"/>
      <c r="F218" s="3"/>
      <c r="G218" s="47"/>
      <c r="H218" s="47"/>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2"/>
      <c r="C219" s="2"/>
      <c r="D219" s="2"/>
      <c r="E219" s="3"/>
      <c r="F219" s="3"/>
      <c r="G219" s="47"/>
      <c r="H219" s="47"/>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2"/>
      <c r="C220" s="2"/>
      <c r="D220" s="2"/>
      <c r="E220" s="3"/>
      <c r="F220" s="3"/>
      <c r="G220" s="47"/>
      <c r="H220" s="47"/>
      <c r="I220" s="47"/>
      <c r="J220" s="47"/>
      <c r="K220" s="47"/>
      <c r="L220" s="47"/>
      <c r="M220" s="47"/>
      <c r="N220" s="47"/>
      <c r="O220" s="47"/>
      <c r="P220" s="47"/>
      <c r="Q220" s="47"/>
      <c r="R220" s="47"/>
      <c r="S220" s="47"/>
      <c r="T220" s="47"/>
      <c r="U220" s="47"/>
      <c r="V220" s="47"/>
      <c r="W220" s="47"/>
      <c r="X220" s="47"/>
      <c r="Y220" s="47"/>
      <c r="Z220" s="47"/>
    </row>
    <row r="221" spans="1:26" ht="15.75" customHeight="1">
      <c r="A221" s="1"/>
      <c r="B221" s="2"/>
      <c r="C221" s="2"/>
      <c r="D221" s="2"/>
      <c r="E221" s="3"/>
      <c r="F221" s="3"/>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9">
    <mergeCell ref="A21:F21"/>
    <mergeCell ref="A2:J2"/>
    <mergeCell ref="A4:J4"/>
    <mergeCell ref="A5:J5"/>
    <mergeCell ref="A6:J6"/>
    <mergeCell ref="A7:J7"/>
    <mergeCell ref="A8:J8"/>
    <mergeCell ref="A9:J9"/>
    <mergeCell ref="A10:J10"/>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943"/>
  <sheetViews>
    <sheetView topLeftCell="A959" zoomScale="85" zoomScaleNormal="85" workbookViewId="0">
      <selection activeCell="N968" sqref="N968"/>
    </sheetView>
  </sheetViews>
  <sheetFormatPr defaultColWidth="14.3984375" defaultRowHeight="14.25"/>
  <cols>
    <col min="1" max="1" width="23.73046875" customWidth="1"/>
    <col min="2" max="2" width="15.86328125" customWidth="1"/>
    <col min="3" max="3" width="27.73046875" customWidth="1"/>
    <col min="4" max="4" width="27.1328125" customWidth="1"/>
    <col min="5" max="5" width="17.86328125" customWidth="1"/>
    <col min="6" max="6" width="26.3984375" customWidth="1"/>
    <col min="7" max="7" width="10.73046875" customWidth="1"/>
    <col min="8" max="8" width="16.1328125" customWidth="1"/>
    <col min="9" max="11" width="8" customWidth="1"/>
    <col min="12" max="12" width="24.265625" customWidth="1"/>
    <col min="13" max="26" width="8" customWidth="1"/>
  </cols>
  <sheetData>
    <row r="1" spans="1:26">
      <c r="A1" s="1"/>
      <c r="B1" s="2"/>
      <c r="C1" s="2"/>
      <c r="D1" s="2"/>
      <c r="E1" s="2"/>
      <c r="F1" s="2"/>
      <c r="G1" s="2"/>
      <c r="H1" s="3"/>
      <c r="I1" s="47"/>
      <c r="J1" s="47"/>
      <c r="K1" s="47"/>
      <c r="L1" s="47"/>
      <c r="M1" s="47"/>
      <c r="N1" s="47"/>
      <c r="O1" s="47"/>
      <c r="P1" s="47"/>
      <c r="Q1" s="47"/>
      <c r="R1" s="47"/>
      <c r="S1" s="47"/>
      <c r="T1" s="47"/>
      <c r="U1" s="47"/>
      <c r="V1" s="47"/>
      <c r="W1" s="47"/>
      <c r="X1" s="47"/>
      <c r="Y1" s="47"/>
      <c r="Z1" s="47"/>
    </row>
    <row r="2" spans="1:26" ht="15.4">
      <c r="A2" s="760" t="s">
        <v>335</v>
      </c>
      <c r="B2" s="757"/>
      <c r="C2" s="757"/>
      <c r="D2" s="757"/>
      <c r="E2" s="757"/>
      <c r="F2" s="757"/>
      <c r="G2" s="757"/>
      <c r="H2" s="757"/>
      <c r="I2" s="757"/>
      <c r="J2" s="757"/>
      <c r="K2" s="757"/>
      <c r="L2" s="19"/>
      <c r="M2" s="19"/>
      <c r="N2" s="19"/>
      <c r="O2" s="19"/>
      <c r="P2" s="19"/>
      <c r="Q2" s="19"/>
      <c r="R2" s="19"/>
      <c r="S2" s="19"/>
      <c r="T2" s="19"/>
      <c r="U2" s="19"/>
      <c r="V2" s="19"/>
      <c r="W2" s="19"/>
      <c r="X2" s="19"/>
      <c r="Y2" s="19"/>
      <c r="Z2" s="19"/>
    </row>
    <row r="3" spans="1:26">
      <c r="A3" s="22"/>
      <c r="B3" s="22"/>
      <c r="C3" s="22"/>
      <c r="D3" s="22"/>
      <c r="E3" s="22"/>
      <c r="F3" s="22"/>
      <c r="G3" s="22"/>
      <c r="H3" s="32"/>
      <c r="I3" s="19"/>
      <c r="J3" s="19"/>
      <c r="K3" s="19"/>
      <c r="L3" s="19"/>
      <c r="M3" s="19"/>
      <c r="N3" s="19"/>
      <c r="O3" s="19"/>
      <c r="P3" s="19"/>
      <c r="Q3" s="19"/>
      <c r="R3" s="19"/>
      <c r="S3" s="19"/>
      <c r="T3" s="19"/>
      <c r="U3" s="19"/>
      <c r="V3" s="19"/>
      <c r="W3" s="19"/>
      <c r="X3" s="19"/>
      <c r="Y3" s="19"/>
      <c r="Z3" s="19"/>
    </row>
    <row r="4" spans="1:26">
      <c r="A4" s="716" t="s">
        <v>181</v>
      </c>
      <c r="B4" s="716"/>
      <c r="C4" s="716"/>
      <c r="D4" s="716"/>
      <c r="E4" s="716"/>
      <c r="F4" s="716"/>
      <c r="G4" s="716"/>
      <c r="H4" s="716"/>
      <c r="I4" s="716"/>
      <c r="J4" s="716"/>
      <c r="K4" s="716"/>
      <c r="L4" s="43"/>
      <c r="M4" s="43"/>
      <c r="N4" s="43"/>
      <c r="O4" s="43"/>
      <c r="P4" s="43"/>
      <c r="Q4" s="43"/>
      <c r="R4" s="43"/>
      <c r="S4" s="43"/>
      <c r="T4" s="43"/>
      <c r="U4" s="43"/>
      <c r="V4" s="43"/>
      <c r="W4" s="43"/>
      <c r="X4" s="43"/>
      <c r="Y4" s="43"/>
      <c r="Z4" s="43"/>
    </row>
    <row r="5" spans="1:26">
      <c r="A5" s="716" t="s">
        <v>182</v>
      </c>
      <c r="B5" s="716"/>
      <c r="C5" s="716"/>
      <c r="D5" s="716"/>
      <c r="E5" s="716"/>
      <c r="F5" s="716"/>
      <c r="G5" s="716"/>
      <c r="H5" s="716"/>
      <c r="I5" s="716"/>
      <c r="J5" s="716"/>
      <c r="K5" s="716"/>
      <c r="L5" s="43"/>
      <c r="M5" s="43"/>
      <c r="N5" s="43"/>
      <c r="O5" s="43"/>
      <c r="P5" s="43"/>
      <c r="Q5" s="43"/>
      <c r="R5" s="43"/>
      <c r="S5" s="43"/>
      <c r="T5" s="43"/>
      <c r="U5" s="43"/>
      <c r="V5" s="43"/>
      <c r="W5" s="43"/>
      <c r="X5" s="43"/>
      <c r="Y5" s="43"/>
      <c r="Z5" s="43"/>
    </row>
    <row r="6" spans="1:26">
      <c r="A6" s="716" t="s">
        <v>183</v>
      </c>
      <c r="B6" s="716"/>
      <c r="C6" s="716"/>
      <c r="D6" s="716"/>
      <c r="E6" s="716"/>
      <c r="F6" s="716"/>
      <c r="G6" s="716"/>
      <c r="H6" s="716"/>
      <c r="I6" s="716"/>
      <c r="J6" s="716"/>
      <c r="K6" s="716"/>
      <c r="L6" s="43"/>
      <c r="M6" s="43"/>
      <c r="N6" s="43"/>
      <c r="O6" s="43"/>
      <c r="P6" s="43"/>
      <c r="Q6" s="43"/>
      <c r="R6" s="43"/>
      <c r="S6" s="43"/>
      <c r="T6" s="43"/>
      <c r="U6" s="43"/>
      <c r="V6" s="43"/>
      <c r="W6" s="43"/>
      <c r="X6" s="43"/>
      <c r="Y6" s="43"/>
      <c r="Z6" s="43"/>
    </row>
    <row r="7" spans="1:26">
      <c r="A7" s="716" t="s">
        <v>184</v>
      </c>
      <c r="B7" s="716"/>
      <c r="C7" s="716"/>
      <c r="D7" s="716"/>
      <c r="E7" s="716"/>
      <c r="F7" s="716"/>
      <c r="G7" s="716"/>
      <c r="H7" s="716"/>
      <c r="I7" s="716"/>
      <c r="J7" s="716"/>
      <c r="K7" s="716"/>
      <c r="L7" s="43"/>
      <c r="M7" s="43"/>
      <c r="N7" s="43"/>
      <c r="O7" s="43"/>
      <c r="P7" s="43"/>
      <c r="Q7" s="43"/>
      <c r="R7" s="43"/>
      <c r="S7" s="43"/>
      <c r="T7" s="43"/>
      <c r="U7" s="43"/>
      <c r="V7" s="43"/>
      <c r="W7" s="43"/>
      <c r="X7" s="43"/>
      <c r="Y7" s="43"/>
      <c r="Z7" s="43"/>
    </row>
    <row r="8" spans="1:26">
      <c r="A8" s="716" t="s">
        <v>185</v>
      </c>
      <c r="B8" s="716"/>
      <c r="C8" s="716"/>
      <c r="D8" s="716"/>
      <c r="E8" s="716"/>
      <c r="F8" s="716"/>
      <c r="G8" s="716"/>
      <c r="H8" s="716"/>
      <c r="I8" s="716"/>
      <c r="J8" s="716"/>
      <c r="K8" s="716"/>
      <c r="L8" s="43"/>
      <c r="M8" s="43"/>
      <c r="N8" s="43"/>
      <c r="O8" s="43"/>
      <c r="P8" s="43"/>
      <c r="Q8" s="43"/>
      <c r="R8" s="43"/>
      <c r="S8" s="43"/>
      <c r="T8" s="43"/>
      <c r="U8" s="43"/>
      <c r="V8" s="43"/>
      <c r="W8" s="43"/>
      <c r="X8" s="43"/>
      <c r="Y8" s="43"/>
      <c r="Z8" s="43"/>
    </row>
    <row r="9" spans="1:26">
      <c r="A9" s="716" t="s">
        <v>186</v>
      </c>
      <c r="B9" s="716"/>
      <c r="C9" s="716"/>
      <c r="D9" s="716"/>
      <c r="E9" s="716"/>
      <c r="F9" s="716"/>
      <c r="G9" s="716"/>
      <c r="H9" s="716"/>
      <c r="I9" s="716"/>
      <c r="J9" s="716"/>
      <c r="K9" s="716"/>
      <c r="L9" s="43"/>
      <c r="M9" s="43"/>
      <c r="N9" s="43"/>
      <c r="O9" s="43"/>
      <c r="P9" s="43"/>
      <c r="Q9" s="43"/>
      <c r="R9" s="43"/>
      <c r="S9" s="43"/>
      <c r="T9" s="43"/>
      <c r="U9" s="43"/>
      <c r="V9" s="43"/>
      <c r="W9" s="43"/>
      <c r="X9" s="43"/>
      <c r="Y9" s="43"/>
      <c r="Z9" s="43"/>
    </row>
    <row r="10" spans="1:26">
      <c r="A10" s="761" t="s">
        <v>96</v>
      </c>
      <c r="B10" s="761"/>
      <c r="C10" s="761"/>
      <c r="D10" s="761"/>
      <c r="E10" s="761"/>
      <c r="F10" s="761"/>
      <c r="G10" s="761"/>
      <c r="H10" s="761"/>
      <c r="I10" s="761"/>
      <c r="J10" s="761"/>
      <c r="K10" s="761"/>
      <c r="L10" s="43"/>
      <c r="M10" s="43"/>
      <c r="N10" s="43"/>
      <c r="O10" s="43"/>
      <c r="P10" s="43"/>
      <c r="Q10" s="43"/>
      <c r="R10" s="43"/>
      <c r="S10" s="43"/>
      <c r="T10" s="43"/>
      <c r="U10" s="43"/>
      <c r="V10" s="43"/>
      <c r="W10" s="43"/>
      <c r="X10" s="43"/>
      <c r="Y10" s="43"/>
      <c r="Z10" s="43"/>
    </row>
    <row r="11" spans="1:26">
      <c r="A11" s="758" t="s">
        <v>187</v>
      </c>
      <c r="B11" s="716"/>
      <c r="C11" s="716"/>
      <c r="D11" s="716"/>
      <c r="E11" s="716"/>
      <c r="F11" s="716"/>
      <c r="G11" s="716"/>
      <c r="H11" s="716"/>
      <c r="I11" s="716"/>
      <c r="J11" s="716"/>
      <c r="K11" s="716"/>
      <c r="L11" s="43"/>
      <c r="M11" s="43"/>
      <c r="N11" s="43"/>
      <c r="O11" s="43"/>
      <c r="P11" s="43"/>
      <c r="Q11" s="43"/>
      <c r="R11" s="43"/>
      <c r="S11" s="43"/>
      <c r="T11" s="43"/>
      <c r="U11" s="43"/>
      <c r="V11" s="43"/>
      <c r="W11" s="43"/>
      <c r="X11" s="43"/>
      <c r="Y11" s="43"/>
      <c r="Z11" s="43"/>
    </row>
    <row r="12" spans="1:26">
      <c r="A12" s="755" t="s">
        <v>188</v>
      </c>
      <c r="B12" s="755"/>
      <c r="C12" s="755"/>
      <c r="D12" s="755"/>
      <c r="E12" s="755"/>
      <c r="F12" s="755"/>
      <c r="G12" s="755"/>
      <c r="H12" s="755"/>
      <c r="I12" s="755"/>
      <c r="J12" s="755"/>
      <c r="K12" s="755"/>
      <c r="L12" s="43"/>
      <c r="M12" s="43"/>
      <c r="N12" s="43"/>
      <c r="O12" s="43"/>
      <c r="P12" s="43"/>
      <c r="Q12" s="43"/>
      <c r="R12" s="43"/>
      <c r="S12" s="43"/>
      <c r="T12" s="43"/>
      <c r="U12" s="43"/>
      <c r="V12" s="43"/>
      <c r="W12" s="43"/>
      <c r="X12" s="43"/>
      <c r="Y12" s="43"/>
      <c r="Z12" s="43"/>
    </row>
    <row r="13" spans="1:26">
      <c r="A13" s="7"/>
      <c r="B13" s="8"/>
      <c r="C13" s="8"/>
      <c r="D13" s="8"/>
      <c r="E13" s="8"/>
      <c r="F13" s="8"/>
      <c r="G13" s="8"/>
      <c r="H13" s="32"/>
      <c r="I13" s="19"/>
      <c r="J13" s="19"/>
      <c r="K13" s="19"/>
      <c r="L13" s="19"/>
      <c r="M13" s="19"/>
      <c r="N13" s="19"/>
      <c r="O13" s="19"/>
      <c r="P13" s="19"/>
      <c r="Q13" s="19"/>
      <c r="R13" s="19"/>
      <c r="S13" s="19"/>
      <c r="T13" s="19"/>
      <c r="U13" s="19"/>
      <c r="V13" s="19"/>
      <c r="W13" s="19"/>
      <c r="X13" s="19"/>
      <c r="Y13" s="19"/>
      <c r="Z13" s="19"/>
    </row>
    <row r="14" spans="1:26" ht="76.5">
      <c r="A14" s="11" t="s">
        <v>100</v>
      </c>
      <c r="B14" s="10" t="s">
        <v>368</v>
      </c>
      <c r="C14" s="10" t="s">
        <v>85</v>
      </c>
      <c r="D14" s="10" t="s">
        <v>369</v>
      </c>
      <c r="E14" s="11" t="s">
        <v>364</v>
      </c>
      <c r="F14" s="10" t="s">
        <v>367</v>
      </c>
      <c r="G14" s="20" t="s">
        <v>102</v>
      </c>
      <c r="H14" s="20" t="s">
        <v>55</v>
      </c>
      <c r="I14" s="20" t="s">
        <v>56</v>
      </c>
      <c r="J14" s="42" t="s">
        <v>71</v>
      </c>
      <c r="K14" s="209" t="s">
        <v>57</v>
      </c>
      <c r="L14" s="220" t="s">
        <v>393</v>
      </c>
      <c r="M14" s="19"/>
      <c r="N14" s="19"/>
      <c r="O14" s="19"/>
      <c r="P14" s="19"/>
      <c r="Q14" s="19"/>
      <c r="R14" s="19"/>
      <c r="S14" s="19"/>
      <c r="T14" s="19"/>
      <c r="U14" s="19"/>
      <c r="V14" s="19"/>
      <c r="W14" s="19"/>
      <c r="X14" s="19"/>
      <c r="Y14" s="19"/>
      <c r="Z14" s="19"/>
    </row>
    <row r="15" spans="1:26" ht="127.5">
      <c r="A15" s="221" t="s">
        <v>432</v>
      </c>
      <c r="B15" s="292" t="s">
        <v>433</v>
      </c>
      <c r="C15" s="221" t="s">
        <v>422</v>
      </c>
      <c r="D15" s="292" t="s">
        <v>466</v>
      </c>
      <c r="E15" s="221" t="s">
        <v>467</v>
      </c>
      <c r="F15" s="221" t="s">
        <v>468</v>
      </c>
      <c r="G15" s="292">
        <v>4</v>
      </c>
      <c r="H15" s="292">
        <v>4</v>
      </c>
      <c r="I15" s="455">
        <v>4</v>
      </c>
      <c r="J15" s="455">
        <v>20</v>
      </c>
      <c r="K15" s="455">
        <v>5</v>
      </c>
      <c r="L15" s="292" t="s">
        <v>431</v>
      </c>
      <c r="M15" s="19"/>
      <c r="N15" s="19"/>
      <c r="O15" s="19"/>
      <c r="P15" s="19"/>
      <c r="Q15" s="19"/>
      <c r="R15" s="19"/>
      <c r="S15" s="19"/>
      <c r="T15" s="19"/>
      <c r="U15" s="19"/>
      <c r="V15" s="19"/>
      <c r="W15" s="19"/>
      <c r="X15" s="19"/>
      <c r="Y15" s="19"/>
      <c r="Z15" s="19"/>
    </row>
    <row r="16" spans="1:26" ht="76.5">
      <c r="A16" s="221" t="s">
        <v>439</v>
      </c>
      <c r="B16" s="292" t="s">
        <v>440</v>
      </c>
      <c r="C16" s="221" t="s">
        <v>422</v>
      </c>
      <c r="D16" s="292" t="s">
        <v>469</v>
      </c>
      <c r="E16" s="221" t="s">
        <v>470</v>
      </c>
      <c r="F16" s="221" t="s">
        <v>471</v>
      </c>
      <c r="G16" s="292">
        <v>6</v>
      </c>
      <c r="H16" s="292">
        <v>6</v>
      </c>
      <c r="I16" s="455">
        <v>6</v>
      </c>
      <c r="J16" s="455">
        <v>10</v>
      </c>
      <c r="K16" s="456">
        <f>10/6</f>
        <v>1.6666666666666667</v>
      </c>
      <c r="L16" s="292" t="s">
        <v>431</v>
      </c>
      <c r="M16" s="19"/>
      <c r="N16" s="19"/>
      <c r="O16" s="19"/>
      <c r="P16" s="19"/>
      <c r="Q16" s="19"/>
      <c r="R16" s="19"/>
      <c r="S16" s="19"/>
      <c r="T16" s="19"/>
      <c r="U16" s="19"/>
      <c r="V16" s="19"/>
      <c r="W16" s="19"/>
      <c r="X16" s="19"/>
      <c r="Y16" s="19"/>
      <c r="Z16" s="19"/>
    </row>
    <row r="17" spans="1:26" ht="89.25">
      <c r="A17" s="221" t="s">
        <v>439</v>
      </c>
      <c r="B17" s="292" t="s">
        <v>440</v>
      </c>
      <c r="C17" s="221" t="s">
        <v>422</v>
      </c>
      <c r="D17" s="221" t="s">
        <v>472</v>
      </c>
      <c r="E17" s="221" t="s">
        <v>473</v>
      </c>
      <c r="F17" s="221" t="s">
        <v>468</v>
      </c>
      <c r="G17" s="292">
        <v>6</v>
      </c>
      <c r="H17" s="292">
        <v>6</v>
      </c>
      <c r="I17" s="455">
        <v>6</v>
      </c>
      <c r="J17" s="455">
        <v>20</v>
      </c>
      <c r="K17" s="456">
        <f>20/6</f>
        <v>3.3333333333333335</v>
      </c>
      <c r="L17" s="292" t="s">
        <v>431</v>
      </c>
      <c r="M17" s="19"/>
      <c r="N17" s="19"/>
      <c r="O17" s="19"/>
      <c r="P17" s="19"/>
      <c r="Q17" s="19"/>
      <c r="R17" s="19"/>
      <c r="S17" s="19"/>
      <c r="T17" s="19"/>
      <c r="U17" s="19"/>
      <c r="V17" s="19"/>
      <c r="W17" s="19"/>
      <c r="X17" s="19"/>
      <c r="Y17" s="19"/>
      <c r="Z17" s="19"/>
    </row>
    <row r="18" spans="1:26" ht="76.5">
      <c r="A18" s="221" t="s">
        <v>474</v>
      </c>
      <c r="B18" s="292" t="s">
        <v>446</v>
      </c>
      <c r="C18" s="221" t="s">
        <v>422</v>
      </c>
      <c r="D18" s="221" t="s">
        <v>475</v>
      </c>
      <c r="E18" s="221" t="s">
        <v>476</v>
      </c>
      <c r="F18" s="221" t="s">
        <v>477</v>
      </c>
      <c r="G18" s="292">
        <v>1</v>
      </c>
      <c r="H18" s="292">
        <v>1</v>
      </c>
      <c r="I18" s="455">
        <v>1</v>
      </c>
      <c r="J18" s="455">
        <v>20</v>
      </c>
      <c r="K18" s="455">
        <v>20</v>
      </c>
      <c r="L18" s="292" t="s">
        <v>431</v>
      </c>
      <c r="M18" s="19"/>
      <c r="N18" s="19"/>
      <c r="O18" s="19"/>
      <c r="P18" s="19"/>
      <c r="Q18" s="19"/>
      <c r="R18" s="19"/>
      <c r="S18" s="19"/>
      <c r="T18" s="19"/>
      <c r="U18" s="19"/>
      <c r="V18" s="19"/>
      <c r="W18" s="19"/>
      <c r="X18" s="19"/>
      <c r="Y18" s="19"/>
      <c r="Z18" s="19"/>
    </row>
    <row r="19" spans="1:26" ht="76.5">
      <c r="A19" s="221" t="s">
        <v>474</v>
      </c>
      <c r="B19" s="292" t="s">
        <v>446</v>
      </c>
      <c r="C19" s="221" t="s">
        <v>422</v>
      </c>
      <c r="D19" s="221" t="s">
        <v>478</v>
      </c>
      <c r="E19" s="221" t="s">
        <v>479</v>
      </c>
      <c r="F19" s="221" t="s">
        <v>480</v>
      </c>
      <c r="G19" s="292">
        <v>1</v>
      </c>
      <c r="H19" s="292">
        <v>1</v>
      </c>
      <c r="I19" s="455">
        <v>1</v>
      </c>
      <c r="J19" s="455">
        <v>20</v>
      </c>
      <c r="K19" s="455">
        <v>20</v>
      </c>
      <c r="L19" s="292" t="s">
        <v>431</v>
      </c>
      <c r="M19" s="19"/>
      <c r="N19" s="19"/>
      <c r="O19" s="19"/>
      <c r="P19" s="19"/>
      <c r="Q19" s="19"/>
      <c r="R19" s="19"/>
      <c r="S19" s="19"/>
      <c r="T19" s="19"/>
      <c r="U19" s="19"/>
      <c r="V19" s="19"/>
      <c r="W19" s="19"/>
      <c r="X19" s="19"/>
      <c r="Y19" s="19"/>
      <c r="Z19" s="19"/>
    </row>
    <row r="20" spans="1:26" ht="76.5">
      <c r="A20" s="221" t="s">
        <v>474</v>
      </c>
      <c r="B20" s="292" t="s">
        <v>446</v>
      </c>
      <c r="C20" s="221" t="s">
        <v>422</v>
      </c>
      <c r="D20" s="221" t="s">
        <v>481</v>
      </c>
      <c r="E20" s="221" t="s">
        <v>482</v>
      </c>
      <c r="F20" s="292" t="s">
        <v>483</v>
      </c>
      <c r="G20" s="292">
        <v>1</v>
      </c>
      <c r="H20" s="292">
        <v>1</v>
      </c>
      <c r="I20" s="455">
        <v>1</v>
      </c>
      <c r="J20" s="455">
        <v>20</v>
      </c>
      <c r="K20" s="455">
        <v>20</v>
      </c>
      <c r="L20" s="292" t="s">
        <v>431</v>
      </c>
      <c r="M20" s="19"/>
      <c r="N20" s="19"/>
      <c r="O20" s="19"/>
      <c r="P20" s="19"/>
      <c r="Q20" s="19"/>
      <c r="R20" s="19"/>
      <c r="S20" s="19"/>
      <c r="T20" s="19"/>
      <c r="U20" s="19"/>
      <c r="V20" s="19"/>
      <c r="W20" s="19"/>
      <c r="X20" s="19"/>
      <c r="Y20" s="19"/>
      <c r="Z20" s="19"/>
    </row>
    <row r="21" spans="1:26" ht="76.5">
      <c r="A21" s="221" t="s">
        <v>474</v>
      </c>
      <c r="B21" s="292" t="s">
        <v>446</v>
      </c>
      <c r="C21" s="221" t="s">
        <v>422</v>
      </c>
      <c r="D21" s="290" t="s">
        <v>484</v>
      </c>
      <c r="E21" s="256" t="s">
        <v>485</v>
      </c>
      <c r="F21" s="256" t="s">
        <v>471</v>
      </c>
      <c r="G21" s="457">
        <v>1</v>
      </c>
      <c r="H21" s="457">
        <v>1</v>
      </c>
      <c r="I21" s="458">
        <v>1</v>
      </c>
      <c r="J21" s="458">
        <v>10</v>
      </c>
      <c r="K21" s="458">
        <v>10</v>
      </c>
      <c r="L21" s="292" t="s">
        <v>431</v>
      </c>
      <c r="M21" s="19"/>
      <c r="N21" s="19"/>
      <c r="O21" s="19"/>
      <c r="P21" s="19"/>
      <c r="Q21" s="19"/>
      <c r="R21" s="19"/>
      <c r="S21" s="19"/>
      <c r="T21" s="19"/>
      <c r="U21" s="19"/>
      <c r="V21" s="19"/>
      <c r="W21" s="19"/>
      <c r="X21" s="19"/>
      <c r="Y21" s="19"/>
      <c r="Z21" s="19"/>
    </row>
    <row r="22" spans="1:26" ht="89.25">
      <c r="A22" s="221" t="s">
        <v>474</v>
      </c>
      <c r="B22" s="292" t="s">
        <v>446</v>
      </c>
      <c r="C22" s="221" t="s">
        <v>422</v>
      </c>
      <c r="D22" s="221" t="s">
        <v>486</v>
      </c>
      <c r="E22" s="221" t="s">
        <v>487</v>
      </c>
      <c r="F22" s="221" t="s">
        <v>488</v>
      </c>
      <c r="G22" s="198">
        <v>1</v>
      </c>
      <c r="H22" s="198">
        <v>1</v>
      </c>
      <c r="I22" s="458">
        <v>1</v>
      </c>
      <c r="J22" s="458">
        <v>20</v>
      </c>
      <c r="K22" s="458">
        <v>20</v>
      </c>
      <c r="L22" s="292" t="s">
        <v>431</v>
      </c>
      <c r="M22" s="19"/>
      <c r="N22" s="19"/>
      <c r="O22" s="19"/>
      <c r="P22" s="19"/>
      <c r="Q22" s="19"/>
      <c r="R22" s="19"/>
      <c r="S22" s="19"/>
      <c r="T22" s="19"/>
      <c r="U22" s="19"/>
      <c r="V22" s="19"/>
      <c r="W22" s="19"/>
      <c r="X22" s="19"/>
      <c r="Y22" s="19"/>
      <c r="Z22" s="19"/>
    </row>
    <row r="23" spans="1:26" ht="89.25">
      <c r="A23" s="221" t="s">
        <v>474</v>
      </c>
      <c r="B23" s="292" t="s">
        <v>446</v>
      </c>
      <c r="C23" s="221" t="s">
        <v>422</v>
      </c>
      <c r="D23" s="292" t="s">
        <v>489</v>
      </c>
      <c r="E23" s="221" t="s">
        <v>490</v>
      </c>
      <c r="F23" s="221" t="s">
        <v>471</v>
      </c>
      <c r="G23" s="198">
        <v>1</v>
      </c>
      <c r="H23" s="198">
        <v>1</v>
      </c>
      <c r="I23" s="458">
        <v>1</v>
      </c>
      <c r="J23" s="458">
        <v>10</v>
      </c>
      <c r="K23" s="458">
        <v>10</v>
      </c>
      <c r="L23" s="292" t="s">
        <v>431</v>
      </c>
      <c r="M23" s="19"/>
      <c r="N23" s="19"/>
      <c r="O23" s="19"/>
      <c r="P23" s="19"/>
      <c r="Q23" s="19"/>
      <c r="R23" s="19"/>
      <c r="S23" s="19"/>
      <c r="T23" s="19"/>
      <c r="U23" s="19"/>
      <c r="V23" s="19"/>
      <c r="W23" s="19"/>
      <c r="X23" s="19"/>
      <c r="Y23" s="19"/>
      <c r="Z23" s="19"/>
    </row>
    <row r="24" spans="1:26" ht="89.25">
      <c r="A24" s="221" t="s">
        <v>491</v>
      </c>
      <c r="B24" s="292" t="s">
        <v>492</v>
      </c>
      <c r="C24" s="221" t="s">
        <v>422</v>
      </c>
      <c r="D24" s="221" t="s">
        <v>493</v>
      </c>
      <c r="E24" s="221" t="s">
        <v>494</v>
      </c>
      <c r="F24" s="221" t="s">
        <v>495</v>
      </c>
      <c r="G24" s="198">
        <v>2</v>
      </c>
      <c r="H24" s="198">
        <v>2</v>
      </c>
      <c r="I24" s="458">
        <v>2</v>
      </c>
      <c r="J24" s="458">
        <v>20</v>
      </c>
      <c r="K24" s="458">
        <v>10</v>
      </c>
      <c r="L24" s="292" t="s">
        <v>431</v>
      </c>
      <c r="M24" s="19"/>
      <c r="N24" s="19"/>
      <c r="O24" s="19"/>
      <c r="P24" s="19"/>
      <c r="Q24" s="19"/>
      <c r="R24" s="19"/>
      <c r="S24" s="19"/>
      <c r="T24" s="19"/>
      <c r="U24" s="19"/>
      <c r="V24" s="19"/>
      <c r="W24" s="19"/>
      <c r="X24" s="19"/>
      <c r="Y24" s="19"/>
      <c r="Z24" s="19"/>
    </row>
    <row r="25" spans="1:26" ht="63.75">
      <c r="A25" s="221" t="s">
        <v>491</v>
      </c>
      <c r="B25" s="292" t="s">
        <v>492</v>
      </c>
      <c r="C25" s="221" t="s">
        <v>422</v>
      </c>
      <c r="D25" s="292" t="s">
        <v>496</v>
      </c>
      <c r="E25" s="228" t="s">
        <v>497</v>
      </c>
      <c r="F25" s="221" t="s">
        <v>471</v>
      </c>
      <c r="G25" s="198">
        <v>2</v>
      </c>
      <c r="H25" s="198">
        <v>2</v>
      </c>
      <c r="I25" s="458">
        <v>2</v>
      </c>
      <c r="J25" s="458">
        <v>10</v>
      </c>
      <c r="K25" s="458">
        <v>5</v>
      </c>
      <c r="L25" s="292" t="s">
        <v>431</v>
      </c>
      <c r="M25" s="19"/>
      <c r="N25" s="19"/>
      <c r="O25" s="19"/>
      <c r="P25" s="19"/>
      <c r="Q25" s="19"/>
      <c r="R25" s="19"/>
      <c r="S25" s="19"/>
      <c r="T25" s="19"/>
      <c r="U25" s="19"/>
      <c r="V25" s="19"/>
      <c r="W25" s="19"/>
      <c r="X25" s="19"/>
      <c r="Y25" s="19"/>
      <c r="Z25" s="19"/>
    </row>
    <row r="26" spans="1:26" ht="63.75">
      <c r="A26" s="221" t="s">
        <v>474</v>
      </c>
      <c r="B26" s="292" t="s">
        <v>498</v>
      </c>
      <c r="C26" s="221" t="s">
        <v>422</v>
      </c>
      <c r="D26" s="221" t="s">
        <v>499</v>
      </c>
      <c r="E26" s="221" t="s">
        <v>500</v>
      </c>
      <c r="F26" s="221" t="s">
        <v>471</v>
      </c>
      <c r="G26" s="198">
        <v>1</v>
      </c>
      <c r="H26" s="198">
        <v>1</v>
      </c>
      <c r="I26" s="458">
        <v>1</v>
      </c>
      <c r="J26" s="458">
        <v>10</v>
      </c>
      <c r="K26" s="458">
        <v>10</v>
      </c>
      <c r="L26" s="292" t="s">
        <v>431</v>
      </c>
      <c r="M26" s="19"/>
      <c r="N26" s="19"/>
      <c r="O26" s="19"/>
      <c r="P26" s="19"/>
      <c r="Q26" s="19"/>
      <c r="R26" s="19"/>
      <c r="S26" s="19"/>
      <c r="T26" s="19"/>
      <c r="U26" s="19"/>
      <c r="V26" s="19"/>
      <c r="W26" s="19"/>
      <c r="X26" s="19"/>
      <c r="Y26" s="19"/>
      <c r="Z26" s="19"/>
    </row>
    <row r="27" spans="1:26" ht="63.75">
      <c r="A27" s="221" t="s">
        <v>474</v>
      </c>
      <c r="B27" s="292" t="s">
        <v>501</v>
      </c>
      <c r="C27" s="221" t="s">
        <v>422</v>
      </c>
      <c r="D27" s="292" t="s">
        <v>499</v>
      </c>
      <c r="E27" s="221" t="s">
        <v>500</v>
      </c>
      <c r="F27" s="221" t="s">
        <v>471</v>
      </c>
      <c r="G27" s="198">
        <v>1</v>
      </c>
      <c r="H27" s="198">
        <v>1</v>
      </c>
      <c r="I27" s="458">
        <v>1</v>
      </c>
      <c r="J27" s="458">
        <v>10</v>
      </c>
      <c r="K27" s="458">
        <v>10</v>
      </c>
      <c r="L27" s="292" t="s">
        <v>431</v>
      </c>
      <c r="M27" s="19"/>
      <c r="N27" s="19"/>
      <c r="O27" s="19"/>
      <c r="P27" s="19"/>
      <c r="Q27" s="19"/>
      <c r="R27" s="19"/>
      <c r="S27" s="19"/>
      <c r="T27" s="19"/>
      <c r="U27" s="19"/>
      <c r="V27" s="19"/>
      <c r="W27" s="19"/>
      <c r="X27" s="19"/>
      <c r="Y27" s="19"/>
      <c r="Z27" s="19"/>
    </row>
    <row r="28" spans="1:26" ht="63.75">
      <c r="A28" s="182" t="s">
        <v>474</v>
      </c>
      <c r="B28" s="471" t="s">
        <v>502</v>
      </c>
      <c r="C28" s="182" t="s">
        <v>422</v>
      </c>
      <c r="D28" s="471" t="s">
        <v>499</v>
      </c>
      <c r="E28" s="182" t="s">
        <v>500</v>
      </c>
      <c r="F28" s="182" t="s">
        <v>471</v>
      </c>
      <c r="G28" s="433">
        <v>1</v>
      </c>
      <c r="H28" s="433">
        <v>1</v>
      </c>
      <c r="I28" s="458">
        <v>1</v>
      </c>
      <c r="J28" s="458">
        <v>10</v>
      </c>
      <c r="K28" s="458">
        <v>10</v>
      </c>
      <c r="L28" s="292" t="s">
        <v>431</v>
      </c>
      <c r="M28" s="19"/>
      <c r="N28" s="19"/>
      <c r="O28" s="19"/>
      <c r="P28" s="19"/>
      <c r="Q28" s="19"/>
      <c r="R28" s="19"/>
      <c r="S28" s="19"/>
      <c r="T28" s="19"/>
      <c r="U28" s="19"/>
      <c r="V28" s="19"/>
      <c r="W28" s="19"/>
      <c r="X28" s="19"/>
      <c r="Y28" s="19"/>
      <c r="Z28" s="19"/>
    </row>
    <row r="29" spans="1:26" ht="63.75">
      <c r="A29" s="182" t="s">
        <v>503</v>
      </c>
      <c r="B29" s="471" t="s">
        <v>504</v>
      </c>
      <c r="C29" s="182" t="s">
        <v>422</v>
      </c>
      <c r="D29" s="471" t="s">
        <v>499</v>
      </c>
      <c r="E29" s="182" t="s">
        <v>500</v>
      </c>
      <c r="F29" s="182" t="s">
        <v>471</v>
      </c>
      <c r="G29" s="433">
        <v>3</v>
      </c>
      <c r="H29" s="433">
        <v>3</v>
      </c>
      <c r="I29" s="458">
        <v>3</v>
      </c>
      <c r="J29" s="458">
        <v>10</v>
      </c>
      <c r="K29" s="460">
        <f>10/3</f>
        <v>3.3333333333333335</v>
      </c>
      <c r="L29" s="292" t="s">
        <v>431</v>
      </c>
      <c r="M29" s="19"/>
      <c r="N29" s="19"/>
      <c r="O29" s="19"/>
      <c r="P29" s="19"/>
      <c r="Q29" s="19"/>
      <c r="R29" s="19"/>
      <c r="S29" s="19"/>
      <c r="T29" s="19"/>
      <c r="U29" s="19"/>
      <c r="V29" s="19"/>
      <c r="W29" s="19"/>
      <c r="X29" s="19"/>
      <c r="Y29" s="19"/>
      <c r="Z29" s="19"/>
    </row>
    <row r="30" spans="1:26" ht="63.75">
      <c r="A30" s="182" t="s">
        <v>505</v>
      </c>
      <c r="B30" s="471" t="s">
        <v>506</v>
      </c>
      <c r="C30" s="182" t="s">
        <v>422</v>
      </c>
      <c r="D30" s="471" t="s">
        <v>499</v>
      </c>
      <c r="E30" s="182" t="s">
        <v>500</v>
      </c>
      <c r="F30" s="182" t="s">
        <v>471</v>
      </c>
      <c r="G30" s="433">
        <v>2</v>
      </c>
      <c r="H30" s="433">
        <v>2</v>
      </c>
      <c r="I30" s="458">
        <v>2</v>
      </c>
      <c r="J30" s="458">
        <v>10</v>
      </c>
      <c r="K30" s="458">
        <v>5</v>
      </c>
      <c r="L30" s="292" t="s">
        <v>431</v>
      </c>
      <c r="M30" s="19"/>
      <c r="N30" s="19"/>
      <c r="O30" s="19"/>
      <c r="P30" s="19"/>
      <c r="Q30" s="19"/>
      <c r="R30" s="19"/>
      <c r="S30" s="19"/>
      <c r="T30" s="19"/>
      <c r="U30" s="19"/>
      <c r="V30" s="19"/>
      <c r="W30" s="19"/>
      <c r="X30" s="19"/>
      <c r="Y30" s="19"/>
      <c r="Z30" s="19"/>
    </row>
    <row r="31" spans="1:26" ht="63.75">
      <c r="A31" s="182" t="s">
        <v>507</v>
      </c>
      <c r="B31" s="471" t="s">
        <v>508</v>
      </c>
      <c r="C31" s="182" t="s">
        <v>422</v>
      </c>
      <c r="D31" s="471" t="s">
        <v>499</v>
      </c>
      <c r="E31" s="221" t="s">
        <v>500</v>
      </c>
      <c r="F31" s="182" t="s">
        <v>471</v>
      </c>
      <c r="G31" s="433">
        <v>2</v>
      </c>
      <c r="H31" s="433">
        <v>2</v>
      </c>
      <c r="I31" s="458">
        <v>2</v>
      </c>
      <c r="J31" s="458">
        <v>10</v>
      </c>
      <c r="K31" s="458">
        <v>5</v>
      </c>
      <c r="L31" s="292" t="s">
        <v>431</v>
      </c>
      <c r="M31" s="19"/>
      <c r="N31" s="19"/>
      <c r="O31" s="19"/>
      <c r="P31" s="19"/>
      <c r="Q31" s="19"/>
      <c r="R31" s="19"/>
      <c r="S31" s="19"/>
      <c r="T31" s="19"/>
      <c r="U31" s="19"/>
      <c r="V31" s="19"/>
      <c r="W31" s="19"/>
      <c r="X31" s="19"/>
      <c r="Y31" s="19"/>
      <c r="Z31" s="19"/>
    </row>
    <row r="32" spans="1:26" ht="114.75">
      <c r="A32" s="261" t="s">
        <v>669</v>
      </c>
      <c r="B32" s="190" t="s">
        <v>671</v>
      </c>
      <c r="C32" s="190" t="s">
        <v>422</v>
      </c>
      <c r="D32" s="190" t="s">
        <v>674</v>
      </c>
      <c r="E32" s="190" t="s">
        <v>693</v>
      </c>
      <c r="F32" s="190" t="s">
        <v>712</v>
      </c>
      <c r="G32" s="190">
        <v>2</v>
      </c>
      <c r="H32" s="190">
        <v>2</v>
      </c>
      <c r="I32" s="381">
        <v>2</v>
      </c>
      <c r="J32" s="381">
        <v>20</v>
      </c>
      <c r="K32" s="381">
        <f t="shared" ref="K32:K50" si="0">J32/I32</f>
        <v>10</v>
      </c>
      <c r="L32" s="472" t="s">
        <v>668</v>
      </c>
      <c r="M32" s="19"/>
      <c r="N32" s="19"/>
      <c r="O32" s="19"/>
      <c r="P32" s="19"/>
      <c r="Q32" s="19"/>
      <c r="R32" s="19"/>
      <c r="S32" s="19"/>
      <c r="T32" s="19"/>
      <c r="U32" s="19"/>
      <c r="V32" s="19"/>
      <c r="W32" s="19"/>
      <c r="X32" s="19"/>
      <c r="Y32" s="19"/>
      <c r="Z32" s="19"/>
    </row>
    <row r="33" spans="1:26" ht="102">
      <c r="A33" s="261" t="s">
        <v>669</v>
      </c>
      <c r="B33" s="221" t="s">
        <v>671</v>
      </c>
      <c r="C33" s="221" t="s">
        <v>422</v>
      </c>
      <c r="D33" s="221" t="s">
        <v>675</v>
      </c>
      <c r="E33" s="221" t="s">
        <v>694</v>
      </c>
      <c r="F33" s="258" t="s">
        <v>713</v>
      </c>
      <c r="G33" s="190">
        <v>2</v>
      </c>
      <c r="H33" s="190">
        <v>2</v>
      </c>
      <c r="I33" s="381">
        <v>2</v>
      </c>
      <c r="J33" s="381">
        <v>20</v>
      </c>
      <c r="K33" s="381">
        <f t="shared" si="0"/>
        <v>10</v>
      </c>
      <c r="L33" s="472" t="s">
        <v>668</v>
      </c>
      <c r="M33" s="19"/>
      <c r="N33" s="19"/>
      <c r="O33" s="19"/>
      <c r="P33" s="19"/>
      <c r="Q33" s="19"/>
      <c r="R33" s="19"/>
      <c r="S33" s="19"/>
      <c r="T33" s="19"/>
      <c r="U33" s="19"/>
      <c r="V33" s="19"/>
      <c r="W33" s="19"/>
      <c r="X33" s="19"/>
      <c r="Y33" s="19"/>
      <c r="Z33" s="19"/>
    </row>
    <row r="34" spans="1:26" ht="76.5">
      <c r="A34" s="261" t="s">
        <v>669</v>
      </c>
      <c r="B34" s="221" t="s">
        <v>671</v>
      </c>
      <c r="C34" s="221" t="s">
        <v>422</v>
      </c>
      <c r="D34" s="221" t="s">
        <v>676</v>
      </c>
      <c r="E34" s="221" t="s">
        <v>695</v>
      </c>
      <c r="F34" s="221" t="s">
        <v>714</v>
      </c>
      <c r="G34" s="190">
        <v>2</v>
      </c>
      <c r="H34" s="190">
        <v>2</v>
      </c>
      <c r="I34" s="381">
        <v>2</v>
      </c>
      <c r="J34" s="381">
        <v>10</v>
      </c>
      <c r="K34" s="381">
        <f t="shared" si="0"/>
        <v>5</v>
      </c>
      <c r="L34" s="472" t="s">
        <v>668</v>
      </c>
      <c r="M34" s="19"/>
      <c r="N34" s="19"/>
      <c r="O34" s="19"/>
      <c r="P34" s="19"/>
      <c r="Q34" s="19"/>
      <c r="R34" s="19"/>
      <c r="S34" s="19"/>
      <c r="T34" s="19"/>
      <c r="U34" s="19"/>
      <c r="V34" s="19"/>
      <c r="W34" s="19"/>
      <c r="X34" s="19"/>
      <c r="Y34" s="19"/>
      <c r="Z34" s="19"/>
    </row>
    <row r="35" spans="1:26" ht="140.25">
      <c r="A35" s="261" t="s">
        <v>572</v>
      </c>
      <c r="B35" s="221" t="s">
        <v>615</v>
      </c>
      <c r="C35" s="221" t="s">
        <v>422</v>
      </c>
      <c r="D35" s="221" t="s">
        <v>677</v>
      </c>
      <c r="E35" s="221" t="s">
        <v>696</v>
      </c>
      <c r="F35" s="190" t="s">
        <v>715</v>
      </c>
      <c r="G35" s="190">
        <v>4</v>
      </c>
      <c r="H35" s="190">
        <v>2</v>
      </c>
      <c r="I35" s="381">
        <v>4</v>
      </c>
      <c r="J35" s="381">
        <v>20</v>
      </c>
      <c r="K35" s="381">
        <f t="shared" si="0"/>
        <v>5</v>
      </c>
      <c r="L35" s="472" t="s">
        <v>668</v>
      </c>
      <c r="M35" s="19"/>
      <c r="N35" s="19"/>
      <c r="O35" s="19"/>
      <c r="P35" s="19"/>
      <c r="Q35" s="19"/>
      <c r="R35" s="19"/>
      <c r="S35" s="19"/>
      <c r="T35" s="19"/>
      <c r="U35" s="19"/>
      <c r="V35" s="19"/>
      <c r="W35" s="19"/>
      <c r="X35" s="19"/>
      <c r="Y35" s="19"/>
      <c r="Z35" s="19"/>
    </row>
    <row r="36" spans="1:26" ht="140.25">
      <c r="A36" s="261" t="s">
        <v>572</v>
      </c>
      <c r="B36" s="221" t="s">
        <v>615</v>
      </c>
      <c r="C36" s="221" t="s">
        <v>422</v>
      </c>
      <c r="D36" s="221" t="s">
        <v>678</v>
      </c>
      <c r="E36" s="221" t="s">
        <v>697</v>
      </c>
      <c r="F36" s="190" t="s">
        <v>716</v>
      </c>
      <c r="G36" s="190">
        <v>4</v>
      </c>
      <c r="H36" s="190">
        <v>2</v>
      </c>
      <c r="I36" s="381">
        <v>4</v>
      </c>
      <c r="J36" s="381">
        <v>20</v>
      </c>
      <c r="K36" s="381">
        <f t="shared" si="0"/>
        <v>5</v>
      </c>
      <c r="L36" s="472" t="s">
        <v>668</v>
      </c>
      <c r="M36" s="19"/>
      <c r="N36" s="19"/>
      <c r="O36" s="19"/>
      <c r="P36" s="19"/>
      <c r="Q36" s="19"/>
      <c r="R36" s="19"/>
      <c r="S36" s="19"/>
      <c r="T36" s="19"/>
      <c r="U36" s="19"/>
      <c r="V36" s="19"/>
      <c r="W36" s="19"/>
      <c r="X36" s="19"/>
      <c r="Y36" s="19"/>
      <c r="Z36" s="19"/>
    </row>
    <row r="37" spans="1:26" ht="114.75">
      <c r="A37" s="261" t="s">
        <v>572</v>
      </c>
      <c r="B37" s="221" t="s">
        <v>615</v>
      </c>
      <c r="C37" s="221" t="s">
        <v>422</v>
      </c>
      <c r="D37" s="221" t="s">
        <v>679</v>
      </c>
      <c r="E37" s="221" t="s">
        <v>698</v>
      </c>
      <c r="F37" s="461" t="s">
        <v>717</v>
      </c>
      <c r="G37" s="190">
        <v>4</v>
      </c>
      <c r="H37" s="190">
        <v>2</v>
      </c>
      <c r="I37" s="381">
        <v>4</v>
      </c>
      <c r="J37" s="381">
        <v>20</v>
      </c>
      <c r="K37" s="381">
        <f t="shared" si="0"/>
        <v>5</v>
      </c>
      <c r="L37" s="472" t="s">
        <v>668</v>
      </c>
      <c r="M37" s="19"/>
      <c r="N37" s="19"/>
      <c r="O37" s="19"/>
      <c r="P37" s="19"/>
      <c r="Q37" s="19"/>
      <c r="R37" s="19"/>
      <c r="S37" s="19"/>
      <c r="T37" s="19"/>
      <c r="U37" s="19"/>
      <c r="V37" s="19"/>
      <c r="W37" s="19"/>
      <c r="X37" s="19"/>
      <c r="Y37" s="19"/>
      <c r="Z37" s="19"/>
    </row>
    <row r="38" spans="1:26" ht="89.25">
      <c r="A38" s="261" t="s">
        <v>638</v>
      </c>
      <c r="B38" s="190" t="s">
        <v>648</v>
      </c>
      <c r="C38" s="190" t="s">
        <v>422</v>
      </c>
      <c r="D38" s="190" t="s">
        <v>680</v>
      </c>
      <c r="E38" s="190" t="s">
        <v>699</v>
      </c>
      <c r="F38" s="190" t="s">
        <v>718</v>
      </c>
      <c r="G38" s="190">
        <v>2</v>
      </c>
      <c r="H38" s="190">
        <v>1</v>
      </c>
      <c r="I38" s="381">
        <v>2</v>
      </c>
      <c r="J38" s="381">
        <v>20</v>
      </c>
      <c r="K38" s="381">
        <f t="shared" si="0"/>
        <v>10</v>
      </c>
      <c r="L38" s="472" t="s">
        <v>668</v>
      </c>
      <c r="M38" s="19"/>
      <c r="N38" s="19"/>
      <c r="O38" s="19"/>
      <c r="P38" s="19"/>
      <c r="Q38" s="19"/>
      <c r="R38" s="19"/>
      <c r="S38" s="19"/>
      <c r="T38" s="19"/>
      <c r="U38" s="19"/>
      <c r="V38" s="19"/>
      <c r="W38" s="19"/>
      <c r="X38" s="19"/>
      <c r="Y38" s="19"/>
      <c r="Z38" s="19"/>
    </row>
    <row r="39" spans="1:26" ht="76.5">
      <c r="A39" s="261" t="s">
        <v>638</v>
      </c>
      <c r="B39" s="190" t="s">
        <v>648</v>
      </c>
      <c r="C39" s="190" t="s">
        <v>422</v>
      </c>
      <c r="D39" s="221" t="s">
        <v>681</v>
      </c>
      <c r="E39" s="221" t="s">
        <v>700</v>
      </c>
      <c r="F39" s="221" t="s">
        <v>719</v>
      </c>
      <c r="G39" s="190">
        <v>2</v>
      </c>
      <c r="H39" s="190">
        <v>1</v>
      </c>
      <c r="I39" s="381">
        <v>2</v>
      </c>
      <c r="J39" s="381">
        <v>20</v>
      </c>
      <c r="K39" s="381">
        <f t="shared" si="0"/>
        <v>10</v>
      </c>
      <c r="L39" s="472" t="s">
        <v>668</v>
      </c>
      <c r="M39" s="19"/>
      <c r="N39" s="19"/>
      <c r="O39" s="19"/>
      <c r="P39" s="19"/>
      <c r="Q39" s="19"/>
      <c r="R39" s="19"/>
      <c r="S39" s="19"/>
      <c r="T39" s="19"/>
      <c r="U39" s="19"/>
      <c r="V39" s="19"/>
      <c r="W39" s="19"/>
      <c r="X39" s="19"/>
      <c r="Y39" s="19"/>
      <c r="Z39" s="19"/>
    </row>
    <row r="40" spans="1:26" ht="76.5">
      <c r="A40" s="261" t="s">
        <v>638</v>
      </c>
      <c r="B40" s="190" t="s">
        <v>648</v>
      </c>
      <c r="C40" s="190" t="s">
        <v>422</v>
      </c>
      <c r="D40" s="221" t="s">
        <v>682</v>
      </c>
      <c r="E40" s="221" t="s">
        <v>701</v>
      </c>
      <c r="F40" s="190" t="s">
        <v>720</v>
      </c>
      <c r="G40" s="190">
        <v>2</v>
      </c>
      <c r="H40" s="190">
        <v>1</v>
      </c>
      <c r="I40" s="381">
        <v>2</v>
      </c>
      <c r="J40" s="381">
        <v>20</v>
      </c>
      <c r="K40" s="381">
        <f t="shared" si="0"/>
        <v>10</v>
      </c>
      <c r="L40" s="472" t="s">
        <v>668</v>
      </c>
      <c r="M40" s="44"/>
      <c r="N40" s="44"/>
      <c r="O40" s="44"/>
      <c r="P40" s="44"/>
      <c r="Q40" s="44"/>
      <c r="R40" s="44"/>
      <c r="S40" s="44"/>
      <c r="T40" s="44"/>
      <c r="U40" s="44"/>
      <c r="V40" s="44"/>
      <c r="W40" s="44"/>
      <c r="X40" s="44"/>
      <c r="Y40" s="44"/>
      <c r="Z40" s="44"/>
    </row>
    <row r="41" spans="1:26" ht="127.5">
      <c r="A41" s="261" t="s">
        <v>638</v>
      </c>
      <c r="B41" s="190" t="s">
        <v>648</v>
      </c>
      <c r="C41" s="190" t="s">
        <v>422</v>
      </c>
      <c r="D41" s="221" t="s">
        <v>683</v>
      </c>
      <c r="E41" s="221" t="s">
        <v>702</v>
      </c>
      <c r="F41" s="221" t="s">
        <v>721</v>
      </c>
      <c r="G41" s="190">
        <v>2</v>
      </c>
      <c r="H41" s="190">
        <v>1</v>
      </c>
      <c r="I41" s="381">
        <v>2</v>
      </c>
      <c r="J41" s="381">
        <v>20</v>
      </c>
      <c r="K41" s="381">
        <f t="shared" si="0"/>
        <v>10</v>
      </c>
      <c r="L41" s="472" t="s">
        <v>668</v>
      </c>
      <c r="M41" s="44"/>
      <c r="N41" s="44"/>
      <c r="O41" s="44"/>
      <c r="P41" s="44"/>
      <c r="Q41" s="44"/>
      <c r="R41" s="44"/>
      <c r="S41" s="44"/>
      <c r="T41" s="44"/>
      <c r="U41" s="44"/>
      <c r="V41" s="44"/>
      <c r="W41" s="44"/>
      <c r="X41" s="44"/>
      <c r="Y41" s="44"/>
      <c r="Z41" s="44"/>
    </row>
    <row r="42" spans="1:26" ht="102">
      <c r="A42" s="261" t="s">
        <v>643</v>
      </c>
      <c r="B42" s="221" t="s">
        <v>644</v>
      </c>
      <c r="C42" s="190" t="s">
        <v>422</v>
      </c>
      <c r="D42" s="221" t="s">
        <v>684</v>
      </c>
      <c r="E42" s="221" t="s">
        <v>703</v>
      </c>
      <c r="F42" s="221" t="s">
        <v>722</v>
      </c>
      <c r="G42" s="190">
        <v>2</v>
      </c>
      <c r="H42" s="190">
        <v>1</v>
      </c>
      <c r="I42" s="381">
        <v>2</v>
      </c>
      <c r="J42" s="381">
        <v>10</v>
      </c>
      <c r="K42" s="381">
        <f t="shared" si="0"/>
        <v>5</v>
      </c>
      <c r="L42" s="472" t="s">
        <v>668</v>
      </c>
      <c r="M42" s="44"/>
      <c r="N42" s="44"/>
      <c r="O42" s="44"/>
      <c r="P42" s="44"/>
      <c r="Q42" s="44"/>
      <c r="R42" s="44"/>
      <c r="S42" s="44"/>
      <c r="T42" s="44"/>
      <c r="U42" s="44"/>
      <c r="V42" s="44"/>
      <c r="W42" s="44"/>
      <c r="X42" s="44"/>
      <c r="Y42" s="44"/>
      <c r="Z42" s="44"/>
    </row>
    <row r="43" spans="1:26" ht="76.5">
      <c r="A43" s="261" t="s">
        <v>643</v>
      </c>
      <c r="B43" s="221" t="s">
        <v>644</v>
      </c>
      <c r="C43" s="190" t="s">
        <v>422</v>
      </c>
      <c r="D43" s="190" t="s">
        <v>685</v>
      </c>
      <c r="E43" s="190" t="s">
        <v>704</v>
      </c>
      <c r="F43" s="190" t="s">
        <v>723</v>
      </c>
      <c r="G43" s="190">
        <v>2</v>
      </c>
      <c r="H43" s="190">
        <v>1</v>
      </c>
      <c r="I43" s="381">
        <v>2</v>
      </c>
      <c r="J43" s="381">
        <v>20</v>
      </c>
      <c r="K43" s="381">
        <f t="shared" si="0"/>
        <v>10</v>
      </c>
      <c r="L43" s="472" t="s">
        <v>668</v>
      </c>
      <c r="M43" s="19"/>
      <c r="N43" s="19"/>
      <c r="O43" s="19"/>
      <c r="P43" s="19"/>
      <c r="Q43" s="19"/>
      <c r="R43" s="19"/>
      <c r="S43" s="19"/>
      <c r="T43" s="19"/>
      <c r="U43" s="19"/>
      <c r="V43" s="19"/>
      <c r="W43" s="19"/>
      <c r="X43" s="19"/>
      <c r="Y43" s="19"/>
      <c r="Z43" s="19"/>
    </row>
    <row r="44" spans="1:26" ht="102">
      <c r="A44" s="261" t="s">
        <v>643</v>
      </c>
      <c r="B44" s="190" t="s">
        <v>644</v>
      </c>
      <c r="C44" s="190" t="s">
        <v>422</v>
      </c>
      <c r="D44" s="190" t="s">
        <v>686</v>
      </c>
      <c r="E44" s="190" t="s">
        <v>705</v>
      </c>
      <c r="F44" s="190" t="s">
        <v>724</v>
      </c>
      <c r="G44" s="190">
        <v>2</v>
      </c>
      <c r="H44" s="190">
        <v>1</v>
      </c>
      <c r="I44" s="381">
        <v>2</v>
      </c>
      <c r="J44" s="381">
        <v>20</v>
      </c>
      <c r="K44" s="381">
        <f t="shared" si="0"/>
        <v>10</v>
      </c>
      <c r="L44" s="472" t="s">
        <v>668</v>
      </c>
      <c r="M44" s="19"/>
      <c r="N44" s="19"/>
      <c r="O44" s="19"/>
      <c r="P44" s="19"/>
      <c r="Q44" s="19"/>
      <c r="R44" s="19"/>
      <c r="S44" s="19"/>
      <c r="T44" s="19"/>
      <c r="U44" s="19"/>
      <c r="V44" s="19"/>
      <c r="W44" s="19"/>
      <c r="X44" s="19"/>
      <c r="Y44" s="19"/>
      <c r="Z44" s="19"/>
    </row>
    <row r="45" spans="1:26" ht="127.5">
      <c r="A45" s="261" t="s">
        <v>638</v>
      </c>
      <c r="B45" s="190" t="s">
        <v>672</v>
      </c>
      <c r="C45" s="190" t="s">
        <v>422</v>
      </c>
      <c r="D45" s="190" t="s">
        <v>687</v>
      </c>
      <c r="E45" s="190" t="s">
        <v>706</v>
      </c>
      <c r="F45" s="190" t="s">
        <v>722</v>
      </c>
      <c r="G45" s="190">
        <v>2</v>
      </c>
      <c r="H45" s="190">
        <v>1</v>
      </c>
      <c r="I45" s="381">
        <v>2</v>
      </c>
      <c r="J45" s="381">
        <v>10</v>
      </c>
      <c r="K45" s="381">
        <f t="shared" si="0"/>
        <v>5</v>
      </c>
      <c r="L45" s="472" t="s">
        <v>668</v>
      </c>
      <c r="M45" s="19"/>
      <c r="N45" s="19"/>
      <c r="O45" s="19"/>
      <c r="P45" s="19"/>
      <c r="Q45" s="19"/>
      <c r="R45" s="19"/>
      <c r="S45" s="19"/>
      <c r="T45" s="19"/>
      <c r="U45" s="19"/>
      <c r="V45" s="19"/>
      <c r="W45" s="19"/>
      <c r="X45" s="19"/>
      <c r="Y45" s="19"/>
      <c r="Z45" s="19"/>
    </row>
    <row r="46" spans="1:26" ht="165.75">
      <c r="A46" s="261" t="s">
        <v>638</v>
      </c>
      <c r="B46" s="221" t="s">
        <v>672</v>
      </c>
      <c r="C46" s="190" t="s">
        <v>422</v>
      </c>
      <c r="D46" s="221" t="s">
        <v>688</v>
      </c>
      <c r="E46" s="221" t="s">
        <v>707</v>
      </c>
      <c r="F46" s="182" t="s">
        <v>725</v>
      </c>
      <c r="G46" s="190">
        <v>2</v>
      </c>
      <c r="H46" s="190">
        <v>1</v>
      </c>
      <c r="I46" s="381">
        <v>2</v>
      </c>
      <c r="J46" s="381">
        <v>20</v>
      </c>
      <c r="K46" s="381">
        <f t="shared" si="0"/>
        <v>10</v>
      </c>
      <c r="L46" s="472" t="s">
        <v>668</v>
      </c>
      <c r="M46" s="19"/>
      <c r="N46" s="19"/>
      <c r="O46" s="19"/>
      <c r="P46" s="19"/>
      <c r="Q46" s="19"/>
      <c r="R46" s="19"/>
      <c r="S46" s="19"/>
      <c r="T46" s="19"/>
      <c r="U46" s="19"/>
      <c r="V46" s="19"/>
      <c r="W46" s="19"/>
      <c r="X46" s="19"/>
      <c r="Y46" s="19"/>
      <c r="Z46" s="19"/>
    </row>
    <row r="47" spans="1:26" ht="114.75">
      <c r="A47" s="261" t="s">
        <v>572</v>
      </c>
      <c r="B47" s="190" t="s">
        <v>571</v>
      </c>
      <c r="C47" s="190" t="s">
        <v>422</v>
      </c>
      <c r="D47" s="190" t="s">
        <v>689</v>
      </c>
      <c r="E47" s="190" t="s">
        <v>708</v>
      </c>
      <c r="F47" s="461" t="s">
        <v>722</v>
      </c>
      <c r="G47" s="190">
        <v>4</v>
      </c>
      <c r="H47" s="190">
        <v>2</v>
      </c>
      <c r="I47" s="381">
        <v>4</v>
      </c>
      <c r="J47" s="381">
        <v>10</v>
      </c>
      <c r="K47" s="381">
        <f t="shared" si="0"/>
        <v>2.5</v>
      </c>
      <c r="L47" s="472" t="s">
        <v>668</v>
      </c>
      <c r="M47" s="19"/>
      <c r="N47" s="19"/>
      <c r="O47" s="19"/>
      <c r="P47" s="19"/>
      <c r="Q47" s="19"/>
      <c r="R47" s="19"/>
      <c r="S47" s="19"/>
      <c r="T47" s="19"/>
      <c r="U47" s="19"/>
      <c r="V47" s="19"/>
      <c r="W47" s="19"/>
      <c r="X47" s="19"/>
      <c r="Y47" s="19"/>
      <c r="Z47" s="19"/>
    </row>
    <row r="48" spans="1:26" ht="89.25">
      <c r="A48" s="261" t="s">
        <v>610</v>
      </c>
      <c r="B48" s="221" t="s">
        <v>609</v>
      </c>
      <c r="C48" s="221" t="s">
        <v>422</v>
      </c>
      <c r="D48" s="221" t="s">
        <v>690</v>
      </c>
      <c r="E48" s="221" t="s">
        <v>709</v>
      </c>
      <c r="F48" s="182" t="s">
        <v>726</v>
      </c>
      <c r="G48" s="190">
        <v>3</v>
      </c>
      <c r="H48" s="190">
        <v>2</v>
      </c>
      <c r="I48" s="381">
        <v>3</v>
      </c>
      <c r="J48" s="381">
        <v>20</v>
      </c>
      <c r="K48" s="381">
        <f t="shared" si="0"/>
        <v>6.666666666666667</v>
      </c>
      <c r="L48" s="472" t="s">
        <v>668</v>
      </c>
      <c r="M48" s="19"/>
      <c r="N48" s="19"/>
      <c r="O48" s="19"/>
      <c r="P48" s="19"/>
      <c r="Q48" s="19"/>
      <c r="R48" s="19"/>
      <c r="S48" s="19"/>
      <c r="T48" s="19"/>
      <c r="U48" s="19"/>
      <c r="V48" s="19"/>
      <c r="W48" s="19"/>
      <c r="X48" s="19"/>
      <c r="Y48" s="19"/>
      <c r="Z48" s="19"/>
    </row>
    <row r="49" spans="1:26" ht="102">
      <c r="A49" s="261" t="s">
        <v>670</v>
      </c>
      <c r="B49" s="221" t="s">
        <v>673</v>
      </c>
      <c r="C49" s="221" t="s">
        <v>422</v>
      </c>
      <c r="D49" s="221" t="s">
        <v>691</v>
      </c>
      <c r="E49" s="221" t="s">
        <v>710</v>
      </c>
      <c r="F49" s="182" t="s">
        <v>727</v>
      </c>
      <c r="G49" s="190">
        <v>3</v>
      </c>
      <c r="H49" s="190">
        <v>2</v>
      </c>
      <c r="I49" s="381">
        <v>3</v>
      </c>
      <c r="J49" s="381">
        <v>20</v>
      </c>
      <c r="K49" s="381">
        <f t="shared" si="0"/>
        <v>6.666666666666667</v>
      </c>
      <c r="L49" s="472" t="s">
        <v>668</v>
      </c>
      <c r="M49" s="19"/>
      <c r="N49" s="19"/>
      <c r="O49" s="19"/>
      <c r="P49" s="19"/>
      <c r="Q49" s="19"/>
      <c r="R49" s="19"/>
      <c r="S49" s="19"/>
      <c r="T49" s="19"/>
      <c r="U49" s="19"/>
      <c r="V49" s="19"/>
      <c r="W49" s="19"/>
      <c r="X49" s="19"/>
      <c r="Y49" s="19"/>
      <c r="Z49" s="19"/>
    </row>
    <row r="50" spans="1:26" ht="89.25">
      <c r="A50" s="261" t="s">
        <v>670</v>
      </c>
      <c r="B50" s="221" t="s">
        <v>673</v>
      </c>
      <c r="C50" s="190" t="s">
        <v>422</v>
      </c>
      <c r="D50" s="190" t="s">
        <v>692</v>
      </c>
      <c r="E50" s="190" t="s">
        <v>711</v>
      </c>
      <c r="F50" s="190" t="s">
        <v>728</v>
      </c>
      <c r="G50" s="190">
        <v>3</v>
      </c>
      <c r="H50" s="190">
        <v>2</v>
      </c>
      <c r="I50" s="381">
        <v>3</v>
      </c>
      <c r="J50" s="381">
        <v>20</v>
      </c>
      <c r="K50" s="381">
        <f t="shared" si="0"/>
        <v>6.666666666666667</v>
      </c>
      <c r="L50" s="472" t="s">
        <v>668</v>
      </c>
      <c r="M50" s="19"/>
      <c r="N50" s="19"/>
      <c r="O50" s="19"/>
      <c r="P50" s="19"/>
      <c r="Q50" s="19"/>
      <c r="R50" s="19"/>
      <c r="S50" s="19"/>
      <c r="T50" s="19"/>
      <c r="U50" s="19"/>
      <c r="V50" s="19"/>
      <c r="W50" s="19"/>
      <c r="X50" s="19"/>
      <c r="Y50" s="19"/>
      <c r="Z50" s="19"/>
    </row>
    <row r="51" spans="1:26" ht="102">
      <c r="A51" s="256" t="s">
        <v>795</v>
      </c>
      <c r="B51" s="256" t="s">
        <v>796</v>
      </c>
      <c r="C51" s="256" t="s">
        <v>422</v>
      </c>
      <c r="D51" s="256" t="s">
        <v>821</v>
      </c>
      <c r="E51" s="256" t="s">
        <v>822</v>
      </c>
      <c r="F51" s="256" t="s">
        <v>823</v>
      </c>
      <c r="G51" s="384">
        <v>2</v>
      </c>
      <c r="H51" s="384">
        <v>2</v>
      </c>
      <c r="I51" s="384">
        <v>2</v>
      </c>
      <c r="J51" s="384">
        <v>20</v>
      </c>
      <c r="K51" s="384">
        <v>10</v>
      </c>
      <c r="L51" s="458" t="s">
        <v>781</v>
      </c>
      <c r="M51" s="44"/>
      <c r="N51" s="44"/>
      <c r="O51" s="44"/>
      <c r="P51" s="44"/>
      <c r="Q51" s="44"/>
      <c r="R51" s="44"/>
      <c r="S51" s="44"/>
      <c r="T51" s="44"/>
      <c r="U51" s="44"/>
      <c r="V51" s="44"/>
      <c r="W51" s="44"/>
      <c r="X51" s="44"/>
      <c r="Y51" s="44"/>
      <c r="Z51" s="44"/>
    </row>
    <row r="52" spans="1:26" ht="114.75">
      <c r="A52" s="256" t="s">
        <v>795</v>
      </c>
      <c r="B52" s="256" t="s">
        <v>796</v>
      </c>
      <c r="C52" s="256" t="s">
        <v>422</v>
      </c>
      <c r="D52" s="256" t="s">
        <v>824</v>
      </c>
      <c r="E52" s="221" t="s">
        <v>825</v>
      </c>
      <c r="F52" s="256" t="s">
        <v>826</v>
      </c>
      <c r="G52" s="384">
        <v>2</v>
      </c>
      <c r="H52" s="384">
        <v>2</v>
      </c>
      <c r="I52" s="384">
        <v>2</v>
      </c>
      <c r="J52" s="384">
        <v>20</v>
      </c>
      <c r="K52" s="384">
        <v>10</v>
      </c>
      <c r="L52" s="458" t="s">
        <v>781</v>
      </c>
      <c r="M52" s="44"/>
      <c r="N52" s="44"/>
      <c r="O52" s="44"/>
      <c r="P52" s="44"/>
      <c r="Q52" s="44"/>
      <c r="R52" s="44"/>
      <c r="S52" s="44"/>
      <c r="T52" s="44"/>
      <c r="U52" s="44"/>
      <c r="V52" s="44"/>
      <c r="W52" s="44"/>
      <c r="X52" s="44"/>
      <c r="Y52" s="44"/>
      <c r="Z52" s="44"/>
    </row>
    <row r="53" spans="1:26" ht="114.75">
      <c r="A53" s="182" t="s">
        <v>827</v>
      </c>
      <c r="B53" s="182"/>
      <c r="C53" s="256" t="s">
        <v>422</v>
      </c>
      <c r="D53" s="221" t="s">
        <v>828</v>
      </c>
      <c r="E53" s="221" t="s">
        <v>829</v>
      </c>
      <c r="F53" s="221" t="s">
        <v>722</v>
      </c>
      <c r="G53" s="384">
        <v>2</v>
      </c>
      <c r="H53" s="384">
        <v>2</v>
      </c>
      <c r="I53" s="384">
        <v>2</v>
      </c>
      <c r="J53" s="384">
        <v>20</v>
      </c>
      <c r="K53" s="384">
        <v>20</v>
      </c>
      <c r="L53" s="458" t="s">
        <v>781</v>
      </c>
      <c r="M53" s="19"/>
      <c r="N53" s="19"/>
      <c r="O53" s="19"/>
      <c r="P53" s="19"/>
      <c r="Q53" s="19"/>
      <c r="R53" s="19"/>
      <c r="S53" s="19"/>
      <c r="T53" s="19"/>
      <c r="U53" s="19"/>
      <c r="V53" s="19"/>
      <c r="W53" s="19"/>
      <c r="X53" s="19"/>
      <c r="Y53" s="19"/>
      <c r="Z53" s="19"/>
    </row>
    <row r="54" spans="1:26" ht="89.25">
      <c r="A54" s="282" t="s">
        <v>977</v>
      </c>
      <c r="B54" s="282" t="s">
        <v>978</v>
      </c>
      <c r="C54" s="282" t="s">
        <v>979</v>
      </c>
      <c r="D54" s="282" t="s">
        <v>990</v>
      </c>
      <c r="E54" s="264" t="s">
        <v>991</v>
      </c>
      <c r="F54" s="285" t="s">
        <v>992</v>
      </c>
      <c r="G54" s="282">
        <v>1</v>
      </c>
      <c r="H54" s="282">
        <v>1</v>
      </c>
      <c r="I54" s="282">
        <v>1</v>
      </c>
      <c r="J54" s="359">
        <v>20</v>
      </c>
      <c r="K54" s="287">
        <v>20</v>
      </c>
      <c r="L54" s="404" t="s">
        <v>940</v>
      </c>
      <c r="M54" s="19"/>
      <c r="N54" s="19"/>
      <c r="O54" s="19"/>
      <c r="P54" s="19"/>
      <c r="Q54" s="19"/>
      <c r="R54" s="19"/>
      <c r="S54" s="19"/>
      <c r="T54" s="19"/>
      <c r="U54" s="19"/>
      <c r="V54" s="19"/>
      <c r="W54" s="19"/>
      <c r="X54" s="19"/>
      <c r="Y54" s="19"/>
      <c r="Z54" s="19"/>
    </row>
    <row r="55" spans="1:26" ht="89.25">
      <c r="A55" s="282" t="s">
        <v>1041</v>
      </c>
      <c r="B55" s="282" t="s">
        <v>1062</v>
      </c>
      <c r="C55" s="282" t="s">
        <v>422</v>
      </c>
      <c r="D55" s="282" t="s">
        <v>1063</v>
      </c>
      <c r="E55" s="473" t="s">
        <v>1064</v>
      </c>
      <c r="F55" s="282" t="s">
        <v>1065</v>
      </c>
      <c r="G55" s="282">
        <v>1</v>
      </c>
      <c r="H55" s="282">
        <v>1</v>
      </c>
      <c r="I55" s="289">
        <v>1</v>
      </c>
      <c r="J55" s="289">
        <v>20</v>
      </c>
      <c r="K55" s="289">
        <v>20</v>
      </c>
      <c r="L55" s="455" t="s">
        <v>1039</v>
      </c>
      <c r="M55" s="19"/>
      <c r="N55" s="19"/>
      <c r="O55" s="19"/>
      <c r="P55" s="19"/>
      <c r="Q55" s="19"/>
      <c r="R55" s="19"/>
      <c r="S55" s="19"/>
      <c r="T55" s="19"/>
      <c r="U55" s="19"/>
      <c r="V55" s="19"/>
      <c r="W55" s="19"/>
      <c r="X55" s="19"/>
      <c r="Y55" s="19"/>
      <c r="Z55" s="19"/>
    </row>
    <row r="56" spans="1:26" ht="76.5">
      <c r="A56" s="301" t="s">
        <v>1066</v>
      </c>
      <c r="B56" s="282" t="s">
        <v>1067</v>
      </c>
      <c r="C56" s="301" t="s">
        <v>422</v>
      </c>
      <c r="D56" s="282" t="s">
        <v>1068</v>
      </c>
      <c r="E56" s="473" t="s">
        <v>1069</v>
      </c>
      <c r="F56" s="282" t="s">
        <v>1070</v>
      </c>
      <c r="G56" s="286">
        <v>2</v>
      </c>
      <c r="H56" s="286">
        <v>2</v>
      </c>
      <c r="I56" s="282">
        <v>2</v>
      </c>
      <c r="J56" s="282">
        <v>20</v>
      </c>
      <c r="K56" s="282">
        <v>10</v>
      </c>
      <c r="L56" s="455" t="s">
        <v>1039</v>
      </c>
      <c r="M56" s="19"/>
      <c r="N56" s="19"/>
      <c r="O56" s="19"/>
      <c r="P56" s="19"/>
      <c r="Q56" s="19"/>
      <c r="R56" s="19"/>
      <c r="S56" s="19"/>
      <c r="T56" s="19"/>
      <c r="U56" s="19"/>
      <c r="V56" s="19"/>
      <c r="W56" s="19"/>
      <c r="X56" s="19"/>
      <c r="Y56" s="19"/>
      <c r="Z56" s="19"/>
    </row>
    <row r="57" spans="1:26" ht="409.5">
      <c r="A57" s="301" t="s">
        <v>1066</v>
      </c>
      <c r="B57" s="282" t="s">
        <v>1067</v>
      </c>
      <c r="C57" s="301" t="s">
        <v>422</v>
      </c>
      <c r="D57" s="282" t="s">
        <v>1071</v>
      </c>
      <c r="E57" s="473" t="s">
        <v>1072</v>
      </c>
      <c r="F57" s="282" t="s">
        <v>1073</v>
      </c>
      <c r="G57" s="286">
        <v>2</v>
      </c>
      <c r="H57" s="286">
        <v>2</v>
      </c>
      <c r="I57" s="282">
        <v>2</v>
      </c>
      <c r="J57" s="282">
        <v>10</v>
      </c>
      <c r="K57" s="282">
        <v>5</v>
      </c>
      <c r="L57" s="455" t="s">
        <v>1039</v>
      </c>
      <c r="M57" s="19"/>
      <c r="N57" s="19"/>
      <c r="O57" s="19"/>
      <c r="P57" s="19"/>
      <c r="Q57" s="19"/>
      <c r="R57" s="19"/>
      <c r="S57" s="19"/>
      <c r="T57" s="19"/>
      <c r="U57" s="19"/>
      <c r="V57" s="19"/>
      <c r="W57" s="19"/>
      <c r="X57" s="19"/>
      <c r="Y57" s="19"/>
      <c r="Z57" s="19"/>
    </row>
    <row r="58" spans="1:26" ht="76.5">
      <c r="A58" s="301" t="s">
        <v>1041</v>
      </c>
      <c r="B58" s="282" t="s">
        <v>1074</v>
      </c>
      <c r="C58" s="301" t="s">
        <v>422</v>
      </c>
      <c r="D58" s="282" t="s">
        <v>1075</v>
      </c>
      <c r="E58" s="473" t="s">
        <v>1076</v>
      </c>
      <c r="F58" s="282" t="s">
        <v>1077</v>
      </c>
      <c r="G58" s="286">
        <v>1</v>
      </c>
      <c r="H58" s="286">
        <v>1</v>
      </c>
      <c r="I58" s="282">
        <v>1</v>
      </c>
      <c r="J58" s="282">
        <v>20</v>
      </c>
      <c r="K58" s="282">
        <v>20</v>
      </c>
      <c r="L58" s="455" t="s">
        <v>1039</v>
      </c>
      <c r="M58" s="19"/>
      <c r="N58" s="19"/>
      <c r="O58" s="19"/>
      <c r="P58" s="19"/>
      <c r="Q58" s="19"/>
      <c r="R58" s="19"/>
      <c r="S58" s="19"/>
      <c r="T58" s="19"/>
      <c r="U58" s="19"/>
      <c r="V58" s="19"/>
      <c r="W58" s="19"/>
      <c r="X58" s="19"/>
      <c r="Y58" s="19"/>
      <c r="Z58" s="19"/>
    </row>
    <row r="59" spans="1:26" ht="76.5">
      <c r="A59" s="301" t="s">
        <v>1041</v>
      </c>
      <c r="B59" s="282" t="s">
        <v>1074</v>
      </c>
      <c r="C59" s="301" t="s">
        <v>422</v>
      </c>
      <c r="D59" s="282" t="s">
        <v>1078</v>
      </c>
      <c r="E59" s="473" t="s">
        <v>1079</v>
      </c>
      <c r="F59" s="282" t="s">
        <v>1073</v>
      </c>
      <c r="G59" s="286">
        <v>1</v>
      </c>
      <c r="H59" s="286">
        <v>1</v>
      </c>
      <c r="I59" s="282">
        <v>1</v>
      </c>
      <c r="J59" s="282">
        <v>10</v>
      </c>
      <c r="K59" s="282">
        <v>10</v>
      </c>
      <c r="L59" s="455" t="s">
        <v>1039</v>
      </c>
      <c r="M59" s="19"/>
      <c r="N59" s="19"/>
      <c r="O59" s="19"/>
      <c r="P59" s="19"/>
      <c r="Q59" s="19"/>
      <c r="R59" s="19"/>
      <c r="S59" s="19"/>
      <c r="T59" s="19"/>
      <c r="U59" s="19"/>
      <c r="V59" s="19"/>
      <c r="W59" s="19"/>
      <c r="X59" s="19"/>
      <c r="Y59" s="19"/>
      <c r="Z59" s="19"/>
    </row>
    <row r="60" spans="1:26" ht="127.5">
      <c r="A60" s="395" t="s">
        <v>1080</v>
      </c>
      <c r="B60" s="282" t="s">
        <v>1081</v>
      </c>
      <c r="C60" s="301" t="s">
        <v>422</v>
      </c>
      <c r="D60" s="301" t="s">
        <v>1082</v>
      </c>
      <c r="E60" s="473" t="s">
        <v>1083</v>
      </c>
      <c r="F60" s="282" t="s">
        <v>1084</v>
      </c>
      <c r="G60" s="474">
        <v>9</v>
      </c>
      <c r="H60" s="474">
        <v>3</v>
      </c>
      <c r="I60" s="282">
        <v>11</v>
      </c>
      <c r="J60" s="282">
        <v>10</v>
      </c>
      <c r="K60" s="282">
        <v>1.1100000000000001</v>
      </c>
      <c r="L60" s="455" t="s">
        <v>1039</v>
      </c>
      <c r="M60" s="19"/>
      <c r="N60" s="19"/>
      <c r="O60" s="19"/>
      <c r="P60" s="19"/>
      <c r="Q60" s="19"/>
      <c r="R60" s="19"/>
      <c r="S60" s="19"/>
      <c r="T60" s="19"/>
      <c r="U60" s="19"/>
      <c r="V60" s="19"/>
      <c r="W60" s="19"/>
      <c r="X60" s="19"/>
      <c r="Y60" s="19"/>
      <c r="Z60" s="19"/>
    </row>
    <row r="61" spans="1:26" ht="102">
      <c r="A61" s="301" t="s">
        <v>1085</v>
      </c>
      <c r="B61" s="301" t="s">
        <v>1086</v>
      </c>
      <c r="C61" s="301" t="s">
        <v>422</v>
      </c>
      <c r="D61" s="301" t="s">
        <v>1087</v>
      </c>
      <c r="E61" s="473" t="s">
        <v>1088</v>
      </c>
      <c r="F61" s="301" t="s">
        <v>1089</v>
      </c>
      <c r="G61" s="474">
        <v>3</v>
      </c>
      <c r="H61" s="474">
        <v>3</v>
      </c>
      <c r="I61" s="385">
        <v>3</v>
      </c>
      <c r="J61" s="385">
        <v>20</v>
      </c>
      <c r="K61" s="385">
        <v>6.66</v>
      </c>
      <c r="L61" s="455" t="s">
        <v>1039</v>
      </c>
      <c r="M61" s="44"/>
      <c r="N61" s="44"/>
      <c r="O61" s="44"/>
      <c r="P61" s="44"/>
      <c r="Q61" s="44"/>
      <c r="R61" s="44"/>
      <c r="S61" s="44"/>
      <c r="T61" s="44"/>
      <c r="U61" s="44"/>
      <c r="V61" s="44"/>
      <c r="W61" s="44"/>
      <c r="X61" s="44"/>
      <c r="Y61" s="44"/>
      <c r="Z61" s="44"/>
    </row>
    <row r="62" spans="1:26" ht="76.5">
      <c r="A62" s="301" t="s">
        <v>1041</v>
      </c>
      <c r="B62" s="301" t="s">
        <v>1090</v>
      </c>
      <c r="C62" s="301" t="s">
        <v>422</v>
      </c>
      <c r="D62" s="282" t="s">
        <v>1091</v>
      </c>
      <c r="E62" s="473" t="s">
        <v>1079</v>
      </c>
      <c r="F62" s="282" t="s">
        <v>1073</v>
      </c>
      <c r="G62" s="474">
        <v>1</v>
      </c>
      <c r="H62" s="474">
        <v>1</v>
      </c>
      <c r="I62" s="385">
        <v>1</v>
      </c>
      <c r="J62" s="385">
        <v>10</v>
      </c>
      <c r="K62" s="385">
        <v>10</v>
      </c>
      <c r="L62" s="455" t="s">
        <v>1039</v>
      </c>
      <c r="M62" s="44"/>
      <c r="N62" s="44"/>
      <c r="O62" s="44"/>
      <c r="P62" s="44"/>
      <c r="Q62" s="44"/>
      <c r="R62" s="44"/>
      <c r="S62" s="44"/>
      <c r="T62" s="44"/>
      <c r="U62" s="44"/>
      <c r="V62" s="44"/>
      <c r="W62" s="44"/>
      <c r="X62" s="44"/>
      <c r="Y62" s="44"/>
      <c r="Z62" s="44"/>
    </row>
    <row r="63" spans="1:26" ht="89.25">
      <c r="A63" s="301" t="s">
        <v>1041</v>
      </c>
      <c r="B63" s="282" t="s">
        <v>1092</v>
      </c>
      <c r="C63" s="301" t="s">
        <v>422</v>
      </c>
      <c r="D63" s="282" t="s">
        <v>1093</v>
      </c>
      <c r="E63" s="473" t="s">
        <v>1094</v>
      </c>
      <c r="F63" s="282" t="s">
        <v>1095</v>
      </c>
      <c r="G63" s="474">
        <v>1</v>
      </c>
      <c r="H63" s="474">
        <v>1</v>
      </c>
      <c r="I63" s="385">
        <v>1</v>
      </c>
      <c r="J63" s="385">
        <v>20</v>
      </c>
      <c r="K63" s="385">
        <v>20</v>
      </c>
      <c r="L63" s="455" t="s">
        <v>1039</v>
      </c>
      <c r="M63" s="44"/>
      <c r="N63" s="44"/>
      <c r="O63" s="44"/>
      <c r="P63" s="44"/>
      <c r="Q63" s="44"/>
      <c r="R63" s="44"/>
      <c r="S63" s="44"/>
      <c r="T63" s="44"/>
      <c r="U63" s="44"/>
      <c r="V63" s="44"/>
      <c r="W63" s="44"/>
      <c r="X63" s="44"/>
      <c r="Y63" s="44"/>
      <c r="Z63" s="44"/>
    </row>
    <row r="64" spans="1:26" ht="76.5">
      <c r="A64" s="301" t="s">
        <v>1096</v>
      </c>
      <c r="B64" s="385" t="s">
        <v>1097</v>
      </c>
      <c r="C64" s="301" t="s">
        <v>422</v>
      </c>
      <c r="D64" s="282" t="s">
        <v>1078</v>
      </c>
      <c r="E64" s="473" t="s">
        <v>1079</v>
      </c>
      <c r="F64" s="282" t="s">
        <v>1073</v>
      </c>
      <c r="G64" s="474">
        <v>2</v>
      </c>
      <c r="H64" s="474">
        <v>2</v>
      </c>
      <c r="I64" s="385">
        <v>2</v>
      </c>
      <c r="J64" s="385">
        <v>10</v>
      </c>
      <c r="K64" s="385">
        <v>5</v>
      </c>
      <c r="L64" s="455" t="s">
        <v>1039</v>
      </c>
      <c r="M64" s="19"/>
      <c r="N64" s="19"/>
      <c r="O64" s="19"/>
      <c r="P64" s="19"/>
      <c r="Q64" s="19"/>
      <c r="R64" s="19"/>
      <c r="S64" s="19"/>
      <c r="T64" s="19"/>
      <c r="U64" s="19"/>
      <c r="V64" s="19"/>
      <c r="W64" s="19"/>
      <c r="X64" s="19"/>
      <c r="Y64" s="19"/>
      <c r="Z64" s="19"/>
    </row>
    <row r="65" spans="1:26" ht="76.5">
      <c r="A65" s="301" t="s">
        <v>1041</v>
      </c>
      <c r="B65" s="282" t="s">
        <v>1098</v>
      </c>
      <c r="C65" s="301" t="s">
        <v>422</v>
      </c>
      <c r="D65" s="282" t="s">
        <v>1078</v>
      </c>
      <c r="E65" s="473" t="s">
        <v>1079</v>
      </c>
      <c r="F65" s="282" t="s">
        <v>1073</v>
      </c>
      <c r="G65" s="474">
        <v>1</v>
      </c>
      <c r="H65" s="474">
        <v>1</v>
      </c>
      <c r="I65" s="385">
        <v>1</v>
      </c>
      <c r="J65" s="385">
        <v>10</v>
      </c>
      <c r="K65" s="385">
        <v>10</v>
      </c>
      <c r="L65" s="455" t="s">
        <v>1039</v>
      </c>
      <c r="M65" s="19"/>
      <c r="N65" s="19"/>
      <c r="O65" s="19"/>
      <c r="P65" s="19"/>
      <c r="Q65" s="19"/>
      <c r="R65" s="19"/>
      <c r="S65" s="19"/>
      <c r="T65" s="19"/>
      <c r="U65" s="19"/>
      <c r="V65" s="19"/>
      <c r="W65" s="19"/>
      <c r="X65" s="19"/>
      <c r="Y65" s="19"/>
      <c r="Z65" s="19"/>
    </row>
    <row r="66" spans="1:26" ht="76.5">
      <c r="A66" s="301" t="s">
        <v>1041</v>
      </c>
      <c r="B66" s="282" t="s">
        <v>1099</v>
      </c>
      <c r="C66" s="301" t="s">
        <v>422</v>
      </c>
      <c r="D66" s="282" t="s">
        <v>1078</v>
      </c>
      <c r="E66" s="473" t="s">
        <v>1079</v>
      </c>
      <c r="F66" s="282" t="s">
        <v>1073</v>
      </c>
      <c r="G66" s="474">
        <v>1</v>
      </c>
      <c r="H66" s="474">
        <v>1</v>
      </c>
      <c r="I66" s="385">
        <v>1</v>
      </c>
      <c r="J66" s="385">
        <v>10</v>
      </c>
      <c r="K66" s="385">
        <v>10</v>
      </c>
      <c r="L66" s="455" t="s">
        <v>1039</v>
      </c>
      <c r="M66" s="19"/>
      <c r="N66" s="19"/>
      <c r="O66" s="19"/>
      <c r="P66" s="19"/>
      <c r="Q66" s="19"/>
      <c r="R66" s="19"/>
      <c r="S66" s="19"/>
      <c r="T66" s="19"/>
      <c r="U66" s="19"/>
      <c r="V66" s="19"/>
      <c r="W66" s="19"/>
      <c r="X66" s="19"/>
      <c r="Y66" s="19"/>
      <c r="Z66" s="19"/>
    </row>
    <row r="67" spans="1:26" ht="63.75">
      <c r="A67" s="282" t="s">
        <v>1041</v>
      </c>
      <c r="B67" s="282" t="s">
        <v>1052</v>
      </c>
      <c r="C67" s="282" t="s">
        <v>422</v>
      </c>
      <c r="D67" s="282" t="s">
        <v>1100</v>
      </c>
      <c r="E67" s="473" t="s">
        <v>1101</v>
      </c>
      <c r="F67" s="282" t="s">
        <v>1084</v>
      </c>
      <c r="G67" s="474">
        <v>1</v>
      </c>
      <c r="H67" s="474">
        <v>1</v>
      </c>
      <c r="I67" s="385">
        <v>1</v>
      </c>
      <c r="J67" s="385">
        <v>10</v>
      </c>
      <c r="K67" s="385">
        <v>10</v>
      </c>
      <c r="L67" s="455" t="s">
        <v>1039</v>
      </c>
      <c r="M67" s="19"/>
      <c r="N67" s="19"/>
      <c r="O67" s="19"/>
      <c r="P67" s="19"/>
      <c r="Q67" s="19"/>
      <c r="R67" s="19"/>
      <c r="S67" s="19"/>
      <c r="T67" s="19"/>
      <c r="U67" s="19"/>
      <c r="V67" s="19"/>
      <c r="W67" s="19"/>
      <c r="X67" s="19"/>
      <c r="Y67" s="19"/>
      <c r="Z67" s="19"/>
    </row>
    <row r="68" spans="1:26" ht="63.75">
      <c r="A68" s="282" t="s">
        <v>1066</v>
      </c>
      <c r="B68" s="282" t="s">
        <v>1102</v>
      </c>
      <c r="C68" s="282" t="s">
        <v>422</v>
      </c>
      <c r="D68" s="282" t="s">
        <v>1103</v>
      </c>
      <c r="E68" s="473" t="s">
        <v>1104</v>
      </c>
      <c r="F68" s="282" t="s">
        <v>1105</v>
      </c>
      <c r="G68" s="474">
        <v>2</v>
      </c>
      <c r="H68" s="474">
        <v>2</v>
      </c>
      <c r="I68" s="385">
        <v>2</v>
      </c>
      <c r="J68" s="385">
        <v>20</v>
      </c>
      <c r="K68" s="385">
        <v>10</v>
      </c>
      <c r="L68" s="455" t="s">
        <v>1039</v>
      </c>
      <c r="M68" s="19"/>
      <c r="N68" s="19"/>
      <c r="O68" s="19"/>
      <c r="P68" s="19"/>
      <c r="Q68" s="19"/>
      <c r="R68" s="19"/>
      <c r="S68" s="19"/>
      <c r="T68" s="19"/>
      <c r="U68" s="19"/>
      <c r="V68" s="19"/>
      <c r="W68" s="19"/>
      <c r="X68" s="19"/>
      <c r="Y68" s="19"/>
      <c r="Z68" s="19"/>
    </row>
    <row r="69" spans="1:26" ht="76.5">
      <c r="A69" s="282" t="s">
        <v>1066</v>
      </c>
      <c r="B69" s="282" t="s">
        <v>1106</v>
      </c>
      <c r="C69" s="282" t="s">
        <v>422</v>
      </c>
      <c r="D69" s="282" t="s">
        <v>1078</v>
      </c>
      <c r="E69" s="473" t="s">
        <v>1079</v>
      </c>
      <c r="F69" s="282" t="s">
        <v>1073</v>
      </c>
      <c r="G69" s="474">
        <v>2</v>
      </c>
      <c r="H69" s="474">
        <v>2</v>
      </c>
      <c r="I69" s="385">
        <v>2</v>
      </c>
      <c r="J69" s="385">
        <v>10</v>
      </c>
      <c r="K69" s="385">
        <v>5</v>
      </c>
      <c r="L69" s="455" t="s">
        <v>1039</v>
      </c>
      <c r="M69" s="19"/>
      <c r="N69" s="19"/>
      <c r="O69" s="19"/>
      <c r="P69" s="19"/>
      <c r="Q69" s="19"/>
      <c r="R69" s="19"/>
      <c r="S69" s="19"/>
      <c r="T69" s="19"/>
      <c r="U69" s="19"/>
      <c r="V69" s="19"/>
      <c r="W69" s="19"/>
      <c r="X69" s="19"/>
      <c r="Y69" s="19"/>
      <c r="Z69" s="19"/>
    </row>
    <row r="70" spans="1:26" ht="76.5">
      <c r="A70" s="282" t="s">
        <v>1041</v>
      </c>
      <c r="B70" s="282" t="s">
        <v>1107</v>
      </c>
      <c r="C70" s="282" t="s">
        <v>422</v>
      </c>
      <c r="D70" s="282" t="s">
        <v>1078</v>
      </c>
      <c r="E70" s="473" t="s">
        <v>1079</v>
      </c>
      <c r="F70" s="282" t="s">
        <v>1073</v>
      </c>
      <c r="G70" s="474">
        <v>1</v>
      </c>
      <c r="H70" s="474">
        <v>1</v>
      </c>
      <c r="I70" s="385">
        <v>1</v>
      </c>
      <c r="J70" s="385">
        <v>10</v>
      </c>
      <c r="K70" s="385">
        <v>10</v>
      </c>
      <c r="L70" s="455" t="s">
        <v>1039</v>
      </c>
      <c r="M70" s="19"/>
      <c r="N70" s="19"/>
      <c r="O70" s="19"/>
      <c r="P70" s="19"/>
      <c r="Q70" s="19"/>
      <c r="R70" s="19"/>
      <c r="S70" s="19"/>
      <c r="T70" s="19"/>
      <c r="U70" s="19"/>
      <c r="V70" s="19"/>
      <c r="W70" s="19"/>
      <c r="X70" s="19"/>
      <c r="Y70" s="19"/>
      <c r="Z70" s="19"/>
    </row>
    <row r="71" spans="1:26" ht="89.25">
      <c r="A71" s="282" t="s">
        <v>1108</v>
      </c>
      <c r="B71" s="475" t="s">
        <v>1109</v>
      </c>
      <c r="C71" s="282" t="s">
        <v>422</v>
      </c>
      <c r="D71" s="282" t="s">
        <v>1078</v>
      </c>
      <c r="E71" s="473" t="s">
        <v>1079</v>
      </c>
      <c r="F71" s="282" t="s">
        <v>1073</v>
      </c>
      <c r="G71" s="474">
        <v>7</v>
      </c>
      <c r="H71" s="474">
        <v>6</v>
      </c>
      <c r="I71" s="385">
        <v>7</v>
      </c>
      <c r="J71" s="385">
        <v>10</v>
      </c>
      <c r="K71" s="385">
        <v>1.43</v>
      </c>
      <c r="L71" s="455" t="s">
        <v>1039</v>
      </c>
      <c r="M71" s="19"/>
      <c r="N71" s="19"/>
      <c r="O71" s="19"/>
      <c r="P71" s="19"/>
      <c r="Q71" s="19"/>
      <c r="R71" s="19"/>
      <c r="S71" s="19"/>
      <c r="T71" s="19"/>
      <c r="U71" s="19"/>
      <c r="V71" s="19"/>
      <c r="W71" s="19"/>
      <c r="X71" s="19"/>
      <c r="Y71" s="19"/>
      <c r="Z71" s="19"/>
    </row>
    <row r="72" spans="1:26" ht="102">
      <c r="A72" s="221" t="s">
        <v>1241</v>
      </c>
      <c r="B72" s="256" t="s">
        <v>1242</v>
      </c>
      <c r="C72" s="221" t="s">
        <v>422</v>
      </c>
      <c r="D72" s="221" t="s">
        <v>1368</v>
      </c>
      <c r="E72" s="221" t="s">
        <v>1369</v>
      </c>
      <c r="F72" s="221" t="s">
        <v>1370</v>
      </c>
      <c r="G72" s="228">
        <v>3</v>
      </c>
      <c r="H72" s="228">
        <v>3</v>
      </c>
      <c r="I72" s="228">
        <v>3</v>
      </c>
      <c r="J72" s="272">
        <v>20</v>
      </c>
      <c r="K72" s="283">
        <v>6.66</v>
      </c>
      <c r="L72" s="419" t="s">
        <v>1348</v>
      </c>
      <c r="M72" s="44"/>
      <c r="N72" s="44"/>
      <c r="O72" s="44"/>
      <c r="P72" s="44"/>
      <c r="Q72" s="44"/>
      <c r="R72" s="44"/>
      <c r="S72" s="44"/>
      <c r="T72" s="44"/>
      <c r="U72" s="44"/>
      <c r="V72" s="44"/>
      <c r="W72" s="44"/>
      <c r="X72" s="44"/>
      <c r="Y72" s="44"/>
      <c r="Z72" s="44"/>
    </row>
    <row r="73" spans="1:26" ht="102">
      <c r="A73" s="221" t="s">
        <v>1241</v>
      </c>
      <c r="B73" s="256" t="s">
        <v>1242</v>
      </c>
      <c r="C73" s="221" t="s">
        <v>422</v>
      </c>
      <c r="D73" s="221" t="s">
        <v>1371</v>
      </c>
      <c r="E73" s="221" t="s">
        <v>1372</v>
      </c>
      <c r="F73" s="221" t="s">
        <v>1373</v>
      </c>
      <c r="G73" s="228">
        <v>3</v>
      </c>
      <c r="H73" s="228">
        <v>3</v>
      </c>
      <c r="I73" s="228">
        <v>3</v>
      </c>
      <c r="J73" s="272">
        <v>20</v>
      </c>
      <c r="K73" s="283">
        <v>6.66</v>
      </c>
      <c r="L73" s="419" t="s">
        <v>1348</v>
      </c>
      <c r="M73" s="19"/>
      <c r="N73" s="19"/>
      <c r="O73" s="19"/>
      <c r="P73" s="19"/>
      <c r="Q73" s="19"/>
      <c r="R73" s="19"/>
      <c r="S73" s="19"/>
      <c r="T73" s="19"/>
      <c r="U73" s="19"/>
      <c r="V73" s="19"/>
      <c r="W73" s="19"/>
      <c r="X73" s="19"/>
      <c r="Y73" s="19"/>
      <c r="Z73" s="19"/>
    </row>
    <row r="74" spans="1:26" ht="102">
      <c r="A74" s="221" t="s">
        <v>1241</v>
      </c>
      <c r="B74" s="256" t="s">
        <v>1242</v>
      </c>
      <c r="C74" s="221" t="s">
        <v>422</v>
      </c>
      <c r="D74" s="221" t="s">
        <v>1374</v>
      </c>
      <c r="E74" s="221" t="s">
        <v>1375</v>
      </c>
      <c r="F74" s="221" t="s">
        <v>1376</v>
      </c>
      <c r="G74" s="228">
        <v>3</v>
      </c>
      <c r="H74" s="228">
        <v>3</v>
      </c>
      <c r="I74" s="228">
        <v>3</v>
      </c>
      <c r="J74" s="272">
        <v>20</v>
      </c>
      <c r="K74" s="283">
        <v>6.66</v>
      </c>
      <c r="L74" s="419" t="s">
        <v>1348</v>
      </c>
      <c r="M74" s="19"/>
      <c r="N74" s="19"/>
      <c r="O74" s="19"/>
      <c r="P74" s="19"/>
      <c r="Q74" s="19"/>
      <c r="R74" s="19"/>
      <c r="S74" s="19"/>
      <c r="T74" s="19"/>
      <c r="U74" s="19"/>
      <c r="V74" s="19"/>
      <c r="W74" s="19"/>
      <c r="X74" s="19"/>
      <c r="Y74" s="19"/>
      <c r="Z74" s="19"/>
    </row>
    <row r="75" spans="1:26" ht="102">
      <c r="A75" s="221" t="s">
        <v>1241</v>
      </c>
      <c r="B75" s="256" t="s">
        <v>1242</v>
      </c>
      <c r="C75" s="221" t="s">
        <v>422</v>
      </c>
      <c r="D75" s="221" t="s">
        <v>1377</v>
      </c>
      <c r="E75" s="221" t="s">
        <v>1378</v>
      </c>
      <c r="F75" s="221" t="s">
        <v>1379</v>
      </c>
      <c r="G75" s="228">
        <v>3</v>
      </c>
      <c r="H75" s="228">
        <v>3</v>
      </c>
      <c r="I75" s="228">
        <v>3</v>
      </c>
      <c r="J75" s="272">
        <v>20</v>
      </c>
      <c r="K75" s="283">
        <v>6.66</v>
      </c>
      <c r="L75" s="419" t="s">
        <v>1348</v>
      </c>
      <c r="M75" s="19"/>
      <c r="N75" s="19"/>
      <c r="O75" s="19"/>
      <c r="P75" s="19"/>
      <c r="Q75" s="19"/>
      <c r="R75" s="19"/>
      <c r="S75" s="19"/>
      <c r="T75" s="19"/>
      <c r="U75" s="19"/>
      <c r="V75" s="19"/>
      <c r="W75" s="19"/>
      <c r="X75" s="19"/>
      <c r="Y75" s="19"/>
      <c r="Z75" s="19"/>
    </row>
    <row r="76" spans="1:26" ht="76.5">
      <c r="A76" s="221" t="s">
        <v>1241</v>
      </c>
      <c r="B76" s="256" t="s">
        <v>1242</v>
      </c>
      <c r="C76" s="221" t="s">
        <v>422</v>
      </c>
      <c r="D76" s="221" t="s">
        <v>1380</v>
      </c>
      <c r="E76" s="221" t="s">
        <v>1381</v>
      </c>
      <c r="F76" s="221" t="s">
        <v>1382</v>
      </c>
      <c r="G76" s="228">
        <v>3</v>
      </c>
      <c r="H76" s="228">
        <v>3</v>
      </c>
      <c r="I76" s="228">
        <v>3</v>
      </c>
      <c r="J76" s="272">
        <v>20</v>
      </c>
      <c r="K76" s="283">
        <v>6.66</v>
      </c>
      <c r="L76" s="419" t="s">
        <v>1348</v>
      </c>
      <c r="M76" s="19"/>
      <c r="N76" s="19"/>
      <c r="O76" s="19"/>
      <c r="P76" s="19"/>
      <c r="Q76" s="19"/>
      <c r="R76" s="19"/>
      <c r="S76" s="19"/>
      <c r="T76" s="19"/>
      <c r="U76" s="19"/>
      <c r="V76" s="19"/>
      <c r="W76" s="19"/>
      <c r="X76" s="19"/>
      <c r="Y76" s="19"/>
      <c r="Z76" s="19"/>
    </row>
    <row r="77" spans="1:26" ht="153">
      <c r="A77" s="221" t="s">
        <v>1241</v>
      </c>
      <c r="B77" s="256" t="s">
        <v>1242</v>
      </c>
      <c r="C77" s="221" t="s">
        <v>422</v>
      </c>
      <c r="D77" s="221" t="s">
        <v>1383</v>
      </c>
      <c r="E77" s="221" t="s">
        <v>1384</v>
      </c>
      <c r="F77" s="221" t="s">
        <v>1385</v>
      </c>
      <c r="G77" s="228">
        <v>3</v>
      </c>
      <c r="H77" s="228">
        <v>3</v>
      </c>
      <c r="I77" s="228">
        <v>3</v>
      </c>
      <c r="J77" s="272">
        <v>20</v>
      </c>
      <c r="K77" s="283">
        <v>6.66</v>
      </c>
      <c r="L77" s="419" t="s">
        <v>1348</v>
      </c>
      <c r="M77" s="19"/>
      <c r="N77" s="19"/>
      <c r="O77" s="19"/>
      <c r="P77" s="19"/>
      <c r="Q77" s="19"/>
      <c r="R77" s="19"/>
      <c r="S77" s="19"/>
      <c r="T77" s="19"/>
      <c r="U77" s="19"/>
      <c r="V77" s="19"/>
      <c r="W77" s="19"/>
      <c r="X77" s="19"/>
      <c r="Y77" s="19"/>
      <c r="Z77" s="19"/>
    </row>
    <row r="78" spans="1:26" ht="153">
      <c r="A78" s="221" t="s">
        <v>1241</v>
      </c>
      <c r="B78" s="256" t="s">
        <v>1242</v>
      </c>
      <c r="C78" s="221" t="s">
        <v>422</v>
      </c>
      <c r="D78" s="221" t="s">
        <v>1386</v>
      </c>
      <c r="E78" s="221" t="s">
        <v>1387</v>
      </c>
      <c r="F78" s="221" t="s">
        <v>1388</v>
      </c>
      <c r="G78" s="228">
        <v>3</v>
      </c>
      <c r="H78" s="228">
        <v>3</v>
      </c>
      <c r="I78" s="228">
        <v>3</v>
      </c>
      <c r="J78" s="272">
        <v>20</v>
      </c>
      <c r="K78" s="283">
        <v>6.66</v>
      </c>
      <c r="L78" s="419" t="s">
        <v>1348</v>
      </c>
      <c r="M78" s="19"/>
      <c r="N78" s="19"/>
      <c r="O78" s="19"/>
      <c r="P78" s="19"/>
      <c r="Q78" s="19"/>
      <c r="R78" s="19"/>
      <c r="S78" s="19"/>
      <c r="T78" s="19"/>
      <c r="U78" s="19"/>
      <c r="V78" s="19"/>
      <c r="W78" s="19"/>
      <c r="X78" s="19"/>
      <c r="Y78" s="19"/>
      <c r="Z78" s="19"/>
    </row>
    <row r="79" spans="1:26" ht="102">
      <c r="A79" s="221" t="s">
        <v>1241</v>
      </c>
      <c r="B79" s="256" t="s">
        <v>1242</v>
      </c>
      <c r="C79" s="221" t="s">
        <v>422</v>
      </c>
      <c r="D79" s="221" t="s">
        <v>1389</v>
      </c>
      <c r="E79" s="221" t="s">
        <v>1390</v>
      </c>
      <c r="F79" s="221" t="s">
        <v>1391</v>
      </c>
      <c r="G79" s="228">
        <v>3</v>
      </c>
      <c r="H79" s="228">
        <v>3</v>
      </c>
      <c r="I79" s="228">
        <v>3</v>
      </c>
      <c r="J79" s="272">
        <v>20</v>
      </c>
      <c r="K79" s="283">
        <v>6.66</v>
      </c>
      <c r="L79" s="419" t="s">
        <v>1348</v>
      </c>
      <c r="M79" s="19"/>
      <c r="N79" s="19"/>
      <c r="O79" s="19"/>
      <c r="P79" s="19"/>
      <c r="Q79" s="19"/>
      <c r="R79" s="19"/>
      <c r="S79" s="19"/>
      <c r="T79" s="19"/>
      <c r="U79" s="19"/>
      <c r="V79" s="19"/>
      <c r="W79" s="19"/>
      <c r="X79" s="19"/>
      <c r="Y79" s="19"/>
      <c r="Z79" s="19"/>
    </row>
    <row r="80" spans="1:26" ht="102">
      <c r="A80" s="221" t="s">
        <v>1241</v>
      </c>
      <c r="B80" s="256" t="s">
        <v>1242</v>
      </c>
      <c r="C80" s="221" t="s">
        <v>422</v>
      </c>
      <c r="D80" s="221" t="s">
        <v>1392</v>
      </c>
      <c r="E80" s="221" t="s">
        <v>1393</v>
      </c>
      <c r="F80" s="221" t="s">
        <v>1394</v>
      </c>
      <c r="G80" s="228">
        <v>3</v>
      </c>
      <c r="H80" s="228">
        <v>3</v>
      </c>
      <c r="I80" s="228">
        <v>3</v>
      </c>
      <c r="J80" s="272">
        <v>10</v>
      </c>
      <c r="K80" s="283">
        <v>3.33</v>
      </c>
      <c r="L80" s="419" t="s">
        <v>1348</v>
      </c>
      <c r="M80" s="19"/>
      <c r="N80" s="19"/>
      <c r="O80" s="19"/>
      <c r="P80" s="19"/>
      <c r="Q80" s="19"/>
      <c r="R80" s="19"/>
      <c r="S80" s="19"/>
      <c r="T80" s="19"/>
      <c r="U80" s="19"/>
      <c r="V80" s="19"/>
      <c r="W80" s="19"/>
      <c r="X80" s="19"/>
      <c r="Y80" s="19"/>
      <c r="Z80" s="19"/>
    </row>
    <row r="81" spans="1:26" ht="102">
      <c r="A81" s="221" t="s">
        <v>1241</v>
      </c>
      <c r="B81" s="256" t="s">
        <v>1242</v>
      </c>
      <c r="C81" s="221" t="s">
        <v>422</v>
      </c>
      <c r="D81" s="221" t="s">
        <v>1395</v>
      </c>
      <c r="E81" s="221" t="s">
        <v>1396</v>
      </c>
      <c r="F81" s="221" t="s">
        <v>1397</v>
      </c>
      <c r="G81" s="228">
        <v>3</v>
      </c>
      <c r="H81" s="228">
        <v>3</v>
      </c>
      <c r="I81" s="228">
        <v>3</v>
      </c>
      <c r="J81" s="272">
        <v>10</v>
      </c>
      <c r="K81" s="283">
        <v>3.33</v>
      </c>
      <c r="L81" s="419" t="s">
        <v>1348</v>
      </c>
      <c r="M81" s="44"/>
      <c r="N81" s="44"/>
      <c r="O81" s="44"/>
      <c r="P81" s="44"/>
      <c r="Q81" s="44"/>
      <c r="R81" s="44"/>
      <c r="S81" s="44"/>
      <c r="T81" s="44"/>
      <c r="U81" s="44"/>
      <c r="V81" s="44"/>
      <c r="W81" s="44"/>
      <c r="X81" s="44"/>
      <c r="Y81" s="44"/>
      <c r="Z81" s="44"/>
    </row>
    <row r="82" spans="1:26" ht="102">
      <c r="A82" s="221" t="s">
        <v>1241</v>
      </c>
      <c r="B82" s="256" t="s">
        <v>1242</v>
      </c>
      <c r="C82" s="221" t="s">
        <v>422</v>
      </c>
      <c r="D82" s="221" t="s">
        <v>1398</v>
      </c>
      <c r="E82" s="221" t="s">
        <v>1399</v>
      </c>
      <c r="F82" s="221" t="s">
        <v>1400</v>
      </c>
      <c r="G82" s="228">
        <v>3</v>
      </c>
      <c r="H82" s="228">
        <v>3</v>
      </c>
      <c r="I82" s="228">
        <v>3</v>
      </c>
      <c r="J82" s="272">
        <v>10</v>
      </c>
      <c r="K82" s="283">
        <v>3.33</v>
      </c>
      <c r="L82" s="419" t="s">
        <v>1348</v>
      </c>
      <c r="M82" s="44"/>
      <c r="N82" s="44"/>
      <c r="O82" s="44"/>
      <c r="P82" s="44"/>
      <c r="Q82" s="44"/>
      <c r="R82" s="44"/>
      <c r="S82" s="44"/>
      <c r="T82" s="44"/>
      <c r="U82" s="44"/>
      <c r="V82" s="44"/>
      <c r="W82" s="44"/>
      <c r="X82" s="44"/>
      <c r="Y82" s="44"/>
      <c r="Z82" s="44"/>
    </row>
    <row r="83" spans="1:26" ht="102">
      <c r="A83" s="221" t="s">
        <v>1241</v>
      </c>
      <c r="B83" s="256" t="s">
        <v>1242</v>
      </c>
      <c r="C83" s="221" t="s">
        <v>422</v>
      </c>
      <c r="D83" s="221" t="s">
        <v>1401</v>
      </c>
      <c r="E83" s="221" t="s">
        <v>1402</v>
      </c>
      <c r="F83" s="221" t="s">
        <v>1403</v>
      </c>
      <c r="G83" s="228">
        <v>3</v>
      </c>
      <c r="H83" s="228">
        <v>3</v>
      </c>
      <c r="I83" s="228">
        <v>3</v>
      </c>
      <c r="J83" s="272">
        <v>20</v>
      </c>
      <c r="K83" s="283">
        <v>6.66</v>
      </c>
      <c r="L83" s="419" t="s">
        <v>1348</v>
      </c>
      <c r="M83" s="44"/>
      <c r="N83" s="44"/>
      <c r="O83" s="44"/>
      <c r="P83" s="44"/>
      <c r="Q83" s="44"/>
      <c r="R83" s="44"/>
      <c r="S83" s="44"/>
      <c r="T83" s="44"/>
      <c r="U83" s="44"/>
      <c r="V83" s="44"/>
      <c r="W83" s="44"/>
      <c r="X83" s="44"/>
      <c r="Y83" s="44"/>
      <c r="Z83" s="44"/>
    </row>
    <row r="84" spans="1:26" ht="89.25">
      <c r="A84" s="221" t="s">
        <v>1241</v>
      </c>
      <c r="B84" s="256" t="s">
        <v>1242</v>
      </c>
      <c r="C84" s="221" t="s">
        <v>422</v>
      </c>
      <c r="D84" s="221" t="s">
        <v>1404</v>
      </c>
      <c r="E84" s="221" t="s">
        <v>1405</v>
      </c>
      <c r="F84" s="221" t="s">
        <v>1406</v>
      </c>
      <c r="G84" s="228">
        <v>3</v>
      </c>
      <c r="H84" s="228">
        <v>3</v>
      </c>
      <c r="I84" s="228">
        <v>3</v>
      </c>
      <c r="J84" s="272">
        <v>20</v>
      </c>
      <c r="K84" s="283">
        <v>6.66</v>
      </c>
      <c r="L84" s="419" t="s">
        <v>1348</v>
      </c>
      <c r="M84" s="19"/>
      <c r="N84" s="19"/>
      <c r="O84" s="19"/>
      <c r="P84" s="19"/>
      <c r="Q84" s="19"/>
      <c r="R84" s="19"/>
      <c r="S84" s="19"/>
      <c r="T84" s="19"/>
      <c r="U84" s="19"/>
      <c r="V84" s="19"/>
      <c r="W84" s="19"/>
      <c r="X84" s="19"/>
      <c r="Y84" s="19"/>
      <c r="Z84" s="19"/>
    </row>
    <row r="85" spans="1:26" ht="102">
      <c r="A85" s="221" t="s">
        <v>1241</v>
      </c>
      <c r="B85" s="256" t="s">
        <v>1242</v>
      </c>
      <c r="C85" s="221" t="s">
        <v>422</v>
      </c>
      <c r="D85" s="221" t="s">
        <v>1407</v>
      </c>
      <c r="E85" s="221" t="s">
        <v>1408</v>
      </c>
      <c r="F85" s="221" t="s">
        <v>1409</v>
      </c>
      <c r="G85" s="228">
        <v>3</v>
      </c>
      <c r="H85" s="228">
        <v>3</v>
      </c>
      <c r="I85" s="228">
        <v>3</v>
      </c>
      <c r="J85" s="272">
        <v>20</v>
      </c>
      <c r="K85" s="283">
        <v>6.66</v>
      </c>
      <c r="L85" s="419" t="s">
        <v>1348</v>
      </c>
      <c r="M85" s="19"/>
      <c r="N85" s="19"/>
      <c r="O85" s="19"/>
      <c r="P85" s="19"/>
      <c r="Q85" s="19"/>
      <c r="R85" s="19"/>
      <c r="S85" s="19"/>
      <c r="T85" s="19"/>
      <c r="U85" s="19"/>
      <c r="V85" s="19"/>
      <c r="W85" s="19"/>
      <c r="X85" s="19"/>
      <c r="Y85" s="19"/>
      <c r="Z85" s="19"/>
    </row>
    <row r="86" spans="1:26" ht="102">
      <c r="A86" s="221" t="s">
        <v>1241</v>
      </c>
      <c r="B86" s="256" t="s">
        <v>1242</v>
      </c>
      <c r="C86" s="221" t="s">
        <v>422</v>
      </c>
      <c r="D86" s="221" t="s">
        <v>1410</v>
      </c>
      <c r="E86" s="221" t="s">
        <v>1411</v>
      </c>
      <c r="F86" s="221" t="s">
        <v>1412</v>
      </c>
      <c r="G86" s="228">
        <v>3</v>
      </c>
      <c r="H86" s="228">
        <v>3</v>
      </c>
      <c r="I86" s="228">
        <v>3</v>
      </c>
      <c r="J86" s="272">
        <v>20</v>
      </c>
      <c r="K86" s="283">
        <v>6.66</v>
      </c>
      <c r="L86" s="419" t="s">
        <v>1348</v>
      </c>
      <c r="M86" s="19"/>
      <c r="N86" s="19"/>
      <c r="O86" s="19"/>
      <c r="P86" s="19"/>
      <c r="Q86" s="19"/>
      <c r="R86" s="19"/>
      <c r="S86" s="19"/>
      <c r="T86" s="19"/>
      <c r="U86" s="19"/>
      <c r="V86" s="19"/>
      <c r="W86" s="19"/>
      <c r="X86" s="19"/>
      <c r="Y86" s="19"/>
      <c r="Z86" s="19"/>
    </row>
    <row r="87" spans="1:26" ht="76.5">
      <c r="A87" s="221" t="s">
        <v>1241</v>
      </c>
      <c r="B87" s="256" t="s">
        <v>1242</v>
      </c>
      <c r="C87" s="221" t="s">
        <v>422</v>
      </c>
      <c r="D87" s="221" t="s">
        <v>1413</v>
      </c>
      <c r="E87" s="221" t="s">
        <v>1414</v>
      </c>
      <c r="F87" s="221" t="s">
        <v>1415</v>
      </c>
      <c r="G87" s="228">
        <v>3</v>
      </c>
      <c r="H87" s="228">
        <v>3</v>
      </c>
      <c r="I87" s="228">
        <v>3</v>
      </c>
      <c r="J87" s="272">
        <v>20</v>
      </c>
      <c r="K87" s="283">
        <v>6.66</v>
      </c>
      <c r="L87" s="419" t="s">
        <v>1348</v>
      </c>
      <c r="M87" s="19"/>
      <c r="N87" s="19"/>
      <c r="O87" s="19"/>
      <c r="P87" s="19"/>
      <c r="Q87" s="19"/>
      <c r="R87" s="19"/>
      <c r="S87" s="19"/>
      <c r="T87" s="19"/>
      <c r="U87" s="19"/>
      <c r="V87" s="19"/>
      <c r="W87" s="19"/>
      <c r="X87" s="19"/>
      <c r="Y87" s="19"/>
      <c r="Z87" s="19"/>
    </row>
    <row r="88" spans="1:26" ht="140.25">
      <c r="A88" s="221" t="s">
        <v>1241</v>
      </c>
      <c r="B88" s="256" t="s">
        <v>1242</v>
      </c>
      <c r="C88" s="221" t="s">
        <v>422</v>
      </c>
      <c r="D88" s="221" t="s">
        <v>1416</v>
      </c>
      <c r="E88" s="221" t="s">
        <v>1417</v>
      </c>
      <c r="F88" s="221" t="s">
        <v>1418</v>
      </c>
      <c r="G88" s="228">
        <v>3</v>
      </c>
      <c r="H88" s="228">
        <v>3</v>
      </c>
      <c r="I88" s="228">
        <v>3</v>
      </c>
      <c r="J88" s="272">
        <v>10</v>
      </c>
      <c r="K88" s="283">
        <v>3.33</v>
      </c>
      <c r="L88" s="419" t="s">
        <v>1348</v>
      </c>
      <c r="M88" s="19"/>
      <c r="N88" s="19"/>
      <c r="O88" s="19"/>
      <c r="P88" s="19"/>
      <c r="Q88" s="19"/>
      <c r="R88" s="19"/>
      <c r="S88" s="19"/>
      <c r="T88" s="19"/>
      <c r="U88" s="19"/>
      <c r="V88" s="19"/>
      <c r="W88" s="19"/>
      <c r="X88" s="19"/>
      <c r="Y88" s="19"/>
      <c r="Z88" s="19"/>
    </row>
    <row r="89" spans="1:26" ht="102">
      <c r="A89" s="221" t="s">
        <v>1241</v>
      </c>
      <c r="B89" s="256" t="s">
        <v>1242</v>
      </c>
      <c r="C89" s="221" t="s">
        <v>422</v>
      </c>
      <c r="D89" s="221" t="s">
        <v>1419</v>
      </c>
      <c r="E89" s="221" t="s">
        <v>1420</v>
      </c>
      <c r="F89" s="221" t="s">
        <v>1421</v>
      </c>
      <c r="G89" s="228">
        <v>3</v>
      </c>
      <c r="H89" s="228">
        <v>3</v>
      </c>
      <c r="I89" s="228">
        <v>3</v>
      </c>
      <c r="J89" s="272">
        <v>20</v>
      </c>
      <c r="K89" s="283">
        <v>6.66</v>
      </c>
      <c r="L89" s="419" t="s">
        <v>1348</v>
      </c>
      <c r="M89" s="19"/>
      <c r="N89" s="19"/>
      <c r="O89" s="19"/>
      <c r="P89" s="19"/>
      <c r="Q89" s="19"/>
      <c r="R89" s="19"/>
      <c r="S89" s="19"/>
      <c r="T89" s="19"/>
      <c r="U89" s="19"/>
      <c r="V89" s="19"/>
      <c r="W89" s="19"/>
      <c r="X89" s="19"/>
      <c r="Y89" s="19"/>
      <c r="Z89" s="19"/>
    </row>
    <row r="90" spans="1:26" ht="127.5">
      <c r="A90" s="221" t="s">
        <v>1241</v>
      </c>
      <c r="B90" s="256" t="s">
        <v>1242</v>
      </c>
      <c r="C90" s="221" t="s">
        <v>422</v>
      </c>
      <c r="D90" s="221" t="s">
        <v>1422</v>
      </c>
      <c r="E90" s="221" t="s">
        <v>1423</v>
      </c>
      <c r="F90" s="221" t="s">
        <v>1424</v>
      </c>
      <c r="G90" s="228">
        <v>3</v>
      </c>
      <c r="H90" s="228">
        <v>3</v>
      </c>
      <c r="I90" s="228">
        <v>3</v>
      </c>
      <c r="J90" s="272">
        <v>20</v>
      </c>
      <c r="K90" s="283">
        <v>6.66</v>
      </c>
      <c r="L90" s="419" t="s">
        <v>1348</v>
      </c>
      <c r="M90" s="19"/>
      <c r="N90" s="19"/>
      <c r="O90" s="19"/>
      <c r="P90" s="19"/>
      <c r="Q90" s="19"/>
      <c r="R90" s="19"/>
      <c r="S90" s="19"/>
      <c r="T90" s="19"/>
      <c r="U90" s="19"/>
      <c r="V90" s="19"/>
      <c r="W90" s="19"/>
      <c r="X90" s="19"/>
      <c r="Y90" s="19"/>
      <c r="Z90" s="19"/>
    </row>
    <row r="91" spans="1:26" ht="114.75">
      <c r="A91" s="221" t="s">
        <v>1241</v>
      </c>
      <c r="B91" s="256" t="s">
        <v>1242</v>
      </c>
      <c r="C91" s="221" t="s">
        <v>422</v>
      </c>
      <c r="D91" s="221" t="s">
        <v>1425</v>
      </c>
      <c r="E91" s="221" t="s">
        <v>1426</v>
      </c>
      <c r="F91" s="221" t="s">
        <v>1427</v>
      </c>
      <c r="G91" s="228">
        <v>3</v>
      </c>
      <c r="H91" s="228">
        <v>3</v>
      </c>
      <c r="I91" s="228">
        <v>3</v>
      </c>
      <c r="J91" s="272">
        <v>20</v>
      </c>
      <c r="K91" s="283">
        <v>6.66</v>
      </c>
      <c r="L91" s="419" t="s">
        <v>1348</v>
      </c>
      <c r="M91" s="19"/>
      <c r="N91" s="19"/>
      <c r="O91" s="19"/>
      <c r="P91" s="19"/>
      <c r="Q91" s="19"/>
      <c r="R91" s="19"/>
      <c r="S91" s="19"/>
      <c r="T91" s="19"/>
      <c r="U91" s="19"/>
      <c r="V91" s="19"/>
      <c r="W91" s="19"/>
      <c r="X91" s="19"/>
      <c r="Y91" s="19"/>
      <c r="Z91" s="19"/>
    </row>
    <row r="92" spans="1:26" ht="76.5">
      <c r="A92" s="221" t="s">
        <v>1280</v>
      </c>
      <c r="B92" s="256" t="s">
        <v>1281</v>
      </c>
      <c r="C92" s="221" t="s">
        <v>422</v>
      </c>
      <c r="D92" s="221" t="s">
        <v>1428</v>
      </c>
      <c r="E92" s="221" t="s">
        <v>1429</v>
      </c>
      <c r="F92" s="221" t="s">
        <v>1430</v>
      </c>
      <c r="G92" s="228">
        <v>2</v>
      </c>
      <c r="H92" s="228">
        <v>1</v>
      </c>
      <c r="I92" s="228">
        <v>3</v>
      </c>
      <c r="J92" s="272">
        <v>20</v>
      </c>
      <c r="K92" s="283">
        <v>10</v>
      </c>
      <c r="L92" s="419" t="s">
        <v>1348</v>
      </c>
      <c r="M92" s="44"/>
      <c r="N92" s="44"/>
      <c r="O92" s="44"/>
      <c r="P92" s="44"/>
      <c r="Q92" s="44"/>
      <c r="R92" s="44"/>
      <c r="S92" s="44"/>
      <c r="T92" s="44"/>
      <c r="U92" s="44"/>
      <c r="V92" s="44"/>
      <c r="W92" s="44"/>
      <c r="X92" s="44"/>
      <c r="Y92" s="44"/>
      <c r="Z92" s="44"/>
    </row>
    <row r="93" spans="1:26" ht="89.25">
      <c r="A93" s="221" t="s">
        <v>1280</v>
      </c>
      <c r="B93" s="256" t="s">
        <v>1281</v>
      </c>
      <c r="C93" s="221" t="s">
        <v>422</v>
      </c>
      <c r="D93" s="221" t="s">
        <v>1431</v>
      </c>
      <c r="E93" s="221" t="s">
        <v>1432</v>
      </c>
      <c r="F93" s="221" t="s">
        <v>1433</v>
      </c>
      <c r="G93" s="228">
        <v>2</v>
      </c>
      <c r="H93" s="228">
        <v>1</v>
      </c>
      <c r="I93" s="228">
        <v>3</v>
      </c>
      <c r="J93" s="272">
        <v>20</v>
      </c>
      <c r="K93" s="283">
        <v>10</v>
      </c>
      <c r="L93" s="419" t="s">
        <v>1348</v>
      </c>
      <c r="M93" s="44"/>
      <c r="N93" s="44"/>
      <c r="O93" s="44"/>
      <c r="P93" s="44"/>
      <c r="Q93" s="44"/>
      <c r="R93" s="44"/>
      <c r="S93" s="44"/>
      <c r="T93" s="44"/>
      <c r="U93" s="44"/>
      <c r="V93" s="44"/>
      <c r="W93" s="44"/>
      <c r="X93" s="44"/>
      <c r="Y93" s="44"/>
      <c r="Z93" s="44"/>
    </row>
    <row r="94" spans="1:26" ht="76.5">
      <c r="A94" s="182" t="s">
        <v>1434</v>
      </c>
      <c r="B94" s="182" t="s">
        <v>1435</v>
      </c>
      <c r="C94" s="221" t="s">
        <v>422</v>
      </c>
      <c r="D94" s="221" t="s">
        <v>1436</v>
      </c>
      <c r="E94" s="221" t="s">
        <v>1437</v>
      </c>
      <c r="F94" s="221" t="s">
        <v>1438</v>
      </c>
      <c r="G94" s="228">
        <v>1</v>
      </c>
      <c r="H94" s="228">
        <v>1</v>
      </c>
      <c r="I94" s="228">
        <v>1</v>
      </c>
      <c r="J94" s="272">
        <v>20</v>
      </c>
      <c r="K94" s="283">
        <v>20</v>
      </c>
      <c r="L94" s="419" t="s">
        <v>1348</v>
      </c>
      <c r="M94" s="19"/>
      <c r="N94" s="19"/>
      <c r="O94" s="19"/>
      <c r="P94" s="19"/>
      <c r="Q94" s="19"/>
      <c r="R94" s="19"/>
      <c r="S94" s="19"/>
      <c r="T94" s="19"/>
      <c r="U94" s="19"/>
      <c r="V94" s="19"/>
      <c r="W94" s="19"/>
      <c r="X94" s="19"/>
      <c r="Y94" s="19"/>
      <c r="Z94" s="19"/>
    </row>
    <row r="95" spans="1:26" ht="89.25">
      <c r="A95" s="182" t="s">
        <v>1434</v>
      </c>
      <c r="B95" s="182" t="s">
        <v>1435</v>
      </c>
      <c r="C95" s="221" t="s">
        <v>422</v>
      </c>
      <c r="D95" s="221" t="s">
        <v>1439</v>
      </c>
      <c r="E95" s="221" t="s">
        <v>1440</v>
      </c>
      <c r="F95" s="221" t="s">
        <v>1441</v>
      </c>
      <c r="G95" s="228">
        <v>1</v>
      </c>
      <c r="H95" s="228">
        <v>1</v>
      </c>
      <c r="I95" s="228">
        <v>1</v>
      </c>
      <c r="J95" s="272">
        <v>10</v>
      </c>
      <c r="K95" s="283">
        <v>10</v>
      </c>
      <c r="L95" s="419" t="s">
        <v>1348</v>
      </c>
      <c r="M95" s="19"/>
      <c r="N95" s="19"/>
      <c r="O95" s="19"/>
      <c r="P95" s="19"/>
      <c r="Q95" s="19"/>
      <c r="R95" s="19"/>
      <c r="S95" s="19"/>
      <c r="T95" s="19"/>
      <c r="U95" s="19"/>
      <c r="V95" s="19"/>
      <c r="W95" s="19"/>
      <c r="X95" s="19"/>
      <c r="Y95" s="19"/>
      <c r="Z95" s="19"/>
    </row>
    <row r="96" spans="1:26" ht="102">
      <c r="A96" s="221" t="s">
        <v>1300</v>
      </c>
      <c r="B96" s="256" t="s">
        <v>1301</v>
      </c>
      <c r="C96" s="221" t="s">
        <v>422</v>
      </c>
      <c r="D96" s="221" t="s">
        <v>1442</v>
      </c>
      <c r="E96" s="221" t="s">
        <v>1443</v>
      </c>
      <c r="F96" s="221" t="s">
        <v>1444</v>
      </c>
      <c r="G96" s="228">
        <v>3</v>
      </c>
      <c r="H96" s="228">
        <v>2</v>
      </c>
      <c r="I96" s="228">
        <v>3</v>
      </c>
      <c r="J96" s="272">
        <v>10</v>
      </c>
      <c r="K96" s="283">
        <v>3.33</v>
      </c>
      <c r="L96" s="419" t="s">
        <v>1348</v>
      </c>
      <c r="M96" s="19"/>
      <c r="N96" s="19"/>
      <c r="O96" s="19"/>
      <c r="P96" s="19"/>
      <c r="Q96" s="19"/>
      <c r="R96" s="19"/>
      <c r="S96" s="19"/>
      <c r="T96" s="19"/>
      <c r="U96" s="19"/>
      <c r="V96" s="19"/>
      <c r="W96" s="19"/>
      <c r="X96" s="19"/>
      <c r="Y96" s="19"/>
      <c r="Z96" s="19"/>
    </row>
    <row r="97" spans="1:26" ht="76.5">
      <c r="A97" s="182" t="s">
        <v>1445</v>
      </c>
      <c r="B97" s="182" t="s">
        <v>1446</v>
      </c>
      <c r="C97" s="221" t="s">
        <v>422</v>
      </c>
      <c r="D97" s="221" t="s">
        <v>1447</v>
      </c>
      <c r="E97" s="221" t="s">
        <v>1448</v>
      </c>
      <c r="F97" s="221" t="s">
        <v>1449</v>
      </c>
      <c r="G97" s="228">
        <v>1</v>
      </c>
      <c r="H97" s="228">
        <v>1</v>
      </c>
      <c r="I97" s="228">
        <v>3</v>
      </c>
      <c r="J97" s="272">
        <v>20</v>
      </c>
      <c r="K97" s="283">
        <v>20</v>
      </c>
      <c r="L97" s="419" t="s">
        <v>1348</v>
      </c>
      <c r="M97" s="19"/>
      <c r="N97" s="19"/>
      <c r="O97" s="19"/>
      <c r="P97" s="19"/>
      <c r="Q97" s="19"/>
      <c r="R97" s="19"/>
      <c r="S97" s="19"/>
      <c r="T97" s="19"/>
      <c r="U97" s="19"/>
      <c r="V97" s="19"/>
      <c r="W97" s="19"/>
      <c r="X97" s="19"/>
      <c r="Y97" s="19"/>
      <c r="Z97" s="19"/>
    </row>
    <row r="98" spans="1:26" ht="127.5">
      <c r="A98" s="182" t="s">
        <v>1304</v>
      </c>
      <c r="B98" s="182" t="s">
        <v>1305</v>
      </c>
      <c r="C98" s="221" t="s">
        <v>422</v>
      </c>
      <c r="D98" s="221" t="s">
        <v>1450</v>
      </c>
      <c r="E98" s="221" t="s">
        <v>1451</v>
      </c>
      <c r="F98" s="221" t="s">
        <v>1452</v>
      </c>
      <c r="G98" s="228">
        <v>1</v>
      </c>
      <c r="H98" s="228">
        <v>1</v>
      </c>
      <c r="I98" s="228">
        <v>3</v>
      </c>
      <c r="J98" s="272">
        <v>10</v>
      </c>
      <c r="K98" s="283">
        <v>10</v>
      </c>
      <c r="L98" s="419" t="s">
        <v>1348</v>
      </c>
      <c r="M98" s="19"/>
      <c r="N98" s="19"/>
      <c r="O98" s="19"/>
      <c r="P98" s="19"/>
      <c r="Q98" s="19"/>
      <c r="R98" s="19"/>
      <c r="S98" s="19"/>
      <c r="T98" s="19"/>
      <c r="U98" s="19"/>
      <c r="V98" s="19"/>
      <c r="W98" s="19"/>
      <c r="X98" s="19"/>
      <c r="Y98" s="19"/>
      <c r="Z98" s="19"/>
    </row>
    <row r="99" spans="1:26" ht="76.5">
      <c r="A99" s="182" t="s">
        <v>1304</v>
      </c>
      <c r="B99" s="182" t="s">
        <v>1305</v>
      </c>
      <c r="C99" s="221" t="s">
        <v>422</v>
      </c>
      <c r="D99" s="221" t="s">
        <v>1453</v>
      </c>
      <c r="E99" s="221" t="s">
        <v>1454</v>
      </c>
      <c r="F99" s="221" t="s">
        <v>1455</v>
      </c>
      <c r="G99" s="228">
        <v>1</v>
      </c>
      <c r="H99" s="228">
        <v>1</v>
      </c>
      <c r="I99" s="228">
        <v>3</v>
      </c>
      <c r="J99" s="272">
        <v>20</v>
      </c>
      <c r="K99" s="283">
        <v>20</v>
      </c>
      <c r="L99" s="419" t="s">
        <v>1348</v>
      </c>
      <c r="M99" s="19"/>
      <c r="N99" s="19"/>
      <c r="O99" s="19"/>
      <c r="P99" s="19"/>
      <c r="Q99" s="19"/>
      <c r="R99" s="19"/>
      <c r="S99" s="19"/>
      <c r="T99" s="19"/>
      <c r="U99" s="19"/>
      <c r="V99" s="19"/>
      <c r="W99" s="19"/>
      <c r="X99" s="19"/>
      <c r="Y99" s="19"/>
      <c r="Z99" s="19"/>
    </row>
    <row r="100" spans="1:26" ht="178.5">
      <c r="A100" s="182" t="s">
        <v>1314</v>
      </c>
      <c r="B100" s="182" t="s">
        <v>1315</v>
      </c>
      <c r="C100" s="221" t="s">
        <v>422</v>
      </c>
      <c r="D100" s="221" t="s">
        <v>1456</v>
      </c>
      <c r="E100" s="221" t="s">
        <v>1457</v>
      </c>
      <c r="F100" s="221" t="s">
        <v>1458</v>
      </c>
      <c r="G100" s="228">
        <v>1</v>
      </c>
      <c r="H100" s="228">
        <v>1</v>
      </c>
      <c r="I100" s="228">
        <v>1</v>
      </c>
      <c r="J100" s="272">
        <v>10</v>
      </c>
      <c r="K100" s="283">
        <v>10</v>
      </c>
      <c r="L100" s="419" t="s">
        <v>1348</v>
      </c>
      <c r="M100" s="19"/>
      <c r="N100" s="19"/>
      <c r="O100" s="19"/>
      <c r="P100" s="19"/>
      <c r="Q100" s="19"/>
      <c r="R100" s="19"/>
      <c r="S100" s="19"/>
      <c r="T100" s="19"/>
      <c r="U100" s="19"/>
      <c r="V100" s="19"/>
      <c r="W100" s="19"/>
      <c r="X100" s="19"/>
      <c r="Y100" s="19"/>
      <c r="Z100" s="19"/>
    </row>
    <row r="101" spans="1:26" ht="178.5">
      <c r="A101" s="182" t="s">
        <v>1318</v>
      </c>
      <c r="B101" s="182" t="s">
        <v>1319</v>
      </c>
      <c r="C101" s="221" t="s">
        <v>422</v>
      </c>
      <c r="D101" s="221" t="s">
        <v>1456</v>
      </c>
      <c r="E101" s="221" t="s">
        <v>1457</v>
      </c>
      <c r="F101" s="221" t="s">
        <v>1458</v>
      </c>
      <c r="G101" s="228">
        <v>3</v>
      </c>
      <c r="H101" s="228">
        <v>1</v>
      </c>
      <c r="I101" s="228">
        <v>3</v>
      </c>
      <c r="J101" s="272">
        <v>3.33</v>
      </c>
      <c r="K101" s="283">
        <v>3.33</v>
      </c>
      <c r="L101" s="419" t="s">
        <v>1348</v>
      </c>
      <c r="M101" s="19"/>
      <c r="N101" s="19"/>
      <c r="O101" s="19"/>
      <c r="P101" s="19"/>
      <c r="Q101" s="19"/>
      <c r="R101" s="19"/>
      <c r="S101" s="19"/>
      <c r="T101" s="19"/>
      <c r="U101" s="19"/>
      <c r="V101" s="19"/>
      <c r="W101" s="19"/>
      <c r="X101" s="19"/>
      <c r="Y101" s="19"/>
      <c r="Z101" s="19"/>
    </row>
    <row r="102" spans="1:26" ht="178.5">
      <c r="A102" s="182" t="s">
        <v>1459</v>
      </c>
      <c r="B102" s="182" t="s">
        <v>1460</v>
      </c>
      <c r="C102" s="221" t="s">
        <v>422</v>
      </c>
      <c r="D102" s="221" t="s">
        <v>1456</v>
      </c>
      <c r="E102" s="221" t="s">
        <v>1457</v>
      </c>
      <c r="F102" s="221" t="s">
        <v>1458</v>
      </c>
      <c r="G102" s="228">
        <v>3</v>
      </c>
      <c r="H102" s="228">
        <v>1</v>
      </c>
      <c r="I102" s="228">
        <v>4</v>
      </c>
      <c r="J102" s="272">
        <v>3.33</v>
      </c>
      <c r="K102" s="283">
        <v>3.33</v>
      </c>
      <c r="L102" s="419" t="s">
        <v>1348</v>
      </c>
      <c r="M102" s="44"/>
      <c r="N102" s="44"/>
      <c r="O102" s="44"/>
      <c r="P102" s="44"/>
      <c r="Q102" s="44"/>
      <c r="R102" s="44"/>
      <c r="S102" s="44"/>
      <c r="T102" s="44"/>
      <c r="U102" s="44"/>
      <c r="V102" s="44"/>
      <c r="W102" s="44"/>
      <c r="X102" s="44"/>
      <c r="Y102" s="44"/>
      <c r="Z102" s="44"/>
    </row>
    <row r="103" spans="1:26" ht="153">
      <c r="A103" s="182" t="s">
        <v>1327</v>
      </c>
      <c r="B103" s="182" t="s">
        <v>1328</v>
      </c>
      <c r="C103" s="221" t="s">
        <v>422</v>
      </c>
      <c r="D103" s="221" t="s">
        <v>1461</v>
      </c>
      <c r="E103" s="221" t="s">
        <v>1462</v>
      </c>
      <c r="F103" s="221" t="s">
        <v>1463</v>
      </c>
      <c r="G103" s="228">
        <v>3</v>
      </c>
      <c r="H103" s="228">
        <v>3</v>
      </c>
      <c r="I103" s="228">
        <v>3</v>
      </c>
      <c r="J103" s="272">
        <v>10</v>
      </c>
      <c r="K103" s="283">
        <v>3.33</v>
      </c>
      <c r="L103" s="419" t="s">
        <v>1348</v>
      </c>
      <c r="M103" s="44"/>
      <c r="N103" s="44"/>
      <c r="O103" s="44"/>
      <c r="P103" s="44"/>
      <c r="Q103" s="44"/>
      <c r="R103" s="44"/>
      <c r="S103" s="44"/>
      <c r="T103" s="44"/>
      <c r="U103" s="44"/>
      <c r="V103" s="44"/>
      <c r="W103" s="44"/>
      <c r="X103" s="44"/>
      <c r="Y103" s="44"/>
      <c r="Z103" s="44"/>
    </row>
    <row r="104" spans="1:26" ht="102">
      <c r="A104" s="221" t="s">
        <v>1331</v>
      </c>
      <c r="B104" s="256" t="s">
        <v>1332</v>
      </c>
      <c r="C104" s="221" t="s">
        <v>422</v>
      </c>
      <c r="D104" s="221" t="s">
        <v>1464</v>
      </c>
      <c r="E104" s="221" t="s">
        <v>1465</v>
      </c>
      <c r="F104" s="221" t="s">
        <v>1466</v>
      </c>
      <c r="G104" s="228">
        <v>2</v>
      </c>
      <c r="H104" s="228">
        <v>2</v>
      </c>
      <c r="I104" s="228">
        <v>2</v>
      </c>
      <c r="J104" s="272">
        <v>10</v>
      </c>
      <c r="K104" s="283">
        <v>5</v>
      </c>
      <c r="L104" s="419" t="s">
        <v>1348</v>
      </c>
      <c r="M104" s="44"/>
      <c r="N104" s="44"/>
      <c r="O104" s="44"/>
      <c r="P104" s="44"/>
      <c r="Q104" s="44"/>
      <c r="R104" s="44"/>
      <c r="S104" s="44"/>
      <c r="T104" s="44"/>
      <c r="U104" s="44"/>
      <c r="V104" s="44"/>
      <c r="W104" s="44"/>
      <c r="X104" s="44"/>
      <c r="Y104" s="44"/>
      <c r="Z104" s="44"/>
    </row>
    <row r="105" spans="1:26" ht="89.25">
      <c r="A105" s="221" t="s">
        <v>1331</v>
      </c>
      <c r="B105" s="256" t="s">
        <v>1332</v>
      </c>
      <c r="C105" s="221" t="s">
        <v>422</v>
      </c>
      <c r="D105" s="221" t="s">
        <v>1467</v>
      </c>
      <c r="E105" s="221" t="s">
        <v>1468</v>
      </c>
      <c r="F105" s="221" t="s">
        <v>1469</v>
      </c>
      <c r="G105" s="228">
        <v>2</v>
      </c>
      <c r="H105" s="228">
        <v>2</v>
      </c>
      <c r="I105" s="228">
        <v>2</v>
      </c>
      <c r="J105" s="272">
        <v>20</v>
      </c>
      <c r="K105" s="283">
        <v>10</v>
      </c>
      <c r="L105" s="419" t="s">
        <v>1348</v>
      </c>
      <c r="M105" s="19"/>
      <c r="N105" s="19"/>
      <c r="O105" s="19"/>
      <c r="P105" s="19"/>
      <c r="Q105" s="19"/>
      <c r="R105" s="19"/>
      <c r="S105" s="19"/>
      <c r="T105" s="19"/>
      <c r="U105" s="19"/>
      <c r="V105" s="19"/>
      <c r="W105" s="19"/>
      <c r="X105" s="19"/>
      <c r="Y105" s="19"/>
      <c r="Z105" s="19"/>
    </row>
    <row r="106" spans="1:26" ht="102">
      <c r="A106" s="182" t="s">
        <v>1314</v>
      </c>
      <c r="B106" s="182" t="s">
        <v>1315</v>
      </c>
      <c r="C106" s="221" t="s">
        <v>422</v>
      </c>
      <c r="D106" s="221" t="s">
        <v>1470</v>
      </c>
      <c r="E106" s="221" t="s">
        <v>1471</v>
      </c>
      <c r="F106" s="221" t="s">
        <v>1472</v>
      </c>
      <c r="G106" s="228">
        <v>1</v>
      </c>
      <c r="H106" s="228">
        <v>1</v>
      </c>
      <c r="I106" s="228">
        <v>1</v>
      </c>
      <c r="J106" s="272">
        <v>10</v>
      </c>
      <c r="K106" s="283">
        <v>10</v>
      </c>
      <c r="L106" s="419" t="s">
        <v>1348</v>
      </c>
      <c r="M106" s="19"/>
      <c r="N106" s="19"/>
      <c r="O106" s="19"/>
      <c r="P106" s="19"/>
      <c r="Q106" s="19"/>
      <c r="R106" s="19"/>
      <c r="S106" s="19"/>
      <c r="T106" s="19"/>
      <c r="U106" s="19"/>
      <c r="V106" s="19"/>
      <c r="W106" s="19"/>
      <c r="X106" s="19"/>
      <c r="Y106" s="19"/>
      <c r="Z106" s="19"/>
    </row>
    <row r="107" spans="1:26" ht="89.25">
      <c r="A107" s="221" t="s">
        <v>1342</v>
      </c>
      <c r="B107" s="256" t="s">
        <v>1343</v>
      </c>
      <c r="C107" s="221" t="s">
        <v>422</v>
      </c>
      <c r="D107" s="221" t="s">
        <v>1473</v>
      </c>
      <c r="E107" s="221" t="s">
        <v>1474</v>
      </c>
      <c r="F107" s="221" t="s">
        <v>1475</v>
      </c>
      <c r="G107" s="228">
        <v>2</v>
      </c>
      <c r="H107" s="228">
        <v>1</v>
      </c>
      <c r="I107" s="228">
        <v>4</v>
      </c>
      <c r="J107" s="272">
        <v>20</v>
      </c>
      <c r="K107" s="283">
        <v>10</v>
      </c>
      <c r="L107" s="419" t="s">
        <v>1348</v>
      </c>
      <c r="M107" s="19"/>
      <c r="N107" s="19"/>
      <c r="O107" s="19"/>
      <c r="P107" s="19"/>
      <c r="Q107" s="19"/>
      <c r="R107" s="19"/>
      <c r="S107" s="19"/>
      <c r="T107" s="19"/>
      <c r="U107" s="19"/>
      <c r="V107" s="19"/>
      <c r="W107" s="19"/>
      <c r="X107" s="19"/>
      <c r="Y107" s="19"/>
      <c r="Z107" s="19"/>
    </row>
    <row r="108" spans="1:26" ht="127.5">
      <c r="A108" s="221" t="s">
        <v>1597</v>
      </c>
      <c r="B108" s="221" t="s">
        <v>1598</v>
      </c>
      <c r="C108" s="221" t="s">
        <v>422</v>
      </c>
      <c r="D108" s="221" t="s">
        <v>1599</v>
      </c>
      <c r="E108" s="264" t="s">
        <v>1600</v>
      </c>
      <c r="F108" s="221" t="s">
        <v>1601</v>
      </c>
      <c r="G108" s="221">
        <v>1</v>
      </c>
      <c r="H108" s="221">
        <v>1</v>
      </c>
      <c r="I108" s="404">
        <v>2</v>
      </c>
      <c r="J108" s="404">
        <v>20</v>
      </c>
      <c r="K108" s="404">
        <v>10</v>
      </c>
      <c r="L108" s="455" t="s">
        <v>1580</v>
      </c>
      <c r="M108" s="19"/>
      <c r="N108" s="19"/>
      <c r="O108" s="19"/>
      <c r="P108" s="19"/>
      <c r="Q108" s="19"/>
      <c r="R108" s="19"/>
      <c r="S108" s="19"/>
      <c r="T108" s="19"/>
      <c r="U108" s="19"/>
      <c r="V108" s="19"/>
      <c r="W108" s="19"/>
      <c r="X108" s="19"/>
      <c r="Y108" s="19"/>
      <c r="Z108" s="19"/>
    </row>
    <row r="109" spans="1:26" ht="153">
      <c r="A109" s="182" t="s">
        <v>1602</v>
      </c>
      <c r="B109" s="182" t="s">
        <v>1603</v>
      </c>
      <c r="C109" s="182" t="s">
        <v>1604</v>
      </c>
      <c r="D109" s="256" t="s">
        <v>1605</v>
      </c>
      <c r="E109" s="383" t="s">
        <v>1606</v>
      </c>
      <c r="F109" s="256" t="s">
        <v>1607</v>
      </c>
      <c r="G109" s="384">
        <v>1</v>
      </c>
      <c r="H109" s="476">
        <v>1</v>
      </c>
      <c r="I109" s="225">
        <v>2</v>
      </c>
      <c r="J109" s="225">
        <v>20</v>
      </c>
      <c r="K109" s="225">
        <v>10</v>
      </c>
      <c r="L109" s="455" t="s">
        <v>1580</v>
      </c>
      <c r="M109" s="19"/>
      <c r="N109" s="19"/>
      <c r="O109" s="19"/>
      <c r="P109" s="19"/>
      <c r="Q109" s="19"/>
      <c r="R109" s="19"/>
      <c r="S109" s="19"/>
      <c r="T109" s="19"/>
      <c r="U109" s="19"/>
      <c r="V109" s="19"/>
      <c r="W109" s="19"/>
      <c r="X109" s="19"/>
      <c r="Y109" s="19"/>
      <c r="Z109" s="19"/>
    </row>
    <row r="110" spans="1:26" ht="153">
      <c r="A110" s="182" t="s">
        <v>1608</v>
      </c>
      <c r="B110" s="182" t="s">
        <v>1609</v>
      </c>
      <c r="C110" s="182" t="s">
        <v>1604</v>
      </c>
      <c r="D110" s="221" t="s">
        <v>1610</v>
      </c>
      <c r="E110" s="221" t="s">
        <v>1611</v>
      </c>
      <c r="F110" s="221" t="s">
        <v>618</v>
      </c>
      <c r="G110" s="199">
        <v>1</v>
      </c>
      <c r="H110" s="340">
        <v>1</v>
      </c>
      <c r="I110" s="225">
        <v>2</v>
      </c>
      <c r="J110" s="225">
        <v>20</v>
      </c>
      <c r="K110" s="225">
        <v>10</v>
      </c>
      <c r="L110" s="455" t="s">
        <v>1580</v>
      </c>
      <c r="M110" s="19"/>
      <c r="N110" s="19"/>
      <c r="O110" s="19"/>
      <c r="P110" s="19"/>
      <c r="Q110" s="19"/>
      <c r="R110" s="19"/>
      <c r="S110" s="19"/>
      <c r="T110" s="19"/>
      <c r="U110" s="19"/>
      <c r="V110" s="19"/>
      <c r="W110" s="19"/>
      <c r="X110" s="19"/>
      <c r="Y110" s="19"/>
      <c r="Z110" s="19"/>
    </row>
    <row r="111" spans="1:26" ht="140.25">
      <c r="A111" s="182" t="s">
        <v>1612</v>
      </c>
      <c r="B111" s="182" t="s">
        <v>1613</v>
      </c>
      <c r="C111" s="182" t="s">
        <v>1604</v>
      </c>
      <c r="D111" s="221" t="s">
        <v>1614</v>
      </c>
      <c r="E111" s="264" t="s">
        <v>1615</v>
      </c>
      <c r="F111" s="221" t="s">
        <v>1616</v>
      </c>
      <c r="G111" s="199">
        <v>1</v>
      </c>
      <c r="H111" s="340">
        <v>1</v>
      </c>
      <c r="I111" s="225">
        <v>2</v>
      </c>
      <c r="J111" s="225">
        <v>20</v>
      </c>
      <c r="K111" s="225">
        <v>10</v>
      </c>
      <c r="L111" s="455" t="s">
        <v>1580</v>
      </c>
      <c r="M111" s="19"/>
      <c r="N111" s="19"/>
      <c r="O111" s="19"/>
      <c r="P111" s="19"/>
      <c r="Q111" s="19"/>
      <c r="R111" s="19"/>
      <c r="S111" s="19"/>
      <c r="T111" s="19"/>
      <c r="U111" s="19"/>
      <c r="V111" s="19"/>
      <c r="W111" s="19"/>
      <c r="X111" s="19"/>
      <c r="Y111" s="19"/>
      <c r="Z111" s="19"/>
    </row>
    <row r="112" spans="1:26" ht="229.5">
      <c r="A112" s="182" t="s">
        <v>1617</v>
      </c>
      <c r="B112" s="182" t="s">
        <v>1618</v>
      </c>
      <c r="C112" s="182" t="s">
        <v>1604</v>
      </c>
      <c r="D112" s="182" t="s">
        <v>1619</v>
      </c>
      <c r="E112" s="182" t="s">
        <v>1620</v>
      </c>
      <c r="F112" s="182" t="s">
        <v>1621</v>
      </c>
      <c r="G112" s="224">
        <v>1</v>
      </c>
      <c r="H112" s="406">
        <v>1</v>
      </c>
      <c r="I112" s="225">
        <v>2</v>
      </c>
      <c r="J112" s="225">
        <v>20</v>
      </c>
      <c r="K112" s="225">
        <v>10</v>
      </c>
      <c r="L112" s="455" t="s">
        <v>1580</v>
      </c>
      <c r="M112" s="19"/>
      <c r="N112" s="19"/>
      <c r="O112" s="19"/>
      <c r="P112" s="19"/>
      <c r="Q112" s="19"/>
      <c r="R112" s="19"/>
      <c r="S112" s="19"/>
      <c r="T112" s="19"/>
      <c r="U112" s="19"/>
      <c r="V112" s="19"/>
      <c r="W112" s="19"/>
      <c r="X112" s="19"/>
      <c r="Y112" s="19"/>
      <c r="Z112" s="19"/>
    </row>
    <row r="113" spans="1:26" ht="89.25">
      <c r="A113" s="182" t="s">
        <v>1622</v>
      </c>
      <c r="B113" s="182"/>
      <c r="C113" s="182"/>
      <c r="D113" s="182"/>
      <c r="E113" s="182"/>
      <c r="F113" s="182"/>
      <c r="G113" s="224"/>
      <c r="H113" s="406"/>
      <c r="I113" s="225"/>
      <c r="J113" s="225"/>
      <c r="K113" s="225"/>
      <c r="L113" s="455" t="s">
        <v>1580</v>
      </c>
      <c r="M113" s="44"/>
      <c r="N113" s="44"/>
      <c r="O113" s="44"/>
      <c r="P113" s="44"/>
      <c r="Q113" s="44"/>
      <c r="R113" s="44"/>
      <c r="S113" s="44"/>
      <c r="T113" s="44"/>
      <c r="U113" s="44"/>
      <c r="V113" s="44"/>
      <c r="W113" s="44"/>
      <c r="X113" s="44"/>
      <c r="Y113" s="44"/>
      <c r="Z113" s="44"/>
    </row>
    <row r="114" spans="1:26" ht="140.25">
      <c r="A114" s="182" t="s">
        <v>1623</v>
      </c>
      <c r="B114" s="182" t="s">
        <v>1624</v>
      </c>
      <c r="C114" s="182" t="s">
        <v>422</v>
      </c>
      <c r="D114" s="182" t="s">
        <v>1625</v>
      </c>
      <c r="E114" s="264" t="s">
        <v>1626</v>
      </c>
      <c r="F114" s="182" t="s">
        <v>1627</v>
      </c>
      <c r="G114" s="224">
        <v>2</v>
      </c>
      <c r="H114" s="406">
        <v>1</v>
      </c>
      <c r="I114" s="225">
        <v>2</v>
      </c>
      <c r="J114" s="225">
        <v>20</v>
      </c>
      <c r="K114" s="225">
        <v>10</v>
      </c>
      <c r="L114" s="455" t="s">
        <v>1580</v>
      </c>
      <c r="M114" s="19"/>
      <c r="N114" s="19"/>
      <c r="O114" s="19"/>
      <c r="P114" s="19"/>
      <c r="Q114" s="19"/>
      <c r="R114" s="19"/>
      <c r="S114" s="19"/>
      <c r="T114" s="19"/>
      <c r="U114" s="19"/>
      <c r="V114" s="19"/>
      <c r="W114" s="19"/>
      <c r="X114" s="19"/>
      <c r="Y114" s="19"/>
      <c r="Z114" s="19"/>
    </row>
    <row r="115" spans="1:26" ht="114.75">
      <c r="A115" s="182" t="s">
        <v>1628</v>
      </c>
      <c r="B115" s="182" t="s">
        <v>1629</v>
      </c>
      <c r="C115" s="182" t="s">
        <v>422</v>
      </c>
      <c r="D115" s="182" t="s">
        <v>1630</v>
      </c>
      <c r="E115" s="264" t="s">
        <v>1631</v>
      </c>
      <c r="F115" s="182"/>
      <c r="G115" s="224">
        <v>2</v>
      </c>
      <c r="H115" s="406">
        <v>1</v>
      </c>
      <c r="I115" s="225">
        <v>2</v>
      </c>
      <c r="J115" s="225">
        <v>20</v>
      </c>
      <c r="K115" s="225">
        <v>10</v>
      </c>
      <c r="L115" s="455" t="s">
        <v>1580</v>
      </c>
      <c r="M115" s="19"/>
      <c r="N115" s="19"/>
      <c r="O115" s="19"/>
      <c r="P115" s="19"/>
      <c r="Q115" s="19"/>
      <c r="R115" s="19"/>
      <c r="S115" s="19"/>
      <c r="T115" s="19"/>
      <c r="U115" s="19"/>
      <c r="V115" s="19"/>
      <c r="W115" s="19"/>
      <c r="X115" s="19"/>
      <c r="Y115" s="19"/>
      <c r="Z115" s="19"/>
    </row>
    <row r="116" spans="1:26" ht="102">
      <c r="A116" s="182" t="s">
        <v>1632</v>
      </c>
      <c r="B116" s="182" t="s">
        <v>1633</v>
      </c>
      <c r="C116" s="182" t="s">
        <v>422</v>
      </c>
      <c r="D116" s="182" t="s">
        <v>1634</v>
      </c>
      <c r="E116" s="182" t="s">
        <v>1635</v>
      </c>
      <c r="F116" s="182" t="s">
        <v>1636</v>
      </c>
      <c r="G116" s="224">
        <v>2</v>
      </c>
      <c r="H116" s="406">
        <v>1</v>
      </c>
      <c r="I116" s="427">
        <v>3</v>
      </c>
      <c r="J116" s="427">
        <v>20</v>
      </c>
      <c r="K116" s="427">
        <v>6.66</v>
      </c>
      <c r="L116" s="455" t="s">
        <v>1580</v>
      </c>
      <c r="M116" s="19"/>
      <c r="N116" s="19"/>
      <c r="O116" s="19"/>
      <c r="P116" s="19"/>
      <c r="Q116" s="19"/>
      <c r="R116" s="19"/>
      <c r="S116" s="19"/>
      <c r="T116" s="19"/>
      <c r="U116" s="19"/>
      <c r="V116" s="19"/>
      <c r="W116" s="19"/>
      <c r="X116" s="19"/>
      <c r="Y116" s="19"/>
      <c r="Z116" s="19"/>
    </row>
    <row r="117" spans="1:26" ht="76.5">
      <c r="A117" s="221" t="s">
        <v>1684</v>
      </c>
      <c r="B117" s="319" t="s">
        <v>1685</v>
      </c>
      <c r="C117" s="221" t="s">
        <v>422</v>
      </c>
      <c r="D117" s="221" t="s">
        <v>1716</v>
      </c>
      <c r="E117" s="221" t="s">
        <v>1717</v>
      </c>
      <c r="F117" s="221" t="s">
        <v>1718</v>
      </c>
      <c r="G117" s="228">
        <v>1</v>
      </c>
      <c r="H117" s="229">
        <v>1</v>
      </c>
      <c r="I117" s="228">
        <v>2</v>
      </c>
      <c r="J117" s="228">
        <v>20</v>
      </c>
      <c r="K117" s="223">
        <v>20</v>
      </c>
      <c r="L117" s="404" t="s">
        <v>1683</v>
      </c>
      <c r="M117" s="19"/>
      <c r="N117" s="19"/>
      <c r="O117" s="19"/>
      <c r="P117" s="19"/>
      <c r="Q117" s="19"/>
      <c r="R117" s="19"/>
      <c r="S117" s="19"/>
      <c r="T117" s="19"/>
      <c r="U117" s="19"/>
      <c r="V117" s="19"/>
      <c r="W117" s="19"/>
      <c r="X117" s="19"/>
      <c r="Y117" s="19"/>
      <c r="Z117" s="19"/>
    </row>
    <row r="118" spans="1:26" ht="76.5">
      <c r="A118" s="221" t="s">
        <v>1684</v>
      </c>
      <c r="B118" s="319" t="s">
        <v>1685</v>
      </c>
      <c r="C118" s="221" t="s">
        <v>422</v>
      </c>
      <c r="D118" s="221" t="s">
        <v>1719</v>
      </c>
      <c r="E118" s="221" t="s">
        <v>1720</v>
      </c>
      <c r="F118" s="221" t="s">
        <v>1718</v>
      </c>
      <c r="G118" s="199">
        <v>1</v>
      </c>
      <c r="H118" s="199">
        <v>1</v>
      </c>
      <c r="I118" s="225">
        <v>2</v>
      </c>
      <c r="J118" s="225">
        <v>20</v>
      </c>
      <c r="K118" s="226">
        <v>20</v>
      </c>
      <c r="L118" s="404" t="s">
        <v>1683</v>
      </c>
      <c r="M118" s="19"/>
      <c r="N118" s="19"/>
      <c r="O118" s="19"/>
      <c r="P118" s="19"/>
      <c r="Q118" s="19"/>
      <c r="R118" s="19"/>
      <c r="S118" s="19"/>
      <c r="T118" s="19"/>
      <c r="U118" s="19"/>
      <c r="V118" s="19"/>
      <c r="W118" s="19"/>
      <c r="X118" s="19"/>
      <c r="Y118" s="19"/>
      <c r="Z118" s="19"/>
    </row>
    <row r="119" spans="1:26" ht="229.5">
      <c r="A119" s="221" t="s">
        <v>1684</v>
      </c>
      <c r="B119" s="319" t="s">
        <v>1685</v>
      </c>
      <c r="C119" s="221" t="s">
        <v>422</v>
      </c>
      <c r="D119" s="182" t="s">
        <v>1721</v>
      </c>
      <c r="E119" s="182" t="s">
        <v>1722</v>
      </c>
      <c r="F119" s="182" t="s">
        <v>1723</v>
      </c>
      <c r="G119" s="224">
        <v>1</v>
      </c>
      <c r="H119" s="224">
        <v>1</v>
      </c>
      <c r="I119" s="225">
        <v>2</v>
      </c>
      <c r="J119" s="225">
        <v>20</v>
      </c>
      <c r="K119" s="226">
        <v>20</v>
      </c>
      <c r="L119" s="404" t="s">
        <v>1683</v>
      </c>
      <c r="M119" s="19"/>
      <c r="N119" s="19"/>
      <c r="O119" s="19"/>
      <c r="P119" s="19"/>
      <c r="Q119" s="19"/>
      <c r="R119" s="19"/>
      <c r="S119" s="19"/>
      <c r="T119" s="19"/>
      <c r="U119" s="19"/>
      <c r="V119" s="19"/>
      <c r="W119" s="19"/>
      <c r="X119" s="19"/>
      <c r="Y119" s="19"/>
      <c r="Z119" s="19"/>
    </row>
    <row r="120" spans="1:26" ht="102">
      <c r="A120" s="221" t="s">
        <v>1684</v>
      </c>
      <c r="B120" s="319" t="s">
        <v>1685</v>
      </c>
      <c r="C120" s="221" t="s">
        <v>422</v>
      </c>
      <c r="D120" s="182" t="s">
        <v>1724</v>
      </c>
      <c r="E120" s="182" t="s">
        <v>1725</v>
      </c>
      <c r="F120" s="182" t="s">
        <v>1726</v>
      </c>
      <c r="G120" s="224">
        <v>1</v>
      </c>
      <c r="H120" s="224">
        <v>1</v>
      </c>
      <c r="I120" s="225">
        <v>2</v>
      </c>
      <c r="J120" s="225">
        <v>20</v>
      </c>
      <c r="K120" s="226">
        <v>20</v>
      </c>
      <c r="L120" s="404" t="s">
        <v>1683</v>
      </c>
      <c r="M120" s="19"/>
      <c r="N120" s="19"/>
      <c r="O120" s="19"/>
      <c r="P120" s="19"/>
      <c r="Q120" s="19"/>
      <c r="R120" s="19"/>
      <c r="S120" s="19"/>
      <c r="T120" s="19"/>
      <c r="U120" s="19"/>
      <c r="V120" s="19"/>
      <c r="W120" s="19"/>
      <c r="X120" s="19"/>
      <c r="Y120" s="19"/>
      <c r="Z120" s="19"/>
    </row>
    <row r="121" spans="1:26" ht="89.25">
      <c r="A121" s="221" t="s">
        <v>1684</v>
      </c>
      <c r="B121" s="319" t="s">
        <v>1685</v>
      </c>
      <c r="C121" s="221" t="s">
        <v>422</v>
      </c>
      <c r="D121" s="182" t="s">
        <v>1727</v>
      </c>
      <c r="E121" s="182" t="s">
        <v>1728</v>
      </c>
      <c r="F121" s="182" t="s">
        <v>1729</v>
      </c>
      <c r="G121" s="224">
        <v>1</v>
      </c>
      <c r="H121" s="224">
        <v>1</v>
      </c>
      <c r="I121" s="225">
        <v>2</v>
      </c>
      <c r="J121" s="225">
        <v>20</v>
      </c>
      <c r="K121" s="226">
        <v>20</v>
      </c>
      <c r="L121" s="404" t="s">
        <v>1683</v>
      </c>
      <c r="M121" s="19"/>
      <c r="N121" s="19"/>
      <c r="O121" s="19"/>
      <c r="P121" s="19"/>
      <c r="Q121" s="19"/>
      <c r="R121" s="19"/>
      <c r="S121" s="19"/>
      <c r="T121" s="19"/>
      <c r="U121" s="19"/>
      <c r="V121" s="19"/>
      <c r="W121" s="19"/>
      <c r="X121" s="19"/>
      <c r="Y121" s="19"/>
      <c r="Z121" s="19"/>
    </row>
    <row r="122" spans="1:26" ht="127.5">
      <c r="A122" s="221" t="s">
        <v>1684</v>
      </c>
      <c r="B122" s="319" t="s">
        <v>1685</v>
      </c>
      <c r="C122" s="221" t="s">
        <v>422</v>
      </c>
      <c r="D122" s="182" t="s">
        <v>1730</v>
      </c>
      <c r="E122" s="182" t="s">
        <v>1731</v>
      </c>
      <c r="F122" s="182" t="s">
        <v>1732</v>
      </c>
      <c r="G122" s="224">
        <v>1</v>
      </c>
      <c r="H122" s="224">
        <v>1</v>
      </c>
      <c r="I122" s="225">
        <v>2</v>
      </c>
      <c r="J122" s="225">
        <v>20</v>
      </c>
      <c r="K122" s="226">
        <v>20</v>
      </c>
      <c r="L122" s="404" t="s">
        <v>1683</v>
      </c>
      <c r="M122" s="44"/>
      <c r="N122" s="44"/>
      <c r="O122" s="44"/>
      <c r="P122" s="44"/>
      <c r="Q122" s="44"/>
      <c r="R122" s="44"/>
      <c r="S122" s="44"/>
      <c r="T122" s="44"/>
      <c r="U122" s="44"/>
      <c r="V122" s="44"/>
      <c r="W122" s="44"/>
      <c r="X122" s="44"/>
      <c r="Y122" s="44"/>
      <c r="Z122" s="44"/>
    </row>
    <row r="123" spans="1:26" ht="102">
      <c r="A123" s="221" t="s">
        <v>1684</v>
      </c>
      <c r="B123" s="319" t="s">
        <v>1685</v>
      </c>
      <c r="C123" s="221" t="s">
        <v>422</v>
      </c>
      <c r="D123" s="182" t="s">
        <v>1733</v>
      </c>
      <c r="E123" s="182" t="s">
        <v>1734</v>
      </c>
      <c r="F123" s="182" t="s">
        <v>1735</v>
      </c>
      <c r="G123" s="224">
        <v>1</v>
      </c>
      <c r="H123" s="224">
        <v>1</v>
      </c>
      <c r="I123" s="225">
        <v>2</v>
      </c>
      <c r="J123" s="225">
        <v>20</v>
      </c>
      <c r="K123" s="226">
        <v>20</v>
      </c>
      <c r="L123" s="404" t="s">
        <v>1683</v>
      </c>
      <c r="M123" s="44"/>
      <c r="N123" s="44"/>
      <c r="O123" s="44"/>
      <c r="P123" s="44"/>
      <c r="Q123" s="44"/>
      <c r="R123" s="44"/>
      <c r="S123" s="44"/>
      <c r="T123" s="44"/>
      <c r="U123" s="44"/>
      <c r="V123" s="44"/>
      <c r="W123" s="44"/>
      <c r="X123" s="44"/>
      <c r="Y123" s="44"/>
      <c r="Z123" s="44"/>
    </row>
    <row r="124" spans="1:26" ht="63.75">
      <c r="A124" s="221" t="s">
        <v>1684</v>
      </c>
      <c r="B124" s="319" t="s">
        <v>1685</v>
      </c>
      <c r="C124" s="221" t="s">
        <v>422</v>
      </c>
      <c r="D124" s="182" t="s">
        <v>1736</v>
      </c>
      <c r="E124" s="182" t="s">
        <v>1737</v>
      </c>
      <c r="F124" s="182" t="s">
        <v>1738</v>
      </c>
      <c r="G124" s="224">
        <v>1</v>
      </c>
      <c r="H124" s="224">
        <v>1</v>
      </c>
      <c r="I124" s="225">
        <v>2</v>
      </c>
      <c r="J124" s="225">
        <v>20</v>
      </c>
      <c r="K124" s="226">
        <v>20</v>
      </c>
      <c r="L124" s="404" t="s">
        <v>1683</v>
      </c>
      <c r="M124" s="44"/>
      <c r="N124" s="44"/>
      <c r="O124" s="44"/>
      <c r="P124" s="44"/>
      <c r="Q124" s="44"/>
      <c r="R124" s="44"/>
      <c r="S124" s="44"/>
      <c r="T124" s="44"/>
      <c r="U124" s="44"/>
      <c r="V124" s="44"/>
      <c r="W124" s="44"/>
      <c r="X124" s="44"/>
      <c r="Y124" s="44"/>
      <c r="Z124" s="44"/>
    </row>
    <row r="125" spans="1:26" ht="102">
      <c r="A125" s="221" t="s">
        <v>1684</v>
      </c>
      <c r="B125" s="319" t="s">
        <v>1685</v>
      </c>
      <c r="C125" s="221" t="s">
        <v>422</v>
      </c>
      <c r="D125" s="182" t="s">
        <v>1739</v>
      </c>
      <c r="E125" s="182" t="s">
        <v>1740</v>
      </c>
      <c r="F125" s="182" t="s">
        <v>1741</v>
      </c>
      <c r="G125" s="224">
        <v>1</v>
      </c>
      <c r="H125" s="224">
        <v>1</v>
      </c>
      <c r="I125" s="225">
        <v>2</v>
      </c>
      <c r="J125" s="225">
        <v>20</v>
      </c>
      <c r="K125" s="226">
        <v>20</v>
      </c>
      <c r="L125" s="404" t="s">
        <v>1683</v>
      </c>
      <c r="M125" s="19"/>
      <c r="N125" s="19"/>
      <c r="O125" s="19"/>
      <c r="P125" s="19"/>
      <c r="Q125" s="19"/>
      <c r="R125" s="19"/>
      <c r="S125" s="19"/>
      <c r="T125" s="19"/>
      <c r="U125" s="19"/>
      <c r="V125" s="19"/>
      <c r="W125" s="19"/>
      <c r="X125" s="19"/>
      <c r="Y125" s="19"/>
      <c r="Z125" s="19"/>
    </row>
    <row r="126" spans="1:26" ht="114.75">
      <c r="A126" s="221" t="s">
        <v>1684</v>
      </c>
      <c r="B126" s="319" t="s">
        <v>1685</v>
      </c>
      <c r="C126" s="221" t="s">
        <v>422</v>
      </c>
      <c r="D126" s="182" t="s">
        <v>1742</v>
      </c>
      <c r="E126" s="182"/>
      <c r="F126" s="182" t="s">
        <v>1743</v>
      </c>
      <c r="G126" s="224">
        <v>1</v>
      </c>
      <c r="H126" s="224">
        <v>1</v>
      </c>
      <c r="I126" s="225">
        <v>2</v>
      </c>
      <c r="J126" s="225">
        <v>20</v>
      </c>
      <c r="K126" s="226">
        <v>20</v>
      </c>
      <c r="L126" s="404" t="s">
        <v>1683</v>
      </c>
      <c r="M126" s="19"/>
      <c r="N126" s="19"/>
      <c r="O126" s="19"/>
      <c r="P126" s="19"/>
      <c r="Q126" s="19"/>
      <c r="R126" s="19"/>
      <c r="S126" s="19"/>
      <c r="T126" s="19"/>
      <c r="U126" s="19"/>
      <c r="V126" s="19"/>
      <c r="W126" s="19"/>
      <c r="X126" s="19"/>
      <c r="Y126" s="19"/>
      <c r="Z126" s="19"/>
    </row>
    <row r="127" spans="1:26" ht="76.5">
      <c r="A127" s="221" t="s">
        <v>1684</v>
      </c>
      <c r="B127" s="319" t="s">
        <v>1685</v>
      </c>
      <c r="C127" s="221" t="s">
        <v>422</v>
      </c>
      <c r="D127" s="182" t="s">
        <v>1744</v>
      </c>
      <c r="E127" s="182" t="s">
        <v>1745</v>
      </c>
      <c r="F127" s="182" t="s">
        <v>1746</v>
      </c>
      <c r="G127" s="224">
        <v>1</v>
      </c>
      <c r="H127" s="224">
        <v>1</v>
      </c>
      <c r="I127" s="225">
        <v>2</v>
      </c>
      <c r="J127" s="225">
        <v>20</v>
      </c>
      <c r="K127" s="226">
        <v>20</v>
      </c>
      <c r="L127" s="404" t="s">
        <v>1683</v>
      </c>
      <c r="M127" s="19"/>
      <c r="N127" s="19"/>
      <c r="O127" s="19"/>
      <c r="P127" s="19"/>
      <c r="Q127" s="19"/>
      <c r="R127" s="19"/>
      <c r="S127" s="19"/>
      <c r="T127" s="19"/>
      <c r="U127" s="19"/>
      <c r="V127" s="19"/>
      <c r="W127" s="19"/>
      <c r="X127" s="19"/>
      <c r="Y127" s="19"/>
      <c r="Z127" s="19"/>
    </row>
    <row r="128" spans="1:26" ht="76.5">
      <c r="A128" s="221" t="s">
        <v>1684</v>
      </c>
      <c r="B128" s="319" t="s">
        <v>1685</v>
      </c>
      <c r="C128" s="221" t="s">
        <v>422</v>
      </c>
      <c r="D128" s="182" t="s">
        <v>1747</v>
      </c>
      <c r="E128" s="182" t="s">
        <v>1748</v>
      </c>
      <c r="F128" s="182" t="s">
        <v>1749</v>
      </c>
      <c r="G128" s="224">
        <v>1</v>
      </c>
      <c r="H128" s="224">
        <v>1</v>
      </c>
      <c r="I128" s="225">
        <v>2</v>
      </c>
      <c r="J128" s="225">
        <v>10</v>
      </c>
      <c r="K128" s="226">
        <v>10</v>
      </c>
      <c r="L128" s="404" t="s">
        <v>1683</v>
      </c>
      <c r="M128" s="19"/>
      <c r="N128" s="19"/>
      <c r="O128" s="19"/>
      <c r="P128" s="19"/>
      <c r="Q128" s="19"/>
      <c r="R128" s="19"/>
      <c r="S128" s="19"/>
      <c r="T128" s="19"/>
      <c r="U128" s="19"/>
      <c r="V128" s="19"/>
      <c r="W128" s="19"/>
      <c r="X128" s="19"/>
      <c r="Y128" s="19"/>
      <c r="Z128" s="19"/>
    </row>
    <row r="129" spans="1:26" ht="63.75">
      <c r="A129" s="221" t="s">
        <v>1684</v>
      </c>
      <c r="B129" s="319" t="s">
        <v>1685</v>
      </c>
      <c r="C129" s="221" t="s">
        <v>422</v>
      </c>
      <c r="D129" s="182" t="s">
        <v>1750</v>
      </c>
      <c r="E129" s="182" t="s">
        <v>1751</v>
      </c>
      <c r="F129" s="182" t="s">
        <v>1752</v>
      </c>
      <c r="G129" s="224">
        <v>1</v>
      </c>
      <c r="H129" s="224">
        <v>1</v>
      </c>
      <c r="I129" s="225">
        <v>2</v>
      </c>
      <c r="J129" s="225">
        <v>20</v>
      </c>
      <c r="K129" s="226">
        <v>20</v>
      </c>
      <c r="L129" s="404" t="s">
        <v>1683</v>
      </c>
      <c r="M129" s="19"/>
      <c r="N129" s="19"/>
      <c r="O129" s="19"/>
      <c r="P129" s="19"/>
      <c r="Q129" s="19"/>
      <c r="R129" s="19"/>
      <c r="S129" s="19"/>
      <c r="T129" s="19"/>
      <c r="U129" s="19"/>
      <c r="V129" s="19"/>
      <c r="W129" s="19"/>
      <c r="X129" s="19"/>
      <c r="Y129" s="19"/>
      <c r="Z129" s="19"/>
    </row>
    <row r="130" spans="1:26" ht="63.75">
      <c r="A130" s="221" t="s">
        <v>1684</v>
      </c>
      <c r="B130" s="319" t="s">
        <v>1685</v>
      </c>
      <c r="C130" s="221" t="s">
        <v>422</v>
      </c>
      <c r="D130" s="182" t="s">
        <v>1753</v>
      </c>
      <c r="E130" s="182" t="s">
        <v>1754</v>
      </c>
      <c r="F130" s="182" t="s">
        <v>1755</v>
      </c>
      <c r="G130" s="224">
        <v>1</v>
      </c>
      <c r="H130" s="224">
        <v>1</v>
      </c>
      <c r="I130" s="225">
        <v>2</v>
      </c>
      <c r="J130" s="225">
        <v>20</v>
      </c>
      <c r="K130" s="226">
        <v>20</v>
      </c>
      <c r="L130" s="404" t="s">
        <v>1683</v>
      </c>
      <c r="M130" s="19"/>
      <c r="N130" s="19"/>
      <c r="O130" s="19"/>
      <c r="P130" s="19"/>
      <c r="Q130" s="19"/>
      <c r="R130" s="19"/>
      <c r="S130" s="19"/>
      <c r="T130" s="19"/>
      <c r="U130" s="19"/>
      <c r="V130" s="19"/>
      <c r="W130" s="19"/>
      <c r="X130" s="19"/>
      <c r="Y130" s="19"/>
      <c r="Z130" s="19"/>
    </row>
    <row r="131" spans="1:26" ht="76.5">
      <c r="A131" s="221" t="s">
        <v>1684</v>
      </c>
      <c r="B131" s="319" t="s">
        <v>1685</v>
      </c>
      <c r="C131" s="221" t="s">
        <v>422</v>
      </c>
      <c r="D131" s="182" t="s">
        <v>1756</v>
      </c>
      <c r="E131" s="182" t="s">
        <v>1757</v>
      </c>
      <c r="F131" s="182" t="s">
        <v>1758</v>
      </c>
      <c r="G131" s="224">
        <v>1</v>
      </c>
      <c r="H131" s="224">
        <v>1</v>
      </c>
      <c r="I131" s="225">
        <v>2</v>
      </c>
      <c r="J131" s="225">
        <v>10</v>
      </c>
      <c r="K131" s="226">
        <v>10</v>
      </c>
      <c r="L131" s="404" t="s">
        <v>1683</v>
      </c>
      <c r="M131" s="19"/>
      <c r="N131" s="19"/>
      <c r="O131" s="19"/>
      <c r="P131" s="19"/>
      <c r="Q131" s="19"/>
      <c r="R131" s="19"/>
      <c r="S131" s="19"/>
      <c r="T131" s="19"/>
      <c r="U131" s="19"/>
      <c r="V131" s="19"/>
      <c r="W131" s="19"/>
      <c r="X131" s="19"/>
      <c r="Y131" s="19"/>
      <c r="Z131" s="19"/>
    </row>
    <row r="132" spans="1:26" ht="89.25">
      <c r="A132" s="221" t="s">
        <v>1684</v>
      </c>
      <c r="B132" s="319" t="s">
        <v>1685</v>
      </c>
      <c r="C132" s="221" t="s">
        <v>422</v>
      </c>
      <c r="D132" s="182" t="s">
        <v>1759</v>
      </c>
      <c r="E132" s="182" t="s">
        <v>1760</v>
      </c>
      <c r="F132" s="182" t="s">
        <v>1761</v>
      </c>
      <c r="G132" s="224">
        <v>1</v>
      </c>
      <c r="H132" s="224">
        <v>1</v>
      </c>
      <c r="I132" s="225">
        <v>2</v>
      </c>
      <c r="J132" s="225">
        <v>20</v>
      </c>
      <c r="K132" s="226">
        <v>20</v>
      </c>
      <c r="L132" s="404" t="s">
        <v>1683</v>
      </c>
      <c r="M132" s="19"/>
      <c r="N132" s="19"/>
      <c r="O132" s="19"/>
      <c r="P132" s="19"/>
      <c r="Q132" s="19"/>
      <c r="R132" s="19"/>
      <c r="S132" s="19"/>
      <c r="T132" s="19"/>
      <c r="U132" s="19"/>
      <c r="V132" s="19"/>
      <c r="W132" s="19"/>
      <c r="X132" s="19"/>
      <c r="Y132" s="19"/>
      <c r="Z132" s="19"/>
    </row>
    <row r="133" spans="1:26" ht="216.75">
      <c r="A133" s="221" t="s">
        <v>1684</v>
      </c>
      <c r="B133" s="319" t="s">
        <v>1685</v>
      </c>
      <c r="C133" s="221" t="s">
        <v>422</v>
      </c>
      <c r="D133" s="182" t="s">
        <v>1762</v>
      </c>
      <c r="E133" s="182" t="s">
        <v>1763</v>
      </c>
      <c r="F133" s="462" t="s">
        <v>1764</v>
      </c>
      <c r="G133" s="221">
        <v>1</v>
      </c>
      <c r="H133" s="221">
        <v>1</v>
      </c>
      <c r="I133" s="221">
        <v>2</v>
      </c>
      <c r="J133" s="378">
        <v>20</v>
      </c>
      <c r="K133" s="181">
        <v>20</v>
      </c>
      <c r="L133" s="404" t="s">
        <v>1683</v>
      </c>
      <c r="M133" s="44"/>
      <c r="N133" s="44"/>
      <c r="O133" s="44"/>
      <c r="P133" s="44"/>
      <c r="Q133" s="44"/>
      <c r="R133" s="44"/>
      <c r="S133" s="44"/>
      <c r="T133" s="44"/>
      <c r="U133" s="44"/>
      <c r="V133" s="44"/>
      <c r="W133" s="44"/>
      <c r="X133" s="44"/>
      <c r="Y133" s="44"/>
      <c r="Z133" s="44"/>
    </row>
    <row r="134" spans="1:26" ht="63.75">
      <c r="A134" s="221" t="s">
        <v>1684</v>
      </c>
      <c r="B134" s="319" t="s">
        <v>1685</v>
      </c>
      <c r="C134" s="221" t="s">
        <v>422</v>
      </c>
      <c r="D134" s="182" t="s">
        <v>1765</v>
      </c>
      <c r="E134" s="182" t="s">
        <v>1766</v>
      </c>
      <c r="F134" s="182" t="s">
        <v>1711</v>
      </c>
      <c r="G134" s="224">
        <v>1</v>
      </c>
      <c r="H134" s="224">
        <v>1</v>
      </c>
      <c r="I134" s="225">
        <v>1</v>
      </c>
      <c r="J134" s="225">
        <v>10</v>
      </c>
      <c r="K134" s="226">
        <v>10</v>
      </c>
      <c r="L134" s="404" t="s">
        <v>1683</v>
      </c>
      <c r="M134" s="44"/>
      <c r="N134" s="44"/>
      <c r="O134" s="44"/>
      <c r="P134" s="44"/>
      <c r="Q134" s="44"/>
      <c r="R134" s="44"/>
      <c r="S134" s="44"/>
      <c r="T134" s="44"/>
      <c r="U134" s="44"/>
      <c r="V134" s="44"/>
      <c r="W134" s="44"/>
      <c r="X134" s="44"/>
      <c r="Y134" s="44"/>
      <c r="Z134" s="44"/>
    </row>
    <row r="135" spans="1:26" ht="76.5">
      <c r="A135" s="221" t="s">
        <v>1683</v>
      </c>
      <c r="B135" s="319" t="s">
        <v>1767</v>
      </c>
      <c r="C135" s="319" t="s">
        <v>422</v>
      </c>
      <c r="D135" s="182" t="s">
        <v>1768</v>
      </c>
      <c r="E135" s="182" t="s">
        <v>1769</v>
      </c>
      <c r="F135" s="182" t="s">
        <v>1711</v>
      </c>
      <c r="G135" s="224">
        <v>1</v>
      </c>
      <c r="H135" s="224">
        <v>1</v>
      </c>
      <c r="I135" s="225">
        <v>1</v>
      </c>
      <c r="J135" s="225">
        <v>10</v>
      </c>
      <c r="K135" s="226">
        <v>10</v>
      </c>
      <c r="L135" s="404" t="s">
        <v>1683</v>
      </c>
      <c r="M135" s="19"/>
      <c r="N135" s="19"/>
      <c r="O135" s="19"/>
      <c r="P135" s="19"/>
      <c r="Q135" s="19"/>
      <c r="R135" s="19"/>
      <c r="S135" s="19"/>
      <c r="T135" s="19"/>
      <c r="U135" s="19"/>
      <c r="V135" s="19"/>
      <c r="W135" s="19"/>
      <c r="X135" s="19"/>
      <c r="Y135" s="19"/>
      <c r="Z135" s="19"/>
    </row>
    <row r="136" spans="1:26" ht="76.5">
      <c r="A136" s="221" t="s">
        <v>1683</v>
      </c>
      <c r="B136" s="319" t="s">
        <v>1767</v>
      </c>
      <c r="C136" s="319" t="s">
        <v>422</v>
      </c>
      <c r="D136" s="182" t="s">
        <v>1770</v>
      </c>
      <c r="E136" s="182" t="s">
        <v>1771</v>
      </c>
      <c r="F136" s="182" t="s">
        <v>1711</v>
      </c>
      <c r="G136" s="224">
        <v>1</v>
      </c>
      <c r="H136" s="224">
        <v>1</v>
      </c>
      <c r="I136" s="225">
        <v>1</v>
      </c>
      <c r="J136" s="225">
        <v>10</v>
      </c>
      <c r="K136" s="226">
        <v>10</v>
      </c>
      <c r="L136" s="404" t="s">
        <v>1683</v>
      </c>
      <c r="M136" s="19"/>
      <c r="N136" s="19"/>
      <c r="O136" s="19"/>
      <c r="P136" s="19"/>
      <c r="Q136" s="19"/>
      <c r="R136" s="19"/>
      <c r="S136" s="19"/>
      <c r="T136" s="19"/>
      <c r="U136" s="19"/>
      <c r="V136" s="19"/>
      <c r="W136" s="19"/>
      <c r="X136" s="19"/>
      <c r="Y136" s="19"/>
      <c r="Z136" s="19"/>
    </row>
    <row r="137" spans="1:26" ht="63.75">
      <c r="A137" s="221" t="s">
        <v>1683</v>
      </c>
      <c r="B137" s="319" t="s">
        <v>1772</v>
      </c>
      <c r="C137" s="319" t="s">
        <v>422</v>
      </c>
      <c r="D137" s="182" t="s">
        <v>1765</v>
      </c>
      <c r="E137" s="182" t="s">
        <v>1766</v>
      </c>
      <c r="F137" s="182" t="s">
        <v>1711</v>
      </c>
      <c r="G137" s="224">
        <v>1</v>
      </c>
      <c r="H137" s="224">
        <v>1</v>
      </c>
      <c r="I137" s="225">
        <v>1</v>
      </c>
      <c r="J137" s="225">
        <v>10</v>
      </c>
      <c r="K137" s="226">
        <v>10</v>
      </c>
      <c r="L137" s="404" t="s">
        <v>1683</v>
      </c>
      <c r="M137" s="19"/>
      <c r="N137" s="19"/>
      <c r="O137" s="19"/>
      <c r="P137" s="19"/>
      <c r="Q137" s="19"/>
      <c r="R137" s="19"/>
      <c r="S137" s="19"/>
      <c r="T137" s="19"/>
      <c r="U137" s="19"/>
      <c r="V137" s="19"/>
      <c r="W137" s="19"/>
      <c r="X137" s="19"/>
      <c r="Y137" s="19"/>
      <c r="Z137" s="19"/>
    </row>
    <row r="138" spans="1:26" ht="89.25">
      <c r="A138" s="221" t="s">
        <v>1683</v>
      </c>
      <c r="B138" s="319" t="s">
        <v>1772</v>
      </c>
      <c r="C138" s="319" t="s">
        <v>422</v>
      </c>
      <c r="D138" s="182" t="s">
        <v>1773</v>
      </c>
      <c r="E138" s="182" t="s">
        <v>1774</v>
      </c>
      <c r="F138" s="182" t="s">
        <v>1711</v>
      </c>
      <c r="G138" s="224">
        <v>1</v>
      </c>
      <c r="H138" s="224">
        <v>1</v>
      </c>
      <c r="I138" s="225">
        <v>1</v>
      </c>
      <c r="J138" s="225">
        <v>10</v>
      </c>
      <c r="K138" s="226">
        <v>10</v>
      </c>
      <c r="L138" s="404" t="s">
        <v>1683</v>
      </c>
      <c r="M138" s="19"/>
      <c r="N138" s="19"/>
      <c r="O138" s="19"/>
      <c r="P138" s="19"/>
      <c r="Q138" s="19"/>
      <c r="R138" s="19"/>
      <c r="S138" s="19"/>
      <c r="T138" s="19"/>
      <c r="U138" s="19"/>
      <c r="V138" s="19"/>
      <c r="W138" s="19"/>
      <c r="X138" s="19"/>
      <c r="Y138" s="19"/>
      <c r="Z138" s="19"/>
    </row>
    <row r="139" spans="1:26" ht="63.75">
      <c r="A139" s="316" t="s">
        <v>1854</v>
      </c>
      <c r="B139" s="477" t="s">
        <v>1855</v>
      </c>
      <c r="C139" s="221" t="s">
        <v>422</v>
      </c>
      <c r="D139" s="477" t="s">
        <v>1856</v>
      </c>
      <c r="E139" s="221" t="s">
        <v>1857</v>
      </c>
      <c r="F139" s="221" t="s">
        <v>1858</v>
      </c>
      <c r="G139" s="221">
        <v>2</v>
      </c>
      <c r="H139" s="221">
        <v>3</v>
      </c>
      <c r="I139" s="180">
        <v>3</v>
      </c>
      <c r="J139" s="180">
        <v>10</v>
      </c>
      <c r="K139" s="180">
        <v>3</v>
      </c>
      <c r="L139" s="404" t="s">
        <v>1882</v>
      </c>
      <c r="M139" s="19"/>
      <c r="N139" s="19"/>
      <c r="O139" s="19"/>
      <c r="P139" s="19"/>
      <c r="Q139" s="19"/>
      <c r="R139" s="19"/>
      <c r="S139" s="19"/>
      <c r="T139" s="19"/>
      <c r="U139" s="19"/>
      <c r="V139" s="19"/>
      <c r="W139" s="19"/>
      <c r="X139" s="19"/>
      <c r="Y139" s="19"/>
      <c r="Z139" s="19"/>
    </row>
    <row r="140" spans="1:26" ht="76.5">
      <c r="A140" s="316" t="s">
        <v>1854</v>
      </c>
      <c r="B140" s="477" t="s">
        <v>1855</v>
      </c>
      <c r="C140" s="182" t="s">
        <v>422</v>
      </c>
      <c r="D140" s="256" t="s">
        <v>1859</v>
      </c>
      <c r="E140" s="383" t="s">
        <v>1860</v>
      </c>
      <c r="F140" s="256" t="s">
        <v>1861</v>
      </c>
      <c r="G140" s="457">
        <v>2</v>
      </c>
      <c r="H140" s="478">
        <v>3</v>
      </c>
      <c r="I140" s="221">
        <v>3</v>
      </c>
      <c r="J140" s="221">
        <v>20</v>
      </c>
      <c r="K140" s="221">
        <v>6</v>
      </c>
      <c r="L140" s="404" t="s">
        <v>1882</v>
      </c>
      <c r="M140" s="19"/>
      <c r="N140" s="19"/>
      <c r="O140" s="19"/>
      <c r="P140" s="19"/>
      <c r="Q140" s="19"/>
      <c r="R140" s="19"/>
      <c r="S140" s="19"/>
      <c r="T140" s="19"/>
      <c r="U140" s="19"/>
      <c r="V140" s="19"/>
      <c r="W140" s="19"/>
      <c r="X140" s="19"/>
      <c r="Y140" s="19"/>
      <c r="Z140" s="19"/>
    </row>
    <row r="141" spans="1:26" ht="76.5">
      <c r="A141" s="182" t="s">
        <v>1842</v>
      </c>
      <c r="B141" s="477" t="s">
        <v>1843</v>
      </c>
      <c r="C141" s="182" t="s">
        <v>422</v>
      </c>
      <c r="D141" s="221" t="s">
        <v>1862</v>
      </c>
      <c r="E141" s="264" t="s">
        <v>1863</v>
      </c>
      <c r="F141" s="221" t="s">
        <v>1864</v>
      </c>
      <c r="G141" s="199">
        <v>1</v>
      </c>
      <c r="H141" s="340">
        <v>1</v>
      </c>
      <c r="I141" s="221">
        <v>1</v>
      </c>
      <c r="J141" s="221">
        <v>20</v>
      </c>
      <c r="K141" s="221">
        <v>20</v>
      </c>
      <c r="L141" s="404" t="s">
        <v>1882</v>
      </c>
      <c r="M141" s="19"/>
      <c r="N141" s="19"/>
      <c r="O141" s="19"/>
      <c r="P141" s="19"/>
      <c r="Q141" s="19"/>
      <c r="R141" s="19"/>
      <c r="S141" s="19"/>
      <c r="T141" s="19"/>
      <c r="U141" s="19"/>
      <c r="V141" s="19"/>
      <c r="W141" s="19"/>
      <c r="X141" s="19"/>
      <c r="Y141" s="19"/>
      <c r="Z141" s="19"/>
    </row>
    <row r="142" spans="1:26" ht="216.75">
      <c r="A142" s="182" t="s">
        <v>1842</v>
      </c>
      <c r="B142" s="477" t="s">
        <v>1843</v>
      </c>
      <c r="C142" s="182" t="s">
        <v>422</v>
      </c>
      <c r="D142" s="182" t="s">
        <v>1865</v>
      </c>
      <c r="E142" s="182" t="s">
        <v>1866</v>
      </c>
      <c r="F142" s="182" t="s">
        <v>1867</v>
      </c>
      <c r="G142" s="224">
        <v>1</v>
      </c>
      <c r="H142" s="406">
        <v>1</v>
      </c>
      <c r="I142" s="221">
        <v>1</v>
      </c>
      <c r="J142" s="221">
        <v>20</v>
      </c>
      <c r="K142" s="221">
        <v>20</v>
      </c>
      <c r="L142" s="404" t="s">
        <v>1882</v>
      </c>
      <c r="M142" s="19"/>
      <c r="N142" s="19"/>
      <c r="O142" s="19"/>
      <c r="P142" s="19"/>
      <c r="Q142" s="19"/>
      <c r="R142" s="19"/>
      <c r="S142" s="19"/>
      <c r="T142" s="19"/>
      <c r="U142" s="19"/>
      <c r="V142" s="19"/>
      <c r="W142" s="19"/>
      <c r="X142" s="19"/>
      <c r="Y142" s="19"/>
      <c r="Z142" s="19"/>
    </row>
    <row r="143" spans="1:26" ht="178.5">
      <c r="A143" s="182" t="s">
        <v>1842</v>
      </c>
      <c r="B143" s="477" t="s">
        <v>1868</v>
      </c>
      <c r="C143" s="182" t="s">
        <v>422</v>
      </c>
      <c r="D143" s="182" t="s">
        <v>1869</v>
      </c>
      <c r="E143" s="221" t="s">
        <v>1870</v>
      </c>
      <c r="F143" s="182" t="s">
        <v>1871</v>
      </c>
      <c r="G143" s="224">
        <v>1</v>
      </c>
      <c r="H143" s="406">
        <v>1</v>
      </c>
      <c r="I143" s="221">
        <v>1</v>
      </c>
      <c r="J143" s="221">
        <v>20</v>
      </c>
      <c r="K143" s="221">
        <v>20</v>
      </c>
      <c r="L143" s="404" t="s">
        <v>1882</v>
      </c>
      <c r="M143" s="44"/>
      <c r="N143" s="44"/>
      <c r="O143" s="44"/>
      <c r="P143" s="44"/>
      <c r="Q143" s="44"/>
      <c r="R143" s="44"/>
      <c r="S143" s="44"/>
      <c r="T143" s="44"/>
      <c r="U143" s="44"/>
      <c r="V143" s="44"/>
      <c r="W143" s="44"/>
      <c r="X143" s="44"/>
      <c r="Y143" s="44"/>
      <c r="Z143" s="44"/>
    </row>
    <row r="144" spans="1:26" ht="63.75">
      <c r="A144" s="182" t="s">
        <v>1842</v>
      </c>
      <c r="B144" s="477" t="s">
        <v>1868</v>
      </c>
      <c r="C144" s="182" t="s">
        <v>422</v>
      </c>
      <c r="D144" s="182" t="s">
        <v>1872</v>
      </c>
      <c r="E144" s="479" t="s">
        <v>1873</v>
      </c>
      <c r="F144" s="182"/>
      <c r="G144" s="224">
        <v>1</v>
      </c>
      <c r="H144" s="406">
        <v>1</v>
      </c>
      <c r="I144" s="221">
        <v>1</v>
      </c>
      <c r="J144" s="221">
        <v>20</v>
      </c>
      <c r="K144" s="221">
        <v>20</v>
      </c>
      <c r="L144" s="404" t="s">
        <v>1882</v>
      </c>
      <c r="M144" s="44"/>
      <c r="N144" s="44"/>
      <c r="O144" s="44"/>
      <c r="P144" s="44"/>
      <c r="Q144" s="44"/>
      <c r="R144" s="44"/>
      <c r="S144" s="44"/>
      <c r="T144" s="44"/>
      <c r="U144" s="44"/>
      <c r="V144" s="44"/>
      <c r="W144" s="44"/>
      <c r="X144" s="44"/>
      <c r="Y144" s="44"/>
      <c r="Z144" s="44"/>
    </row>
    <row r="145" spans="1:26" ht="121.5">
      <c r="A145" s="221" t="s">
        <v>1827</v>
      </c>
      <c r="B145" s="256" t="s">
        <v>1828</v>
      </c>
      <c r="C145" s="221" t="s">
        <v>422</v>
      </c>
      <c r="D145" s="265" t="s">
        <v>1874</v>
      </c>
      <c r="E145" s="383" t="s">
        <v>1875</v>
      </c>
      <c r="F145" s="265" t="s">
        <v>1876</v>
      </c>
      <c r="G145" s="384"/>
      <c r="H145" s="221">
        <v>3</v>
      </c>
      <c r="I145" s="480">
        <v>3</v>
      </c>
      <c r="J145" s="480">
        <v>20</v>
      </c>
      <c r="K145" s="480">
        <v>6.66</v>
      </c>
      <c r="L145" s="404" t="s">
        <v>1882</v>
      </c>
      <c r="M145" s="44"/>
      <c r="N145" s="44"/>
      <c r="O145" s="44"/>
      <c r="P145" s="44"/>
      <c r="Q145" s="44"/>
      <c r="R145" s="44"/>
      <c r="S145" s="44"/>
      <c r="T145" s="44"/>
      <c r="U145" s="44"/>
      <c r="V145" s="44"/>
      <c r="W145" s="44"/>
      <c r="X145" s="44"/>
      <c r="Y145" s="44"/>
      <c r="Z145" s="44"/>
    </row>
    <row r="146" spans="1:26" ht="76.5">
      <c r="A146" s="221" t="s">
        <v>1827</v>
      </c>
      <c r="B146" s="256" t="s">
        <v>1828</v>
      </c>
      <c r="C146" s="221" t="s">
        <v>422</v>
      </c>
      <c r="D146" s="265" t="s">
        <v>1877</v>
      </c>
      <c r="E146" s="264" t="s">
        <v>1878</v>
      </c>
      <c r="F146" s="265" t="s">
        <v>1879</v>
      </c>
      <c r="G146" s="199"/>
      <c r="H146" s="221">
        <v>3</v>
      </c>
      <c r="I146" s="480">
        <v>3</v>
      </c>
      <c r="J146" s="225">
        <v>10</v>
      </c>
      <c r="K146" s="225">
        <v>3.33</v>
      </c>
      <c r="L146" s="404" t="s">
        <v>1882</v>
      </c>
      <c r="M146" s="19"/>
      <c r="N146" s="19"/>
      <c r="O146" s="19"/>
      <c r="P146" s="19"/>
      <c r="Q146" s="19"/>
      <c r="R146" s="19"/>
      <c r="S146" s="19"/>
      <c r="T146" s="19"/>
      <c r="U146" s="19"/>
      <c r="V146" s="19"/>
      <c r="W146" s="19"/>
      <c r="X146" s="19"/>
      <c r="Y146" s="19"/>
      <c r="Z146" s="19"/>
    </row>
    <row r="147" spans="1:26" ht="142.5">
      <c r="A147" s="225" t="s">
        <v>1827</v>
      </c>
      <c r="B147" s="225" t="s">
        <v>1828</v>
      </c>
      <c r="C147" s="225" t="s">
        <v>422</v>
      </c>
      <c r="D147" s="225" t="s">
        <v>1880</v>
      </c>
      <c r="E147" s="264" t="s">
        <v>1881</v>
      </c>
      <c r="F147" s="225"/>
      <c r="G147" s="225"/>
      <c r="H147" s="225">
        <v>3</v>
      </c>
      <c r="I147" s="225">
        <v>3</v>
      </c>
      <c r="J147" s="225">
        <v>20</v>
      </c>
      <c r="K147" s="225">
        <f>20/3</f>
        <v>6.666666666666667</v>
      </c>
      <c r="L147" s="404" t="s">
        <v>1882</v>
      </c>
      <c r="M147" s="19"/>
      <c r="N147" s="19"/>
      <c r="O147" s="19"/>
      <c r="P147" s="19"/>
      <c r="Q147" s="19"/>
      <c r="R147" s="19"/>
      <c r="S147" s="19"/>
      <c r="T147" s="19"/>
      <c r="U147" s="19"/>
      <c r="V147" s="19"/>
      <c r="W147" s="19"/>
      <c r="X147" s="19"/>
      <c r="Y147" s="19"/>
      <c r="Z147" s="19"/>
    </row>
    <row r="148" spans="1:26" ht="89.25">
      <c r="A148" s="282" t="s">
        <v>1964</v>
      </c>
      <c r="B148" s="282" t="s">
        <v>1965</v>
      </c>
      <c r="C148" s="301" t="s">
        <v>422</v>
      </c>
      <c r="D148" s="282" t="s">
        <v>1966</v>
      </c>
      <c r="E148" s="282" t="s">
        <v>1967</v>
      </c>
      <c r="F148" s="282" t="s">
        <v>1968</v>
      </c>
      <c r="G148" s="282">
        <v>1</v>
      </c>
      <c r="H148" s="282">
        <v>1</v>
      </c>
      <c r="I148" s="282">
        <v>1</v>
      </c>
      <c r="J148" s="282">
        <v>10</v>
      </c>
      <c r="K148" s="282">
        <v>10</v>
      </c>
      <c r="L148" s="282" t="s">
        <v>1964</v>
      </c>
      <c r="M148" s="19"/>
      <c r="N148" s="19"/>
      <c r="O148" s="19"/>
      <c r="P148" s="19"/>
      <c r="Q148" s="19"/>
      <c r="R148" s="19"/>
      <c r="S148" s="19"/>
      <c r="T148" s="19"/>
      <c r="U148" s="19"/>
      <c r="V148" s="19"/>
      <c r="W148" s="19"/>
      <c r="X148" s="19"/>
      <c r="Y148" s="19"/>
      <c r="Z148" s="19"/>
    </row>
    <row r="149" spans="1:26" ht="127.5">
      <c r="A149" s="282" t="s">
        <v>1964</v>
      </c>
      <c r="B149" s="282" t="s">
        <v>1965</v>
      </c>
      <c r="C149" s="301" t="s">
        <v>422</v>
      </c>
      <c r="D149" s="284" t="s">
        <v>1969</v>
      </c>
      <c r="E149" s="284" t="s">
        <v>1970</v>
      </c>
      <c r="F149" s="284" t="s">
        <v>1971</v>
      </c>
      <c r="G149" s="282">
        <v>1</v>
      </c>
      <c r="H149" s="282">
        <v>1</v>
      </c>
      <c r="I149" s="282">
        <v>1</v>
      </c>
      <c r="J149" s="282">
        <v>20</v>
      </c>
      <c r="K149" s="282">
        <v>20</v>
      </c>
      <c r="L149" s="282" t="s">
        <v>1964</v>
      </c>
      <c r="M149" s="19"/>
      <c r="N149" s="19"/>
      <c r="O149" s="19"/>
      <c r="P149" s="19"/>
      <c r="Q149" s="19"/>
      <c r="R149" s="19"/>
      <c r="S149" s="19"/>
      <c r="T149" s="19"/>
      <c r="U149" s="19"/>
      <c r="V149" s="19"/>
      <c r="W149" s="19"/>
      <c r="X149" s="19"/>
      <c r="Y149" s="19"/>
      <c r="Z149" s="19"/>
    </row>
    <row r="150" spans="1:26" ht="76.5">
      <c r="A150" s="282" t="s">
        <v>1964</v>
      </c>
      <c r="B150" s="282" t="s">
        <v>1965</v>
      </c>
      <c r="C150" s="301" t="s">
        <v>422</v>
      </c>
      <c r="D150" s="282" t="s">
        <v>1972</v>
      </c>
      <c r="E150" s="282" t="s">
        <v>1973</v>
      </c>
      <c r="F150" s="282" t="s">
        <v>1974</v>
      </c>
      <c r="G150" s="282">
        <v>1</v>
      </c>
      <c r="H150" s="282">
        <v>1</v>
      </c>
      <c r="I150" s="282">
        <v>1</v>
      </c>
      <c r="J150" s="282">
        <v>10</v>
      </c>
      <c r="K150" s="282">
        <v>10</v>
      </c>
      <c r="L150" s="282" t="s">
        <v>1964</v>
      </c>
      <c r="M150" s="19"/>
      <c r="N150" s="19"/>
      <c r="O150" s="19"/>
      <c r="P150" s="19"/>
      <c r="Q150" s="19"/>
      <c r="R150" s="19"/>
      <c r="S150" s="19"/>
      <c r="T150" s="19"/>
      <c r="U150" s="19"/>
      <c r="V150" s="19"/>
      <c r="W150" s="19"/>
      <c r="X150" s="19"/>
      <c r="Y150" s="19"/>
      <c r="Z150" s="19"/>
    </row>
    <row r="151" spans="1:26" ht="76.5">
      <c r="A151" s="282" t="s">
        <v>1964</v>
      </c>
      <c r="B151" s="282" t="s">
        <v>1965</v>
      </c>
      <c r="C151" s="301" t="s">
        <v>422</v>
      </c>
      <c r="D151" s="282" t="s">
        <v>1975</v>
      </c>
      <c r="E151" s="282" t="s">
        <v>1976</v>
      </c>
      <c r="F151" s="282" t="s">
        <v>1977</v>
      </c>
      <c r="G151" s="282">
        <v>1</v>
      </c>
      <c r="H151" s="282">
        <v>1</v>
      </c>
      <c r="I151" s="282">
        <v>1</v>
      </c>
      <c r="J151" s="282">
        <v>10</v>
      </c>
      <c r="K151" s="282">
        <v>10</v>
      </c>
      <c r="L151" s="282" t="s">
        <v>1964</v>
      </c>
      <c r="M151" s="19"/>
      <c r="N151" s="19"/>
      <c r="O151" s="19"/>
      <c r="P151" s="19"/>
      <c r="Q151" s="19"/>
      <c r="R151" s="19"/>
      <c r="S151" s="19"/>
      <c r="T151" s="19"/>
      <c r="U151" s="19"/>
      <c r="V151" s="19"/>
      <c r="W151" s="19"/>
      <c r="X151" s="19"/>
      <c r="Y151" s="19"/>
      <c r="Z151" s="19"/>
    </row>
    <row r="152" spans="1:26" ht="89.25">
      <c r="A152" s="301" t="s">
        <v>1964</v>
      </c>
      <c r="B152" s="301" t="s">
        <v>1978</v>
      </c>
      <c r="C152" s="301" t="s">
        <v>422</v>
      </c>
      <c r="D152" s="301" t="s">
        <v>1979</v>
      </c>
      <c r="E152" s="301" t="s">
        <v>1980</v>
      </c>
      <c r="F152" s="301" t="s">
        <v>1981</v>
      </c>
      <c r="G152" s="282">
        <v>1</v>
      </c>
      <c r="H152" s="282">
        <v>1</v>
      </c>
      <c r="I152" s="282">
        <v>1</v>
      </c>
      <c r="J152" s="282">
        <v>20</v>
      </c>
      <c r="K152" s="282">
        <v>20</v>
      </c>
      <c r="L152" s="282" t="s">
        <v>1964</v>
      </c>
      <c r="M152" s="19"/>
      <c r="N152" s="19"/>
      <c r="O152" s="19"/>
      <c r="P152" s="19"/>
      <c r="Q152" s="19"/>
      <c r="R152" s="19"/>
      <c r="S152" s="19"/>
      <c r="T152" s="19"/>
      <c r="U152" s="19"/>
      <c r="V152" s="19"/>
      <c r="W152" s="19"/>
      <c r="X152" s="19"/>
      <c r="Y152" s="19"/>
      <c r="Z152" s="19"/>
    </row>
    <row r="153" spans="1:26" ht="76.5">
      <c r="A153" s="301" t="s">
        <v>1964</v>
      </c>
      <c r="B153" s="301" t="s">
        <v>1978</v>
      </c>
      <c r="C153" s="301" t="s">
        <v>422</v>
      </c>
      <c r="D153" s="301" t="s">
        <v>1982</v>
      </c>
      <c r="E153" s="301" t="s">
        <v>1983</v>
      </c>
      <c r="F153" s="301" t="s">
        <v>1984</v>
      </c>
      <c r="G153" s="282">
        <v>1</v>
      </c>
      <c r="H153" s="282">
        <v>1</v>
      </c>
      <c r="I153" s="282">
        <v>1</v>
      </c>
      <c r="J153" s="282">
        <v>1</v>
      </c>
      <c r="K153" s="282">
        <v>20</v>
      </c>
      <c r="L153" s="282" t="s">
        <v>1964</v>
      </c>
      <c r="M153" s="19"/>
      <c r="N153" s="19"/>
      <c r="O153" s="19"/>
      <c r="P153" s="19"/>
      <c r="Q153" s="19"/>
      <c r="R153" s="19"/>
      <c r="S153" s="19"/>
      <c r="T153" s="19"/>
      <c r="U153" s="19"/>
      <c r="V153" s="19"/>
      <c r="W153" s="19"/>
      <c r="X153" s="19"/>
      <c r="Y153" s="19"/>
      <c r="Z153" s="19"/>
    </row>
    <row r="154" spans="1:26" ht="63.75">
      <c r="A154" s="301" t="s">
        <v>1964</v>
      </c>
      <c r="B154" s="301" t="s">
        <v>1978</v>
      </c>
      <c r="C154" s="301" t="s">
        <v>422</v>
      </c>
      <c r="D154" s="301" t="s">
        <v>1985</v>
      </c>
      <c r="E154" s="301" t="s">
        <v>1986</v>
      </c>
      <c r="F154" s="301" t="s">
        <v>1987</v>
      </c>
      <c r="G154" s="282">
        <v>1</v>
      </c>
      <c r="H154" s="282">
        <v>1</v>
      </c>
      <c r="I154" s="282">
        <v>1</v>
      </c>
      <c r="J154" s="282">
        <v>20</v>
      </c>
      <c r="K154" s="282">
        <v>20</v>
      </c>
      <c r="L154" s="282" t="s">
        <v>1964</v>
      </c>
      <c r="M154" s="44"/>
      <c r="N154" s="44"/>
      <c r="O154" s="44"/>
      <c r="P154" s="44"/>
      <c r="Q154" s="44"/>
      <c r="R154" s="44"/>
      <c r="S154" s="44"/>
      <c r="T154" s="44"/>
      <c r="U154" s="44"/>
      <c r="V154" s="44"/>
      <c r="W154" s="44"/>
      <c r="X154" s="44"/>
      <c r="Y154" s="44"/>
      <c r="Z154" s="44"/>
    </row>
    <row r="155" spans="1:26" ht="153">
      <c r="A155" s="301" t="s">
        <v>1964</v>
      </c>
      <c r="B155" s="301" t="s">
        <v>1988</v>
      </c>
      <c r="C155" s="301" t="s">
        <v>422</v>
      </c>
      <c r="D155" s="301" t="s">
        <v>1989</v>
      </c>
      <c r="E155" s="301" t="s">
        <v>1990</v>
      </c>
      <c r="F155" s="301" t="s">
        <v>1991</v>
      </c>
      <c r="G155" s="282">
        <v>1</v>
      </c>
      <c r="H155" s="282">
        <v>1</v>
      </c>
      <c r="I155" s="282">
        <v>1</v>
      </c>
      <c r="J155" s="282">
        <v>20</v>
      </c>
      <c r="K155" s="282">
        <v>20</v>
      </c>
      <c r="L155" s="282" t="s">
        <v>1964</v>
      </c>
      <c r="M155" s="19"/>
      <c r="N155" s="19"/>
      <c r="O155" s="19"/>
      <c r="P155" s="19"/>
      <c r="Q155" s="19"/>
      <c r="R155" s="19"/>
      <c r="S155" s="19"/>
      <c r="T155" s="19"/>
      <c r="U155" s="19"/>
      <c r="V155" s="19"/>
      <c r="W155" s="19"/>
      <c r="X155" s="19"/>
      <c r="Y155" s="19"/>
      <c r="Z155" s="19"/>
    </row>
    <row r="156" spans="1:26" ht="76.5">
      <c r="A156" s="301" t="s">
        <v>1964</v>
      </c>
      <c r="B156" s="301" t="s">
        <v>1992</v>
      </c>
      <c r="C156" s="301" t="s">
        <v>422</v>
      </c>
      <c r="D156" s="301" t="s">
        <v>1993</v>
      </c>
      <c r="E156" s="301" t="s">
        <v>1994</v>
      </c>
      <c r="F156" s="301" t="s">
        <v>1995</v>
      </c>
      <c r="G156" s="282">
        <v>1</v>
      </c>
      <c r="H156" s="282">
        <v>1</v>
      </c>
      <c r="I156" s="282">
        <v>1</v>
      </c>
      <c r="J156" s="282">
        <v>20</v>
      </c>
      <c r="K156" s="282">
        <v>20</v>
      </c>
      <c r="L156" s="282" t="s">
        <v>1964</v>
      </c>
      <c r="M156" s="19"/>
      <c r="N156" s="19"/>
      <c r="O156" s="19"/>
      <c r="P156" s="19"/>
      <c r="Q156" s="19"/>
      <c r="R156" s="19"/>
      <c r="S156" s="19"/>
      <c r="T156" s="19"/>
      <c r="U156" s="19"/>
      <c r="V156" s="19"/>
      <c r="W156" s="19"/>
      <c r="X156" s="19"/>
      <c r="Y156" s="19"/>
      <c r="Z156" s="19"/>
    </row>
    <row r="157" spans="1:26" ht="89.25">
      <c r="A157" s="221" t="s">
        <v>2056</v>
      </c>
      <c r="B157" s="256" t="s">
        <v>2057</v>
      </c>
      <c r="C157" s="221" t="s">
        <v>654</v>
      </c>
      <c r="D157" s="221" t="s">
        <v>2122</v>
      </c>
      <c r="E157" s="221" t="s">
        <v>2123</v>
      </c>
      <c r="F157" s="221" t="s">
        <v>2124</v>
      </c>
      <c r="G157" s="221">
        <v>1</v>
      </c>
      <c r="H157" s="221">
        <v>1</v>
      </c>
      <c r="I157" s="404">
        <v>3</v>
      </c>
      <c r="J157" s="404">
        <v>20</v>
      </c>
      <c r="K157" s="404">
        <v>20</v>
      </c>
      <c r="L157" s="404" t="s">
        <v>2029</v>
      </c>
      <c r="M157" s="19"/>
      <c r="N157" s="19"/>
      <c r="O157" s="19"/>
      <c r="P157" s="19"/>
      <c r="Q157" s="19"/>
      <c r="R157" s="19"/>
      <c r="S157" s="19"/>
      <c r="T157" s="19"/>
      <c r="U157" s="19"/>
      <c r="V157" s="19"/>
      <c r="W157" s="19"/>
      <c r="X157" s="19"/>
      <c r="Y157" s="19"/>
      <c r="Z157" s="19"/>
    </row>
    <row r="158" spans="1:26" ht="89.25">
      <c r="A158" s="221" t="s">
        <v>2056</v>
      </c>
      <c r="B158" s="256" t="s">
        <v>2057</v>
      </c>
      <c r="C158" s="221" t="s">
        <v>654</v>
      </c>
      <c r="D158" s="256" t="s">
        <v>2125</v>
      </c>
      <c r="E158" s="256" t="s">
        <v>695</v>
      </c>
      <c r="F158" s="256" t="s">
        <v>2126</v>
      </c>
      <c r="G158" s="457">
        <v>1</v>
      </c>
      <c r="H158" s="221">
        <v>1</v>
      </c>
      <c r="I158" s="404">
        <v>3</v>
      </c>
      <c r="J158" s="404">
        <v>20</v>
      </c>
      <c r="K158" s="404">
        <v>20</v>
      </c>
      <c r="L158" s="404" t="s">
        <v>2029</v>
      </c>
      <c r="M158" s="19"/>
      <c r="N158" s="19"/>
      <c r="O158" s="19"/>
      <c r="P158" s="19"/>
      <c r="Q158" s="19"/>
      <c r="R158" s="19"/>
      <c r="S158" s="19"/>
      <c r="T158" s="19"/>
      <c r="U158" s="19"/>
      <c r="V158" s="19"/>
      <c r="W158" s="19"/>
      <c r="X158" s="19"/>
      <c r="Y158" s="19"/>
      <c r="Z158" s="19"/>
    </row>
    <row r="159" spans="1:26" ht="89.25">
      <c r="A159" s="221" t="s">
        <v>2056</v>
      </c>
      <c r="B159" s="256" t="s">
        <v>2057</v>
      </c>
      <c r="C159" s="221" t="s">
        <v>654</v>
      </c>
      <c r="D159" s="221" t="s">
        <v>2127</v>
      </c>
      <c r="E159" s="221" t="s">
        <v>2128</v>
      </c>
      <c r="F159" s="221" t="s">
        <v>2129</v>
      </c>
      <c r="G159" s="198">
        <v>1</v>
      </c>
      <c r="H159" s="221">
        <v>1</v>
      </c>
      <c r="I159" s="404">
        <v>3</v>
      </c>
      <c r="J159" s="404">
        <v>20</v>
      </c>
      <c r="K159" s="404">
        <v>20</v>
      </c>
      <c r="L159" s="404" t="s">
        <v>2029</v>
      </c>
      <c r="M159" s="19"/>
      <c r="N159" s="19"/>
      <c r="O159" s="19"/>
      <c r="P159" s="19"/>
      <c r="Q159" s="19"/>
      <c r="R159" s="19"/>
      <c r="S159" s="19"/>
      <c r="T159" s="19"/>
      <c r="U159" s="19"/>
      <c r="V159" s="19"/>
      <c r="W159" s="19"/>
      <c r="X159" s="19"/>
      <c r="Y159" s="19"/>
      <c r="Z159" s="19"/>
    </row>
    <row r="160" spans="1:26" ht="89.25">
      <c r="A160" s="221" t="s">
        <v>2056</v>
      </c>
      <c r="B160" s="256" t="s">
        <v>2057</v>
      </c>
      <c r="C160" s="221" t="s">
        <v>654</v>
      </c>
      <c r="D160" s="221" t="s">
        <v>2130</v>
      </c>
      <c r="E160" s="221" t="s">
        <v>2131</v>
      </c>
      <c r="F160" s="221" t="s">
        <v>2132</v>
      </c>
      <c r="G160" s="198">
        <v>1</v>
      </c>
      <c r="H160" s="221">
        <v>1</v>
      </c>
      <c r="I160" s="404">
        <v>3</v>
      </c>
      <c r="J160" s="404">
        <v>20</v>
      </c>
      <c r="K160" s="404">
        <v>20</v>
      </c>
      <c r="L160" s="404" t="s">
        <v>2029</v>
      </c>
      <c r="M160" s="19"/>
      <c r="N160" s="19"/>
      <c r="O160" s="19"/>
      <c r="P160" s="19"/>
      <c r="Q160" s="19"/>
      <c r="R160" s="19"/>
      <c r="S160" s="19"/>
      <c r="T160" s="19"/>
      <c r="U160" s="19"/>
      <c r="V160" s="19"/>
      <c r="W160" s="19"/>
      <c r="X160" s="19"/>
      <c r="Y160" s="19"/>
      <c r="Z160" s="19"/>
    </row>
    <row r="161" spans="1:26" ht="89.25">
      <c r="A161" s="221" t="s">
        <v>2056</v>
      </c>
      <c r="B161" s="256" t="s">
        <v>2057</v>
      </c>
      <c r="C161" s="221" t="s">
        <v>654</v>
      </c>
      <c r="D161" s="221" t="s">
        <v>2133</v>
      </c>
      <c r="E161" s="221" t="s">
        <v>2134</v>
      </c>
      <c r="F161" s="221" t="s">
        <v>722</v>
      </c>
      <c r="G161" s="198">
        <v>1</v>
      </c>
      <c r="H161" s="221">
        <v>1</v>
      </c>
      <c r="I161" s="404">
        <v>3</v>
      </c>
      <c r="J161" s="404">
        <v>20</v>
      </c>
      <c r="K161" s="404">
        <v>20</v>
      </c>
      <c r="L161" s="404" t="s">
        <v>2029</v>
      </c>
      <c r="M161" s="19"/>
      <c r="N161" s="19"/>
      <c r="O161" s="19"/>
      <c r="P161" s="19"/>
      <c r="Q161" s="19"/>
      <c r="R161" s="19"/>
      <c r="S161" s="19"/>
      <c r="T161" s="19"/>
      <c r="U161" s="19"/>
      <c r="V161" s="19"/>
      <c r="W161" s="19"/>
      <c r="X161" s="19"/>
      <c r="Y161" s="19"/>
      <c r="Z161" s="19"/>
    </row>
    <row r="162" spans="1:26" ht="114.75">
      <c r="A162" s="221" t="s">
        <v>2056</v>
      </c>
      <c r="B162" s="256" t="s">
        <v>2057</v>
      </c>
      <c r="C162" s="221" t="s">
        <v>654</v>
      </c>
      <c r="D162" s="221" t="s">
        <v>2135</v>
      </c>
      <c r="E162" s="221" t="s">
        <v>2136</v>
      </c>
      <c r="F162" s="221" t="s">
        <v>2137</v>
      </c>
      <c r="G162" s="198">
        <v>1</v>
      </c>
      <c r="H162" s="221">
        <v>1</v>
      </c>
      <c r="I162" s="404">
        <v>3</v>
      </c>
      <c r="J162" s="404">
        <v>20</v>
      </c>
      <c r="K162" s="404">
        <v>20</v>
      </c>
      <c r="L162" s="404" t="s">
        <v>2029</v>
      </c>
      <c r="M162" s="19"/>
      <c r="N162" s="19"/>
      <c r="O162" s="19"/>
      <c r="P162" s="19"/>
      <c r="Q162" s="19"/>
      <c r="R162" s="19"/>
      <c r="S162" s="19"/>
      <c r="T162" s="19"/>
      <c r="U162" s="19"/>
      <c r="V162" s="19"/>
      <c r="W162" s="19"/>
      <c r="X162" s="19"/>
      <c r="Y162" s="19"/>
      <c r="Z162" s="19"/>
    </row>
    <row r="163" spans="1:26" ht="89.25">
      <c r="A163" s="221" t="s">
        <v>2056</v>
      </c>
      <c r="B163" s="256" t="s">
        <v>2057</v>
      </c>
      <c r="C163" s="221" t="s">
        <v>654</v>
      </c>
      <c r="D163" s="221" t="s">
        <v>2138</v>
      </c>
      <c r="E163" s="221" t="s">
        <v>2139</v>
      </c>
      <c r="F163" s="221" t="s">
        <v>2140</v>
      </c>
      <c r="G163" s="198">
        <v>1</v>
      </c>
      <c r="H163" s="221">
        <v>1</v>
      </c>
      <c r="I163" s="404">
        <v>3</v>
      </c>
      <c r="J163" s="404">
        <v>20</v>
      </c>
      <c r="K163" s="404">
        <v>20</v>
      </c>
      <c r="L163" s="404" t="s">
        <v>2029</v>
      </c>
      <c r="M163" s="19"/>
      <c r="N163" s="19"/>
      <c r="O163" s="19"/>
      <c r="P163" s="19"/>
      <c r="Q163" s="19"/>
      <c r="R163" s="19"/>
      <c r="S163" s="19"/>
      <c r="T163" s="19"/>
      <c r="U163" s="19"/>
      <c r="V163" s="19"/>
      <c r="W163" s="19"/>
      <c r="X163" s="19"/>
      <c r="Y163" s="19"/>
      <c r="Z163" s="19"/>
    </row>
    <row r="164" spans="1:26" ht="127.5">
      <c r="A164" s="261" t="s">
        <v>638</v>
      </c>
      <c r="B164" s="190" t="s">
        <v>672</v>
      </c>
      <c r="C164" s="190" t="s">
        <v>422</v>
      </c>
      <c r="D164" s="190" t="s">
        <v>687</v>
      </c>
      <c r="E164" s="190" t="s">
        <v>706</v>
      </c>
      <c r="F164" s="190" t="s">
        <v>2141</v>
      </c>
      <c r="G164" s="190">
        <v>2</v>
      </c>
      <c r="H164" s="190">
        <v>2</v>
      </c>
      <c r="I164" s="381">
        <v>4</v>
      </c>
      <c r="J164" s="381">
        <v>20</v>
      </c>
      <c r="K164" s="381">
        <v>5</v>
      </c>
      <c r="L164" s="404" t="s">
        <v>2029</v>
      </c>
      <c r="M164" s="19"/>
      <c r="N164" s="19"/>
      <c r="O164" s="19"/>
      <c r="P164" s="19"/>
      <c r="Q164" s="19"/>
      <c r="R164" s="19"/>
      <c r="S164" s="19"/>
      <c r="T164" s="19"/>
      <c r="U164" s="19"/>
      <c r="V164" s="19"/>
      <c r="W164" s="19"/>
      <c r="X164" s="19"/>
      <c r="Y164" s="19"/>
      <c r="Z164" s="19"/>
    </row>
    <row r="165" spans="1:26" ht="140.25">
      <c r="A165" s="261" t="s">
        <v>572</v>
      </c>
      <c r="B165" s="190" t="s">
        <v>615</v>
      </c>
      <c r="C165" s="190" t="s">
        <v>422</v>
      </c>
      <c r="D165" s="190" t="s">
        <v>677</v>
      </c>
      <c r="E165" s="190" t="s">
        <v>696</v>
      </c>
      <c r="F165" s="190" t="s">
        <v>715</v>
      </c>
      <c r="G165" s="190">
        <v>4</v>
      </c>
      <c r="H165" s="190">
        <v>2</v>
      </c>
      <c r="I165" s="381">
        <v>4</v>
      </c>
      <c r="J165" s="381">
        <v>20</v>
      </c>
      <c r="K165" s="381">
        <f t="shared" ref="K165:K167" si="1">J165/I165</f>
        <v>5</v>
      </c>
      <c r="L165" s="404" t="s">
        <v>2029</v>
      </c>
      <c r="M165" s="19"/>
      <c r="N165" s="19"/>
      <c r="O165" s="19"/>
      <c r="P165" s="19"/>
      <c r="Q165" s="19"/>
      <c r="R165" s="19"/>
      <c r="S165" s="19"/>
      <c r="T165" s="19"/>
      <c r="U165" s="19"/>
      <c r="V165" s="19"/>
      <c r="W165" s="19"/>
      <c r="X165" s="19"/>
      <c r="Y165" s="19"/>
      <c r="Z165" s="19"/>
    </row>
    <row r="166" spans="1:26" ht="140.25">
      <c r="A166" s="261" t="s">
        <v>572</v>
      </c>
      <c r="B166" s="190" t="s">
        <v>615</v>
      </c>
      <c r="C166" s="190" t="s">
        <v>422</v>
      </c>
      <c r="D166" s="190" t="s">
        <v>678</v>
      </c>
      <c r="E166" s="190" t="s">
        <v>697</v>
      </c>
      <c r="F166" s="190" t="s">
        <v>2142</v>
      </c>
      <c r="G166" s="190">
        <v>4</v>
      </c>
      <c r="H166" s="190">
        <v>2</v>
      </c>
      <c r="I166" s="381">
        <v>4</v>
      </c>
      <c r="J166" s="381">
        <v>20</v>
      </c>
      <c r="K166" s="381">
        <f t="shared" si="1"/>
        <v>5</v>
      </c>
      <c r="L166" s="404" t="s">
        <v>2029</v>
      </c>
      <c r="M166" s="19"/>
      <c r="N166" s="19"/>
      <c r="O166" s="19"/>
      <c r="P166" s="19"/>
      <c r="Q166" s="19"/>
      <c r="R166" s="19"/>
      <c r="S166" s="19"/>
      <c r="T166" s="19"/>
      <c r="U166" s="19"/>
      <c r="V166" s="19"/>
      <c r="W166" s="19"/>
      <c r="X166" s="19"/>
      <c r="Y166" s="19"/>
      <c r="Z166" s="19"/>
    </row>
    <row r="167" spans="1:26" ht="114.75">
      <c r="A167" s="261" t="s">
        <v>572</v>
      </c>
      <c r="B167" s="190" t="s">
        <v>615</v>
      </c>
      <c r="C167" s="190" t="s">
        <v>422</v>
      </c>
      <c r="D167" s="190" t="s">
        <v>679</v>
      </c>
      <c r="E167" s="190" t="s">
        <v>698</v>
      </c>
      <c r="F167" s="190" t="s">
        <v>717</v>
      </c>
      <c r="G167" s="190">
        <v>4</v>
      </c>
      <c r="H167" s="190">
        <v>2</v>
      </c>
      <c r="I167" s="381">
        <v>4</v>
      </c>
      <c r="J167" s="381">
        <v>20</v>
      </c>
      <c r="K167" s="381">
        <f t="shared" si="1"/>
        <v>5</v>
      </c>
      <c r="L167" s="404" t="s">
        <v>2029</v>
      </c>
      <c r="M167" s="19"/>
      <c r="N167" s="19"/>
      <c r="O167" s="19"/>
      <c r="P167" s="19"/>
      <c r="Q167" s="19"/>
      <c r="R167" s="19"/>
      <c r="S167" s="19"/>
      <c r="T167" s="19"/>
      <c r="U167" s="19"/>
      <c r="V167" s="19"/>
      <c r="W167" s="19"/>
      <c r="X167" s="19"/>
      <c r="Y167" s="19"/>
      <c r="Z167" s="19"/>
    </row>
    <row r="168" spans="1:26" ht="63.75">
      <c r="A168" s="221" t="s">
        <v>2098</v>
      </c>
      <c r="B168" s="256" t="s">
        <v>2099</v>
      </c>
      <c r="C168" s="190" t="s">
        <v>422</v>
      </c>
      <c r="D168" s="221" t="s">
        <v>2143</v>
      </c>
      <c r="E168" s="221" t="s">
        <v>2144</v>
      </c>
      <c r="F168" s="221" t="s">
        <v>2145</v>
      </c>
      <c r="G168" s="198">
        <v>1</v>
      </c>
      <c r="H168" s="221">
        <v>1</v>
      </c>
      <c r="I168" s="404">
        <v>2</v>
      </c>
      <c r="J168" s="404">
        <v>20</v>
      </c>
      <c r="K168" s="404">
        <v>20</v>
      </c>
      <c r="L168" s="404" t="s">
        <v>2029</v>
      </c>
      <c r="M168" s="19"/>
      <c r="N168" s="19"/>
      <c r="O168" s="19"/>
      <c r="P168" s="19"/>
      <c r="Q168" s="19"/>
      <c r="R168" s="19"/>
      <c r="S168" s="19"/>
      <c r="T168" s="19"/>
      <c r="U168" s="19"/>
      <c r="V168" s="19"/>
      <c r="W168" s="19"/>
      <c r="X168" s="19"/>
      <c r="Y168" s="19"/>
      <c r="Z168" s="19"/>
    </row>
    <row r="169" spans="1:26" ht="76.5">
      <c r="A169" s="221" t="s">
        <v>2098</v>
      </c>
      <c r="B169" s="256" t="s">
        <v>2099</v>
      </c>
      <c r="C169" s="190" t="s">
        <v>422</v>
      </c>
      <c r="D169" s="221" t="s">
        <v>2146</v>
      </c>
      <c r="E169" s="221" t="s">
        <v>2147</v>
      </c>
      <c r="F169" s="221" t="s">
        <v>2148</v>
      </c>
      <c r="G169" s="198">
        <v>1</v>
      </c>
      <c r="H169" s="221">
        <v>1</v>
      </c>
      <c r="I169" s="404">
        <v>2</v>
      </c>
      <c r="J169" s="404">
        <v>20</v>
      </c>
      <c r="K169" s="404">
        <v>20</v>
      </c>
      <c r="L169" s="404" t="s">
        <v>2029</v>
      </c>
      <c r="M169" s="19"/>
      <c r="N169" s="19"/>
      <c r="O169" s="19"/>
      <c r="P169" s="19"/>
      <c r="Q169" s="19"/>
      <c r="R169" s="19"/>
      <c r="S169" s="19"/>
      <c r="T169" s="19"/>
      <c r="U169" s="19"/>
      <c r="V169" s="19"/>
      <c r="W169" s="19"/>
      <c r="X169" s="19"/>
      <c r="Y169" s="19"/>
      <c r="Z169" s="19"/>
    </row>
    <row r="170" spans="1:26" ht="63.75">
      <c r="A170" s="221" t="s">
        <v>2098</v>
      </c>
      <c r="B170" s="256" t="s">
        <v>2099</v>
      </c>
      <c r="C170" s="190" t="s">
        <v>422</v>
      </c>
      <c r="D170" s="221" t="s">
        <v>2149</v>
      </c>
      <c r="E170" s="221" t="s">
        <v>2150</v>
      </c>
      <c r="F170" s="221" t="s">
        <v>2151</v>
      </c>
      <c r="G170" s="198">
        <v>1</v>
      </c>
      <c r="H170" s="221">
        <v>1</v>
      </c>
      <c r="I170" s="404">
        <v>2</v>
      </c>
      <c r="J170" s="404">
        <v>20</v>
      </c>
      <c r="K170" s="404">
        <v>20</v>
      </c>
      <c r="L170" s="404" t="s">
        <v>2029</v>
      </c>
      <c r="M170" s="19"/>
      <c r="N170" s="19"/>
      <c r="O170" s="19"/>
      <c r="P170" s="19"/>
      <c r="Q170" s="19"/>
      <c r="R170" s="19"/>
      <c r="S170" s="19"/>
      <c r="T170" s="19"/>
      <c r="U170" s="19"/>
      <c r="V170" s="19"/>
      <c r="W170" s="19"/>
      <c r="X170" s="19"/>
      <c r="Y170" s="19"/>
      <c r="Z170" s="19"/>
    </row>
    <row r="171" spans="1:26" ht="102">
      <c r="A171" s="221" t="s">
        <v>2098</v>
      </c>
      <c r="B171" s="256" t="s">
        <v>2099</v>
      </c>
      <c r="C171" s="190" t="s">
        <v>422</v>
      </c>
      <c r="D171" s="221" t="s">
        <v>2152</v>
      </c>
      <c r="E171" s="221" t="s">
        <v>2153</v>
      </c>
      <c r="F171" s="221" t="s">
        <v>2154</v>
      </c>
      <c r="G171" s="198">
        <v>1</v>
      </c>
      <c r="H171" s="221">
        <v>1</v>
      </c>
      <c r="I171" s="404">
        <v>2</v>
      </c>
      <c r="J171" s="404">
        <v>20</v>
      </c>
      <c r="K171" s="404">
        <v>20</v>
      </c>
      <c r="L171" s="404" t="s">
        <v>2029</v>
      </c>
      <c r="M171" s="19"/>
      <c r="N171" s="19"/>
      <c r="O171" s="19"/>
      <c r="P171" s="19"/>
      <c r="Q171" s="19"/>
      <c r="R171" s="19"/>
      <c r="S171" s="19"/>
      <c r="T171" s="19"/>
      <c r="U171" s="19"/>
      <c r="V171" s="19"/>
      <c r="W171" s="19"/>
      <c r="X171" s="19"/>
      <c r="Y171" s="19"/>
      <c r="Z171" s="19"/>
    </row>
    <row r="172" spans="1:26" ht="102">
      <c r="A172" s="261" t="s">
        <v>2118</v>
      </c>
      <c r="B172" s="221" t="s">
        <v>2119</v>
      </c>
      <c r="C172" s="190" t="s">
        <v>422</v>
      </c>
      <c r="D172" s="221" t="s">
        <v>2155</v>
      </c>
      <c r="E172" s="221" t="s">
        <v>2156</v>
      </c>
      <c r="F172" s="221" t="s">
        <v>2141</v>
      </c>
      <c r="G172" s="198">
        <v>1</v>
      </c>
      <c r="H172" s="221">
        <v>1</v>
      </c>
      <c r="I172" s="404">
        <v>2</v>
      </c>
      <c r="J172" s="404">
        <v>20</v>
      </c>
      <c r="K172" s="404">
        <v>10</v>
      </c>
      <c r="L172" s="404" t="s">
        <v>2029</v>
      </c>
      <c r="M172" s="19"/>
      <c r="N172" s="19"/>
      <c r="O172" s="19"/>
      <c r="P172" s="19"/>
      <c r="Q172" s="19"/>
      <c r="R172" s="19"/>
      <c r="S172" s="19"/>
      <c r="T172" s="19"/>
      <c r="U172" s="19"/>
      <c r="V172" s="19"/>
      <c r="W172" s="19"/>
      <c r="X172" s="19"/>
      <c r="Y172" s="19"/>
      <c r="Z172" s="19"/>
    </row>
    <row r="173" spans="1:26" ht="76.5">
      <c r="A173" s="320" t="s">
        <v>2294</v>
      </c>
      <c r="B173" s="320" t="s">
        <v>2295</v>
      </c>
      <c r="C173" s="221" t="s">
        <v>422</v>
      </c>
      <c r="D173" s="316" t="s">
        <v>2324</v>
      </c>
      <c r="E173" s="256" t="s">
        <v>2325</v>
      </c>
      <c r="F173" s="320" t="s">
        <v>2326</v>
      </c>
      <c r="G173" s="221">
        <v>2</v>
      </c>
      <c r="H173" s="221">
        <v>2</v>
      </c>
      <c r="I173" s="182">
        <v>2</v>
      </c>
      <c r="J173" s="182">
        <v>20</v>
      </c>
      <c r="K173" s="182">
        <v>10</v>
      </c>
      <c r="L173" s="404" t="s">
        <v>2277</v>
      </c>
      <c r="M173" s="19"/>
      <c r="N173" s="19"/>
      <c r="O173" s="19"/>
      <c r="P173" s="19"/>
      <c r="Q173" s="19"/>
      <c r="R173" s="19"/>
      <c r="S173" s="19"/>
      <c r="T173" s="19"/>
      <c r="U173" s="19"/>
      <c r="V173" s="19"/>
      <c r="W173" s="19"/>
      <c r="X173" s="19"/>
      <c r="Y173" s="19"/>
      <c r="Z173" s="19"/>
    </row>
    <row r="174" spans="1:26" ht="63.75">
      <c r="A174" s="320" t="s">
        <v>2327</v>
      </c>
      <c r="B174" s="221" t="s">
        <v>2328</v>
      </c>
      <c r="C174" s="221" t="s">
        <v>422</v>
      </c>
      <c r="D174" s="316" t="s">
        <v>2329</v>
      </c>
      <c r="E174" s="221" t="s">
        <v>2330</v>
      </c>
      <c r="F174" s="182" t="s">
        <v>2331</v>
      </c>
      <c r="G174" s="198">
        <v>2</v>
      </c>
      <c r="H174" s="197">
        <v>2</v>
      </c>
      <c r="I174" s="221">
        <v>2</v>
      </c>
      <c r="J174" s="221">
        <v>20</v>
      </c>
      <c r="K174" s="221">
        <v>10</v>
      </c>
      <c r="L174" s="404" t="s">
        <v>2277</v>
      </c>
      <c r="M174" s="19"/>
      <c r="N174" s="19"/>
      <c r="O174" s="19"/>
      <c r="P174" s="19"/>
      <c r="Q174" s="19"/>
      <c r="R174" s="19"/>
      <c r="S174" s="19"/>
      <c r="T174" s="19"/>
      <c r="U174" s="19"/>
      <c r="V174" s="19"/>
      <c r="W174" s="19"/>
      <c r="X174" s="19"/>
      <c r="Y174" s="19"/>
      <c r="Z174" s="19"/>
    </row>
    <row r="175" spans="1:26" ht="127.5">
      <c r="A175" s="320" t="s">
        <v>2327</v>
      </c>
      <c r="B175" s="479" t="s">
        <v>2332</v>
      </c>
      <c r="C175" s="221" t="s">
        <v>422</v>
      </c>
      <c r="D175" s="316" t="s">
        <v>2333</v>
      </c>
      <c r="E175" s="182" t="s">
        <v>2334</v>
      </c>
      <c r="F175" s="320"/>
      <c r="G175" s="433">
        <v>2</v>
      </c>
      <c r="H175" s="481">
        <v>2</v>
      </c>
      <c r="I175" s="221">
        <v>2</v>
      </c>
      <c r="J175" s="221">
        <v>10</v>
      </c>
      <c r="K175" s="221">
        <v>5</v>
      </c>
      <c r="L175" s="404" t="s">
        <v>2277</v>
      </c>
      <c r="M175" s="19"/>
      <c r="N175" s="19"/>
      <c r="O175" s="19"/>
      <c r="P175" s="19"/>
      <c r="Q175" s="19"/>
      <c r="R175" s="19"/>
      <c r="S175" s="19"/>
      <c r="T175" s="19"/>
      <c r="U175" s="19"/>
      <c r="V175" s="19"/>
      <c r="W175" s="19"/>
      <c r="X175" s="19"/>
      <c r="Y175" s="19"/>
      <c r="Z175" s="19"/>
    </row>
    <row r="176" spans="1:26" ht="127.5">
      <c r="A176" s="320" t="s">
        <v>2327</v>
      </c>
      <c r="B176" s="479" t="s">
        <v>2335</v>
      </c>
      <c r="C176" s="221" t="s">
        <v>422</v>
      </c>
      <c r="D176" s="316" t="s">
        <v>2336</v>
      </c>
      <c r="E176" s="182" t="s">
        <v>2337</v>
      </c>
      <c r="F176" s="320" t="s">
        <v>2338</v>
      </c>
      <c r="G176" s="433">
        <v>2</v>
      </c>
      <c r="H176" s="481">
        <v>2</v>
      </c>
      <c r="I176" s="221">
        <v>2</v>
      </c>
      <c r="J176" s="221">
        <v>20</v>
      </c>
      <c r="K176" s="221">
        <v>10</v>
      </c>
      <c r="L176" s="404" t="s">
        <v>2277</v>
      </c>
      <c r="M176" s="19"/>
      <c r="N176" s="19"/>
      <c r="O176" s="19"/>
      <c r="P176" s="19"/>
      <c r="Q176" s="19"/>
      <c r="R176" s="19"/>
      <c r="S176" s="19"/>
      <c r="T176" s="19"/>
      <c r="U176" s="19"/>
      <c r="V176" s="19"/>
      <c r="W176" s="19"/>
      <c r="X176" s="19"/>
      <c r="Y176" s="19"/>
      <c r="Z176" s="19"/>
    </row>
    <row r="177" spans="1:26" ht="102">
      <c r="A177" s="320" t="s">
        <v>2304</v>
      </c>
      <c r="B177" s="221" t="s">
        <v>2305</v>
      </c>
      <c r="C177" s="221" t="s">
        <v>422</v>
      </c>
      <c r="D177" s="316" t="s">
        <v>2339</v>
      </c>
      <c r="E177" s="182" t="s">
        <v>2340</v>
      </c>
      <c r="F177" s="320"/>
      <c r="G177" s="433">
        <v>1</v>
      </c>
      <c r="H177" s="481">
        <v>1</v>
      </c>
      <c r="I177" s="221">
        <v>1</v>
      </c>
      <c r="J177" s="221">
        <v>10</v>
      </c>
      <c r="K177" s="221">
        <v>10</v>
      </c>
      <c r="L177" s="404" t="s">
        <v>2277</v>
      </c>
      <c r="M177" s="19"/>
      <c r="N177" s="19"/>
      <c r="O177" s="19"/>
      <c r="P177" s="19"/>
      <c r="Q177" s="19"/>
      <c r="R177" s="19"/>
      <c r="S177" s="19"/>
      <c r="T177" s="19"/>
      <c r="U177" s="19"/>
      <c r="V177" s="19"/>
      <c r="W177" s="19"/>
      <c r="X177" s="19"/>
      <c r="Y177" s="19"/>
      <c r="Z177" s="19"/>
    </row>
    <row r="178" spans="1:26" ht="102">
      <c r="A178" s="320" t="s">
        <v>2304</v>
      </c>
      <c r="B178" s="221" t="s">
        <v>2305</v>
      </c>
      <c r="C178" s="221" t="s">
        <v>422</v>
      </c>
      <c r="D178" s="316" t="s">
        <v>2341</v>
      </c>
      <c r="E178" s="182" t="s">
        <v>2342</v>
      </c>
      <c r="F178" s="182" t="s">
        <v>2343</v>
      </c>
      <c r="G178" s="433">
        <v>1</v>
      </c>
      <c r="H178" s="481">
        <v>1</v>
      </c>
      <c r="I178" s="221">
        <v>1</v>
      </c>
      <c r="J178" s="221">
        <v>20</v>
      </c>
      <c r="K178" s="221">
        <v>20</v>
      </c>
      <c r="L178" s="404" t="s">
        <v>2277</v>
      </c>
      <c r="M178" s="19"/>
      <c r="N178" s="19"/>
      <c r="O178" s="19"/>
      <c r="P178" s="19"/>
      <c r="Q178" s="19"/>
      <c r="R178" s="19"/>
      <c r="S178" s="19"/>
      <c r="T178" s="19"/>
      <c r="U178" s="19"/>
      <c r="V178" s="19"/>
      <c r="W178" s="19"/>
      <c r="X178" s="19"/>
      <c r="Y178" s="19"/>
      <c r="Z178" s="19"/>
    </row>
    <row r="179" spans="1:26">
      <c r="A179" s="233" t="s">
        <v>2472</v>
      </c>
      <c r="B179" s="233" t="s">
        <v>2810</v>
      </c>
      <c r="C179" s="233" t="s">
        <v>422</v>
      </c>
      <c r="D179" s="233" t="s">
        <v>2811</v>
      </c>
      <c r="E179" s="306" t="s">
        <v>2812</v>
      </c>
      <c r="F179" s="233" t="s">
        <v>2813</v>
      </c>
      <c r="G179" s="233">
        <v>1</v>
      </c>
      <c r="H179" s="233">
        <v>1</v>
      </c>
      <c r="I179" s="233">
        <v>1</v>
      </c>
      <c r="J179" s="233">
        <v>20</v>
      </c>
      <c r="K179" s="233">
        <f>J179</f>
        <v>20</v>
      </c>
      <c r="L179" s="233" t="s">
        <v>2395</v>
      </c>
      <c r="M179" s="19"/>
      <c r="N179" s="19"/>
      <c r="O179" s="19"/>
      <c r="P179" s="19"/>
      <c r="Q179" s="19"/>
      <c r="R179" s="19"/>
      <c r="S179" s="19"/>
      <c r="T179" s="19"/>
      <c r="U179" s="19"/>
      <c r="V179" s="19"/>
      <c r="W179" s="19"/>
      <c r="X179" s="19"/>
      <c r="Y179" s="19"/>
      <c r="Z179" s="19"/>
    </row>
    <row r="180" spans="1:26">
      <c r="A180" s="233" t="s">
        <v>2472</v>
      </c>
      <c r="B180" s="233" t="s">
        <v>2814</v>
      </c>
      <c r="C180" s="233" t="s">
        <v>422</v>
      </c>
      <c r="D180" s="305" t="s">
        <v>2815</v>
      </c>
      <c r="E180" s="311" t="s">
        <v>2816</v>
      </c>
      <c r="F180" s="305" t="s">
        <v>722</v>
      </c>
      <c r="G180" s="482">
        <v>1</v>
      </c>
      <c r="H180" s="483">
        <v>1</v>
      </c>
      <c r="I180" s="233">
        <v>1</v>
      </c>
      <c r="J180" s="233">
        <v>10</v>
      </c>
      <c r="K180" s="233">
        <f>J180</f>
        <v>10</v>
      </c>
      <c r="L180" s="233" t="s">
        <v>2395</v>
      </c>
      <c r="M180" s="19"/>
      <c r="N180" s="19"/>
      <c r="O180" s="19"/>
      <c r="P180" s="19"/>
      <c r="Q180" s="19"/>
      <c r="R180" s="19"/>
      <c r="S180" s="19"/>
      <c r="T180" s="19"/>
      <c r="U180" s="19"/>
      <c r="V180" s="19"/>
      <c r="W180" s="19"/>
      <c r="X180" s="19"/>
      <c r="Y180" s="19"/>
      <c r="Z180" s="19"/>
    </row>
    <row r="181" spans="1:26">
      <c r="A181" s="233" t="s">
        <v>2817</v>
      </c>
      <c r="B181" s="233" t="s">
        <v>2818</v>
      </c>
      <c r="C181" s="233" t="s">
        <v>422</v>
      </c>
      <c r="D181" s="233" t="s">
        <v>2819</v>
      </c>
      <c r="E181" s="306" t="s">
        <v>2820</v>
      </c>
      <c r="F181" s="233" t="s">
        <v>2821</v>
      </c>
      <c r="G181" s="308">
        <v>2</v>
      </c>
      <c r="H181" s="362">
        <v>1</v>
      </c>
      <c r="I181" s="233">
        <v>2</v>
      </c>
      <c r="J181" s="233">
        <v>20</v>
      </c>
      <c r="K181" s="233">
        <f>J181/I181</f>
        <v>10</v>
      </c>
      <c r="L181" s="233" t="s">
        <v>2395</v>
      </c>
      <c r="M181" s="19"/>
      <c r="N181" s="19"/>
      <c r="O181" s="19"/>
      <c r="P181" s="19"/>
      <c r="Q181" s="19"/>
      <c r="R181" s="19"/>
      <c r="S181" s="19"/>
      <c r="T181" s="19"/>
      <c r="U181" s="19"/>
      <c r="V181" s="19"/>
      <c r="W181" s="19"/>
      <c r="X181" s="19"/>
      <c r="Y181" s="19"/>
      <c r="Z181" s="19"/>
    </row>
    <row r="182" spans="1:26">
      <c r="A182" s="233" t="s">
        <v>2817</v>
      </c>
      <c r="B182" s="233" t="s">
        <v>2818</v>
      </c>
      <c r="C182" s="233" t="s">
        <v>422</v>
      </c>
      <c r="D182" s="233" t="s">
        <v>2822</v>
      </c>
      <c r="E182" s="306" t="s">
        <v>2823</v>
      </c>
      <c r="F182" s="233" t="s">
        <v>2824</v>
      </c>
      <c r="G182" s="308">
        <v>2</v>
      </c>
      <c r="H182" s="362">
        <v>1</v>
      </c>
      <c r="I182" s="233">
        <v>2</v>
      </c>
      <c r="J182" s="233">
        <v>20</v>
      </c>
      <c r="K182" s="233">
        <f>J182/I182</f>
        <v>10</v>
      </c>
      <c r="L182" s="233" t="s">
        <v>2395</v>
      </c>
      <c r="M182" s="19"/>
      <c r="N182" s="19"/>
      <c r="O182" s="19"/>
      <c r="P182" s="19"/>
      <c r="Q182" s="19"/>
      <c r="R182" s="19"/>
      <c r="S182" s="19"/>
      <c r="T182" s="19"/>
      <c r="U182" s="19"/>
      <c r="V182" s="19"/>
      <c r="W182" s="19"/>
      <c r="X182" s="19"/>
      <c r="Y182" s="19"/>
      <c r="Z182" s="19"/>
    </row>
    <row r="183" spans="1:26">
      <c r="A183" s="233" t="s">
        <v>2817</v>
      </c>
      <c r="B183" s="233" t="s">
        <v>2818</v>
      </c>
      <c r="C183" s="233" t="s">
        <v>422</v>
      </c>
      <c r="D183" s="233" t="s">
        <v>2825</v>
      </c>
      <c r="E183" s="306" t="s">
        <v>2826</v>
      </c>
      <c r="F183" s="233" t="s">
        <v>2827</v>
      </c>
      <c r="G183" s="308">
        <v>2</v>
      </c>
      <c r="H183" s="362">
        <v>1</v>
      </c>
      <c r="I183" s="233">
        <v>2</v>
      </c>
      <c r="J183" s="233">
        <v>20</v>
      </c>
      <c r="K183" s="233">
        <f>J183/I183</f>
        <v>10</v>
      </c>
      <c r="L183" s="233" t="s">
        <v>2395</v>
      </c>
      <c r="M183" s="19"/>
      <c r="N183" s="19"/>
      <c r="O183" s="19"/>
      <c r="P183" s="19"/>
      <c r="Q183" s="19"/>
      <c r="R183" s="19"/>
      <c r="S183" s="19"/>
      <c r="T183" s="19"/>
      <c r="U183" s="19"/>
      <c r="V183" s="19"/>
      <c r="W183" s="19"/>
      <c r="X183" s="19"/>
      <c r="Y183" s="19"/>
      <c r="Z183" s="19"/>
    </row>
    <row r="184" spans="1:26">
      <c r="A184" s="233" t="s">
        <v>2817</v>
      </c>
      <c r="B184" s="233" t="s">
        <v>2818</v>
      </c>
      <c r="C184" s="233" t="s">
        <v>422</v>
      </c>
      <c r="D184" s="233" t="s">
        <v>2828</v>
      </c>
      <c r="E184" s="306" t="s">
        <v>2829</v>
      </c>
      <c r="F184" s="233" t="s">
        <v>722</v>
      </c>
      <c r="G184" s="308">
        <v>2</v>
      </c>
      <c r="H184" s="362">
        <v>1</v>
      </c>
      <c r="I184" s="233">
        <v>2</v>
      </c>
      <c r="J184" s="233">
        <v>10</v>
      </c>
      <c r="K184" s="233">
        <f>J184/I184</f>
        <v>5</v>
      </c>
      <c r="L184" s="233" t="s">
        <v>2395</v>
      </c>
      <c r="M184" s="19"/>
      <c r="N184" s="19"/>
      <c r="O184" s="19"/>
      <c r="P184" s="19"/>
      <c r="Q184" s="19"/>
      <c r="R184" s="19"/>
      <c r="S184" s="19"/>
      <c r="T184" s="19"/>
      <c r="U184" s="19"/>
      <c r="V184" s="19"/>
      <c r="W184" s="19"/>
      <c r="X184" s="19"/>
      <c r="Y184" s="19"/>
      <c r="Z184" s="19"/>
    </row>
    <row r="185" spans="1:26">
      <c r="A185" s="233" t="s">
        <v>2817</v>
      </c>
      <c r="B185" s="233" t="s">
        <v>2818</v>
      </c>
      <c r="C185" s="233" t="s">
        <v>422</v>
      </c>
      <c r="D185" s="233" t="s">
        <v>2830</v>
      </c>
      <c r="E185" s="306" t="s">
        <v>2831</v>
      </c>
      <c r="F185" s="233" t="s">
        <v>2832</v>
      </c>
      <c r="G185" s="308">
        <v>2</v>
      </c>
      <c r="H185" s="362">
        <v>1</v>
      </c>
      <c r="I185" s="233">
        <v>2</v>
      </c>
      <c r="J185" s="233">
        <v>20</v>
      </c>
      <c r="K185" s="233">
        <f>J185/I185</f>
        <v>10</v>
      </c>
      <c r="L185" s="233" t="s">
        <v>2395</v>
      </c>
      <c r="M185" s="19"/>
      <c r="N185" s="19"/>
      <c r="O185" s="19"/>
      <c r="P185" s="19"/>
      <c r="Q185" s="19"/>
      <c r="R185" s="19"/>
      <c r="S185" s="19"/>
      <c r="T185" s="19"/>
      <c r="U185" s="19"/>
      <c r="V185" s="19"/>
      <c r="W185" s="19"/>
      <c r="X185" s="19"/>
      <c r="Y185" s="19"/>
      <c r="Z185" s="19"/>
    </row>
    <row r="186" spans="1:26">
      <c r="A186" s="233" t="s">
        <v>2554</v>
      </c>
      <c r="B186" s="233" t="s">
        <v>2555</v>
      </c>
      <c r="C186" s="233" t="s">
        <v>1604</v>
      </c>
      <c r="D186" s="233" t="s">
        <v>2833</v>
      </c>
      <c r="E186" s="366" t="s">
        <v>2834</v>
      </c>
      <c r="F186" s="233" t="s">
        <v>2835</v>
      </c>
      <c r="G186" s="233">
        <v>1</v>
      </c>
      <c r="H186" s="233">
        <v>1</v>
      </c>
      <c r="I186" s="233">
        <v>1</v>
      </c>
      <c r="J186" s="233">
        <v>20</v>
      </c>
      <c r="K186" s="233">
        <v>20</v>
      </c>
      <c r="L186" s="233" t="s">
        <v>2396</v>
      </c>
      <c r="M186" s="19"/>
      <c r="N186" s="19"/>
      <c r="O186" s="19"/>
      <c r="P186" s="19"/>
      <c r="Q186" s="19"/>
      <c r="R186" s="19"/>
      <c r="S186" s="19"/>
      <c r="T186" s="19"/>
      <c r="U186" s="19"/>
      <c r="V186" s="19"/>
      <c r="W186" s="19"/>
      <c r="X186" s="19"/>
      <c r="Y186" s="19"/>
      <c r="Z186" s="19"/>
    </row>
    <row r="187" spans="1:26">
      <c r="A187" s="233" t="s">
        <v>2554</v>
      </c>
      <c r="B187" s="233" t="s">
        <v>2555</v>
      </c>
      <c r="C187" s="233" t="s">
        <v>1604</v>
      </c>
      <c r="D187" s="233" t="s">
        <v>2836</v>
      </c>
      <c r="E187" s="366" t="s">
        <v>2837</v>
      </c>
      <c r="F187" s="233" t="s">
        <v>2838</v>
      </c>
      <c r="G187" s="308">
        <v>1</v>
      </c>
      <c r="H187" s="362">
        <v>1</v>
      </c>
      <c r="I187" s="233">
        <v>1</v>
      </c>
      <c r="J187" s="233">
        <v>20</v>
      </c>
      <c r="K187" s="233">
        <v>20</v>
      </c>
      <c r="L187" s="233" t="s">
        <v>2396</v>
      </c>
      <c r="M187" s="19"/>
      <c r="N187" s="19"/>
      <c r="O187" s="19"/>
      <c r="P187" s="19"/>
      <c r="Q187" s="19"/>
      <c r="R187" s="19"/>
      <c r="S187" s="19"/>
      <c r="T187" s="19"/>
      <c r="U187" s="19"/>
      <c r="V187" s="19"/>
      <c r="W187" s="19"/>
      <c r="X187" s="19"/>
      <c r="Y187" s="19"/>
      <c r="Z187" s="19"/>
    </row>
    <row r="188" spans="1:26">
      <c r="A188" s="233" t="s">
        <v>2554</v>
      </c>
      <c r="B188" s="233" t="s">
        <v>2555</v>
      </c>
      <c r="C188" s="233" t="s">
        <v>1604</v>
      </c>
      <c r="D188" s="233" t="s">
        <v>2839</v>
      </c>
      <c r="E188" s="366" t="s">
        <v>2840</v>
      </c>
      <c r="F188" s="233" t="s">
        <v>2835</v>
      </c>
      <c r="G188" s="308">
        <v>1</v>
      </c>
      <c r="H188" s="362">
        <v>1</v>
      </c>
      <c r="I188" s="233">
        <v>1</v>
      </c>
      <c r="J188" s="233">
        <v>20</v>
      </c>
      <c r="K188" s="233">
        <v>20</v>
      </c>
      <c r="L188" s="233" t="s">
        <v>2396</v>
      </c>
      <c r="M188" s="19"/>
      <c r="N188" s="19"/>
      <c r="O188" s="19"/>
      <c r="P188" s="19"/>
      <c r="Q188" s="19"/>
      <c r="R188" s="19"/>
      <c r="S188" s="19"/>
      <c r="T188" s="19"/>
      <c r="U188" s="19"/>
      <c r="V188" s="19"/>
      <c r="W188" s="19"/>
      <c r="X188" s="19"/>
      <c r="Y188" s="19"/>
      <c r="Z188" s="19"/>
    </row>
    <row r="189" spans="1:26">
      <c r="A189" s="233" t="s">
        <v>2554</v>
      </c>
      <c r="B189" s="233" t="s">
        <v>2555</v>
      </c>
      <c r="C189" s="233" t="s">
        <v>1604</v>
      </c>
      <c r="D189" s="233" t="s">
        <v>2841</v>
      </c>
      <c r="E189" s="366" t="s">
        <v>2842</v>
      </c>
      <c r="F189" s="233" t="s">
        <v>2843</v>
      </c>
      <c r="G189" s="308">
        <v>1</v>
      </c>
      <c r="H189" s="362">
        <v>1</v>
      </c>
      <c r="I189" s="233">
        <v>1</v>
      </c>
      <c r="J189" s="233">
        <v>10</v>
      </c>
      <c r="K189" s="233">
        <v>10</v>
      </c>
      <c r="L189" s="233" t="s">
        <v>2396</v>
      </c>
      <c r="M189" s="19"/>
      <c r="N189" s="19"/>
      <c r="O189" s="19"/>
      <c r="P189" s="19"/>
      <c r="Q189" s="19"/>
      <c r="R189" s="19"/>
      <c r="S189" s="19"/>
      <c r="T189" s="19"/>
      <c r="U189" s="19"/>
      <c r="V189" s="19"/>
      <c r="W189" s="19"/>
      <c r="X189" s="19"/>
      <c r="Y189" s="19"/>
      <c r="Z189" s="19"/>
    </row>
    <row r="190" spans="1:26">
      <c r="A190" s="233" t="s">
        <v>2554</v>
      </c>
      <c r="B190" s="233" t="s">
        <v>2555</v>
      </c>
      <c r="C190" s="233" t="s">
        <v>1604</v>
      </c>
      <c r="D190" s="233" t="s">
        <v>2844</v>
      </c>
      <c r="E190" s="366" t="s">
        <v>2845</v>
      </c>
      <c r="F190" s="233" t="s">
        <v>2846</v>
      </c>
      <c r="G190" s="308">
        <v>1</v>
      </c>
      <c r="H190" s="362">
        <v>1</v>
      </c>
      <c r="I190" s="233">
        <v>1</v>
      </c>
      <c r="J190" s="233">
        <v>20</v>
      </c>
      <c r="K190" s="233">
        <v>20</v>
      </c>
      <c r="L190" s="233" t="s">
        <v>2396</v>
      </c>
      <c r="M190" s="19"/>
      <c r="N190" s="19"/>
      <c r="O190" s="19"/>
      <c r="P190" s="19"/>
      <c r="Q190" s="19"/>
      <c r="R190" s="19"/>
      <c r="S190" s="19"/>
      <c r="T190" s="19"/>
      <c r="U190" s="19"/>
      <c r="V190" s="19"/>
      <c r="W190" s="19"/>
      <c r="X190" s="19"/>
      <c r="Y190" s="19"/>
      <c r="Z190" s="19"/>
    </row>
    <row r="191" spans="1:26">
      <c r="A191" s="233" t="s">
        <v>2554</v>
      </c>
      <c r="B191" s="233" t="s">
        <v>2555</v>
      </c>
      <c r="C191" s="233" t="s">
        <v>1604</v>
      </c>
      <c r="D191" s="233" t="s">
        <v>2847</v>
      </c>
      <c r="E191" s="366" t="s">
        <v>2848</v>
      </c>
      <c r="F191" s="233" t="s">
        <v>2849</v>
      </c>
      <c r="G191" s="308">
        <v>1</v>
      </c>
      <c r="H191" s="362">
        <v>1</v>
      </c>
      <c r="I191" s="233">
        <v>1</v>
      </c>
      <c r="J191" s="233">
        <v>10</v>
      </c>
      <c r="K191" s="233">
        <v>10</v>
      </c>
      <c r="L191" s="233" t="s">
        <v>2396</v>
      </c>
      <c r="M191" s="19"/>
      <c r="N191" s="19"/>
      <c r="O191" s="19"/>
      <c r="P191" s="19"/>
      <c r="Q191" s="19"/>
      <c r="R191" s="19"/>
      <c r="S191" s="19"/>
      <c r="T191" s="19"/>
      <c r="U191" s="19"/>
      <c r="V191" s="19"/>
      <c r="W191" s="19"/>
      <c r="X191" s="19"/>
      <c r="Y191" s="19"/>
      <c r="Z191" s="19"/>
    </row>
    <row r="192" spans="1:26">
      <c r="A192" s="233" t="s">
        <v>2554</v>
      </c>
      <c r="B192" s="233" t="s">
        <v>2555</v>
      </c>
      <c r="C192" s="233" t="s">
        <v>1604</v>
      </c>
      <c r="D192" s="233" t="s">
        <v>2850</v>
      </c>
      <c r="E192" s="366" t="s">
        <v>2851</v>
      </c>
      <c r="F192" s="233" t="s">
        <v>2852</v>
      </c>
      <c r="G192" s="308">
        <v>1</v>
      </c>
      <c r="H192" s="362">
        <v>1</v>
      </c>
      <c r="I192" s="233">
        <v>1</v>
      </c>
      <c r="J192" s="233">
        <v>10</v>
      </c>
      <c r="K192" s="233">
        <v>10</v>
      </c>
      <c r="L192" s="233" t="s">
        <v>2396</v>
      </c>
      <c r="M192" s="19"/>
      <c r="N192" s="19"/>
      <c r="O192" s="19"/>
      <c r="P192" s="19"/>
      <c r="Q192" s="19"/>
      <c r="R192" s="19"/>
      <c r="S192" s="19"/>
      <c r="T192" s="19"/>
      <c r="U192" s="19"/>
      <c r="V192" s="19"/>
      <c r="W192" s="19"/>
      <c r="X192" s="19"/>
      <c r="Y192" s="19"/>
      <c r="Z192" s="19"/>
    </row>
    <row r="193" spans="1:26">
      <c r="A193" s="233" t="s">
        <v>2554</v>
      </c>
      <c r="B193" s="233" t="s">
        <v>2558</v>
      </c>
      <c r="C193" s="233" t="s">
        <v>1604</v>
      </c>
      <c r="D193" s="233" t="s">
        <v>2853</v>
      </c>
      <c r="E193" s="366" t="s">
        <v>2854</v>
      </c>
      <c r="F193" s="233" t="s">
        <v>2835</v>
      </c>
      <c r="G193" s="308">
        <v>1</v>
      </c>
      <c r="H193" s="362">
        <v>1</v>
      </c>
      <c r="I193" s="233">
        <v>1</v>
      </c>
      <c r="J193" s="233">
        <v>20</v>
      </c>
      <c r="K193" s="233">
        <v>20</v>
      </c>
      <c r="L193" s="233" t="s">
        <v>2396</v>
      </c>
      <c r="M193" s="19"/>
      <c r="N193" s="19"/>
      <c r="O193" s="19"/>
      <c r="P193" s="19"/>
      <c r="Q193" s="19"/>
      <c r="R193" s="19"/>
      <c r="S193" s="19"/>
      <c r="T193" s="19"/>
      <c r="U193" s="19"/>
      <c r="V193" s="19"/>
      <c r="W193" s="19"/>
      <c r="X193" s="19"/>
      <c r="Y193" s="19"/>
      <c r="Z193" s="19"/>
    </row>
    <row r="194" spans="1:26">
      <c r="A194" s="233" t="s">
        <v>2554</v>
      </c>
      <c r="B194" s="233" t="s">
        <v>2558</v>
      </c>
      <c r="C194" s="233" t="s">
        <v>1604</v>
      </c>
      <c r="D194" s="233" t="s">
        <v>2855</v>
      </c>
      <c r="E194" s="366" t="s">
        <v>2856</v>
      </c>
      <c r="F194" s="233" t="s">
        <v>2857</v>
      </c>
      <c r="G194" s="308">
        <v>1</v>
      </c>
      <c r="H194" s="362">
        <v>1</v>
      </c>
      <c r="I194" s="233">
        <v>1</v>
      </c>
      <c r="J194" s="233">
        <v>10</v>
      </c>
      <c r="K194" s="233">
        <v>0</v>
      </c>
      <c r="L194" s="233" t="s">
        <v>2396</v>
      </c>
      <c r="M194" s="19"/>
      <c r="N194" s="19"/>
      <c r="O194" s="19"/>
      <c r="P194" s="19"/>
      <c r="Q194" s="19"/>
      <c r="R194" s="19"/>
      <c r="S194" s="19"/>
      <c r="T194" s="19"/>
      <c r="U194" s="19"/>
      <c r="V194" s="19"/>
      <c r="W194" s="19"/>
      <c r="X194" s="19"/>
      <c r="Y194" s="19"/>
      <c r="Z194" s="19"/>
    </row>
    <row r="195" spans="1:26">
      <c r="A195" s="233" t="s">
        <v>2554</v>
      </c>
      <c r="B195" s="233" t="s">
        <v>2558</v>
      </c>
      <c r="C195" s="233" t="s">
        <v>1604</v>
      </c>
      <c r="D195" s="233" t="s">
        <v>2858</v>
      </c>
      <c r="E195" s="366" t="s">
        <v>2859</v>
      </c>
      <c r="F195" s="233" t="s">
        <v>722</v>
      </c>
      <c r="G195" s="308">
        <v>1</v>
      </c>
      <c r="H195" s="362">
        <v>1</v>
      </c>
      <c r="I195" s="233">
        <v>1</v>
      </c>
      <c r="J195" s="233">
        <v>20</v>
      </c>
      <c r="K195" s="233">
        <v>20</v>
      </c>
      <c r="L195" s="233" t="s">
        <v>2396</v>
      </c>
      <c r="M195" s="19"/>
      <c r="N195" s="19"/>
      <c r="O195" s="19"/>
      <c r="P195" s="19"/>
      <c r="Q195" s="19"/>
      <c r="R195" s="19"/>
      <c r="S195" s="19"/>
      <c r="T195" s="19"/>
      <c r="U195" s="19"/>
      <c r="V195" s="19"/>
      <c r="W195" s="19"/>
      <c r="X195" s="19"/>
      <c r="Y195" s="19"/>
      <c r="Z195" s="19"/>
    </row>
    <row r="196" spans="1:26">
      <c r="A196" s="233" t="s">
        <v>2554</v>
      </c>
      <c r="B196" s="233" t="s">
        <v>2563</v>
      </c>
      <c r="C196" s="233" t="s">
        <v>1604</v>
      </c>
      <c r="D196" s="233" t="s">
        <v>2860</v>
      </c>
      <c r="E196" s="366" t="s">
        <v>2861</v>
      </c>
      <c r="F196" s="233" t="s">
        <v>2862</v>
      </c>
      <c r="G196" s="308">
        <v>1</v>
      </c>
      <c r="H196" s="362">
        <v>1</v>
      </c>
      <c r="I196" s="233">
        <v>1</v>
      </c>
      <c r="J196" s="233">
        <v>10</v>
      </c>
      <c r="K196" s="233">
        <v>10</v>
      </c>
      <c r="L196" s="233" t="s">
        <v>2396</v>
      </c>
      <c r="M196" s="19"/>
      <c r="N196" s="19"/>
      <c r="O196" s="19"/>
      <c r="P196" s="19"/>
      <c r="Q196" s="19"/>
      <c r="R196" s="19"/>
      <c r="S196" s="19"/>
      <c r="T196" s="19"/>
      <c r="U196" s="19"/>
      <c r="V196" s="19"/>
      <c r="W196" s="19"/>
      <c r="X196" s="19"/>
      <c r="Y196" s="19"/>
      <c r="Z196" s="19"/>
    </row>
    <row r="197" spans="1:26">
      <c r="A197" s="233" t="s">
        <v>2554</v>
      </c>
      <c r="B197" s="233" t="s">
        <v>2563</v>
      </c>
      <c r="C197" s="233" t="s">
        <v>1604</v>
      </c>
      <c r="D197" s="233" t="s">
        <v>2863</v>
      </c>
      <c r="E197" s="366" t="s">
        <v>2864</v>
      </c>
      <c r="F197" s="233" t="s">
        <v>2865</v>
      </c>
      <c r="G197" s="308">
        <v>1</v>
      </c>
      <c r="H197" s="362">
        <v>1</v>
      </c>
      <c r="I197" s="233">
        <v>1</v>
      </c>
      <c r="J197" s="233">
        <v>20</v>
      </c>
      <c r="K197" s="233">
        <v>20</v>
      </c>
      <c r="L197" s="233" t="s">
        <v>2396</v>
      </c>
      <c r="M197" s="19"/>
      <c r="N197" s="19"/>
      <c r="O197" s="19"/>
      <c r="P197" s="19"/>
      <c r="Q197" s="19"/>
      <c r="R197" s="19"/>
      <c r="S197" s="19"/>
      <c r="T197" s="19"/>
      <c r="U197" s="19"/>
      <c r="V197" s="19"/>
      <c r="W197" s="19"/>
      <c r="X197" s="19"/>
      <c r="Y197" s="19"/>
      <c r="Z197" s="19"/>
    </row>
    <row r="198" spans="1:26">
      <c r="A198" s="233" t="s">
        <v>2554</v>
      </c>
      <c r="B198" s="233" t="s">
        <v>2563</v>
      </c>
      <c r="C198" s="233" t="s">
        <v>1604</v>
      </c>
      <c r="D198" s="233" t="s">
        <v>2866</v>
      </c>
      <c r="E198" s="366" t="s">
        <v>2867</v>
      </c>
      <c r="F198" s="233" t="s">
        <v>1749</v>
      </c>
      <c r="G198" s="308">
        <v>1</v>
      </c>
      <c r="H198" s="362">
        <v>1</v>
      </c>
      <c r="I198" s="233">
        <v>1</v>
      </c>
      <c r="J198" s="233">
        <v>10</v>
      </c>
      <c r="K198" s="233">
        <v>10</v>
      </c>
      <c r="L198" s="233" t="s">
        <v>2396</v>
      </c>
      <c r="M198" s="19"/>
      <c r="N198" s="19"/>
      <c r="O198" s="19"/>
      <c r="P198" s="19"/>
      <c r="Q198" s="19"/>
      <c r="R198" s="19"/>
      <c r="S198" s="19"/>
      <c r="T198" s="19"/>
      <c r="U198" s="19"/>
      <c r="V198" s="19"/>
      <c r="W198" s="19"/>
      <c r="X198" s="19"/>
      <c r="Y198" s="19"/>
      <c r="Z198" s="19"/>
    </row>
    <row r="199" spans="1:26">
      <c r="A199" s="233" t="s">
        <v>2554</v>
      </c>
      <c r="B199" s="233" t="s">
        <v>2563</v>
      </c>
      <c r="C199" s="233" t="s">
        <v>1604</v>
      </c>
      <c r="D199" s="233" t="s">
        <v>2868</v>
      </c>
      <c r="E199" s="366" t="s">
        <v>2869</v>
      </c>
      <c r="F199" s="233" t="s">
        <v>722</v>
      </c>
      <c r="G199" s="308">
        <v>1</v>
      </c>
      <c r="H199" s="362">
        <v>1</v>
      </c>
      <c r="I199" s="233">
        <v>1</v>
      </c>
      <c r="J199" s="233">
        <v>20</v>
      </c>
      <c r="K199" s="233">
        <v>20</v>
      </c>
      <c r="L199" s="233" t="s">
        <v>2396</v>
      </c>
      <c r="M199" s="19"/>
      <c r="N199" s="19"/>
      <c r="O199" s="19"/>
      <c r="P199" s="19"/>
      <c r="Q199" s="19"/>
      <c r="R199" s="19"/>
      <c r="S199" s="19"/>
      <c r="T199" s="19"/>
      <c r="U199" s="19"/>
      <c r="V199" s="19"/>
      <c r="W199" s="19"/>
      <c r="X199" s="19"/>
      <c r="Y199" s="19"/>
      <c r="Z199" s="19"/>
    </row>
    <row r="200" spans="1:26">
      <c r="A200" s="233" t="s">
        <v>2554</v>
      </c>
      <c r="B200" s="233" t="s">
        <v>2563</v>
      </c>
      <c r="C200" s="233" t="s">
        <v>1604</v>
      </c>
      <c r="D200" s="233" t="s">
        <v>2870</v>
      </c>
      <c r="E200" s="366" t="s">
        <v>2871</v>
      </c>
      <c r="F200" s="233" t="s">
        <v>2862</v>
      </c>
      <c r="G200" s="308">
        <v>1</v>
      </c>
      <c r="H200" s="362">
        <v>1</v>
      </c>
      <c r="I200" s="233">
        <v>1</v>
      </c>
      <c r="J200" s="233">
        <v>10</v>
      </c>
      <c r="K200" s="233">
        <v>10</v>
      </c>
      <c r="L200" s="233" t="s">
        <v>2396</v>
      </c>
      <c r="M200" s="19"/>
      <c r="N200" s="19"/>
      <c r="O200" s="19"/>
      <c r="P200" s="19"/>
      <c r="Q200" s="19"/>
      <c r="R200" s="19"/>
      <c r="S200" s="19"/>
      <c r="T200" s="19"/>
      <c r="U200" s="19"/>
      <c r="V200" s="19"/>
      <c r="W200" s="19"/>
      <c r="X200" s="19"/>
      <c r="Y200" s="19"/>
      <c r="Z200" s="19"/>
    </row>
    <row r="201" spans="1:26">
      <c r="A201" s="233" t="s">
        <v>2554</v>
      </c>
      <c r="B201" s="233" t="s">
        <v>2563</v>
      </c>
      <c r="C201" s="233" t="s">
        <v>1604</v>
      </c>
      <c r="D201" s="233" t="s">
        <v>2872</v>
      </c>
      <c r="E201" s="366" t="s">
        <v>2873</v>
      </c>
      <c r="F201" s="233" t="s">
        <v>1871</v>
      </c>
      <c r="G201" s="308">
        <v>1</v>
      </c>
      <c r="H201" s="362">
        <v>1</v>
      </c>
      <c r="I201" s="233">
        <v>1</v>
      </c>
      <c r="J201" s="233">
        <v>20</v>
      </c>
      <c r="K201" s="233">
        <v>20</v>
      </c>
      <c r="L201" s="233" t="s">
        <v>2396</v>
      </c>
      <c r="M201" s="19"/>
      <c r="N201" s="19"/>
      <c r="O201" s="19"/>
      <c r="P201" s="19"/>
      <c r="Q201" s="19"/>
      <c r="R201" s="19"/>
      <c r="S201" s="19"/>
      <c r="T201" s="19"/>
      <c r="U201" s="19"/>
      <c r="V201" s="19"/>
      <c r="W201" s="19"/>
      <c r="X201" s="19"/>
      <c r="Y201" s="19"/>
      <c r="Z201" s="19"/>
    </row>
    <row r="202" spans="1:26">
      <c r="A202" s="233" t="s">
        <v>2554</v>
      </c>
      <c r="B202" s="233" t="s">
        <v>2563</v>
      </c>
      <c r="C202" s="233" t="s">
        <v>1604</v>
      </c>
      <c r="D202" s="233" t="s">
        <v>2874</v>
      </c>
      <c r="E202" s="366" t="s">
        <v>2875</v>
      </c>
      <c r="F202" s="233" t="s">
        <v>2857</v>
      </c>
      <c r="G202" s="308">
        <v>1</v>
      </c>
      <c r="H202" s="362">
        <v>1</v>
      </c>
      <c r="I202" s="233">
        <v>1</v>
      </c>
      <c r="J202" s="233">
        <v>10</v>
      </c>
      <c r="K202" s="233">
        <v>0</v>
      </c>
      <c r="L202" s="233" t="s">
        <v>2396</v>
      </c>
      <c r="M202" s="19"/>
      <c r="N202" s="19"/>
      <c r="O202" s="19"/>
      <c r="P202" s="19"/>
      <c r="Q202" s="19"/>
      <c r="R202" s="19"/>
      <c r="S202" s="19"/>
      <c r="T202" s="19"/>
      <c r="U202" s="19"/>
      <c r="V202" s="19"/>
      <c r="W202" s="19"/>
      <c r="X202" s="19"/>
      <c r="Y202" s="19"/>
      <c r="Z202" s="19"/>
    </row>
    <row r="203" spans="1:26">
      <c r="A203" s="233" t="s">
        <v>2554</v>
      </c>
      <c r="B203" s="233" t="s">
        <v>2566</v>
      </c>
      <c r="C203" s="233" t="s">
        <v>1604</v>
      </c>
      <c r="D203" s="233" t="s">
        <v>2876</v>
      </c>
      <c r="E203" s="366" t="s">
        <v>2877</v>
      </c>
      <c r="F203" s="233" t="s">
        <v>2878</v>
      </c>
      <c r="G203" s="308">
        <v>1</v>
      </c>
      <c r="H203" s="362">
        <v>1</v>
      </c>
      <c r="I203" s="233">
        <v>1</v>
      </c>
      <c r="J203" s="233">
        <v>20</v>
      </c>
      <c r="K203" s="233">
        <v>20</v>
      </c>
      <c r="L203" s="233" t="s">
        <v>2396</v>
      </c>
      <c r="M203" s="19"/>
      <c r="N203" s="19"/>
      <c r="O203" s="19"/>
      <c r="P203" s="19"/>
      <c r="Q203" s="19"/>
      <c r="R203" s="19"/>
      <c r="S203" s="19"/>
      <c r="T203" s="19"/>
      <c r="U203" s="19"/>
      <c r="V203" s="19"/>
      <c r="W203" s="19"/>
      <c r="X203" s="19"/>
      <c r="Y203" s="19"/>
      <c r="Z203" s="19"/>
    </row>
    <row r="204" spans="1:26">
      <c r="A204" s="233" t="s">
        <v>2554</v>
      </c>
      <c r="B204" s="233" t="s">
        <v>2566</v>
      </c>
      <c r="C204" s="233" t="s">
        <v>1604</v>
      </c>
      <c r="D204" s="233" t="s">
        <v>2879</v>
      </c>
      <c r="E204" s="366" t="s">
        <v>2880</v>
      </c>
      <c r="F204" s="233" t="s">
        <v>2881</v>
      </c>
      <c r="G204" s="308">
        <v>1</v>
      </c>
      <c r="H204" s="362">
        <v>1</v>
      </c>
      <c r="I204" s="233">
        <v>1</v>
      </c>
      <c r="J204" s="233">
        <v>20</v>
      </c>
      <c r="K204" s="233">
        <v>20</v>
      </c>
      <c r="L204" s="233" t="s">
        <v>2396</v>
      </c>
      <c r="M204" s="19"/>
      <c r="N204" s="19"/>
      <c r="O204" s="19"/>
      <c r="P204" s="19"/>
      <c r="Q204" s="19"/>
      <c r="R204" s="19"/>
      <c r="S204" s="19"/>
      <c r="T204" s="19"/>
      <c r="U204" s="19"/>
      <c r="V204" s="19"/>
      <c r="W204" s="19"/>
      <c r="X204" s="19"/>
      <c r="Y204" s="19"/>
      <c r="Z204" s="19"/>
    </row>
    <row r="205" spans="1:26">
      <c r="A205" s="233" t="s">
        <v>2554</v>
      </c>
      <c r="B205" s="233" t="s">
        <v>2566</v>
      </c>
      <c r="C205" s="233" t="s">
        <v>1604</v>
      </c>
      <c r="D205" s="233" t="s">
        <v>2882</v>
      </c>
      <c r="E205" s="366" t="s">
        <v>2883</v>
      </c>
      <c r="F205" s="233" t="s">
        <v>2838</v>
      </c>
      <c r="G205" s="308">
        <v>1</v>
      </c>
      <c r="H205" s="362">
        <v>1</v>
      </c>
      <c r="I205" s="233">
        <v>1</v>
      </c>
      <c r="J205" s="233">
        <v>20</v>
      </c>
      <c r="K205" s="233">
        <v>20</v>
      </c>
      <c r="L205" s="233" t="s">
        <v>2396</v>
      </c>
      <c r="M205" s="19"/>
      <c r="N205" s="19"/>
      <c r="O205" s="19"/>
      <c r="P205" s="19"/>
      <c r="Q205" s="19"/>
      <c r="R205" s="19"/>
      <c r="S205" s="19"/>
      <c r="T205" s="19"/>
      <c r="U205" s="19"/>
      <c r="V205" s="19"/>
      <c r="W205" s="19"/>
      <c r="X205" s="19"/>
      <c r="Y205" s="19"/>
      <c r="Z205" s="19"/>
    </row>
    <row r="206" spans="1:26">
      <c r="A206" s="233" t="s">
        <v>2554</v>
      </c>
      <c r="B206" s="233" t="s">
        <v>2566</v>
      </c>
      <c r="C206" s="233" t="s">
        <v>1604</v>
      </c>
      <c r="D206" s="233" t="s">
        <v>2884</v>
      </c>
      <c r="E206" s="366" t="s">
        <v>2885</v>
      </c>
      <c r="F206" s="233" t="s">
        <v>2852</v>
      </c>
      <c r="G206" s="308">
        <v>1</v>
      </c>
      <c r="H206" s="362">
        <v>1</v>
      </c>
      <c r="I206" s="233">
        <v>1</v>
      </c>
      <c r="J206" s="233">
        <v>20</v>
      </c>
      <c r="K206" s="233">
        <v>20</v>
      </c>
      <c r="L206" s="233" t="s">
        <v>2396</v>
      </c>
      <c r="M206" s="19"/>
      <c r="N206" s="19"/>
      <c r="O206" s="19"/>
      <c r="P206" s="19"/>
      <c r="Q206" s="19"/>
      <c r="R206" s="19"/>
      <c r="S206" s="19"/>
      <c r="T206" s="19"/>
      <c r="U206" s="19"/>
      <c r="V206" s="19"/>
      <c r="W206" s="19"/>
      <c r="X206" s="19"/>
      <c r="Y206" s="19"/>
      <c r="Z206" s="19"/>
    </row>
    <row r="207" spans="1:26">
      <c r="A207" s="233" t="s">
        <v>2554</v>
      </c>
      <c r="B207" s="233" t="s">
        <v>2566</v>
      </c>
      <c r="C207" s="233" t="s">
        <v>1604</v>
      </c>
      <c r="D207" s="233" t="s">
        <v>2886</v>
      </c>
      <c r="E207" s="366" t="s">
        <v>2887</v>
      </c>
      <c r="F207" s="233" t="s">
        <v>510</v>
      </c>
      <c r="G207" s="308">
        <v>1</v>
      </c>
      <c r="H207" s="362">
        <v>1</v>
      </c>
      <c r="I207" s="233">
        <v>1</v>
      </c>
      <c r="J207" s="233">
        <v>20</v>
      </c>
      <c r="K207" s="233">
        <v>20</v>
      </c>
      <c r="L207" s="233" t="s">
        <v>2396</v>
      </c>
      <c r="M207" s="19"/>
      <c r="N207" s="19"/>
      <c r="O207" s="19"/>
      <c r="P207" s="19"/>
      <c r="Q207" s="19"/>
      <c r="R207" s="19"/>
      <c r="S207" s="19"/>
      <c r="T207" s="19"/>
      <c r="U207" s="19"/>
      <c r="V207" s="19"/>
      <c r="W207" s="19"/>
      <c r="X207" s="19"/>
      <c r="Y207" s="19"/>
      <c r="Z207" s="19"/>
    </row>
    <row r="208" spans="1:26">
      <c r="A208" s="233" t="s">
        <v>2554</v>
      </c>
      <c r="B208" s="233" t="s">
        <v>2566</v>
      </c>
      <c r="C208" s="233" t="s">
        <v>1604</v>
      </c>
      <c r="D208" s="233" t="s">
        <v>2888</v>
      </c>
      <c r="E208" s="366" t="s">
        <v>2889</v>
      </c>
      <c r="F208" s="233" t="s">
        <v>2862</v>
      </c>
      <c r="G208" s="308">
        <v>1</v>
      </c>
      <c r="H208" s="362">
        <v>1</v>
      </c>
      <c r="I208" s="233">
        <v>1</v>
      </c>
      <c r="J208" s="233">
        <v>10</v>
      </c>
      <c r="K208" s="233">
        <v>10</v>
      </c>
      <c r="L208" s="233" t="s">
        <v>2396</v>
      </c>
      <c r="M208" s="19"/>
      <c r="N208" s="19"/>
      <c r="O208" s="19"/>
      <c r="P208" s="19"/>
      <c r="Q208" s="19"/>
      <c r="R208" s="19"/>
      <c r="S208" s="19"/>
      <c r="T208" s="19"/>
      <c r="U208" s="19"/>
      <c r="V208" s="19"/>
      <c r="W208" s="19"/>
      <c r="X208" s="19"/>
      <c r="Y208" s="19"/>
      <c r="Z208" s="19"/>
    </row>
    <row r="209" spans="1:26">
      <c r="A209" s="233" t="s">
        <v>2554</v>
      </c>
      <c r="B209" s="233" t="s">
        <v>2566</v>
      </c>
      <c r="C209" s="233" t="s">
        <v>1604</v>
      </c>
      <c r="D209" s="233" t="s">
        <v>2890</v>
      </c>
      <c r="E209" s="366" t="s">
        <v>2891</v>
      </c>
      <c r="F209" s="233" t="s">
        <v>2862</v>
      </c>
      <c r="G209" s="308">
        <v>1</v>
      </c>
      <c r="H209" s="362">
        <v>1</v>
      </c>
      <c r="I209" s="233">
        <v>1</v>
      </c>
      <c r="J209" s="233">
        <v>10</v>
      </c>
      <c r="K209" s="233">
        <v>10</v>
      </c>
      <c r="L209" s="233" t="s">
        <v>2396</v>
      </c>
      <c r="M209" s="19"/>
      <c r="N209" s="19"/>
      <c r="O209" s="19"/>
      <c r="P209" s="19"/>
      <c r="Q209" s="19"/>
      <c r="R209" s="19"/>
      <c r="S209" s="19"/>
      <c r="T209" s="19"/>
      <c r="U209" s="19"/>
      <c r="V209" s="19"/>
      <c r="W209" s="19"/>
      <c r="X209" s="19"/>
      <c r="Y209" s="19"/>
      <c r="Z209" s="19"/>
    </row>
    <row r="210" spans="1:26">
      <c r="A210" s="233" t="s">
        <v>2554</v>
      </c>
      <c r="B210" s="233" t="s">
        <v>2566</v>
      </c>
      <c r="C210" s="233" t="s">
        <v>1604</v>
      </c>
      <c r="D210" s="233" t="s">
        <v>2892</v>
      </c>
      <c r="E210" s="366" t="s">
        <v>2893</v>
      </c>
      <c r="F210" s="233" t="s">
        <v>2857</v>
      </c>
      <c r="G210" s="308">
        <v>1</v>
      </c>
      <c r="H210" s="362">
        <v>1</v>
      </c>
      <c r="I210" s="233">
        <v>1</v>
      </c>
      <c r="J210" s="233">
        <v>10</v>
      </c>
      <c r="K210" s="233">
        <v>0</v>
      </c>
      <c r="L210" s="233" t="s">
        <v>2396</v>
      </c>
      <c r="M210" s="19"/>
      <c r="N210" s="19"/>
      <c r="O210" s="19"/>
      <c r="P210" s="19"/>
      <c r="Q210" s="19"/>
      <c r="R210" s="19"/>
      <c r="S210" s="19"/>
      <c r="T210" s="19"/>
      <c r="U210" s="19"/>
      <c r="V210" s="19"/>
      <c r="W210" s="19"/>
      <c r="X210" s="19"/>
      <c r="Y210" s="19"/>
      <c r="Z210" s="19"/>
    </row>
    <row r="211" spans="1:26">
      <c r="A211" s="233" t="s">
        <v>2554</v>
      </c>
      <c r="B211" s="233" t="s">
        <v>2566</v>
      </c>
      <c r="C211" s="233" t="s">
        <v>1604</v>
      </c>
      <c r="D211" s="233" t="s">
        <v>2894</v>
      </c>
      <c r="E211" s="366" t="s">
        <v>2895</v>
      </c>
      <c r="F211" s="233" t="s">
        <v>2896</v>
      </c>
      <c r="G211" s="308">
        <v>1</v>
      </c>
      <c r="H211" s="362">
        <v>1</v>
      </c>
      <c r="I211" s="233">
        <v>1</v>
      </c>
      <c r="J211" s="233">
        <v>10</v>
      </c>
      <c r="K211" s="233">
        <v>10</v>
      </c>
      <c r="L211" s="233" t="s">
        <v>2396</v>
      </c>
      <c r="M211" s="19"/>
      <c r="N211" s="19"/>
      <c r="O211" s="19"/>
      <c r="P211" s="19"/>
      <c r="Q211" s="19"/>
      <c r="R211" s="19"/>
      <c r="S211" s="19"/>
      <c r="T211" s="19"/>
      <c r="U211" s="19"/>
      <c r="V211" s="19"/>
      <c r="W211" s="19"/>
      <c r="X211" s="19"/>
      <c r="Y211" s="19"/>
      <c r="Z211" s="19"/>
    </row>
    <row r="212" spans="1:26">
      <c r="A212" s="233" t="s">
        <v>2554</v>
      </c>
      <c r="B212" s="233" t="s">
        <v>2572</v>
      </c>
      <c r="C212" s="233" t="s">
        <v>1604</v>
      </c>
      <c r="D212" s="233" t="s">
        <v>2897</v>
      </c>
      <c r="E212" s="366" t="s">
        <v>2898</v>
      </c>
      <c r="F212" s="233" t="s">
        <v>2899</v>
      </c>
      <c r="G212" s="308">
        <v>1</v>
      </c>
      <c r="H212" s="362">
        <v>1</v>
      </c>
      <c r="I212" s="233">
        <v>1</v>
      </c>
      <c r="J212" s="233">
        <v>20</v>
      </c>
      <c r="K212" s="233">
        <v>20</v>
      </c>
      <c r="L212" s="233" t="s">
        <v>2396</v>
      </c>
      <c r="M212" s="19"/>
      <c r="N212" s="19"/>
      <c r="O212" s="19"/>
      <c r="P212" s="19"/>
      <c r="Q212" s="19"/>
      <c r="R212" s="19"/>
      <c r="S212" s="19"/>
      <c r="T212" s="19"/>
      <c r="U212" s="19"/>
      <c r="V212" s="19"/>
      <c r="W212" s="19"/>
      <c r="X212" s="19"/>
      <c r="Y212" s="19"/>
      <c r="Z212" s="19"/>
    </row>
    <row r="213" spans="1:26">
      <c r="A213" s="233" t="s">
        <v>2554</v>
      </c>
      <c r="B213" s="233" t="s">
        <v>2572</v>
      </c>
      <c r="C213" s="233" t="s">
        <v>1604</v>
      </c>
      <c r="D213" s="233" t="s">
        <v>2900</v>
      </c>
      <c r="E213" s="366" t="s">
        <v>2901</v>
      </c>
      <c r="F213" s="233" t="s">
        <v>2846</v>
      </c>
      <c r="G213" s="308">
        <v>1</v>
      </c>
      <c r="H213" s="362">
        <v>1</v>
      </c>
      <c r="I213" s="233">
        <v>1</v>
      </c>
      <c r="J213" s="233">
        <v>20</v>
      </c>
      <c r="K213" s="233">
        <v>20</v>
      </c>
      <c r="L213" s="233" t="s">
        <v>2396</v>
      </c>
      <c r="M213" s="19"/>
      <c r="N213" s="19"/>
      <c r="O213" s="19"/>
      <c r="P213" s="19"/>
      <c r="Q213" s="19"/>
      <c r="R213" s="19"/>
      <c r="S213" s="19"/>
      <c r="T213" s="19"/>
      <c r="U213" s="19"/>
      <c r="V213" s="19"/>
      <c r="W213" s="19"/>
      <c r="X213" s="19"/>
      <c r="Y213" s="19"/>
      <c r="Z213" s="19"/>
    </row>
    <row r="214" spans="1:26">
      <c r="A214" s="233" t="s">
        <v>2554</v>
      </c>
      <c r="B214" s="233" t="s">
        <v>2572</v>
      </c>
      <c r="C214" s="233" t="s">
        <v>1604</v>
      </c>
      <c r="D214" s="233" t="s">
        <v>2902</v>
      </c>
      <c r="E214" s="366" t="s">
        <v>2903</v>
      </c>
      <c r="F214" s="233" t="s">
        <v>2904</v>
      </c>
      <c r="G214" s="308">
        <v>1</v>
      </c>
      <c r="H214" s="362">
        <v>1</v>
      </c>
      <c r="I214" s="233">
        <v>1</v>
      </c>
      <c r="J214" s="233">
        <v>20</v>
      </c>
      <c r="K214" s="233">
        <v>20</v>
      </c>
      <c r="L214" s="233" t="s">
        <v>2396</v>
      </c>
      <c r="M214" s="19"/>
      <c r="N214" s="19"/>
      <c r="O214" s="19"/>
      <c r="P214" s="19"/>
      <c r="Q214" s="19"/>
      <c r="R214" s="19"/>
      <c r="S214" s="19"/>
      <c r="T214" s="19"/>
      <c r="U214" s="19"/>
      <c r="V214" s="19"/>
      <c r="W214" s="19"/>
      <c r="X214" s="19"/>
      <c r="Y214" s="19"/>
      <c r="Z214" s="19"/>
    </row>
    <row r="215" spans="1:26">
      <c r="A215" s="233" t="s">
        <v>2554</v>
      </c>
      <c r="B215" s="233" t="s">
        <v>2572</v>
      </c>
      <c r="C215" s="233" t="s">
        <v>1604</v>
      </c>
      <c r="D215" s="233" t="s">
        <v>2905</v>
      </c>
      <c r="E215" s="366"/>
      <c r="F215" s="233" t="s">
        <v>2906</v>
      </c>
      <c r="G215" s="308">
        <v>1</v>
      </c>
      <c r="H215" s="362">
        <v>1</v>
      </c>
      <c r="I215" s="233">
        <v>1</v>
      </c>
      <c r="J215" s="233">
        <v>10</v>
      </c>
      <c r="K215" s="233">
        <v>10</v>
      </c>
      <c r="L215" s="233" t="s">
        <v>2396</v>
      </c>
      <c r="M215" s="19"/>
      <c r="N215" s="19"/>
      <c r="O215" s="19"/>
      <c r="P215" s="19"/>
      <c r="Q215" s="19"/>
      <c r="R215" s="19"/>
      <c r="S215" s="19"/>
      <c r="T215" s="19"/>
      <c r="U215" s="19"/>
      <c r="V215" s="19"/>
      <c r="W215" s="19"/>
      <c r="X215" s="19"/>
      <c r="Y215" s="19"/>
      <c r="Z215" s="19"/>
    </row>
    <row r="216" spans="1:26">
      <c r="A216" s="233" t="s">
        <v>2554</v>
      </c>
      <c r="B216" s="233" t="s">
        <v>2572</v>
      </c>
      <c r="C216" s="233" t="s">
        <v>1604</v>
      </c>
      <c r="D216" s="233" t="s">
        <v>2907</v>
      </c>
      <c r="E216" s="366" t="s">
        <v>2908</v>
      </c>
      <c r="F216" s="233" t="s">
        <v>2909</v>
      </c>
      <c r="G216" s="308">
        <v>1</v>
      </c>
      <c r="H216" s="362">
        <v>1</v>
      </c>
      <c r="I216" s="233">
        <v>1</v>
      </c>
      <c r="J216" s="233">
        <v>10</v>
      </c>
      <c r="K216" s="233">
        <v>10</v>
      </c>
      <c r="L216" s="233" t="s">
        <v>2396</v>
      </c>
      <c r="M216" s="19"/>
      <c r="N216" s="19"/>
      <c r="O216" s="19"/>
      <c r="P216" s="19"/>
      <c r="Q216" s="19"/>
      <c r="R216" s="19"/>
      <c r="S216" s="19"/>
      <c r="T216" s="19"/>
      <c r="U216" s="19"/>
      <c r="V216" s="19"/>
      <c r="W216" s="19"/>
      <c r="X216" s="19"/>
      <c r="Y216" s="19"/>
      <c r="Z216" s="19"/>
    </row>
    <row r="217" spans="1:26">
      <c r="A217" s="233" t="s">
        <v>2910</v>
      </c>
      <c r="B217" s="233" t="s">
        <v>2911</v>
      </c>
      <c r="C217" s="233" t="s">
        <v>1604</v>
      </c>
      <c r="D217" s="233" t="s">
        <v>2912</v>
      </c>
      <c r="E217" s="366" t="s">
        <v>2913</v>
      </c>
      <c r="F217" s="233" t="s">
        <v>2914</v>
      </c>
      <c r="G217" s="308">
        <v>2</v>
      </c>
      <c r="H217" s="362">
        <v>2</v>
      </c>
      <c r="I217" s="233">
        <v>2</v>
      </c>
      <c r="J217" s="233">
        <v>10</v>
      </c>
      <c r="K217" s="233">
        <v>5</v>
      </c>
      <c r="L217" s="233" t="s">
        <v>2396</v>
      </c>
      <c r="M217" s="19"/>
      <c r="N217" s="19"/>
      <c r="O217" s="19"/>
      <c r="P217" s="19"/>
      <c r="Q217" s="19"/>
      <c r="R217" s="19"/>
      <c r="S217" s="19"/>
      <c r="T217" s="19"/>
      <c r="U217" s="19"/>
      <c r="V217" s="19"/>
      <c r="W217" s="19"/>
      <c r="X217" s="19"/>
      <c r="Y217" s="19"/>
      <c r="Z217" s="19"/>
    </row>
    <row r="218" spans="1:26">
      <c r="A218" s="233" t="s">
        <v>2910</v>
      </c>
      <c r="B218" s="233" t="s">
        <v>2911</v>
      </c>
      <c r="C218" s="233" t="s">
        <v>1604</v>
      </c>
      <c r="D218" s="233" t="s">
        <v>2915</v>
      </c>
      <c r="E218" s="366" t="s">
        <v>2916</v>
      </c>
      <c r="F218" s="233" t="s">
        <v>2857</v>
      </c>
      <c r="G218" s="308">
        <v>2</v>
      </c>
      <c r="H218" s="362">
        <v>2</v>
      </c>
      <c r="I218" s="233">
        <v>2</v>
      </c>
      <c r="J218" s="233">
        <v>10</v>
      </c>
      <c r="K218" s="233">
        <v>0</v>
      </c>
      <c r="L218" s="233" t="s">
        <v>2396</v>
      </c>
      <c r="M218" s="19"/>
      <c r="N218" s="19"/>
      <c r="O218" s="19"/>
      <c r="P218" s="19"/>
      <c r="Q218" s="19"/>
      <c r="R218" s="19"/>
      <c r="S218" s="19"/>
      <c r="T218" s="19"/>
      <c r="U218" s="19"/>
      <c r="V218" s="19"/>
      <c r="W218" s="19"/>
      <c r="X218" s="19"/>
      <c r="Y218" s="19"/>
      <c r="Z218" s="19"/>
    </row>
    <row r="219" spans="1:26">
      <c r="A219" s="233" t="s">
        <v>2910</v>
      </c>
      <c r="B219" s="233" t="s">
        <v>2911</v>
      </c>
      <c r="C219" s="233" t="s">
        <v>1604</v>
      </c>
      <c r="D219" s="233" t="s">
        <v>2917</v>
      </c>
      <c r="E219" s="366" t="s">
        <v>2918</v>
      </c>
      <c r="F219" s="233" t="s">
        <v>2857</v>
      </c>
      <c r="G219" s="308">
        <v>2</v>
      </c>
      <c r="H219" s="362">
        <v>2</v>
      </c>
      <c r="I219" s="233">
        <v>2</v>
      </c>
      <c r="J219" s="233">
        <v>10</v>
      </c>
      <c r="K219" s="233">
        <v>0</v>
      </c>
      <c r="L219" s="233" t="s">
        <v>2396</v>
      </c>
      <c r="M219" s="19"/>
      <c r="N219" s="19"/>
      <c r="O219" s="19"/>
      <c r="P219" s="19"/>
      <c r="Q219" s="19"/>
      <c r="R219" s="19"/>
      <c r="S219" s="19"/>
      <c r="T219" s="19"/>
      <c r="U219" s="19"/>
      <c r="V219" s="19"/>
      <c r="W219" s="19"/>
      <c r="X219" s="19"/>
      <c r="Y219" s="19"/>
      <c r="Z219" s="19"/>
    </row>
    <row r="220" spans="1:26">
      <c r="A220" s="233" t="s">
        <v>2576</v>
      </c>
      <c r="B220" s="233" t="s">
        <v>2577</v>
      </c>
      <c r="C220" s="233" t="s">
        <v>1604</v>
      </c>
      <c r="D220" s="233" t="s">
        <v>2919</v>
      </c>
      <c r="E220" s="366" t="s">
        <v>2920</v>
      </c>
      <c r="F220" s="233" t="s">
        <v>1749</v>
      </c>
      <c r="G220" s="308">
        <v>2</v>
      </c>
      <c r="H220" s="362">
        <v>2</v>
      </c>
      <c r="I220" s="233">
        <v>2</v>
      </c>
      <c r="J220" s="233">
        <v>10</v>
      </c>
      <c r="K220" s="233">
        <v>5</v>
      </c>
      <c r="L220" s="233" t="s">
        <v>2396</v>
      </c>
      <c r="M220" s="19"/>
      <c r="N220" s="19"/>
      <c r="O220" s="19"/>
      <c r="P220" s="19"/>
      <c r="Q220" s="19"/>
      <c r="R220" s="19"/>
      <c r="S220" s="19"/>
      <c r="T220" s="19"/>
      <c r="U220" s="19"/>
      <c r="V220" s="19"/>
      <c r="W220" s="19"/>
      <c r="X220" s="19"/>
      <c r="Y220" s="19"/>
      <c r="Z220" s="19"/>
    </row>
    <row r="221" spans="1:26">
      <c r="A221" s="233" t="s">
        <v>2576</v>
      </c>
      <c r="B221" s="233" t="s">
        <v>2577</v>
      </c>
      <c r="C221" s="233" t="s">
        <v>1604</v>
      </c>
      <c r="D221" s="233" t="s">
        <v>2921</v>
      </c>
      <c r="E221" s="366" t="s">
        <v>2922</v>
      </c>
      <c r="F221" s="233" t="s">
        <v>2923</v>
      </c>
      <c r="G221" s="308">
        <v>2</v>
      </c>
      <c r="H221" s="362">
        <v>2</v>
      </c>
      <c r="I221" s="233">
        <v>2</v>
      </c>
      <c r="J221" s="233">
        <v>20</v>
      </c>
      <c r="K221" s="233">
        <v>10</v>
      </c>
      <c r="L221" s="233" t="s">
        <v>2396</v>
      </c>
      <c r="M221" s="19"/>
      <c r="N221" s="19"/>
      <c r="O221" s="19"/>
      <c r="P221" s="19"/>
      <c r="Q221" s="19"/>
      <c r="R221" s="19"/>
      <c r="S221" s="19"/>
      <c r="T221" s="19"/>
      <c r="U221" s="19"/>
      <c r="V221" s="19"/>
      <c r="W221" s="19"/>
      <c r="X221" s="19"/>
      <c r="Y221" s="19"/>
      <c r="Z221" s="19"/>
    </row>
    <row r="222" spans="1:26">
      <c r="A222" s="233" t="s">
        <v>2924</v>
      </c>
      <c r="B222" s="233" t="s">
        <v>2925</v>
      </c>
      <c r="C222" s="233" t="s">
        <v>1604</v>
      </c>
      <c r="D222" s="233" t="s">
        <v>2926</v>
      </c>
      <c r="E222" s="366" t="s">
        <v>2927</v>
      </c>
      <c r="F222" s="233" t="s">
        <v>2928</v>
      </c>
      <c r="G222" s="308">
        <v>1</v>
      </c>
      <c r="H222" s="362">
        <v>1</v>
      </c>
      <c r="I222" s="233">
        <v>1</v>
      </c>
      <c r="J222" s="233">
        <v>20</v>
      </c>
      <c r="K222" s="233">
        <v>20</v>
      </c>
      <c r="L222" s="233" t="s">
        <v>2396</v>
      </c>
      <c r="M222" s="19"/>
      <c r="N222" s="19"/>
      <c r="O222" s="19"/>
      <c r="P222" s="19"/>
      <c r="Q222" s="19"/>
      <c r="R222" s="19"/>
      <c r="S222" s="19"/>
      <c r="T222" s="19"/>
      <c r="U222" s="19"/>
      <c r="V222" s="19"/>
      <c r="W222" s="19"/>
      <c r="X222" s="19"/>
      <c r="Y222" s="19"/>
      <c r="Z222" s="19"/>
    </row>
    <row r="223" spans="1:26">
      <c r="A223" s="233" t="s">
        <v>2924</v>
      </c>
      <c r="B223" s="233" t="s">
        <v>2929</v>
      </c>
      <c r="C223" s="233" t="s">
        <v>1604</v>
      </c>
      <c r="D223" s="233" t="s">
        <v>2930</v>
      </c>
      <c r="E223" s="366" t="s">
        <v>2931</v>
      </c>
      <c r="F223" s="233" t="s">
        <v>2932</v>
      </c>
      <c r="G223" s="308">
        <v>1</v>
      </c>
      <c r="H223" s="362">
        <v>1</v>
      </c>
      <c r="I223" s="233">
        <v>1</v>
      </c>
      <c r="J223" s="233">
        <v>10</v>
      </c>
      <c r="K223" s="233">
        <v>0</v>
      </c>
      <c r="L223" s="233" t="s">
        <v>2396</v>
      </c>
      <c r="M223" s="19"/>
      <c r="N223" s="19"/>
      <c r="O223" s="19"/>
      <c r="P223" s="19"/>
      <c r="Q223" s="19"/>
      <c r="R223" s="19"/>
      <c r="S223" s="19"/>
      <c r="T223" s="19"/>
      <c r="U223" s="19"/>
      <c r="V223" s="19"/>
      <c r="W223" s="19"/>
      <c r="X223" s="19"/>
      <c r="Y223" s="19"/>
      <c r="Z223" s="19"/>
    </row>
    <row r="224" spans="1:26">
      <c r="A224" s="233" t="s">
        <v>2924</v>
      </c>
      <c r="B224" s="233" t="s">
        <v>2933</v>
      </c>
      <c r="C224" s="233" t="s">
        <v>1604</v>
      </c>
      <c r="D224" s="233" t="s">
        <v>2934</v>
      </c>
      <c r="E224" s="366" t="s">
        <v>2935</v>
      </c>
      <c r="F224" s="233" t="s">
        <v>2899</v>
      </c>
      <c r="G224" s="308">
        <v>1</v>
      </c>
      <c r="H224" s="362">
        <v>1</v>
      </c>
      <c r="I224" s="233">
        <v>1</v>
      </c>
      <c r="J224" s="233">
        <v>20</v>
      </c>
      <c r="K224" s="233">
        <v>20</v>
      </c>
      <c r="L224" s="233" t="s">
        <v>2396</v>
      </c>
      <c r="M224" s="19"/>
      <c r="N224" s="19"/>
      <c r="O224" s="19"/>
      <c r="P224" s="19"/>
      <c r="Q224" s="19"/>
      <c r="R224" s="19"/>
      <c r="S224" s="19"/>
      <c r="T224" s="19"/>
      <c r="U224" s="19"/>
      <c r="V224" s="19"/>
      <c r="W224" s="19"/>
      <c r="X224" s="19"/>
      <c r="Y224" s="19"/>
      <c r="Z224" s="19"/>
    </row>
    <row r="225" spans="1:26">
      <c r="A225" s="233" t="s">
        <v>2490</v>
      </c>
      <c r="B225" s="233" t="s">
        <v>2491</v>
      </c>
      <c r="C225" s="233" t="s">
        <v>1604</v>
      </c>
      <c r="D225" s="233" t="s">
        <v>2936</v>
      </c>
      <c r="E225" s="366" t="s">
        <v>2937</v>
      </c>
      <c r="F225" s="233" t="s">
        <v>2938</v>
      </c>
      <c r="G225" s="233">
        <v>3</v>
      </c>
      <c r="H225" s="233">
        <v>3</v>
      </c>
      <c r="I225" s="233">
        <v>3</v>
      </c>
      <c r="J225" s="233">
        <v>10</v>
      </c>
      <c r="K225" s="233">
        <f>10/3</f>
        <v>3.3333333333333335</v>
      </c>
      <c r="L225" s="233" t="s">
        <v>2396</v>
      </c>
      <c r="M225" s="19"/>
      <c r="N225" s="19"/>
      <c r="O225" s="19"/>
      <c r="P225" s="19"/>
      <c r="Q225" s="19"/>
      <c r="R225" s="19"/>
      <c r="S225" s="19"/>
      <c r="T225" s="19"/>
      <c r="U225" s="19"/>
      <c r="V225" s="19"/>
      <c r="W225" s="19"/>
      <c r="X225" s="19"/>
      <c r="Y225" s="19"/>
      <c r="Z225" s="19"/>
    </row>
    <row r="226" spans="1:26">
      <c r="A226" s="233" t="s">
        <v>2490</v>
      </c>
      <c r="B226" s="233" t="s">
        <v>2939</v>
      </c>
      <c r="C226" s="233" t="s">
        <v>1604</v>
      </c>
      <c r="D226" s="233" t="s">
        <v>2940</v>
      </c>
      <c r="E226" s="233" t="s">
        <v>2941</v>
      </c>
      <c r="F226" s="233" t="s">
        <v>2928</v>
      </c>
      <c r="G226" s="308">
        <v>3</v>
      </c>
      <c r="H226" s="362">
        <v>3</v>
      </c>
      <c r="I226" s="233">
        <v>3</v>
      </c>
      <c r="J226" s="233">
        <v>20</v>
      </c>
      <c r="K226" s="233">
        <f>20/3</f>
        <v>6.666666666666667</v>
      </c>
      <c r="L226" s="233" t="s">
        <v>2396</v>
      </c>
      <c r="M226" s="19"/>
      <c r="N226" s="19"/>
      <c r="O226" s="19"/>
      <c r="P226" s="19"/>
      <c r="Q226" s="19"/>
      <c r="R226" s="19"/>
      <c r="S226" s="19"/>
      <c r="T226" s="19"/>
      <c r="U226" s="19"/>
      <c r="V226" s="19"/>
      <c r="W226" s="19"/>
      <c r="X226" s="19"/>
      <c r="Y226" s="19"/>
      <c r="Z226" s="19"/>
    </row>
    <row r="227" spans="1:26">
      <c r="A227" s="233" t="s">
        <v>2490</v>
      </c>
      <c r="B227" s="233" t="s">
        <v>2939</v>
      </c>
      <c r="C227" s="233" t="s">
        <v>1604</v>
      </c>
      <c r="D227" s="233" t="s">
        <v>2942</v>
      </c>
      <c r="E227" s="366" t="s">
        <v>2943</v>
      </c>
      <c r="F227" s="233" t="s">
        <v>2909</v>
      </c>
      <c r="G227" s="308">
        <v>3</v>
      </c>
      <c r="H227" s="362">
        <v>3</v>
      </c>
      <c r="I227" s="233">
        <v>3</v>
      </c>
      <c r="J227" s="233">
        <v>10</v>
      </c>
      <c r="K227" s="233">
        <f>J227/3</f>
        <v>3.3333333333333335</v>
      </c>
      <c r="L227" s="233" t="s">
        <v>2396</v>
      </c>
      <c r="M227" s="19"/>
      <c r="N227" s="19"/>
      <c r="O227" s="19"/>
      <c r="P227" s="19"/>
      <c r="Q227" s="19"/>
      <c r="R227" s="19"/>
      <c r="S227" s="19"/>
      <c r="T227" s="19"/>
      <c r="U227" s="19"/>
      <c r="V227" s="19"/>
      <c r="W227" s="19"/>
      <c r="X227" s="19"/>
      <c r="Y227" s="19"/>
      <c r="Z227" s="19"/>
    </row>
    <row r="228" spans="1:26">
      <c r="A228" s="233" t="s">
        <v>2490</v>
      </c>
      <c r="B228" s="233" t="s">
        <v>2939</v>
      </c>
      <c r="C228" s="233" t="s">
        <v>1604</v>
      </c>
      <c r="D228" s="233" t="s">
        <v>2944</v>
      </c>
      <c r="E228" s="233" t="s">
        <v>2945</v>
      </c>
      <c r="F228" s="233" t="s">
        <v>2928</v>
      </c>
      <c r="G228" s="308">
        <v>3</v>
      </c>
      <c r="H228" s="362">
        <v>3</v>
      </c>
      <c r="I228" s="233">
        <v>3</v>
      </c>
      <c r="J228" s="233">
        <v>20</v>
      </c>
      <c r="K228" s="233">
        <f>J228/3</f>
        <v>6.666666666666667</v>
      </c>
      <c r="L228" s="233" t="s">
        <v>2396</v>
      </c>
      <c r="M228" s="19"/>
      <c r="N228" s="19"/>
      <c r="O228" s="19"/>
      <c r="P228" s="19"/>
      <c r="Q228" s="19"/>
      <c r="R228" s="19"/>
      <c r="S228" s="19"/>
      <c r="T228" s="19"/>
      <c r="U228" s="19"/>
      <c r="V228" s="19"/>
      <c r="W228" s="19"/>
      <c r="X228" s="19"/>
      <c r="Y228" s="19"/>
      <c r="Z228" s="19"/>
    </row>
    <row r="229" spans="1:26">
      <c r="A229" s="233" t="s">
        <v>2490</v>
      </c>
      <c r="B229" s="233" t="s">
        <v>2939</v>
      </c>
      <c r="C229" s="233" t="s">
        <v>1604</v>
      </c>
      <c r="D229" s="233" t="s">
        <v>2946</v>
      </c>
      <c r="E229" s="233" t="s">
        <v>2947</v>
      </c>
      <c r="F229" s="233" t="s">
        <v>2928</v>
      </c>
      <c r="G229" s="308">
        <v>3</v>
      </c>
      <c r="H229" s="362">
        <v>3</v>
      </c>
      <c r="I229" s="233">
        <v>3</v>
      </c>
      <c r="J229" s="233">
        <v>20</v>
      </c>
      <c r="K229" s="233">
        <f>J229/3</f>
        <v>6.666666666666667</v>
      </c>
      <c r="L229" s="233" t="s">
        <v>2396</v>
      </c>
      <c r="M229" s="19"/>
      <c r="N229" s="19"/>
      <c r="O229" s="19"/>
      <c r="P229" s="19"/>
      <c r="Q229" s="19"/>
      <c r="R229" s="19"/>
      <c r="S229" s="19"/>
      <c r="T229" s="19"/>
      <c r="U229" s="19"/>
      <c r="V229" s="19"/>
      <c r="W229" s="19"/>
      <c r="X229" s="19"/>
      <c r="Y229" s="19"/>
      <c r="Z229" s="19"/>
    </row>
    <row r="230" spans="1:26">
      <c r="A230" s="233" t="s">
        <v>2477</v>
      </c>
      <c r="B230" s="233" t="s">
        <v>2483</v>
      </c>
      <c r="C230" s="233" t="s">
        <v>1604</v>
      </c>
      <c r="D230" s="233" t="s">
        <v>2948</v>
      </c>
      <c r="E230" s="233" t="s">
        <v>2949</v>
      </c>
      <c r="F230" s="233" t="s">
        <v>2950</v>
      </c>
      <c r="G230" s="308">
        <v>2</v>
      </c>
      <c r="H230" s="362">
        <v>2</v>
      </c>
      <c r="I230" s="233">
        <v>2</v>
      </c>
      <c r="J230" s="233">
        <v>20</v>
      </c>
      <c r="K230" s="233">
        <f>J230/2</f>
        <v>10</v>
      </c>
      <c r="L230" s="233" t="s">
        <v>2396</v>
      </c>
      <c r="M230" s="19"/>
      <c r="N230" s="19"/>
      <c r="O230" s="19"/>
      <c r="P230" s="19"/>
      <c r="Q230" s="19"/>
      <c r="R230" s="19"/>
      <c r="S230" s="19"/>
      <c r="T230" s="19"/>
      <c r="U230" s="19"/>
      <c r="V230" s="19"/>
      <c r="W230" s="19"/>
      <c r="X230" s="19"/>
      <c r="Y230" s="19"/>
      <c r="Z230" s="19"/>
    </row>
    <row r="231" spans="1:26">
      <c r="A231" s="233" t="s">
        <v>2477</v>
      </c>
      <c r="B231" s="233" t="s">
        <v>2483</v>
      </c>
      <c r="C231" s="233" t="s">
        <v>1604</v>
      </c>
      <c r="D231" s="233" t="s">
        <v>2951</v>
      </c>
      <c r="E231" s="233" t="s">
        <v>2952</v>
      </c>
      <c r="F231" s="233" t="s">
        <v>2928</v>
      </c>
      <c r="G231" s="308">
        <v>2</v>
      </c>
      <c r="H231" s="362">
        <v>2</v>
      </c>
      <c r="I231" s="233">
        <v>2</v>
      </c>
      <c r="J231" s="233">
        <v>20</v>
      </c>
      <c r="K231" s="233">
        <f>J231/2</f>
        <v>10</v>
      </c>
      <c r="L231" s="233" t="s">
        <v>2396</v>
      </c>
      <c r="M231" s="19"/>
      <c r="N231" s="19"/>
      <c r="O231" s="19"/>
      <c r="P231" s="19"/>
      <c r="Q231" s="19"/>
      <c r="R231" s="19"/>
      <c r="S231" s="19"/>
      <c r="T231" s="19"/>
      <c r="U231" s="19"/>
      <c r="V231" s="19"/>
      <c r="W231" s="19"/>
      <c r="X231" s="19"/>
      <c r="Y231" s="19"/>
      <c r="Z231" s="19"/>
    </row>
    <row r="232" spans="1:26">
      <c r="A232" s="233" t="s">
        <v>2477</v>
      </c>
      <c r="B232" s="233" t="s">
        <v>2483</v>
      </c>
      <c r="C232" s="233" t="s">
        <v>1604</v>
      </c>
      <c r="D232" s="233" t="s">
        <v>2953</v>
      </c>
      <c r="E232" s="366" t="s">
        <v>2954</v>
      </c>
      <c r="F232" s="233" t="s">
        <v>2955</v>
      </c>
      <c r="G232" s="308">
        <v>2</v>
      </c>
      <c r="H232" s="362">
        <v>2</v>
      </c>
      <c r="I232" s="233">
        <v>2</v>
      </c>
      <c r="J232" s="233">
        <v>10</v>
      </c>
      <c r="K232" s="233">
        <f>J232/2</f>
        <v>5</v>
      </c>
      <c r="L232" s="233" t="s">
        <v>2396</v>
      </c>
      <c r="M232" s="19"/>
      <c r="N232" s="19"/>
      <c r="O232" s="19"/>
      <c r="P232" s="19"/>
      <c r="Q232" s="19"/>
      <c r="R232" s="19"/>
      <c r="S232" s="19"/>
      <c r="T232" s="19"/>
      <c r="U232" s="19"/>
      <c r="V232" s="19"/>
      <c r="W232" s="19"/>
      <c r="X232" s="19"/>
      <c r="Y232" s="19"/>
      <c r="Z232" s="19"/>
    </row>
    <row r="233" spans="1:26">
      <c r="A233" s="233" t="s">
        <v>2477</v>
      </c>
      <c r="B233" s="233" t="s">
        <v>2483</v>
      </c>
      <c r="C233" s="233" t="s">
        <v>1604</v>
      </c>
      <c r="D233" s="233" t="s">
        <v>2956</v>
      </c>
      <c r="E233" s="233" t="s">
        <v>2957</v>
      </c>
      <c r="F233" s="233" t="s">
        <v>2928</v>
      </c>
      <c r="G233" s="308">
        <v>2</v>
      </c>
      <c r="H233" s="362">
        <v>2</v>
      </c>
      <c r="I233" s="233">
        <v>2</v>
      </c>
      <c r="J233" s="233">
        <v>20</v>
      </c>
      <c r="K233" s="233">
        <f>J233/2</f>
        <v>10</v>
      </c>
      <c r="L233" s="233" t="s">
        <v>2396</v>
      </c>
      <c r="M233" s="19"/>
      <c r="N233" s="19"/>
      <c r="O233" s="19"/>
      <c r="P233" s="19"/>
      <c r="Q233" s="19"/>
      <c r="R233" s="19"/>
      <c r="S233" s="19"/>
      <c r="T233" s="19"/>
      <c r="U233" s="19"/>
      <c r="V233" s="19"/>
      <c r="W233" s="19"/>
      <c r="X233" s="19"/>
      <c r="Y233" s="19"/>
      <c r="Z233" s="19"/>
    </row>
    <row r="234" spans="1:26">
      <c r="A234" s="233" t="s">
        <v>2477</v>
      </c>
      <c r="B234" s="233" t="s">
        <v>2533</v>
      </c>
      <c r="C234" s="233" t="s">
        <v>1604</v>
      </c>
      <c r="D234" s="233" t="s">
        <v>2958</v>
      </c>
      <c r="E234" s="233" t="s">
        <v>2959</v>
      </c>
      <c r="F234" s="233" t="s">
        <v>1871</v>
      </c>
      <c r="G234" s="308">
        <v>2</v>
      </c>
      <c r="H234" s="362">
        <v>2</v>
      </c>
      <c r="I234" s="233">
        <v>2</v>
      </c>
      <c r="J234" s="233">
        <v>20</v>
      </c>
      <c r="K234" s="233">
        <v>10</v>
      </c>
      <c r="L234" s="233" t="s">
        <v>2396</v>
      </c>
      <c r="M234" s="19"/>
      <c r="N234" s="19"/>
      <c r="O234" s="19"/>
      <c r="P234" s="19"/>
      <c r="Q234" s="19"/>
      <c r="R234" s="19"/>
      <c r="S234" s="19"/>
      <c r="T234" s="19"/>
      <c r="U234" s="19"/>
      <c r="V234" s="19"/>
      <c r="W234" s="19"/>
      <c r="X234" s="19"/>
      <c r="Y234" s="19"/>
      <c r="Z234" s="19"/>
    </row>
    <row r="235" spans="1:26">
      <c r="A235" s="233" t="s">
        <v>2477</v>
      </c>
      <c r="B235" s="233" t="s">
        <v>2533</v>
      </c>
      <c r="C235" s="233" t="s">
        <v>1604</v>
      </c>
      <c r="D235" s="233" t="s">
        <v>2960</v>
      </c>
      <c r="E235" s="366" t="s">
        <v>2961</v>
      </c>
      <c r="F235" s="233" t="s">
        <v>2857</v>
      </c>
      <c r="G235" s="308">
        <v>2</v>
      </c>
      <c r="H235" s="362">
        <v>2</v>
      </c>
      <c r="I235" s="233">
        <v>2</v>
      </c>
      <c r="J235" s="233">
        <v>10</v>
      </c>
      <c r="K235" s="233">
        <v>0</v>
      </c>
      <c r="L235" s="233" t="s">
        <v>2396</v>
      </c>
      <c r="M235" s="19"/>
      <c r="N235" s="19"/>
      <c r="O235" s="19"/>
      <c r="P235" s="19"/>
      <c r="Q235" s="19"/>
      <c r="R235" s="19"/>
      <c r="S235" s="19"/>
      <c r="T235" s="19"/>
      <c r="U235" s="19"/>
      <c r="V235" s="19"/>
      <c r="W235" s="19"/>
      <c r="X235" s="19"/>
      <c r="Y235" s="19"/>
      <c r="Z235" s="19"/>
    </row>
    <row r="236" spans="1:26">
      <c r="A236" s="233" t="s">
        <v>2477</v>
      </c>
      <c r="B236" s="233" t="s">
        <v>2533</v>
      </c>
      <c r="C236" s="233" t="s">
        <v>1604</v>
      </c>
      <c r="D236" s="233" t="s">
        <v>2962</v>
      </c>
      <c r="E236" s="233" t="s">
        <v>2963</v>
      </c>
      <c r="F236" s="233" t="s">
        <v>2835</v>
      </c>
      <c r="G236" s="308">
        <v>2</v>
      </c>
      <c r="H236" s="362">
        <v>2</v>
      </c>
      <c r="I236" s="233">
        <v>2</v>
      </c>
      <c r="J236" s="233">
        <v>20</v>
      </c>
      <c r="K236" s="233">
        <v>10</v>
      </c>
      <c r="L236" s="233" t="s">
        <v>2396</v>
      </c>
      <c r="M236" s="19"/>
      <c r="N236" s="19"/>
      <c r="O236" s="19"/>
      <c r="P236" s="19"/>
      <c r="Q236" s="19"/>
      <c r="R236" s="19"/>
      <c r="S236" s="19"/>
      <c r="T236" s="19"/>
      <c r="U236" s="19"/>
      <c r="V236" s="19"/>
      <c r="W236" s="19"/>
      <c r="X236" s="19"/>
      <c r="Y236" s="19"/>
      <c r="Z236" s="19"/>
    </row>
    <row r="237" spans="1:26">
      <c r="A237" s="233" t="s">
        <v>2477</v>
      </c>
      <c r="B237" s="233" t="s">
        <v>2533</v>
      </c>
      <c r="C237" s="233" t="s">
        <v>1604</v>
      </c>
      <c r="D237" s="233" t="s">
        <v>2964</v>
      </c>
      <c r="E237" s="233" t="s">
        <v>2965</v>
      </c>
      <c r="F237" s="233" t="s">
        <v>2966</v>
      </c>
      <c r="G237" s="308">
        <v>2</v>
      </c>
      <c r="H237" s="362">
        <v>2</v>
      </c>
      <c r="I237" s="233">
        <v>2</v>
      </c>
      <c r="J237" s="233">
        <v>20</v>
      </c>
      <c r="K237" s="233">
        <v>10</v>
      </c>
      <c r="L237" s="233" t="s">
        <v>2396</v>
      </c>
      <c r="M237" s="19"/>
      <c r="N237" s="19"/>
      <c r="O237" s="19"/>
      <c r="P237" s="19"/>
      <c r="Q237" s="19"/>
      <c r="R237" s="19"/>
      <c r="S237" s="19"/>
      <c r="T237" s="19"/>
      <c r="U237" s="19"/>
      <c r="V237" s="19"/>
      <c r="W237" s="19"/>
      <c r="X237" s="19"/>
      <c r="Y237" s="19"/>
      <c r="Z237" s="19"/>
    </row>
    <row r="238" spans="1:26">
      <c r="A238" s="233" t="s">
        <v>2477</v>
      </c>
      <c r="B238" s="233" t="s">
        <v>2533</v>
      </c>
      <c r="C238" s="233" t="s">
        <v>1604</v>
      </c>
      <c r="D238" s="233" t="s">
        <v>2967</v>
      </c>
      <c r="E238" s="233" t="s">
        <v>2968</v>
      </c>
      <c r="F238" s="233" t="s">
        <v>2835</v>
      </c>
      <c r="G238" s="308">
        <v>2</v>
      </c>
      <c r="H238" s="362">
        <v>2</v>
      </c>
      <c r="I238" s="233">
        <v>2</v>
      </c>
      <c r="J238" s="233">
        <v>20</v>
      </c>
      <c r="K238" s="233">
        <v>10</v>
      </c>
      <c r="L238" s="233" t="s">
        <v>2396</v>
      </c>
      <c r="M238" s="19"/>
      <c r="N238" s="19"/>
      <c r="O238" s="19"/>
      <c r="P238" s="19"/>
      <c r="Q238" s="19"/>
      <c r="R238" s="19"/>
      <c r="S238" s="19"/>
      <c r="T238" s="19"/>
      <c r="U238" s="19"/>
      <c r="V238" s="19"/>
      <c r="W238" s="19"/>
      <c r="X238" s="19"/>
      <c r="Y238" s="19"/>
      <c r="Z238" s="19"/>
    </row>
    <row r="239" spans="1:26">
      <c r="A239" s="233" t="s">
        <v>2477</v>
      </c>
      <c r="B239" s="233" t="s">
        <v>2533</v>
      </c>
      <c r="C239" s="233" t="s">
        <v>1604</v>
      </c>
      <c r="D239" s="233" t="s">
        <v>2969</v>
      </c>
      <c r="E239" s="233" t="s">
        <v>2970</v>
      </c>
      <c r="F239" s="233" t="s">
        <v>2899</v>
      </c>
      <c r="G239" s="308">
        <v>2</v>
      </c>
      <c r="H239" s="362">
        <v>2</v>
      </c>
      <c r="I239" s="233">
        <v>2</v>
      </c>
      <c r="J239" s="233">
        <v>20</v>
      </c>
      <c r="K239" s="233">
        <v>10</v>
      </c>
      <c r="L239" s="233" t="s">
        <v>2396</v>
      </c>
      <c r="M239" s="19"/>
      <c r="N239" s="19"/>
      <c r="O239" s="19"/>
      <c r="P239" s="19"/>
      <c r="Q239" s="19"/>
      <c r="R239" s="19"/>
      <c r="S239" s="19"/>
      <c r="T239" s="19"/>
      <c r="U239" s="19"/>
      <c r="V239" s="19"/>
      <c r="W239" s="19"/>
      <c r="X239" s="19"/>
      <c r="Y239" s="19"/>
      <c r="Z239" s="19"/>
    </row>
    <row r="240" spans="1:26">
      <c r="A240" s="233" t="s">
        <v>2543</v>
      </c>
      <c r="B240" s="233" t="s">
        <v>2971</v>
      </c>
      <c r="C240" s="233" t="s">
        <v>1604</v>
      </c>
      <c r="D240" s="233" t="s">
        <v>2972</v>
      </c>
      <c r="E240" s="366" t="s">
        <v>2973</v>
      </c>
      <c r="F240" s="233" t="s">
        <v>2857</v>
      </c>
      <c r="G240" s="308">
        <v>3</v>
      </c>
      <c r="H240" s="362">
        <v>3</v>
      </c>
      <c r="I240" s="233">
        <v>3</v>
      </c>
      <c r="J240" s="233">
        <v>10</v>
      </c>
      <c r="K240" s="233">
        <v>0</v>
      </c>
      <c r="L240" s="233" t="s">
        <v>2396</v>
      </c>
      <c r="M240" s="19"/>
      <c r="N240" s="19"/>
      <c r="O240" s="19"/>
      <c r="P240" s="19"/>
      <c r="Q240" s="19"/>
      <c r="R240" s="19"/>
      <c r="S240" s="19"/>
      <c r="T240" s="19"/>
      <c r="U240" s="19"/>
      <c r="V240" s="19"/>
      <c r="W240" s="19"/>
      <c r="X240" s="19"/>
      <c r="Y240" s="19"/>
      <c r="Z240" s="19"/>
    </row>
    <row r="241" spans="1:26">
      <c r="A241" s="233" t="s">
        <v>2543</v>
      </c>
      <c r="B241" s="233" t="s">
        <v>2971</v>
      </c>
      <c r="C241" s="233" t="s">
        <v>1604</v>
      </c>
      <c r="D241" s="233" t="s">
        <v>2974</v>
      </c>
      <c r="E241" s="366" t="s">
        <v>2975</v>
      </c>
      <c r="F241" s="233" t="s">
        <v>2928</v>
      </c>
      <c r="G241" s="308">
        <v>3</v>
      </c>
      <c r="H241" s="362">
        <v>3</v>
      </c>
      <c r="I241" s="233">
        <v>3</v>
      </c>
      <c r="J241" s="233">
        <v>20</v>
      </c>
      <c r="K241" s="233">
        <f>J241/3</f>
        <v>6.666666666666667</v>
      </c>
      <c r="L241" s="233" t="s">
        <v>2396</v>
      </c>
      <c r="M241" s="19"/>
      <c r="N241" s="19"/>
      <c r="O241" s="19"/>
      <c r="P241" s="19"/>
      <c r="Q241" s="19"/>
      <c r="R241" s="19"/>
      <c r="S241" s="19"/>
      <c r="T241" s="19"/>
      <c r="U241" s="19"/>
      <c r="V241" s="19"/>
      <c r="W241" s="19"/>
      <c r="X241" s="19"/>
      <c r="Y241" s="19"/>
      <c r="Z241" s="19"/>
    </row>
    <row r="242" spans="1:26">
      <c r="A242" s="233" t="s">
        <v>2477</v>
      </c>
      <c r="B242" s="233" t="s">
        <v>2478</v>
      </c>
      <c r="C242" s="233" t="s">
        <v>1604</v>
      </c>
      <c r="D242" s="233" t="s">
        <v>2976</v>
      </c>
      <c r="E242" s="233" t="s">
        <v>2977</v>
      </c>
      <c r="F242" s="233" t="s">
        <v>2928</v>
      </c>
      <c r="G242" s="308">
        <v>2</v>
      </c>
      <c r="H242" s="362">
        <v>2</v>
      </c>
      <c r="I242" s="233">
        <v>2</v>
      </c>
      <c r="J242" s="233">
        <v>20</v>
      </c>
      <c r="K242" s="233">
        <v>10</v>
      </c>
      <c r="L242" s="233" t="s">
        <v>2396</v>
      </c>
      <c r="M242" s="19"/>
      <c r="N242" s="19"/>
      <c r="O242" s="19"/>
      <c r="P242" s="19"/>
      <c r="Q242" s="19"/>
      <c r="R242" s="19"/>
      <c r="S242" s="19"/>
      <c r="T242" s="19"/>
      <c r="U242" s="19"/>
      <c r="V242" s="19"/>
      <c r="W242" s="19"/>
      <c r="X242" s="19"/>
      <c r="Y242" s="19"/>
      <c r="Z242" s="19"/>
    </row>
    <row r="243" spans="1:26">
      <c r="A243" s="233" t="s">
        <v>2477</v>
      </c>
      <c r="B243" s="233" t="s">
        <v>2478</v>
      </c>
      <c r="C243" s="233" t="s">
        <v>1604</v>
      </c>
      <c r="D243" s="233" t="s">
        <v>2839</v>
      </c>
      <c r="E243" s="233" t="s">
        <v>2840</v>
      </c>
      <c r="F243" s="233" t="s">
        <v>2838</v>
      </c>
      <c r="G243" s="308">
        <v>2</v>
      </c>
      <c r="H243" s="362">
        <v>2</v>
      </c>
      <c r="I243" s="233">
        <v>2</v>
      </c>
      <c r="J243" s="233">
        <v>20</v>
      </c>
      <c r="K243" s="233">
        <v>10</v>
      </c>
      <c r="L243" s="233" t="s">
        <v>2396</v>
      </c>
      <c r="M243" s="19"/>
      <c r="N243" s="19"/>
      <c r="O243" s="19"/>
      <c r="P243" s="19"/>
      <c r="Q243" s="19"/>
      <c r="R243" s="19"/>
      <c r="S243" s="19"/>
      <c r="T243" s="19"/>
      <c r="U243" s="19"/>
      <c r="V243" s="19"/>
      <c r="W243" s="19"/>
      <c r="X243" s="19"/>
      <c r="Y243" s="19"/>
      <c r="Z243" s="19"/>
    </row>
    <row r="244" spans="1:26">
      <c r="A244" s="233" t="s">
        <v>2477</v>
      </c>
      <c r="B244" s="233" t="s">
        <v>2478</v>
      </c>
      <c r="C244" s="233" t="s">
        <v>1604</v>
      </c>
      <c r="D244" s="233" t="s">
        <v>2978</v>
      </c>
      <c r="E244" s="366" t="s">
        <v>2979</v>
      </c>
      <c r="F244" s="233" t="s">
        <v>2980</v>
      </c>
      <c r="G244" s="308">
        <v>2</v>
      </c>
      <c r="H244" s="362">
        <v>2</v>
      </c>
      <c r="I244" s="233">
        <v>2</v>
      </c>
      <c r="J244" s="233">
        <v>10</v>
      </c>
      <c r="K244" s="233">
        <v>5</v>
      </c>
      <c r="L244" s="233" t="s">
        <v>2396</v>
      </c>
      <c r="M244" s="19"/>
      <c r="N244" s="19"/>
      <c r="O244" s="19"/>
      <c r="P244" s="19"/>
      <c r="Q244" s="19"/>
      <c r="R244" s="19"/>
      <c r="S244" s="19"/>
      <c r="T244" s="19"/>
      <c r="U244" s="19"/>
      <c r="V244" s="19"/>
      <c r="W244" s="19"/>
      <c r="X244" s="19"/>
      <c r="Y244" s="19"/>
      <c r="Z244" s="19"/>
    </row>
    <row r="245" spans="1:26">
      <c r="A245" s="233" t="s">
        <v>2477</v>
      </c>
      <c r="B245" s="233" t="s">
        <v>2981</v>
      </c>
      <c r="C245" s="233" t="s">
        <v>1604</v>
      </c>
      <c r="D245" s="233" t="s">
        <v>2982</v>
      </c>
      <c r="E245" s="233" t="s">
        <v>2983</v>
      </c>
      <c r="F245" s="233" t="s">
        <v>1871</v>
      </c>
      <c r="G245" s="308">
        <v>2</v>
      </c>
      <c r="H245" s="362">
        <v>2</v>
      </c>
      <c r="I245" s="233">
        <v>2</v>
      </c>
      <c r="J245" s="233">
        <v>20</v>
      </c>
      <c r="K245" s="233">
        <v>10</v>
      </c>
      <c r="L245" s="233" t="s">
        <v>2396</v>
      </c>
      <c r="M245" s="19"/>
      <c r="N245" s="19"/>
      <c r="O245" s="19"/>
      <c r="P245" s="19"/>
      <c r="Q245" s="19"/>
      <c r="R245" s="19"/>
      <c r="S245" s="19"/>
      <c r="T245" s="19"/>
      <c r="U245" s="19"/>
      <c r="V245" s="19"/>
      <c r="W245" s="19"/>
      <c r="X245" s="19"/>
      <c r="Y245" s="19"/>
      <c r="Z245" s="19"/>
    </row>
    <row r="246" spans="1:26">
      <c r="A246" s="233" t="s">
        <v>2477</v>
      </c>
      <c r="B246" s="233" t="s">
        <v>2981</v>
      </c>
      <c r="C246" s="233" t="s">
        <v>1604</v>
      </c>
      <c r="D246" s="233" t="s">
        <v>2984</v>
      </c>
      <c r="E246" s="366" t="s">
        <v>2985</v>
      </c>
      <c r="F246" s="233" t="s">
        <v>2857</v>
      </c>
      <c r="G246" s="308">
        <v>2</v>
      </c>
      <c r="H246" s="362">
        <v>2</v>
      </c>
      <c r="I246" s="233">
        <v>2</v>
      </c>
      <c r="J246" s="233">
        <v>10</v>
      </c>
      <c r="K246" s="233">
        <v>0</v>
      </c>
      <c r="L246" s="233" t="s">
        <v>2396</v>
      </c>
      <c r="M246" s="19"/>
      <c r="N246" s="19"/>
      <c r="O246" s="19"/>
      <c r="P246" s="19"/>
      <c r="Q246" s="19"/>
      <c r="R246" s="19"/>
      <c r="S246" s="19"/>
      <c r="T246" s="19"/>
      <c r="U246" s="19"/>
      <c r="V246" s="19"/>
      <c r="W246" s="19"/>
      <c r="X246" s="19"/>
      <c r="Y246" s="19"/>
      <c r="Z246" s="19"/>
    </row>
    <row r="247" spans="1:26">
      <c r="A247" s="233" t="s">
        <v>2477</v>
      </c>
      <c r="B247" s="233" t="s">
        <v>2981</v>
      </c>
      <c r="C247" s="233" t="s">
        <v>1604</v>
      </c>
      <c r="D247" s="233" t="s">
        <v>2986</v>
      </c>
      <c r="E247" s="233" t="s">
        <v>2987</v>
      </c>
      <c r="F247" s="233" t="s">
        <v>2988</v>
      </c>
      <c r="G247" s="308">
        <v>2</v>
      </c>
      <c r="H247" s="362">
        <v>2</v>
      </c>
      <c r="I247" s="233">
        <v>2</v>
      </c>
      <c r="J247" s="233">
        <v>10</v>
      </c>
      <c r="K247" s="233">
        <v>5</v>
      </c>
      <c r="L247" s="233" t="s">
        <v>2396</v>
      </c>
      <c r="M247" s="19"/>
      <c r="N247" s="19"/>
      <c r="O247" s="19"/>
      <c r="P247" s="19"/>
      <c r="Q247" s="19"/>
      <c r="R247" s="19"/>
      <c r="S247" s="19"/>
      <c r="T247" s="19"/>
      <c r="U247" s="19"/>
      <c r="V247" s="19"/>
      <c r="W247" s="19"/>
      <c r="X247" s="19"/>
      <c r="Y247" s="19"/>
      <c r="Z247" s="19"/>
    </row>
    <row r="248" spans="1:26">
      <c r="A248" s="233" t="s">
        <v>2477</v>
      </c>
      <c r="B248" s="233" t="s">
        <v>2981</v>
      </c>
      <c r="C248" s="233" t="s">
        <v>1604</v>
      </c>
      <c r="D248" s="233" t="s">
        <v>2989</v>
      </c>
      <c r="E248" s="233" t="s">
        <v>2990</v>
      </c>
      <c r="F248" s="233" t="s">
        <v>1871</v>
      </c>
      <c r="G248" s="308">
        <v>2</v>
      </c>
      <c r="H248" s="362">
        <v>2</v>
      </c>
      <c r="I248" s="233">
        <v>2</v>
      </c>
      <c r="J248" s="233">
        <v>20</v>
      </c>
      <c r="K248" s="233">
        <v>10</v>
      </c>
      <c r="L248" s="233" t="s">
        <v>2396</v>
      </c>
      <c r="M248" s="19"/>
      <c r="N248" s="19"/>
      <c r="O248" s="19"/>
      <c r="P248" s="19"/>
      <c r="Q248" s="19"/>
      <c r="R248" s="19"/>
      <c r="S248" s="19"/>
      <c r="T248" s="19"/>
      <c r="U248" s="19"/>
      <c r="V248" s="19"/>
      <c r="W248" s="19"/>
      <c r="X248" s="19"/>
      <c r="Y248" s="19"/>
      <c r="Z248" s="19"/>
    </row>
    <row r="249" spans="1:26">
      <c r="A249" s="233" t="s">
        <v>2477</v>
      </c>
      <c r="B249" s="233" t="s">
        <v>2981</v>
      </c>
      <c r="C249" s="233" t="s">
        <v>1604</v>
      </c>
      <c r="D249" s="233" t="s">
        <v>2991</v>
      </c>
      <c r="E249" s="233" t="s">
        <v>2992</v>
      </c>
      <c r="F249" s="233" t="s">
        <v>2993</v>
      </c>
      <c r="G249" s="308">
        <v>2</v>
      </c>
      <c r="H249" s="362">
        <v>2</v>
      </c>
      <c r="I249" s="233">
        <v>2</v>
      </c>
      <c r="J249" s="233">
        <v>20</v>
      </c>
      <c r="K249" s="233">
        <v>10</v>
      </c>
      <c r="L249" s="233" t="s">
        <v>2396</v>
      </c>
      <c r="M249" s="19"/>
      <c r="N249" s="19"/>
      <c r="O249" s="19"/>
      <c r="P249" s="19"/>
      <c r="Q249" s="19"/>
      <c r="R249" s="19"/>
      <c r="S249" s="19"/>
      <c r="T249" s="19"/>
      <c r="U249" s="19"/>
      <c r="V249" s="19"/>
      <c r="W249" s="19"/>
      <c r="X249" s="19"/>
      <c r="Y249" s="19"/>
      <c r="Z249" s="19"/>
    </row>
    <row r="250" spans="1:26">
      <c r="A250" s="233" t="s">
        <v>2477</v>
      </c>
      <c r="B250" s="233" t="s">
        <v>2981</v>
      </c>
      <c r="C250" s="233" t="s">
        <v>1604</v>
      </c>
      <c r="D250" s="233" t="s">
        <v>2994</v>
      </c>
      <c r="E250" s="233" t="s">
        <v>2995</v>
      </c>
      <c r="F250" s="233" t="s">
        <v>2928</v>
      </c>
      <c r="G250" s="308">
        <v>2</v>
      </c>
      <c r="H250" s="362">
        <v>2</v>
      </c>
      <c r="I250" s="233">
        <v>2</v>
      </c>
      <c r="J250" s="233">
        <v>20</v>
      </c>
      <c r="K250" s="233">
        <v>10</v>
      </c>
      <c r="L250" s="233" t="s">
        <v>2396</v>
      </c>
      <c r="M250" s="19"/>
      <c r="N250" s="19"/>
      <c r="O250" s="19"/>
      <c r="P250" s="19"/>
      <c r="Q250" s="19"/>
      <c r="R250" s="19"/>
      <c r="S250" s="19"/>
      <c r="T250" s="19"/>
      <c r="U250" s="19"/>
      <c r="V250" s="19"/>
      <c r="W250" s="19"/>
      <c r="X250" s="19"/>
      <c r="Y250" s="19"/>
      <c r="Z250" s="19"/>
    </row>
    <row r="251" spans="1:26">
      <c r="A251" s="233" t="s">
        <v>2996</v>
      </c>
      <c r="B251" s="233" t="s">
        <v>2997</v>
      </c>
      <c r="C251" s="233" t="s">
        <v>1604</v>
      </c>
      <c r="D251" s="233" t="s">
        <v>2998</v>
      </c>
      <c r="E251" s="233" t="s">
        <v>2999</v>
      </c>
      <c r="F251" s="233" t="s">
        <v>2899</v>
      </c>
      <c r="G251" s="308">
        <v>3</v>
      </c>
      <c r="H251" s="362">
        <v>3</v>
      </c>
      <c r="I251" s="233">
        <v>3</v>
      </c>
      <c r="J251" s="233">
        <v>20</v>
      </c>
      <c r="K251" s="233">
        <f>J251/3</f>
        <v>6.666666666666667</v>
      </c>
      <c r="L251" s="233" t="s">
        <v>2396</v>
      </c>
      <c r="M251" s="19"/>
      <c r="N251" s="19"/>
      <c r="O251" s="19"/>
      <c r="P251" s="19"/>
      <c r="Q251" s="19"/>
      <c r="R251" s="19"/>
      <c r="S251" s="19"/>
      <c r="T251" s="19"/>
      <c r="U251" s="19"/>
      <c r="V251" s="19"/>
      <c r="W251" s="19"/>
      <c r="X251" s="19"/>
      <c r="Y251" s="19"/>
      <c r="Z251" s="19"/>
    </row>
    <row r="252" spans="1:26">
      <c r="A252" s="233" t="s">
        <v>2501</v>
      </c>
      <c r="B252" s="233" t="s">
        <v>3000</v>
      </c>
      <c r="C252" s="233" t="s">
        <v>1604</v>
      </c>
      <c r="D252" s="233" t="s">
        <v>3001</v>
      </c>
      <c r="E252" s="366" t="s">
        <v>3002</v>
      </c>
      <c r="F252" s="233" t="s">
        <v>2938</v>
      </c>
      <c r="G252" s="308">
        <v>2</v>
      </c>
      <c r="H252" s="362">
        <v>2</v>
      </c>
      <c r="I252" s="233">
        <v>2</v>
      </c>
      <c r="J252" s="233">
        <v>10</v>
      </c>
      <c r="K252" s="233">
        <v>5</v>
      </c>
      <c r="L252" s="233" t="s">
        <v>2396</v>
      </c>
      <c r="M252" s="19"/>
      <c r="N252" s="19"/>
      <c r="O252" s="19"/>
      <c r="P252" s="19"/>
      <c r="Q252" s="19"/>
      <c r="R252" s="19"/>
      <c r="S252" s="19"/>
      <c r="T252" s="19"/>
      <c r="U252" s="19"/>
      <c r="V252" s="19"/>
      <c r="W252" s="19"/>
      <c r="X252" s="19"/>
      <c r="Y252" s="19"/>
      <c r="Z252" s="19"/>
    </row>
    <row r="253" spans="1:26">
      <c r="A253" s="233" t="s">
        <v>2501</v>
      </c>
      <c r="B253" s="233" t="s">
        <v>3000</v>
      </c>
      <c r="C253" s="233" t="s">
        <v>1604</v>
      </c>
      <c r="D253" s="233" t="s">
        <v>3003</v>
      </c>
      <c r="E253" s="366" t="s">
        <v>3004</v>
      </c>
      <c r="F253" s="233" t="s">
        <v>2857</v>
      </c>
      <c r="G253" s="308">
        <v>2</v>
      </c>
      <c r="H253" s="362">
        <v>2</v>
      </c>
      <c r="I253" s="233">
        <v>2</v>
      </c>
      <c r="J253" s="233">
        <v>10</v>
      </c>
      <c r="K253" s="233">
        <v>0</v>
      </c>
      <c r="L253" s="233" t="s">
        <v>2396</v>
      </c>
      <c r="M253" s="19"/>
      <c r="N253" s="19"/>
      <c r="O253" s="19"/>
      <c r="P253" s="19"/>
      <c r="Q253" s="19"/>
      <c r="R253" s="19"/>
      <c r="S253" s="19"/>
      <c r="T253" s="19"/>
      <c r="U253" s="19"/>
      <c r="V253" s="19"/>
      <c r="W253" s="19"/>
      <c r="X253" s="19"/>
      <c r="Y253" s="19"/>
      <c r="Z253" s="19"/>
    </row>
    <row r="254" spans="1:26">
      <c r="A254" s="233" t="s">
        <v>2501</v>
      </c>
      <c r="B254" s="233" t="s">
        <v>3000</v>
      </c>
      <c r="C254" s="233" t="s">
        <v>1604</v>
      </c>
      <c r="D254" s="233" t="s">
        <v>3005</v>
      </c>
      <c r="E254" s="366" t="s">
        <v>3006</v>
      </c>
      <c r="F254" s="233" t="s">
        <v>2938</v>
      </c>
      <c r="G254" s="308">
        <v>2</v>
      </c>
      <c r="H254" s="362">
        <v>2</v>
      </c>
      <c r="I254" s="233">
        <v>2</v>
      </c>
      <c r="J254" s="233">
        <v>10</v>
      </c>
      <c r="K254" s="233">
        <v>5</v>
      </c>
      <c r="L254" s="233" t="s">
        <v>2396</v>
      </c>
      <c r="M254" s="19"/>
      <c r="N254" s="19"/>
      <c r="O254" s="19"/>
      <c r="P254" s="19"/>
      <c r="Q254" s="19"/>
      <c r="R254" s="19"/>
      <c r="S254" s="19"/>
      <c r="T254" s="19"/>
      <c r="U254" s="19"/>
      <c r="V254" s="19"/>
      <c r="W254" s="19"/>
      <c r="X254" s="19"/>
      <c r="Y254" s="19"/>
      <c r="Z254" s="19"/>
    </row>
    <row r="255" spans="1:26">
      <c r="A255" s="233" t="s">
        <v>2501</v>
      </c>
      <c r="B255" s="233" t="s">
        <v>3000</v>
      </c>
      <c r="C255" s="233" t="s">
        <v>1604</v>
      </c>
      <c r="D255" s="233" t="s">
        <v>3007</v>
      </c>
      <c r="E255" s="233" t="s">
        <v>3008</v>
      </c>
      <c r="F255" s="233" t="s">
        <v>2838</v>
      </c>
      <c r="G255" s="308">
        <v>2</v>
      </c>
      <c r="H255" s="362">
        <v>2</v>
      </c>
      <c r="I255" s="233">
        <v>2</v>
      </c>
      <c r="J255" s="233">
        <v>20</v>
      </c>
      <c r="K255" s="233">
        <v>10</v>
      </c>
      <c r="L255" s="233" t="s">
        <v>2396</v>
      </c>
      <c r="M255" s="19"/>
      <c r="N255" s="19"/>
      <c r="O255" s="19"/>
      <c r="P255" s="19"/>
      <c r="Q255" s="19"/>
      <c r="R255" s="19"/>
      <c r="S255" s="19"/>
      <c r="T255" s="19"/>
      <c r="U255" s="19"/>
      <c r="V255" s="19"/>
      <c r="W255" s="19"/>
      <c r="X255" s="19"/>
      <c r="Y255" s="19"/>
      <c r="Z255" s="19"/>
    </row>
    <row r="256" spans="1:26">
      <c r="A256" s="233" t="s">
        <v>2501</v>
      </c>
      <c r="B256" s="233" t="s">
        <v>3000</v>
      </c>
      <c r="C256" s="233" t="s">
        <v>1604</v>
      </c>
      <c r="D256" s="233" t="s">
        <v>3009</v>
      </c>
      <c r="E256" s="366" t="s">
        <v>3010</v>
      </c>
      <c r="F256" s="233" t="s">
        <v>3011</v>
      </c>
      <c r="G256" s="308">
        <v>2</v>
      </c>
      <c r="H256" s="362">
        <v>2</v>
      </c>
      <c r="I256" s="233">
        <v>2</v>
      </c>
      <c r="J256" s="233">
        <v>20</v>
      </c>
      <c r="K256" s="233">
        <v>10</v>
      </c>
      <c r="L256" s="233" t="s">
        <v>2396</v>
      </c>
      <c r="M256" s="19"/>
      <c r="N256" s="19"/>
      <c r="O256" s="19"/>
      <c r="P256" s="19"/>
      <c r="Q256" s="19"/>
      <c r="R256" s="19"/>
      <c r="S256" s="19"/>
      <c r="T256" s="19"/>
      <c r="U256" s="19"/>
      <c r="V256" s="19"/>
      <c r="W256" s="19"/>
      <c r="X256" s="19"/>
      <c r="Y256" s="19"/>
      <c r="Z256" s="19"/>
    </row>
    <row r="257" spans="1:26">
      <c r="A257" s="233" t="s">
        <v>2996</v>
      </c>
      <c r="B257" s="233" t="s">
        <v>3012</v>
      </c>
      <c r="C257" s="233" t="s">
        <v>1604</v>
      </c>
      <c r="D257" s="233" t="s">
        <v>3013</v>
      </c>
      <c r="E257" s="366" t="s">
        <v>3014</v>
      </c>
      <c r="F257" s="233" t="s">
        <v>1871</v>
      </c>
      <c r="G257" s="308">
        <v>3</v>
      </c>
      <c r="H257" s="362">
        <v>3</v>
      </c>
      <c r="I257" s="233">
        <v>3</v>
      </c>
      <c r="J257" s="233">
        <v>20</v>
      </c>
      <c r="K257" s="233">
        <f>J257/3</f>
        <v>6.666666666666667</v>
      </c>
      <c r="L257" s="233" t="s">
        <v>2396</v>
      </c>
      <c r="M257" s="19"/>
      <c r="N257" s="19"/>
      <c r="O257" s="19"/>
      <c r="P257" s="19"/>
      <c r="Q257" s="19"/>
      <c r="R257" s="19"/>
      <c r="S257" s="19"/>
      <c r="T257" s="19"/>
      <c r="U257" s="19"/>
      <c r="V257" s="19"/>
      <c r="W257" s="19"/>
      <c r="X257" s="19"/>
      <c r="Y257" s="19"/>
      <c r="Z257" s="19"/>
    </row>
    <row r="258" spans="1:26">
      <c r="A258" s="233" t="s">
        <v>2501</v>
      </c>
      <c r="B258" s="233" t="s">
        <v>3015</v>
      </c>
      <c r="C258" s="233" t="s">
        <v>1604</v>
      </c>
      <c r="D258" s="233" t="s">
        <v>3016</v>
      </c>
      <c r="E258" s="366" t="s">
        <v>3017</v>
      </c>
      <c r="F258" s="233" t="s">
        <v>3018</v>
      </c>
      <c r="G258" s="308">
        <v>2</v>
      </c>
      <c r="H258" s="362">
        <v>2</v>
      </c>
      <c r="I258" s="233">
        <v>2</v>
      </c>
      <c r="J258" s="233">
        <v>10</v>
      </c>
      <c r="K258" s="233">
        <v>5</v>
      </c>
      <c r="L258" s="233" t="s">
        <v>2396</v>
      </c>
      <c r="M258" s="44"/>
      <c r="N258" s="44"/>
      <c r="O258" s="44"/>
      <c r="P258" s="44"/>
      <c r="Q258" s="44"/>
      <c r="R258" s="44"/>
      <c r="S258" s="44"/>
      <c r="T258" s="44"/>
      <c r="U258" s="44"/>
      <c r="V258" s="44"/>
      <c r="W258" s="44"/>
      <c r="X258" s="44"/>
      <c r="Y258" s="44"/>
      <c r="Z258" s="44"/>
    </row>
    <row r="259" spans="1:26">
      <c r="A259" s="233" t="s">
        <v>2501</v>
      </c>
      <c r="B259" s="233" t="s">
        <v>3019</v>
      </c>
      <c r="C259" s="233" t="s">
        <v>1604</v>
      </c>
      <c r="D259" s="233" t="s">
        <v>3020</v>
      </c>
      <c r="E259" s="366" t="s">
        <v>3021</v>
      </c>
      <c r="F259" s="233" t="s">
        <v>2928</v>
      </c>
      <c r="G259" s="308">
        <v>2</v>
      </c>
      <c r="H259" s="362">
        <v>2</v>
      </c>
      <c r="I259" s="233">
        <v>2</v>
      </c>
      <c r="J259" s="233">
        <v>20</v>
      </c>
      <c r="K259" s="233">
        <v>10</v>
      </c>
      <c r="L259" s="233" t="s">
        <v>2396</v>
      </c>
      <c r="M259" s="44"/>
      <c r="N259" s="44"/>
      <c r="O259" s="44"/>
      <c r="P259" s="44"/>
      <c r="Q259" s="44"/>
      <c r="R259" s="44"/>
      <c r="S259" s="44"/>
      <c r="T259" s="44"/>
      <c r="U259" s="44"/>
      <c r="V259" s="44"/>
      <c r="W259" s="44"/>
      <c r="X259" s="44"/>
      <c r="Y259" s="44"/>
      <c r="Z259" s="44"/>
    </row>
    <row r="260" spans="1:26">
      <c r="A260" s="233" t="s">
        <v>2501</v>
      </c>
      <c r="B260" s="233" t="s">
        <v>3022</v>
      </c>
      <c r="C260" s="233" t="s">
        <v>1604</v>
      </c>
      <c r="D260" s="233" t="s">
        <v>3023</v>
      </c>
      <c r="E260" s="366" t="s">
        <v>3024</v>
      </c>
      <c r="F260" s="233" t="s">
        <v>3025</v>
      </c>
      <c r="G260" s="308">
        <v>2</v>
      </c>
      <c r="H260" s="362">
        <v>2</v>
      </c>
      <c r="I260" s="233">
        <v>2</v>
      </c>
      <c r="J260" s="233">
        <v>10</v>
      </c>
      <c r="K260" s="233">
        <v>5</v>
      </c>
      <c r="L260" s="233" t="s">
        <v>2396</v>
      </c>
      <c r="M260" s="44"/>
      <c r="N260" s="44"/>
      <c r="O260" s="44"/>
      <c r="P260" s="44"/>
      <c r="Q260" s="44"/>
      <c r="R260" s="44"/>
      <c r="S260" s="44"/>
      <c r="T260" s="44"/>
      <c r="U260" s="44"/>
      <c r="V260" s="44"/>
      <c r="W260" s="44"/>
      <c r="X260" s="44"/>
      <c r="Y260" s="44"/>
      <c r="Z260" s="44"/>
    </row>
    <row r="261" spans="1:26">
      <c r="A261" s="233" t="s">
        <v>2501</v>
      </c>
      <c r="B261" s="233" t="s">
        <v>3022</v>
      </c>
      <c r="C261" s="233" t="s">
        <v>1604</v>
      </c>
      <c r="D261" s="233" t="s">
        <v>691</v>
      </c>
      <c r="E261" s="366" t="s">
        <v>710</v>
      </c>
      <c r="F261" s="233" t="s">
        <v>3026</v>
      </c>
      <c r="G261" s="308">
        <v>2</v>
      </c>
      <c r="H261" s="362">
        <v>2</v>
      </c>
      <c r="I261" s="233">
        <v>2</v>
      </c>
      <c r="J261" s="233">
        <v>20</v>
      </c>
      <c r="K261" s="233">
        <v>10</v>
      </c>
      <c r="L261" s="233" t="s">
        <v>2396</v>
      </c>
      <c r="M261" s="19"/>
      <c r="N261" s="19"/>
      <c r="O261" s="19"/>
      <c r="P261" s="19"/>
      <c r="Q261" s="19"/>
      <c r="R261" s="19"/>
      <c r="S261" s="19"/>
      <c r="T261" s="19"/>
      <c r="U261" s="19"/>
      <c r="V261" s="19"/>
      <c r="W261" s="19"/>
      <c r="X261" s="19"/>
      <c r="Y261" s="19"/>
      <c r="Z261" s="19"/>
    </row>
    <row r="262" spans="1:26">
      <c r="A262" s="233" t="s">
        <v>3027</v>
      </c>
      <c r="B262" s="233" t="s">
        <v>3028</v>
      </c>
      <c r="C262" s="233" t="s">
        <v>1604</v>
      </c>
      <c r="D262" s="233" t="s">
        <v>3029</v>
      </c>
      <c r="E262" s="366" t="s">
        <v>3030</v>
      </c>
      <c r="F262" s="233" t="s">
        <v>2838</v>
      </c>
      <c r="G262" s="308">
        <v>3</v>
      </c>
      <c r="H262" s="362">
        <v>3</v>
      </c>
      <c r="I262" s="233">
        <v>3</v>
      </c>
      <c r="J262" s="233">
        <v>20</v>
      </c>
      <c r="K262" s="233">
        <f>J262/3</f>
        <v>6.666666666666667</v>
      </c>
      <c r="L262" s="233" t="s">
        <v>2396</v>
      </c>
      <c r="M262" s="19"/>
      <c r="N262" s="19"/>
      <c r="O262" s="19"/>
      <c r="P262" s="19"/>
      <c r="Q262" s="19"/>
      <c r="R262" s="19"/>
      <c r="S262" s="19"/>
      <c r="T262" s="19"/>
      <c r="U262" s="19"/>
      <c r="V262" s="19"/>
      <c r="W262" s="19"/>
      <c r="X262" s="19"/>
      <c r="Y262" s="19"/>
      <c r="Z262" s="19"/>
    </row>
    <row r="263" spans="1:26">
      <c r="A263" s="233" t="s">
        <v>2501</v>
      </c>
      <c r="B263" s="233" t="s">
        <v>3031</v>
      </c>
      <c r="C263" s="233" t="s">
        <v>1604</v>
      </c>
      <c r="D263" s="233" t="s">
        <v>3032</v>
      </c>
      <c r="E263" s="366" t="s">
        <v>3033</v>
      </c>
      <c r="F263" s="233" t="s">
        <v>2938</v>
      </c>
      <c r="G263" s="308">
        <v>2</v>
      </c>
      <c r="H263" s="362">
        <v>2</v>
      </c>
      <c r="I263" s="233">
        <v>2</v>
      </c>
      <c r="J263" s="233">
        <v>10</v>
      </c>
      <c r="K263" s="233">
        <v>5</v>
      </c>
      <c r="L263" s="233" t="s">
        <v>2396</v>
      </c>
      <c r="M263" s="19"/>
      <c r="N263" s="19"/>
      <c r="O263" s="19"/>
      <c r="P263" s="19"/>
      <c r="Q263" s="19"/>
      <c r="R263" s="19"/>
      <c r="S263" s="19"/>
      <c r="T263" s="19"/>
      <c r="U263" s="19"/>
      <c r="V263" s="19"/>
      <c r="W263" s="19"/>
      <c r="X263" s="19"/>
      <c r="Y263" s="19"/>
      <c r="Z263" s="19"/>
    </row>
    <row r="264" spans="1:26">
      <c r="A264" s="233" t="s">
        <v>2587</v>
      </c>
      <c r="B264" s="233" t="s">
        <v>3034</v>
      </c>
      <c r="C264" s="233" t="s">
        <v>422</v>
      </c>
      <c r="D264" s="233" t="s">
        <v>3035</v>
      </c>
      <c r="E264" s="306" t="s">
        <v>3036</v>
      </c>
      <c r="F264" s="233" t="s">
        <v>3037</v>
      </c>
      <c r="G264" s="233">
        <v>3</v>
      </c>
      <c r="H264" s="233">
        <v>1</v>
      </c>
      <c r="I264" s="233">
        <v>3</v>
      </c>
      <c r="J264" s="233">
        <v>20</v>
      </c>
      <c r="K264" s="233">
        <v>6.67</v>
      </c>
      <c r="L264" s="233" t="s">
        <v>2398</v>
      </c>
      <c r="M264" s="19"/>
      <c r="N264" s="19"/>
      <c r="O264" s="19"/>
      <c r="P264" s="19"/>
      <c r="Q264" s="19"/>
      <c r="R264" s="19"/>
      <c r="S264" s="19"/>
      <c r="T264" s="19"/>
      <c r="U264" s="19"/>
      <c r="V264" s="19"/>
      <c r="W264" s="19"/>
      <c r="X264" s="19"/>
      <c r="Y264" s="19"/>
      <c r="Z264" s="19"/>
    </row>
    <row r="265" spans="1:26">
      <c r="A265" s="233" t="s">
        <v>2596</v>
      </c>
      <c r="B265" s="233" t="s">
        <v>1855</v>
      </c>
      <c r="C265" s="233" t="s">
        <v>422</v>
      </c>
      <c r="D265" s="305" t="s">
        <v>3038</v>
      </c>
      <c r="E265" s="311" t="s">
        <v>1858</v>
      </c>
      <c r="F265" s="305" t="s">
        <v>3039</v>
      </c>
      <c r="G265" s="233">
        <v>3</v>
      </c>
      <c r="H265" s="233">
        <v>3</v>
      </c>
      <c r="I265" s="233">
        <v>3</v>
      </c>
      <c r="J265" s="233">
        <v>20</v>
      </c>
      <c r="K265" s="233">
        <v>6.67</v>
      </c>
      <c r="L265" s="233" t="s">
        <v>2398</v>
      </c>
      <c r="M265" s="19"/>
      <c r="N265" s="19"/>
      <c r="O265" s="19"/>
      <c r="P265" s="19"/>
      <c r="Q265" s="19"/>
      <c r="R265" s="19"/>
      <c r="S265" s="19"/>
      <c r="T265" s="19"/>
      <c r="U265" s="19"/>
      <c r="V265" s="19"/>
      <c r="W265" s="19"/>
      <c r="X265" s="19"/>
      <c r="Y265" s="19"/>
      <c r="Z265" s="19"/>
    </row>
    <row r="266" spans="1:26">
      <c r="A266" s="233" t="s">
        <v>2596</v>
      </c>
      <c r="B266" s="233" t="s">
        <v>1855</v>
      </c>
      <c r="C266" s="233" t="s">
        <v>422</v>
      </c>
      <c r="D266" s="233" t="s">
        <v>3040</v>
      </c>
      <c r="E266" s="306" t="s">
        <v>3041</v>
      </c>
      <c r="F266" s="233" t="s">
        <v>722</v>
      </c>
      <c r="G266" s="233">
        <v>3</v>
      </c>
      <c r="H266" s="233">
        <v>3</v>
      </c>
      <c r="I266" s="233">
        <v>3</v>
      </c>
      <c r="J266" s="233">
        <v>10</v>
      </c>
      <c r="K266" s="233">
        <v>3.33</v>
      </c>
      <c r="L266" s="233" t="s">
        <v>2398</v>
      </c>
      <c r="M266" s="19"/>
      <c r="N266" s="19"/>
      <c r="O266" s="19"/>
      <c r="P266" s="19"/>
      <c r="Q266" s="19"/>
      <c r="R266" s="19"/>
      <c r="S266" s="19"/>
      <c r="T266" s="19"/>
      <c r="U266" s="19"/>
      <c r="V266" s="19"/>
      <c r="W266" s="19"/>
      <c r="X266" s="19"/>
      <c r="Y266" s="19"/>
      <c r="Z266" s="19"/>
    </row>
    <row r="267" spans="1:26">
      <c r="A267" s="233" t="s">
        <v>2602</v>
      </c>
      <c r="B267" s="233" t="s">
        <v>2603</v>
      </c>
      <c r="C267" s="233" t="s">
        <v>422</v>
      </c>
      <c r="D267" s="233" t="s">
        <v>3042</v>
      </c>
      <c r="E267" s="306" t="s">
        <v>3043</v>
      </c>
      <c r="F267" s="233" t="s">
        <v>1871</v>
      </c>
      <c r="G267" s="233">
        <v>3</v>
      </c>
      <c r="H267" s="233">
        <v>1</v>
      </c>
      <c r="I267" s="233">
        <v>3</v>
      </c>
      <c r="J267" s="233">
        <v>20</v>
      </c>
      <c r="K267" s="233">
        <v>6.67</v>
      </c>
      <c r="L267" s="233" t="s">
        <v>2398</v>
      </c>
      <c r="M267" s="19"/>
      <c r="N267" s="19"/>
      <c r="O267" s="19"/>
      <c r="P267" s="19"/>
      <c r="Q267" s="19"/>
      <c r="R267" s="19"/>
      <c r="S267" s="19"/>
      <c r="T267" s="19"/>
      <c r="U267" s="19"/>
      <c r="V267" s="19"/>
      <c r="W267" s="19"/>
      <c r="X267" s="19"/>
      <c r="Y267" s="19"/>
      <c r="Z267" s="19"/>
    </row>
    <row r="268" spans="1:26">
      <c r="A268" s="233" t="s">
        <v>2627</v>
      </c>
      <c r="B268" s="233" t="s">
        <v>2431</v>
      </c>
      <c r="C268" s="233" t="s">
        <v>422</v>
      </c>
      <c r="D268" s="233" t="s">
        <v>3044</v>
      </c>
      <c r="E268" s="306" t="s">
        <v>3045</v>
      </c>
      <c r="F268" s="233" t="s">
        <v>3046</v>
      </c>
      <c r="G268" s="233">
        <v>3</v>
      </c>
      <c r="H268" s="233">
        <v>1</v>
      </c>
      <c r="I268" s="233">
        <v>3</v>
      </c>
      <c r="J268" s="233">
        <v>20</v>
      </c>
      <c r="K268" s="233">
        <v>6.67</v>
      </c>
      <c r="L268" s="233" t="s">
        <v>2398</v>
      </c>
      <c r="M268" s="19"/>
      <c r="N268" s="19"/>
      <c r="O268" s="19"/>
      <c r="P268" s="19"/>
      <c r="Q268" s="19"/>
      <c r="R268" s="19"/>
      <c r="S268" s="19"/>
      <c r="T268" s="19"/>
      <c r="U268" s="19"/>
      <c r="V268" s="19"/>
      <c r="W268" s="19"/>
      <c r="X268" s="19"/>
      <c r="Y268" s="19"/>
      <c r="Z268" s="19"/>
    </row>
    <row r="269" spans="1:26">
      <c r="A269" s="233" t="s">
        <v>2627</v>
      </c>
      <c r="B269" s="233" t="s">
        <v>2431</v>
      </c>
      <c r="C269" s="233" t="s">
        <v>422</v>
      </c>
      <c r="D269" s="233" t="s">
        <v>3047</v>
      </c>
      <c r="E269" s="306" t="s">
        <v>3048</v>
      </c>
      <c r="F269" s="233" t="s">
        <v>722</v>
      </c>
      <c r="G269" s="233">
        <v>3</v>
      </c>
      <c r="H269" s="233">
        <v>1</v>
      </c>
      <c r="I269" s="233">
        <v>3</v>
      </c>
      <c r="J269" s="233">
        <v>10</v>
      </c>
      <c r="K269" s="233">
        <v>3.33</v>
      </c>
      <c r="L269" s="233" t="s">
        <v>2398</v>
      </c>
      <c r="M269" s="44"/>
      <c r="N269" s="44"/>
      <c r="O269" s="44"/>
      <c r="P269" s="44"/>
      <c r="Q269" s="44"/>
      <c r="R269" s="44"/>
      <c r="S269" s="44"/>
      <c r="T269" s="44"/>
      <c r="U269" s="44"/>
      <c r="V269" s="44"/>
      <c r="W269" s="44"/>
      <c r="X269" s="44"/>
      <c r="Y269" s="44"/>
      <c r="Z269" s="44"/>
    </row>
    <row r="270" spans="1:26">
      <c r="A270" s="233" t="s">
        <v>3049</v>
      </c>
      <c r="B270" s="233" t="s">
        <v>3050</v>
      </c>
      <c r="C270" s="233" t="s">
        <v>422</v>
      </c>
      <c r="D270" s="233" t="s">
        <v>3051</v>
      </c>
      <c r="E270" s="306" t="s">
        <v>3052</v>
      </c>
      <c r="F270" s="233" t="s">
        <v>3053</v>
      </c>
      <c r="G270" s="233">
        <v>3</v>
      </c>
      <c r="H270" s="233">
        <v>1</v>
      </c>
      <c r="I270" s="233">
        <v>3</v>
      </c>
      <c r="J270" s="233">
        <v>20</v>
      </c>
      <c r="K270" s="233">
        <v>6.67</v>
      </c>
      <c r="L270" s="233" t="s">
        <v>2398</v>
      </c>
      <c r="M270" s="44"/>
      <c r="N270" s="44"/>
      <c r="O270" s="44"/>
      <c r="P270" s="44"/>
      <c r="Q270" s="44"/>
      <c r="R270" s="44"/>
      <c r="S270" s="44"/>
      <c r="T270" s="44"/>
      <c r="U270" s="44"/>
      <c r="V270" s="44"/>
      <c r="W270" s="44"/>
      <c r="X270" s="44"/>
      <c r="Y270" s="44"/>
      <c r="Z270" s="44"/>
    </row>
    <row r="271" spans="1:26">
      <c r="A271" s="233" t="s">
        <v>2628</v>
      </c>
      <c r="B271" s="233" t="s">
        <v>2629</v>
      </c>
      <c r="C271" s="233" t="s">
        <v>422</v>
      </c>
      <c r="D271" s="233" t="s">
        <v>3054</v>
      </c>
      <c r="E271" s="306" t="s">
        <v>3055</v>
      </c>
      <c r="F271" s="233" t="s">
        <v>722</v>
      </c>
      <c r="G271" s="233">
        <v>3</v>
      </c>
      <c r="H271" s="233">
        <v>1</v>
      </c>
      <c r="I271" s="233">
        <v>3</v>
      </c>
      <c r="J271" s="233">
        <v>10</v>
      </c>
      <c r="K271" s="233">
        <v>3.33</v>
      </c>
      <c r="L271" s="233" t="s">
        <v>2398</v>
      </c>
      <c r="M271" s="19"/>
      <c r="N271" s="19"/>
      <c r="O271" s="19"/>
      <c r="P271" s="19"/>
      <c r="Q271" s="19"/>
      <c r="R271" s="19"/>
      <c r="S271" s="19"/>
      <c r="T271" s="19"/>
      <c r="U271" s="19"/>
      <c r="V271" s="19"/>
      <c r="W271" s="19"/>
      <c r="X271" s="19"/>
      <c r="Y271" s="19"/>
      <c r="Z271" s="19"/>
    </row>
    <row r="272" spans="1:26">
      <c r="A272" s="233" t="s">
        <v>3056</v>
      </c>
      <c r="B272" s="233" t="s">
        <v>2446</v>
      </c>
      <c r="C272" s="233" t="s">
        <v>422</v>
      </c>
      <c r="D272" s="233" t="s">
        <v>3057</v>
      </c>
      <c r="E272" s="306" t="s">
        <v>3058</v>
      </c>
      <c r="F272" s="233"/>
      <c r="G272" s="233">
        <v>3</v>
      </c>
      <c r="H272" s="233">
        <v>3</v>
      </c>
      <c r="I272" s="233">
        <v>3</v>
      </c>
      <c r="J272" s="233">
        <v>10</v>
      </c>
      <c r="K272" s="233">
        <v>3.33</v>
      </c>
      <c r="L272" s="233" t="s">
        <v>2399</v>
      </c>
      <c r="M272" s="19"/>
      <c r="N272" s="19"/>
      <c r="O272" s="19"/>
      <c r="P272" s="19"/>
      <c r="Q272" s="19"/>
      <c r="R272" s="19"/>
      <c r="S272" s="19"/>
      <c r="T272" s="19"/>
      <c r="U272" s="19"/>
      <c r="V272" s="19"/>
      <c r="W272" s="19"/>
      <c r="X272" s="19"/>
      <c r="Y272" s="19"/>
      <c r="Z272" s="19"/>
    </row>
    <row r="273" spans="1:26">
      <c r="A273" s="233" t="s">
        <v>3056</v>
      </c>
      <c r="B273" s="233" t="s">
        <v>2446</v>
      </c>
      <c r="C273" s="233" t="s">
        <v>422</v>
      </c>
      <c r="D273" s="233" t="s">
        <v>3059</v>
      </c>
      <c r="E273" s="306" t="s">
        <v>3060</v>
      </c>
      <c r="F273" s="233"/>
      <c r="G273" s="233">
        <v>3</v>
      </c>
      <c r="H273" s="233">
        <v>3</v>
      </c>
      <c r="I273" s="233">
        <v>3</v>
      </c>
      <c r="J273" s="233">
        <v>10</v>
      </c>
      <c r="K273" s="233">
        <v>0</v>
      </c>
      <c r="L273" s="233" t="s">
        <v>2399</v>
      </c>
      <c r="M273" s="19"/>
      <c r="N273" s="19"/>
      <c r="O273" s="19"/>
      <c r="P273" s="19"/>
      <c r="Q273" s="19"/>
      <c r="R273" s="19"/>
      <c r="S273" s="19"/>
      <c r="T273" s="19"/>
      <c r="U273" s="19"/>
      <c r="V273" s="19"/>
      <c r="W273" s="19"/>
      <c r="X273" s="19"/>
      <c r="Y273" s="19"/>
      <c r="Z273" s="19"/>
    </row>
    <row r="274" spans="1:26">
      <c r="A274" s="233" t="s">
        <v>2640</v>
      </c>
      <c r="B274" s="233" t="s">
        <v>420</v>
      </c>
      <c r="C274" s="233" t="s">
        <v>422</v>
      </c>
      <c r="D274" s="233" t="s">
        <v>3061</v>
      </c>
      <c r="E274" s="306" t="s">
        <v>467</v>
      </c>
      <c r="F274" s="233" t="s">
        <v>468</v>
      </c>
      <c r="G274" s="233">
        <v>4</v>
      </c>
      <c r="H274" s="233">
        <v>4</v>
      </c>
      <c r="I274" s="233">
        <v>4</v>
      </c>
      <c r="J274" s="233">
        <v>20</v>
      </c>
      <c r="K274" s="233">
        <v>5</v>
      </c>
      <c r="L274" s="233" t="s">
        <v>2399</v>
      </c>
      <c r="M274" s="19"/>
      <c r="N274" s="19"/>
      <c r="O274" s="19"/>
      <c r="P274" s="19"/>
      <c r="Q274" s="19"/>
      <c r="R274" s="19"/>
      <c r="S274" s="19"/>
      <c r="T274" s="19"/>
      <c r="U274" s="19"/>
      <c r="V274" s="19"/>
      <c r="W274" s="19"/>
      <c r="X274" s="19"/>
      <c r="Y274" s="19"/>
      <c r="Z274" s="19"/>
    </row>
    <row r="275" spans="1:26">
      <c r="A275" s="233" t="s">
        <v>2636</v>
      </c>
      <c r="B275" s="233" t="s">
        <v>2637</v>
      </c>
      <c r="C275" s="233" t="s">
        <v>422</v>
      </c>
      <c r="D275" s="233" t="s">
        <v>3062</v>
      </c>
      <c r="E275" s="306" t="s">
        <v>3063</v>
      </c>
      <c r="F275" s="233"/>
      <c r="G275" s="233">
        <v>6</v>
      </c>
      <c r="H275" s="233">
        <v>6</v>
      </c>
      <c r="I275" s="233">
        <v>6</v>
      </c>
      <c r="J275" s="233">
        <v>10</v>
      </c>
      <c r="K275" s="233">
        <v>1.66</v>
      </c>
      <c r="L275" s="233" t="s">
        <v>2399</v>
      </c>
      <c r="M275" s="19"/>
      <c r="N275" s="19"/>
      <c r="O275" s="19"/>
      <c r="P275" s="19"/>
      <c r="Q275" s="19"/>
      <c r="R275" s="19"/>
      <c r="S275" s="19"/>
      <c r="T275" s="19"/>
      <c r="U275" s="19"/>
      <c r="V275" s="19"/>
      <c r="W275" s="19"/>
      <c r="X275" s="19"/>
      <c r="Y275" s="19"/>
      <c r="Z275" s="19"/>
    </row>
    <row r="276" spans="1:26">
      <c r="A276" s="233" t="s">
        <v>2636</v>
      </c>
      <c r="B276" s="233" t="s">
        <v>2637</v>
      </c>
      <c r="C276" s="233" t="s">
        <v>422</v>
      </c>
      <c r="D276" s="233" t="s">
        <v>3064</v>
      </c>
      <c r="E276" s="306" t="s">
        <v>473</v>
      </c>
      <c r="F276" s="233"/>
      <c r="G276" s="233">
        <v>6</v>
      </c>
      <c r="H276" s="233">
        <v>6</v>
      </c>
      <c r="I276" s="233">
        <v>6</v>
      </c>
      <c r="J276" s="233">
        <v>20</v>
      </c>
      <c r="K276" s="233">
        <v>3.33</v>
      </c>
      <c r="L276" s="233" t="s">
        <v>2399</v>
      </c>
      <c r="M276" s="19"/>
      <c r="N276" s="19"/>
      <c r="O276" s="19"/>
      <c r="P276" s="19"/>
      <c r="Q276" s="19"/>
      <c r="R276" s="19"/>
      <c r="S276" s="19"/>
      <c r="T276" s="19"/>
      <c r="U276" s="19"/>
      <c r="V276" s="19"/>
      <c r="W276" s="19"/>
      <c r="X276" s="19"/>
      <c r="Y276" s="19"/>
      <c r="Z276" s="19"/>
    </row>
    <row r="277" spans="1:26">
      <c r="A277" s="233" t="s">
        <v>2682</v>
      </c>
      <c r="B277" s="233" t="s">
        <v>3065</v>
      </c>
      <c r="C277" s="233" t="s">
        <v>422</v>
      </c>
      <c r="D277" s="233" t="s">
        <v>3066</v>
      </c>
      <c r="E277" s="306" t="s">
        <v>3067</v>
      </c>
      <c r="F277" s="233"/>
      <c r="G277" s="233">
        <v>1</v>
      </c>
      <c r="H277" s="233">
        <v>1</v>
      </c>
      <c r="I277" s="233">
        <v>1</v>
      </c>
      <c r="J277" s="233">
        <v>10</v>
      </c>
      <c r="K277" s="233">
        <v>10</v>
      </c>
      <c r="L277" s="233" t="s">
        <v>2399</v>
      </c>
      <c r="M277" s="19"/>
      <c r="N277" s="19"/>
      <c r="O277" s="19"/>
      <c r="P277" s="19"/>
      <c r="Q277" s="19"/>
      <c r="R277" s="19"/>
      <c r="S277" s="19"/>
      <c r="T277" s="19"/>
      <c r="U277" s="19"/>
      <c r="V277" s="19"/>
      <c r="W277" s="19"/>
      <c r="X277" s="19"/>
      <c r="Y277" s="19"/>
      <c r="Z277" s="19"/>
    </row>
    <row r="278" spans="1:26">
      <c r="A278" s="233" t="s">
        <v>2682</v>
      </c>
      <c r="B278" s="233" t="s">
        <v>3065</v>
      </c>
      <c r="C278" s="233" t="s">
        <v>422</v>
      </c>
      <c r="D278" s="233" t="s">
        <v>3068</v>
      </c>
      <c r="E278" s="306" t="s">
        <v>3069</v>
      </c>
      <c r="F278" s="233" t="s">
        <v>3070</v>
      </c>
      <c r="G278" s="233">
        <v>1</v>
      </c>
      <c r="H278" s="233">
        <v>1</v>
      </c>
      <c r="I278" s="233">
        <v>1</v>
      </c>
      <c r="J278" s="233">
        <v>20</v>
      </c>
      <c r="K278" s="233">
        <v>20</v>
      </c>
      <c r="L278" s="233" t="s">
        <v>2399</v>
      </c>
      <c r="M278" s="19"/>
      <c r="N278" s="19"/>
      <c r="O278" s="19"/>
      <c r="P278" s="19"/>
      <c r="Q278" s="19"/>
      <c r="R278" s="19"/>
      <c r="S278" s="19"/>
      <c r="T278" s="19"/>
      <c r="U278" s="19"/>
      <c r="V278" s="19"/>
      <c r="W278" s="19"/>
      <c r="X278" s="19"/>
      <c r="Y278" s="19"/>
      <c r="Z278" s="19"/>
    </row>
    <row r="279" spans="1:26">
      <c r="A279" s="233" t="s">
        <v>2682</v>
      </c>
      <c r="B279" s="233" t="s">
        <v>3065</v>
      </c>
      <c r="C279" s="233" t="s">
        <v>422</v>
      </c>
      <c r="D279" s="233" t="s">
        <v>3071</v>
      </c>
      <c r="E279" s="306" t="s">
        <v>3072</v>
      </c>
      <c r="F279" s="233" t="s">
        <v>3070</v>
      </c>
      <c r="G279" s="233">
        <v>1</v>
      </c>
      <c r="H279" s="233">
        <v>1</v>
      </c>
      <c r="I279" s="233">
        <v>1</v>
      </c>
      <c r="J279" s="233">
        <v>20</v>
      </c>
      <c r="K279" s="233">
        <v>20</v>
      </c>
      <c r="L279" s="233" t="s">
        <v>2399</v>
      </c>
      <c r="M279" s="44"/>
      <c r="N279" s="44"/>
      <c r="O279" s="44"/>
      <c r="P279" s="44"/>
      <c r="Q279" s="44"/>
      <c r="R279" s="44"/>
      <c r="S279" s="44"/>
      <c r="T279" s="44"/>
      <c r="U279" s="44"/>
      <c r="V279" s="44"/>
      <c r="W279" s="44"/>
      <c r="X279" s="44"/>
      <c r="Y279" s="44"/>
      <c r="Z279" s="44"/>
    </row>
    <row r="280" spans="1:26">
      <c r="A280" s="233" t="s">
        <v>2682</v>
      </c>
      <c r="B280" s="233" t="s">
        <v>3065</v>
      </c>
      <c r="C280" s="233" t="s">
        <v>422</v>
      </c>
      <c r="D280" s="233" t="s">
        <v>3073</v>
      </c>
      <c r="E280" s="306" t="s">
        <v>3074</v>
      </c>
      <c r="F280" s="233" t="s">
        <v>3070</v>
      </c>
      <c r="G280" s="233">
        <v>1</v>
      </c>
      <c r="H280" s="233">
        <v>1</v>
      </c>
      <c r="I280" s="233">
        <v>1</v>
      </c>
      <c r="J280" s="233">
        <v>20</v>
      </c>
      <c r="K280" s="233">
        <v>20</v>
      </c>
      <c r="L280" s="233" t="s">
        <v>2399</v>
      </c>
      <c r="M280" s="44"/>
      <c r="N280" s="44"/>
      <c r="O280" s="44"/>
      <c r="P280" s="44"/>
      <c r="Q280" s="44"/>
      <c r="R280" s="44"/>
      <c r="S280" s="44"/>
      <c r="T280" s="44"/>
      <c r="U280" s="44"/>
      <c r="V280" s="44"/>
      <c r="W280" s="44"/>
      <c r="X280" s="44"/>
      <c r="Y280" s="44"/>
      <c r="Z280" s="44"/>
    </row>
    <row r="281" spans="1:26">
      <c r="A281" s="233" t="s">
        <v>2682</v>
      </c>
      <c r="B281" s="233" t="s">
        <v>3065</v>
      </c>
      <c r="C281" s="233" t="s">
        <v>422</v>
      </c>
      <c r="D281" s="233" t="s">
        <v>3075</v>
      </c>
      <c r="E281" s="306" t="s">
        <v>1372</v>
      </c>
      <c r="F281" s="233" t="s">
        <v>3070</v>
      </c>
      <c r="G281" s="233">
        <v>1</v>
      </c>
      <c r="H281" s="233">
        <v>1</v>
      </c>
      <c r="I281" s="233">
        <v>1</v>
      </c>
      <c r="J281" s="233">
        <v>20</v>
      </c>
      <c r="K281" s="233">
        <v>20</v>
      </c>
      <c r="L281" s="233" t="s">
        <v>2399</v>
      </c>
      <c r="M281" s="44"/>
      <c r="N281" s="44"/>
      <c r="O281" s="44"/>
      <c r="P281" s="44"/>
      <c r="Q281" s="44"/>
      <c r="R281" s="44"/>
      <c r="S281" s="44"/>
      <c r="T281" s="44"/>
      <c r="U281" s="44"/>
      <c r="V281" s="44"/>
      <c r="W281" s="44"/>
      <c r="X281" s="44"/>
      <c r="Y281" s="44"/>
      <c r="Z281" s="44"/>
    </row>
    <row r="282" spans="1:26">
      <c r="A282" s="233" t="s">
        <v>2682</v>
      </c>
      <c r="B282" s="233" t="s">
        <v>3065</v>
      </c>
      <c r="C282" s="233" t="s">
        <v>422</v>
      </c>
      <c r="D282" s="233" t="s">
        <v>3076</v>
      </c>
      <c r="E282" s="306" t="s">
        <v>3077</v>
      </c>
      <c r="F282" s="233"/>
      <c r="G282" s="233">
        <v>1</v>
      </c>
      <c r="H282" s="233">
        <v>1</v>
      </c>
      <c r="I282" s="233">
        <v>1</v>
      </c>
      <c r="J282" s="233">
        <v>10</v>
      </c>
      <c r="K282" s="233">
        <v>10</v>
      </c>
      <c r="L282" s="233" t="s">
        <v>2399</v>
      </c>
      <c r="M282" s="19"/>
      <c r="N282" s="19"/>
      <c r="O282" s="19"/>
      <c r="P282" s="19"/>
      <c r="Q282" s="19"/>
      <c r="R282" s="19"/>
      <c r="S282" s="19"/>
      <c r="T282" s="19"/>
      <c r="U282" s="19"/>
      <c r="V282" s="19"/>
      <c r="W282" s="19"/>
      <c r="X282" s="19"/>
      <c r="Y282" s="19"/>
      <c r="Z282" s="19"/>
    </row>
    <row r="283" spans="1:26">
      <c r="A283" s="233" t="s">
        <v>2682</v>
      </c>
      <c r="B283" s="233" t="s">
        <v>3065</v>
      </c>
      <c r="C283" s="233" t="s">
        <v>422</v>
      </c>
      <c r="D283" s="233" t="s">
        <v>3078</v>
      </c>
      <c r="E283" s="306" t="s">
        <v>3079</v>
      </c>
      <c r="F283" s="233"/>
      <c r="G283" s="233">
        <v>1</v>
      </c>
      <c r="H283" s="233">
        <v>1</v>
      </c>
      <c r="I283" s="233">
        <v>1</v>
      </c>
      <c r="J283" s="233">
        <v>10</v>
      </c>
      <c r="K283" s="233">
        <v>10</v>
      </c>
      <c r="L283" s="233" t="s">
        <v>2399</v>
      </c>
      <c r="M283" s="19"/>
      <c r="N283" s="19"/>
      <c r="O283" s="19"/>
      <c r="P283" s="19"/>
      <c r="Q283" s="19"/>
      <c r="R283" s="19"/>
      <c r="S283" s="19"/>
      <c r="T283" s="19"/>
      <c r="U283" s="19"/>
      <c r="V283" s="19"/>
      <c r="W283" s="19"/>
      <c r="X283" s="19"/>
      <c r="Y283" s="19"/>
      <c r="Z283" s="19"/>
    </row>
    <row r="284" spans="1:26">
      <c r="A284" s="233" t="s">
        <v>2682</v>
      </c>
      <c r="B284" s="233" t="s">
        <v>3080</v>
      </c>
      <c r="C284" s="233" t="s">
        <v>422</v>
      </c>
      <c r="D284" s="233" t="s">
        <v>3081</v>
      </c>
      <c r="E284" s="306" t="s">
        <v>3082</v>
      </c>
      <c r="F284" s="233" t="s">
        <v>3070</v>
      </c>
      <c r="G284" s="233">
        <v>1</v>
      </c>
      <c r="H284" s="233">
        <v>1</v>
      </c>
      <c r="I284" s="233">
        <v>1</v>
      </c>
      <c r="J284" s="233">
        <v>20</v>
      </c>
      <c r="K284" s="233">
        <v>20</v>
      </c>
      <c r="L284" s="233" t="s">
        <v>2399</v>
      </c>
      <c r="M284" s="19"/>
      <c r="N284" s="19"/>
      <c r="O284" s="19"/>
      <c r="P284" s="19"/>
      <c r="Q284" s="19"/>
      <c r="R284" s="19"/>
      <c r="S284" s="19"/>
      <c r="T284" s="19"/>
      <c r="U284" s="19"/>
      <c r="V284" s="19"/>
      <c r="W284" s="19"/>
      <c r="X284" s="19"/>
      <c r="Y284" s="19"/>
      <c r="Z284" s="19"/>
    </row>
    <row r="285" spans="1:26">
      <c r="A285" s="233" t="s">
        <v>2682</v>
      </c>
      <c r="B285" s="233" t="s">
        <v>2683</v>
      </c>
      <c r="C285" s="233" t="s">
        <v>422</v>
      </c>
      <c r="D285" s="233" t="s">
        <v>3083</v>
      </c>
      <c r="E285" s="306" t="s">
        <v>3084</v>
      </c>
      <c r="F285" s="233"/>
      <c r="G285" s="233">
        <v>1</v>
      </c>
      <c r="H285" s="233">
        <v>1</v>
      </c>
      <c r="I285" s="233">
        <v>1</v>
      </c>
      <c r="J285" s="233">
        <v>10</v>
      </c>
      <c r="K285" s="233">
        <v>10</v>
      </c>
      <c r="L285" s="233" t="s">
        <v>2399</v>
      </c>
      <c r="M285" s="19"/>
      <c r="N285" s="19"/>
      <c r="O285" s="19"/>
      <c r="P285" s="19"/>
      <c r="Q285" s="19"/>
      <c r="R285" s="19"/>
      <c r="S285" s="19"/>
      <c r="T285" s="19"/>
      <c r="U285" s="19"/>
      <c r="V285" s="19"/>
      <c r="W285" s="19"/>
      <c r="X285" s="19"/>
      <c r="Y285" s="19"/>
      <c r="Z285" s="19"/>
    </row>
    <row r="286" spans="1:26">
      <c r="A286" s="233" t="s">
        <v>3085</v>
      </c>
      <c r="B286" s="233" t="s">
        <v>3086</v>
      </c>
      <c r="C286" s="233" t="s">
        <v>422</v>
      </c>
      <c r="D286" s="233" t="s">
        <v>3087</v>
      </c>
      <c r="E286" s="306" t="s">
        <v>3088</v>
      </c>
      <c r="F286" s="233"/>
      <c r="G286" s="233">
        <v>2</v>
      </c>
      <c r="H286" s="233">
        <v>2</v>
      </c>
      <c r="I286" s="233">
        <v>2</v>
      </c>
      <c r="J286" s="233">
        <v>10</v>
      </c>
      <c r="K286" s="233">
        <v>5</v>
      </c>
      <c r="L286" s="233" t="s">
        <v>2399</v>
      </c>
      <c r="M286" s="19"/>
      <c r="N286" s="19"/>
      <c r="O286" s="19"/>
      <c r="P286" s="19"/>
      <c r="Q286" s="19"/>
      <c r="R286" s="19"/>
      <c r="S286" s="19"/>
      <c r="T286" s="19"/>
      <c r="U286" s="19"/>
      <c r="V286" s="19"/>
      <c r="W286" s="19"/>
      <c r="X286" s="19"/>
      <c r="Y286" s="19"/>
      <c r="Z286" s="19"/>
    </row>
    <row r="287" spans="1:26">
      <c r="A287" s="233" t="s">
        <v>3089</v>
      </c>
      <c r="B287" s="233" t="s">
        <v>3090</v>
      </c>
      <c r="C287" s="233" t="s">
        <v>422</v>
      </c>
      <c r="D287" s="233" t="s">
        <v>3091</v>
      </c>
      <c r="E287" s="306" t="s">
        <v>3092</v>
      </c>
      <c r="F287" s="233" t="s">
        <v>3070</v>
      </c>
      <c r="G287" s="233">
        <v>2</v>
      </c>
      <c r="H287" s="233">
        <v>2</v>
      </c>
      <c r="I287" s="233">
        <v>2</v>
      </c>
      <c r="J287" s="233">
        <v>20</v>
      </c>
      <c r="K287" s="233">
        <v>10</v>
      </c>
      <c r="L287" s="233" t="s">
        <v>2399</v>
      </c>
      <c r="M287" s="19"/>
      <c r="N287" s="19"/>
      <c r="O287" s="19"/>
      <c r="P287" s="19"/>
      <c r="Q287" s="19"/>
      <c r="R287" s="19"/>
      <c r="S287" s="19"/>
      <c r="T287" s="19"/>
      <c r="U287" s="19"/>
      <c r="V287" s="19"/>
      <c r="W287" s="19"/>
      <c r="X287" s="19"/>
      <c r="Y287" s="19"/>
      <c r="Z287" s="19"/>
    </row>
    <row r="288" spans="1:26">
      <c r="A288" s="233" t="s">
        <v>3089</v>
      </c>
      <c r="B288" s="233" t="s">
        <v>3090</v>
      </c>
      <c r="C288" s="233" t="s">
        <v>422</v>
      </c>
      <c r="D288" s="233" t="s">
        <v>3093</v>
      </c>
      <c r="E288" s="306" t="s">
        <v>3094</v>
      </c>
      <c r="F288" s="233" t="s">
        <v>3070</v>
      </c>
      <c r="G288" s="233">
        <v>2</v>
      </c>
      <c r="H288" s="233">
        <v>2</v>
      </c>
      <c r="I288" s="233">
        <v>2</v>
      </c>
      <c r="J288" s="233">
        <v>20</v>
      </c>
      <c r="K288" s="233">
        <v>10</v>
      </c>
      <c r="L288" s="233" t="s">
        <v>2399</v>
      </c>
      <c r="M288" s="19"/>
      <c r="N288" s="19"/>
      <c r="O288" s="19"/>
      <c r="P288" s="19"/>
      <c r="Q288" s="19"/>
      <c r="R288" s="19"/>
      <c r="S288" s="19"/>
      <c r="T288" s="19"/>
      <c r="U288" s="19"/>
      <c r="V288" s="19"/>
      <c r="W288" s="19"/>
      <c r="X288" s="19"/>
      <c r="Y288" s="19"/>
      <c r="Z288" s="19"/>
    </row>
    <row r="289" spans="1:26">
      <c r="A289" s="233" t="s">
        <v>3089</v>
      </c>
      <c r="B289" s="233" t="s">
        <v>3090</v>
      </c>
      <c r="C289" s="233" t="s">
        <v>422</v>
      </c>
      <c r="D289" s="233" t="s">
        <v>3095</v>
      </c>
      <c r="E289" s="306" t="s">
        <v>3096</v>
      </c>
      <c r="F289" s="233" t="s">
        <v>3070</v>
      </c>
      <c r="G289" s="233">
        <v>2</v>
      </c>
      <c r="H289" s="233">
        <v>2</v>
      </c>
      <c r="I289" s="233">
        <v>2</v>
      </c>
      <c r="J289" s="233">
        <v>20</v>
      </c>
      <c r="K289" s="233">
        <v>10</v>
      </c>
      <c r="L289" s="233" t="s">
        <v>2399</v>
      </c>
      <c r="M289" s="19"/>
      <c r="N289" s="19"/>
      <c r="O289" s="19"/>
      <c r="P289" s="19"/>
      <c r="Q289" s="19"/>
      <c r="R289" s="19"/>
      <c r="S289" s="19"/>
      <c r="T289" s="19"/>
      <c r="U289" s="19"/>
      <c r="V289" s="19"/>
      <c r="W289" s="19"/>
      <c r="X289" s="19"/>
      <c r="Y289" s="19"/>
      <c r="Z289" s="19"/>
    </row>
    <row r="290" spans="1:26">
      <c r="A290" s="233" t="s">
        <v>3089</v>
      </c>
      <c r="B290" s="233" t="s">
        <v>3090</v>
      </c>
      <c r="C290" s="233" t="s">
        <v>422</v>
      </c>
      <c r="D290" s="233" t="s">
        <v>3097</v>
      </c>
      <c r="E290" s="306" t="s">
        <v>3098</v>
      </c>
      <c r="F290" s="233" t="s">
        <v>3070</v>
      </c>
      <c r="G290" s="233">
        <v>2</v>
      </c>
      <c r="H290" s="233">
        <v>2</v>
      </c>
      <c r="I290" s="233">
        <v>2</v>
      </c>
      <c r="J290" s="233">
        <v>20</v>
      </c>
      <c r="K290" s="233">
        <v>10</v>
      </c>
      <c r="L290" s="233" t="s">
        <v>2399</v>
      </c>
      <c r="M290" s="19"/>
      <c r="N290" s="19"/>
      <c r="O290" s="19"/>
      <c r="P290" s="19"/>
      <c r="Q290" s="19"/>
      <c r="R290" s="19"/>
      <c r="S290" s="19"/>
      <c r="T290" s="19"/>
      <c r="U290" s="19"/>
      <c r="V290" s="19"/>
      <c r="W290" s="19"/>
      <c r="X290" s="19"/>
      <c r="Y290" s="19"/>
      <c r="Z290" s="19"/>
    </row>
    <row r="291" spans="1:26">
      <c r="A291" s="233" t="s">
        <v>3089</v>
      </c>
      <c r="B291" s="233" t="s">
        <v>3090</v>
      </c>
      <c r="C291" s="233" t="s">
        <v>422</v>
      </c>
      <c r="D291" s="233" t="s">
        <v>3099</v>
      </c>
      <c r="E291" s="306" t="s">
        <v>3100</v>
      </c>
      <c r="F291" s="233" t="s">
        <v>3070</v>
      </c>
      <c r="G291" s="233">
        <v>2</v>
      </c>
      <c r="H291" s="233">
        <v>2</v>
      </c>
      <c r="I291" s="233">
        <v>2</v>
      </c>
      <c r="J291" s="233">
        <v>20</v>
      </c>
      <c r="K291" s="233">
        <v>10</v>
      </c>
      <c r="L291" s="233" t="s">
        <v>2399</v>
      </c>
      <c r="M291" s="19"/>
      <c r="N291" s="19"/>
      <c r="O291" s="19"/>
      <c r="P291" s="19"/>
      <c r="Q291" s="19"/>
      <c r="R291" s="19"/>
      <c r="S291" s="19"/>
      <c r="T291" s="19"/>
      <c r="U291" s="19"/>
      <c r="V291" s="19"/>
      <c r="W291" s="19"/>
      <c r="X291" s="19"/>
      <c r="Y291" s="19"/>
      <c r="Z291" s="19"/>
    </row>
    <row r="292" spans="1:26">
      <c r="A292" s="233" t="s">
        <v>3089</v>
      </c>
      <c r="B292" s="233" t="s">
        <v>3090</v>
      </c>
      <c r="C292" s="233" t="s">
        <v>422</v>
      </c>
      <c r="D292" s="233" t="s">
        <v>3101</v>
      </c>
      <c r="E292" s="306" t="s">
        <v>3102</v>
      </c>
      <c r="F292" s="233" t="s">
        <v>3070</v>
      </c>
      <c r="G292" s="233">
        <v>2</v>
      </c>
      <c r="H292" s="233">
        <v>2</v>
      </c>
      <c r="I292" s="233">
        <v>2</v>
      </c>
      <c r="J292" s="233">
        <v>20</v>
      </c>
      <c r="K292" s="233">
        <v>10</v>
      </c>
      <c r="L292" s="233" t="s">
        <v>2399</v>
      </c>
      <c r="M292" s="19"/>
      <c r="N292" s="19"/>
      <c r="O292" s="19"/>
      <c r="P292" s="19"/>
      <c r="Q292" s="19"/>
      <c r="R292" s="19"/>
      <c r="S292" s="19"/>
      <c r="T292" s="19"/>
      <c r="U292" s="19"/>
      <c r="V292" s="19"/>
      <c r="W292" s="19"/>
      <c r="X292" s="19"/>
      <c r="Y292" s="19"/>
      <c r="Z292" s="19"/>
    </row>
    <row r="293" spans="1:26">
      <c r="A293" s="233" t="s">
        <v>3089</v>
      </c>
      <c r="B293" s="233" t="s">
        <v>3090</v>
      </c>
      <c r="C293" s="233" t="s">
        <v>422</v>
      </c>
      <c r="D293" s="233" t="s">
        <v>3103</v>
      </c>
      <c r="E293" s="306" t="s">
        <v>3104</v>
      </c>
      <c r="F293" s="233" t="s">
        <v>3070</v>
      </c>
      <c r="G293" s="233">
        <v>2</v>
      </c>
      <c r="H293" s="233">
        <v>2</v>
      </c>
      <c r="I293" s="233">
        <v>2</v>
      </c>
      <c r="J293" s="233">
        <v>20</v>
      </c>
      <c r="K293" s="233">
        <v>10</v>
      </c>
      <c r="L293" s="233" t="s">
        <v>2399</v>
      </c>
      <c r="M293" s="19"/>
      <c r="N293" s="19"/>
      <c r="O293" s="19"/>
      <c r="P293" s="19"/>
      <c r="Q293" s="19"/>
      <c r="R293" s="19"/>
      <c r="S293" s="19"/>
      <c r="T293" s="19"/>
      <c r="U293" s="19"/>
      <c r="V293" s="19"/>
      <c r="W293" s="19"/>
      <c r="X293" s="19"/>
      <c r="Y293" s="19"/>
      <c r="Z293" s="19"/>
    </row>
    <row r="294" spans="1:26">
      <c r="A294" s="233" t="s">
        <v>3089</v>
      </c>
      <c r="B294" s="233" t="s">
        <v>3090</v>
      </c>
      <c r="C294" s="233" t="s">
        <v>422</v>
      </c>
      <c r="D294" s="233" t="s">
        <v>3105</v>
      </c>
      <c r="E294" s="233" t="s">
        <v>3106</v>
      </c>
      <c r="F294" s="233" t="s">
        <v>3070</v>
      </c>
      <c r="G294" s="233">
        <v>2</v>
      </c>
      <c r="H294" s="233">
        <v>2</v>
      </c>
      <c r="I294" s="233">
        <v>2</v>
      </c>
      <c r="J294" s="233">
        <v>20</v>
      </c>
      <c r="K294" s="233">
        <v>10</v>
      </c>
      <c r="L294" s="233" t="s">
        <v>2399</v>
      </c>
      <c r="M294" s="19"/>
      <c r="N294" s="19"/>
      <c r="O294" s="19"/>
      <c r="P294" s="19"/>
      <c r="Q294" s="19"/>
      <c r="R294" s="19"/>
      <c r="S294" s="19"/>
      <c r="T294" s="19"/>
      <c r="U294" s="19"/>
      <c r="V294" s="19"/>
      <c r="W294" s="19"/>
      <c r="X294" s="19"/>
      <c r="Y294" s="19"/>
      <c r="Z294" s="19"/>
    </row>
    <row r="295" spans="1:26">
      <c r="A295" s="233" t="s">
        <v>2682</v>
      </c>
      <c r="B295" s="233" t="s">
        <v>3107</v>
      </c>
      <c r="C295" s="233" t="s">
        <v>422</v>
      </c>
      <c r="D295" s="233" t="s">
        <v>3108</v>
      </c>
      <c r="E295" s="306" t="s">
        <v>3109</v>
      </c>
      <c r="F295" s="233" t="s">
        <v>3070</v>
      </c>
      <c r="G295" s="233">
        <v>1</v>
      </c>
      <c r="H295" s="233">
        <v>1</v>
      </c>
      <c r="I295" s="233">
        <v>1</v>
      </c>
      <c r="J295" s="233">
        <v>20</v>
      </c>
      <c r="K295" s="233">
        <v>20</v>
      </c>
      <c r="L295" s="233" t="s">
        <v>2399</v>
      </c>
      <c r="M295" s="19"/>
      <c r="N295" s="19"/>
      <c r="O295" s="19"/>
      <c r="P295" s="19"/>
      <c r="Q295" s="19"/>
      <c r="R295" s="19"/>
      <c r="S295" s="19"/>
      <c r="T295" s="19"/>
      <c r="U295" s="19"/>
      <c r="V295" s="19"/>
      <c r="W295" s="19"/>
      <c r="X295" s="19"/>
      <c r="Y295" s="19"/>
      <c r="Z295" s="19"/>
    </row>
    <row r="296" spans="1:26">
      <c r="A296" s="233" t="s">
        <v>3110</v>
      </c>
      <c r="B296" s="233" t="s">
        <v>506</v>
      </c>
      <c r="C296" s="233" t="s">
        <v>422</v>
      </c>
      <c r="D296" s="233" t="s">
        <v>3111</v>
      </c>
      <c r="E296" s="306" t="s">
        <v>500</v>
      </c>
      <c r="F296" s="233"/>
      <c r="G296" s="233">
        <v>2</v>
      </c>
      <c r="H296" s="233">
        <v>2</v>
      </c>
      <c r="I296" s="233">
        <v>2</v>
      </c>
      <c r="J296" s="233">
        <v>10</v>
      </c>
      <c r="K296" s="233">
        <v>5</v>
      </c>
      <c r="L296" s="233" t="s">
        <v>2399</v>
      </c>
      <c r="M296" s="19"/>
      <c r="N296" s="19"/>
      <c r="O296" s="19"/>
      <c r="P296" s="19"/>
      <c r="Q296" s="19"/>
      <c r="R296" s="19"/>
      <c r="S296" s="19"/>
      <c r="T296" s="19"/>
      <c r="U296" s="19"/>
      <c r="V296" s="19"/>
      <c r="W296" s="19"/>
      <c r="X296" s="19"/>
      <c r="Y296" s="19"/>
      <c r="Z296" s="19"/>
    </row>
    <row r="297" spans="1:26">
      <c r="A297" s="233" t="s">
        <v>3112</v>
      </c>
      <c r="B297" s="233" t="s">
        <v>2646</v>
      </c>
      <c r="C297" s="233" t="s">
        <v>422</v>
      </c>
      <c r="D297" s="233" t="s">
        <v>3113</v>
      </c>
      <c r="E297" s="306" t="s">
        <v>1369</v>
      </c>
      <c r="F297" s="233" t="s">
        <v>3070</v>
      </c>
      <c r="G297" s="233">
        <v>3</v>
      </c>
      <c r="H297" s="233">
        <v>3</v>
      </c>
      <c r="I297" s="233">
        <v>3</v>
      </c>
      <c r="J297" s="233">
        <v>20</v>
      </c>
      <c r="K297" s="233">
        <v>6.66</v>
      </c>
      <c r="L297" s="233" t="s">
        <v>2399</v>
      </c>
      <c r="M297" s="19"/>
      <c r="N297" s="19"/>
      <c r="O297" s="19"/>
      <c r="P297" s="19"/>
      <c r="Q297" s="19"/>
      <c r="R297" s="19"/>
      <c r="S297" s="19"/>
      <c r="T297" s="19"/>
      <c r="U297" s="19"/>
      <c r="V297" s="19"/>
      <c r="W297" s="19"/>
      <c r="X297" s="19"/>
      <c r="Y297" s="19"/>
      <c r="Z297" s="19"/>
    </row>
    <row r="298" spans="1:26">
      <c r="A298" s="233" t="s">
        <v>3112</v>
      </c>
      <c r="B298" s="233" t="s">
        <v>2646</v>
      </c>
      <c r="C298" s="233" t="s">
        <v>422</v>
      </c>
      <c r="D298" s="233" t="s">
        <v>3114</v>
      </c>
      <c r="E298" s="306" t="s">
        <v>1372</v>
      </c>
      <c r="F298" s="233" t="s">
        <v>3070</v>
      </c>
      <c r="G298" s="233">
        <v>3</v>
      </c>
      <c r="H298" s="233">
        <v>3</v>
      </c>
      <c r="I298" s="233">
        <v>3</v>
      </c>
      <c r="J298" s="233">
        <v>20</v>
      </c>
      <c r="K298" s="233">
        <v>6.66</v>
      </c>
      <c r="L298" s="233" t="s">
        <v>2399</v>
      </c>
      <c r="M298" s="44"/>
      <c r="N298" s="44"/>
      <c r="O298" s="44"/>
      <c r="P298" s="44"/>
      <c r="Q298" s="44"/>
      <c r="R298" s="44"/>
      <c r="S298" s="44"/>
      <c r="T298" s="44"/>
      <c r="U298" s="44"/>
      <c r="V298" s="44"/>
      <c r="W298" s="44"/>
      <c r="X298" s="44"/>
      <c r="Y298" s="44"/>
      <c r="Z298" s="44"/>
    </row>
    <row r="299" spans="1:26">
      <c r="A299" s="233" t="s">
        <v>3112</v>
      </c>
      <c r="B299" s="233" t="s">
        <v>2646</v>
      </c>
      <c r="C299" s="233" t="s">
        <v>422</v>
      </c>
      <c r="D299" s="233" t="s">
        <v>3115</v>
      </c>
      <c r="E299" s="306" t="s">
        <v>3116</v>
      </c>
      <c r="F299" s="233" t="s">
        <v>3070</v>
      </c>
      <c r="G299" s="233">
        <v>3</v>
      </c>
      <c r="H299" s="233">
        <v>3</v>
      </c>
      <c r="I299" s="233">
        <v>3</v>
      </c>
      <c r="J299" s="233">
        <v>20</v>
      </c>
      <c r="K299" s="233">
        <v>6.66</v>
      </c>
      <c r="L299" s="233" t="s">
        <v>2399</v>
      </c>
      <c r="M299" s="44"/>
      <c r="N299" s="44"/>
      <c r="O299" s="44"/>
      <c r="P299" s="44"/>
      <c r="Q299" s="44"/>
      <c r="R299" s="44"/>
      <c r="S299" s="44"/>
      <c r="T299" s="44"/>
      <c r="U299" s="44"/>
      <c r="V299" s="44"/>
      <c r="W299" s="44"/>
      <c r="X299" s="44"/>
      <c r="Y299" s="44"/>
      <c r="Z299" s="44"/>
    </row>
    <row r="300" spans="1:26">
      <c r="A300" s="233" t="s">
        <v>3112</v>
      </c>
      <c r="B300" s="233" t="s">
        <v>2646</v>
      </c>
      <c r="C300" s="233" t="s">
        <v>422</v>
      </c>
      <c r="D300" s="233" t="s">
        <v>3117</v>
      </c>
      <c r="E300" s="306" t="s">
        <v>3118</v>
      </c>
      <c r="F300" s="233" t="s">
        <v>3070</v>
      </c>
      <c r="G300" s="233">
        <v>3</v>
      </c>
      <c r="H300" s="233">
        <v>3</v>
      </c>
      <c r="I300" s="233">
        <v>3</v>
      </c>
      <c r="J300" s="233">
        <v>20</v>
      </c>
      <c r="K300" s="233">
        <v>6.66</v>
      </c>
      <c r="L300" s="233" t="s">
        <v>2399</v>
      </c>
      <c r="M300" s="44"/>
      <c r="N300" s="44"/>
      <c r="O300" s="44"/>
      <c r="P300" s="44"/>
      <c r="Q300" s="44"/>
      <c r="R300" s="44"/>
      <c r="S300" s="44"/>
      <c r="T300" s="44"/>
      <c r="U300" s="44"/>
      <c r="V300" s="44"/>
      <c r="W300" s="44"/>
      <c r="X300" s="44"/>
      <c r="Y300" s="44"/>
      <c r="Z300" s="44"/>
    </row>
    <row r="301" spans="1:26">
      <c r="A301" s="233" t="s">
        <v>3112</v>
      </c>
      <c r="B301" s="233" t="s">
        <v>2646</v>
      </c>
      <c r="C301" s="233" t="s">
        <v>422</v>
      </c>
      <c r="D301" s="233" t="s">
        <v>3119</v>
      </c>
      <c r="E301" s="306" t="s">
        <v>1378</v>
      </c>
      <c r="F301" s="233" t="s">
        <v>3070</v>
      </c>
      <c r="G301" s="233">
        <v>3</v>
      </c>
      <c r="H301" s="233">
        <v>3</v>
      </c>
      <c r="I301" s="233">
        <v>3</v>
      </c>
      <c r="J301" s="233">
        <v>20</v>
      </c>
      <c r="K301" s="233">
        <v>6.66</v>
      </c>
      <c r="L301" s="233" t="s">
        <v>2399</v>
      </c>
      <c r="M301" s="19"/>
      <c r="N301" s="19"/>
      <c r="O301" s="19"/>
      <c r="P301" s="19"/>
      <c r="Q301" s="19"/>
      <c r="R301" s="19"/>
      <c r="S301" s="19"/>
      <c r="T301" s="19"/>
      <c r="U301" s="19"/>
      <c r="V301" s="19"/>
      <c r="W301" s="19"/>
      <c r="X301" s="19"/>
      <c r="Y301" s="19"/>
      <c r="Z301" s="19"/>
    </row>
    <row r="302" spans="1:26">
      <c r="A302" s="233" t="s">
        <v>3112</v>
      </c>
      <c r="B302" s="233" t="s">
        <v>2646</v>
      </c>
      <c r="C302" s="233" t="s">
        <v>422</v>
      </c>
      <c r="D302" s="233" t="s">
        <v>3120</v>
      </c>
      <c r="E302" s="306" t="s">
        <v>3121</v>
      </c>
      <c r="F302" s="233" t="s">
        <v>3070</v>
      </c>
      <c r="G302" s="233">
        <v>3</v>
      </c>
      <c r="H302" s="233">
        <v>3</v>
      </c>
      <c r="I302" s="233">
        <v>3</v>
      </c>
      <c r="J302" s="233">
        <v>20</v>
      </c>
      <c r="K302" s="233">
        <v>6.66</v>
      </c>
      <c r="L302" s="233" t="s">
        <v>2399</v>
      </c>
      <c r="M302" s="19"/>
      <c r="N302" s="19"/>
      <c r="O302" s="19"/>
      <c r="P302" s="19"/>
      <c r="Q302" s="19"/>
      <c r="R302" s="19"/>
      <c r="S302" s="19"/>
      <c r="T302" s="19"/>
      <c r="U302" s="19"/>
      <c r="V302" s="19"/>
      <c r="W302" s="19"/>
      <c r="X302" s="19"/>
      <c r="Y302" s="19"/>
      <c r="Z302" s="19"/>
    </row>
    <row r="303" spans="1:26">
      <c r="A303" s="233" t="s">
        <v>3112</v>
      </c>
      <c r="B303" s="233" t="s">
        <v>2646</v>
      </c>
      <c r="C303" s="233" t="s">
        <v>422</v>
      </c>
      <c r="D303" s="233" t="s">
        <v>3122</v>
      </c>
      <c r="E303" s="306" t="s">
        <v>3123</v>
      </c>
      <c r="F303" s="233"/>
      <c r="G303" s="233">
        <v>3</v>
      </c>
      <c r="H303" s="233">
        <v>3</v>
      </c>
      <c r="I303" s="233">
        <v>3</v>
      </c>
      <c r="J303" s="233">
        <v>10</v>
      </c>
      <c r="K303" s="233">
        <v>0</v>
      </c>
      <c r="L303" s="233" t="s">
        <v>2399</v>
      </c>
      <c r="M303" s="19"/>
      <c r="N303" s="19"/>
      <c r="O303" s="19"/>
      <c r="P303" s="19"/>
      <c r="Q303" s="19"/>
      <c r="R303" s="19"/>
      <c r="S303" s="19"/>
      <c r="T303" s="19"/>
      <c r="U303" s="19"/>
      <c r="V303" s="19"/>
      <c r="W303" s="19"/>
      <c r="X303" s="19"/>
      <c r="Y303" s="19"/>
      <c r="Z303" s="19"/>
    </row>
    <row r="304" spans="1:26">
      <c r="A304" s="233" t="s">
        <v>3112</v>
      </c>
      <c r="B304" s="233" t="s">
        <v>2646</v>
      </c>
      <c r="C304" s="233" t="s">
        <v>422</v>
      </c>
      <c r="D304" s="233" t="s">
        <v>3124</v>
      </c>
      <c r="E304" s="306" t="s">
        <v>3125</v>
      </c>
      <c r="F304" s="233" t="s">
        <v>3070</v>
      </c>
      <c r="G304" s="233">
        <v>3</v>
      </c>
      <c r="H304" s="233">
        <v>3</v>
      </c>
      <c r="I304" s="233">
        <v>3</v>
      </c>
      <c r="J304" s="233">
        <v>20</v>
      </c>
      <c r="K304" s="233">
        <v>6.66</v>
      </c>
      <c r="L304" s="233" t="s">
        <v>2399</v>
      </c>
      <c r="M304" s="19"/>
      <c r="N304" s="19"/>
      <c r="O304" s="19"/>
      <c r="P304" s="19"/>
      <c r="Q304" s="19"/>
      <c r="R304" s="19"/>
      <c r="S304" s="19"/>
      <c r="T304" s="19"/>
      <c r="U304" s="19"/>
      <c r="V304" s="19"/>
      <c r="W304" s="19"/>
      <c r="X304" s="19"/>
      <c r="Y304" s="19"/>
      <c r="Z304" s="19"/>
    </row>
    <row r="305" spans="1:26">
      <c r="A305" s="233" t="s">
        <v>3112</v>
      </c>
      <c r="B305" s="233" t="s">
        <v>2646</v>
      </c>
      <c r="C305" s="233" t="s">
        <v>422</v>
      </c>
      <c r="D305" s="233" t="s">
        <v>3126</v>
      </c>
      <c r="E305" s="306" t="s">
        <v>3127</v>
      </c>
      <c r="F305" s="233" t="s">
        <v>3070</v>
      </c>
      <c r="G305" s="233">
        <v>3</v>
      </c>
      <c r="H305" s="233">
        <v>3</v>
      </c>
      <c r="I305" s="233">
        <v>3</v>
      </c>
      <c r="J305" s="233">
        <v>20</v>
      </c>
      <c r="K305" s="233">
        <v>6.66</v>
      </c>
      <c r="L305" s="233" t="s">
        <v>2399</v>
      </c>
      <c r="M305" s="19"/>
      <c r="N305" s="19"/>
      <c r="O305" s="19"/>
      <c r="P305" s="19"/>
      <c r="Q305" s="19"/>
      <c r="R305" s="19"/>
      <c r="S305" s="19"/>
      <c r="T305" s="19"/>
      <c r="U305" s="19"/>
      <c r="V305" s="19"/>
      <c r="W305" s="19"/>
      <c r="X305" s="19"/>
      <c r="Y305" s="19"/>
      <c r="Z305" s="19"/>
    </row>
    <row r="306" spans="1:26">
      <c r="A306" s="233" t="s">
        <v>3112</v>
      </c>
      <c r="B306" s="233" t="s">
        <v>2646</v>
      </c>
      <c r="C306" s="233" t="s">
        <v>422</v>
      </c>
      <c r="D306" s="233" t="s">
        <v>3128</v>
      </c>
      <c r="E306" s="306" t="s">
        <v>1393</v>
      </c>
      <c r="F306" s="233"/>
      <c r="G306" s="233">
        <v>3</v>
      </c>
      <c r="H306" s="233">
        <v>3</v>
      </c>
      <c r="I306" s="233">
        <v>3</v>
      </c>
      <c r="J306" s="233">
        <v>10</v>
      </c>
      <c r="K306" s="233">
        <v>3.33</v>
      </c>
      <c r="L306" s="233" t="s">
        <v>2399</v>
      </c>
      <c r="M306" s="19"/>
      <c r="N306" s="19"/>
      <c r="O306" s="19"/>
      <c r="P306" s="19"/>
      <c r="Q306" s="19"/>
      <c r="R306" s="19"/>
      <c r="S306" s="19"/>
      <c r="T306" s="19"/>
      <c r="U306" s="19"/>
      <c r="V306" s="19"/>
      <c r="W306" s="19"/>
      <c r="X306" s="19"/>
      <c r="Y306" s="19"/>
      <c r="Z306" s="19"/>
    </row>
    <row r="307" spans="1:26">
      <c r="A307" s="233" t="s">
        <v>3112</v>
      </c>
      <c r="B307" s="233" t="s">
        <v>2646</v>
      </c>
      <c r="C307" s="233" t="s">
        <v>422</v>
      </c>
      <c r="D307" s="233" t="s">
        <v>3129</v>
      </c>
      <c r="E307" s="306" t="s">
        <v>3130</v>
      </c>
      <c r="F307" s="233"/>
      <c r="G307" s="233">
        <v>3</v>
      </c>
      <c r="H307" s="233">
        <v>3</v>
      </c>
      <c r="I307" s="233">
        <v>3</v>
      </c>
      <c r="J307" s="233">
        <v>10</v>
      </c>
      <c r="K307" s="233">
        <v>3.33</v>
      </c>
      <c r="L307" s="233" t="s">
        <v>2399</v>
      </c>
      <c r="M307" s="19"/>
      <c r="N307" s="19"/>
      <c r="O307" s="19"/>
      <c r="P307" s="19"/>
      <c r="Q307" s="19"/>
      <c r="R307" s="19"/>
      <c r="S307" s="19"/>
      <c r="T307" s="19"/>
      <c r="U307" s="19"/>
      <c r="V307" s="19"/>
      <c r="W307" s="19"/>
      <c r="X307" s="19"/>
      <c r="Y307" s="19"/>
      <c r="Z307" s="19"/>
    </row>
    <row r="308" spans="1:26">
      <c r="A308" s="233" t="s">
        <v>3112</v>
      </c>
      <c r="B308" s="233" t="s">
        <v>2646</v>
      </c>
      <c r="C308" s="233" t="s">
        <v>422</v>
      </c>
      <c r="D308" s="233" t="s">
        <v>3131</v>
      </c>
      <c r="E308" s="306" t="s">
        <v>3132</v>
      </c>
      <c r="F308" s="233"/>
      <c r="G308" s="233">
        <v>3</v>
      </c>
      <c r="H308" s="233">
        <v>3</v>
      </c>
      <c r="I308" s="233">
        <v>3</v>
      </c>
      <c r="J308" s="233">
        <v>10</v>
      </c>
      <c r="K308" s="233">
        <v>3.33</v>
      </c>
      <c r="L308" s="233" t="s">
        <v>2399</v>
      </c>
      <c r="M308" s="19"/>
      <c r="N308" s="19"/>
      <c r="O308" s="19"/>
      <c r="P308" s="19"/>
      <c r="Q308" s="19"/>
      <c r="R308" s="19"/>
      <c r="S308" s="19"/>
      <c r="T308" s="19"/>
      <c r="U308" s="19"/>
      <c r="V308" s="19"/>
      <c r="W308" s="19"/>
      <c r="X308" s="19"/>
      <c r="Y308" s="19"/>
      <c r="Z308" s="19"/>
    </row>
    <row r="309" spans="1:26">
      <c r="A309" s="233" t="s">
        <v>3112</v>
      </c>
      <c r="B309" s="233" t="s">
        <v>2646</v>
      </c>
      <c r="C309" s="233" t="s">
        <v>422</v>
      </c>
      <c r="D309" s="233" t="s">
        <v>3133</v>
      </c>
      <c r="E309" s="306" t="s">
        <v>3134</v>
      </c>
      <c r="F309" s="233" t="s">
        <v>3070</v>
      </c>
      <c r="G309" s="233">
        <v>3</v>
      </c>
      <c r="H309" s="233">
        <v>3</v>
      </c>
      <c r="I309" s="233">
        <v>3</v>
      </c>
      <c r="J309" s="233">
        <v>20</v>
      </c>
      <c r="K309" s="233">
        <v>6.66</v>
      </c>
      <c r="L309" s="233" t="s">
        <v>2399</v>
      </c>
      <c r="M309" s="44"/>
      <c r="N309" s="44"/>
      <c r="O309" s="44"/>
      <c r="P309" s="44"/>
      <c r="Q309" s="44"/>
      <c r="R309" s="44"/>
      <c r="S309" s="44"/>
      <c r="T309" s="44"/>
      <c r="U309" s="44"/>
      <c r="V309" s="44"/>
      <c r="W309" s="44"/>
      <c r="X309" s="44"/>
      <c r="Y309" s="44"/>
      <c r="Z309" s="44"/>
    </row>
    <row r="310" spans="1:26">
      <c r="A310" s="233" t="s">
        <v>3112</v>
      </c>
      <c r="B310" s="233" t="s">
        <v>2646</v>
      </c>
      <c r="C310" s="233" t="s">
        <v>422</v>
      </c>
      <c r="D310" s="233" t="s">
        <v>3135</v>
      </c>
      <c r="E310" s="306" t="s">
        <v>3136</v>
      </c>
      <c r="F310" s="233" t="s">
        <v>3070</v>
      </c>
      <c r="G310" s="233">
        <v>3</v>
      </c>
      <c r="H310" s="233">
        <v>3</v>
      </c>
      <c r="I310" s="233">
        <v>3</v>
      </c>
      <c r="J310" s="233">
        <v>20</v>
      </c>
      <c r="K310" s="233">
        <v>6.66</v>
      </c>
      <c r="L310" s="233" t="s">
        <v>2399</v>
      </c>
      <c r="M310" s="44"/>
      <c r="N310" s="44"/>
      <c r="O310" s="44"/>
      <c r="P310" s="44"/>
      <c r="Q310" s="44"/>
      <c r="R310" s="44"/>
      <c r="S310" s="44"/>
      <c r="T310" s="44"/>
      <c r="U310" s="44"/>
      <c r="V310" s="44"/>
      <c r="W310" s="44"/>
      <c r="X310" s="44"/>
      <c r="Y310" s="44"/>
      <c r="Z310" s="44"/>
    </row>
    <row r="311" spans="1:26">
      <c r="A311" s="233" t="s">
        <v>3112</v>
      </c>
      <c r="B311" s="233" t="s">
        <v>2646</v>
      </c>
      <c r="C311" s="233" t="s">
        <v>422</v>
      </c>
      <c r="D311" s="233" t="s">
        <v>3137</v>
      </c>
      <c r="E311" s="306" t="s">
        <v>3138</v>
      </c>
      <c r="F311" s="233" t="s">
        <v>3070</v>
      </c>
      <c r="G311" s="233">
        <v>3</v>
      </c>
      <c r="H311" s="233">
        <v>3</v>
      </c>
      <c r="I311" s="233">
        <v>3</v>
      </c>
      <c r="J311" s="233">
        <v>20</v>
      </c>
      <c r="K311" s="233">
        <v>6.66</v>
      </c>
      <c r="L311" s="233" t="s">
        <v>2399</v>
      </c>
      <c r="M311" s="19"/>
      <c r="N311" s="19"/>
      <c r="O311" s="19"/>
      <c r="P311" s="19"/>
      <c r="Q311" s="19"/>
      <c r="R311" s="19"/>
      <c r="S311" s="19"/>
      <c r="T311" s="19"/>
      <c r="U311" s="19"/>
      <c r="V311" s="19"/>
      <c r="W311" s="19"/>
      <c r="X311" s="19"/>
      <c r="Y311" s="19"/>
      <c r="Z311" s="19"/>
    </row>
    <row r="312" spans="1:26">
      <c r="A312" s="233" t="s">
        <v>3112</v>
      </c>
      <c r="B312" s="233" t="s">
        <v>2646</v>
      </c>
      <c r="C312" s="233" t="s">
        <v>422</v>
      </c>
      <c r="D312" s="233" t="s">
        <v>3139</v>
      </c>
      <c r="E312" s="306" t="s">
        <v>3140</v>
      </c>
      <c r="F312" s="233"/>
      <c r="G312" s="233">
        <v>3</v>
      </c>
      <c r="H312" s="233">
        <v>3</v>
      </c>
      <c r="I312" s="233">
        <v>3</v>
      </c>
      <c r="J312" s="233">
        <v>10</v>
      </c>
      <c r="K312" s="233">
        <v>3.33</v>
      </c>
      <c r="L312" s="233" t="s">
        <v>2399</v>
      </c>
      <c r="M312" s="19"/>
      <c r="N312" s="19"/>
      <c r="O312" s="19"/>
      <c r="P312" s="19"/>
      <c r="Q312" s="19"/>
      <c r="R312" s="19"/>
      <c r="S312" s="19"/>
      <c r="T312" s="19"/>
      <c r="U312" s="19"/>
      <c r="V312" s="19"/>
      <c r="W312" s="19"/>
      <c r="X312" s="19"/>
      <c r="Y312" s="19"/>
      <c r="Z312" s="19"/>
    </row>
    <row r="313" spans="1:26">
      <c r="A313" s="233" t="s">
        <v>3112</v>
      </c>
      <c r="B313" s="233" t="s">
        <v>2646</v>
      </c>
      <c r="C313" s="233" t="s">
        <v>422</v>
      </c>
      <c r="D313" s="233" t="s">
        <v>3141</v>
      </c>
      <c r="E313" s="306" t="s">
        <v>3142</v>
      </c>
      <c r="F313" s="233" t="s">
        <v>3070</v>
      </c>
      <c r="G313" s="233">
        <v>3</v>
      </c>
      <c r="H313" s="233">
        <v>3</v>
      </c>
      <c r="I313" s="233">
        <v>3</v>
      </c>
      <c r="J313" s="233">
        <v>20</v>
      </c>
      <c r="K313" s="233">
        <v>6.66</v>
      </c>
      <c r="L313" s="233" t="s">
        <v>2399</v>
      </c>
      <c r="M313" s="19"/>
      <c r="N313" s="19"/>
      <c r="O313" s="19"/>
      <c r="P313" s="19"/>
      <c r="Q313" s="19"/>
      <c r="R313" s="19"/>
      <c r="S313" s="19"/>
      <c r="T313" s="19"/>
      <c r="U313" s="19"/>
      <c r="V313" s="19"/>
      <c r="W313" s="19"/>
      <c r="X313" s="19"/>
      <c r="Y313" s="19"/>
      <c r="Z313" s="19"/>
    </row>
    <row r="314" spans="1:26">
      <c r="A314" s="233" t="s">
        <v>3112</v>
      </c>
      <c r="B314" s="233" t="s">
        <v>2646</v>
      </c>
      <c r="C314" s="233" t="s">
        <v>422</v>
      </c>
      <c r="D314" s="305" t="s">
        <v>3143</v>
      </c>
      <c r="E314" s="311" t="s">
        <v>3144</v>
      </c>
      <c r="F314" s="305"/>
      <c r="G314" s="233">
        <v>3</v>
      </c>
      <c r="H314" s="233">
        <v>3</v>
      </c>
      <c r="I314" s="233">
        <v>3</v>
      </c>
      <c r="J314" s="233">
        <v>10</v>
      </c>
      <c r="K314" s="233">
        <v>3.33</v>
      </c>
      <c r="L314" s="233" t="s">
        <v>2399</v>
      </c>
      <c r="M314" s="19"/>
      <c r="N314" s="19"/>
      <c r="O314" s="19"/>
      <c r="P314" s="19"/>
      <c r="Q314" s="19"/>
      <c r="R314" s="19"/>
      <c r="S314" s="19"/>
      <c r="T314" s="19"/>
      <c r="U314" s="19"/>
      <c r="V314" s="19"/>
      <c r="W314" s="19"/>
      <c r="X314" s="19"/>
      <c r="Y314" s="19"/>
      <c r="Z314" s="19"/>
    </row>
    <row r="315" spans="1:26">
      <c r="A315" s="233" t="s">
        <v>2695</v>
      </c>
      <c r="B315" s="233" t="s">
        <v>2696</v>
      </c>
      <c r="C315" s="233" t="s">
        <v>422</v>
      </c>
      <c r="D315" s="233" t="s">
        <v>3145</v>
      </c>
      <c r="E315" s="306" t="s">
        <v>3146</v>
      </c>
      <c r="F315" s="233" t="s">
        <v>3147</v>
      </c>
      <c r="G315" s="233">
        <v>1</v>
      </c>
      <c r="H315" s="233">
        <v>1</v>
      </c>
      <c r="I315" s="233">
        <v>1</v>
      </c>
      <c r="J315" s="233">
        <v>20</v>
      </c>
      <c r="K315" s="233">
        <v>20</v>
      </c>
      <c r="L315" s="233" t="s">
        <v>2400</v>
      </c>
      <c r="M315" s="19"/>
      <c r="N315" s="19"/>
      <c r="O315" s="19"/>
      <c r="P315" s="19"/>
      <c r="Q315" s="19"/>
      <c r="R315" s="19"/>
      <c r="S315" s="19"/>
      <c r="T315" s="19"/>
      <c r="U315" s="19"/>
      <c r="V315" s="19"/>
      <c r="W315" s="19"/>
      <c r="X315" s="19"/>
      <c r="Y315" s="19"/>
      <c r="Z315" s="19"/>
    </row>
    <row r="316" spans="1:26">
      <c r="A316" s="233" t="s">
        <v>2695</v>
      </c>
      <c r="B316" s="233" t="s">
        <v>2696</v>
      </c>
      <c r="C316" s="233" t="s">
        <v>422</v>
      </c>
      <c r="D316" s="305" t="s">
        <v>3148</v>
      </c>
      <c r="E316" s="311" t="s">
        <v>3149</v>
      </c>
      <c r="F316" s="233" t="s">
        <v>3150</v>
      </c>
      <c r="G316" s="233">
        <v>1</v>
      </c>
      <c r="H316" s="233">
        <v>1</v>
      </c>
      <c r="I316" s="233">
        <v>1</v>
      </c>
      <c r="J316" s="233">
        <v>20</v>
      </c>
      <c r="K316" s="233">
        <v>20</v>
      </c>
      <c r="L316" s="233" t="s">
        <v>2400</v>
      </c>
      <c r="M316" s="19"/>
      <c r="N316" s="19"/>
      <c r="O316" s="19"/>
      <c r="P316" s="19"/>
      <c r="Q316" s="19"/>
      <c r="R316" s="19"/>
      <c r="S316" s="19"/>
      <c r="T316" s="19"/>
      <c r="U316" s="19"/>
      <c r="V316" s="19"/>
      <c r="W316" s="19"/>
      <c r="X316" s="19"/>
      <c r="Y316" s="19"/>
      <c r="Z316" s="19"/>
    </row>
    <row r="317" spans="1:26">
      <c r="A317" s="233" t="s">
        <v>2695</v>
      </c>
      <c r="B317" s="233" t="s">
        <v>2696</v>
      </c>
      <c r="C317" s="233" t="s">
        <v>422</v>
      </c>
      <c r="D317" s="233" t="s">
        <v>3151</v>
      </c>
      <c r="E317" s="306" t="s">
        <v>3152</v>
      </c>
      <c r="F317" s="233" t="s">
        <v>3153</v>
      </c>
      <c r="G317" s="233">
        <v>1</v>
      </c>
      <c r="H317" s="233">
        <v>1</v>
      </c>
      <c r="I317" s="233">
        <v>1</v>
      </c>
      <c r="J317" s="233">
        <v>20</v>
      </c>
      <c r="K317" s="233">
        <v>20</v>
      </c>
      <c r="L317" s="233" t="s">
        <v>2400</v>
      </c>
      <c r="M317" s="19"/>
      <c r="N317" s="19"/>
      <c r="O317" s="19"/>
      <c r="P317" s="19"/>
      <c r="Q317" s="19"/>
      <c r="R317" s="19"/>
      <c r="S317" s="19"/>
      <c r="T317" s="19"/>
      <c r="U317" s="19"/>
      <c r="V317" s="19"/>
      <c r="W317" s="19"/>
      <c r="X317" s="19"/>
      <c r="Y317" s="19"/>
      <c r="Z317" s="19"/>
    </row>
    <row r="318" spans="1:26">
      <c r="A318" s="233" t="s">
        <v>2695</v>
      </c>
      <c r="B318" s="233" t="s">
        <v>2696</v>
      </c>
      <c r="C318" s="233" t="s">
        <v>422</v>
      </c>
      <c r="D318" s="233" t="s">
        <v>3154</v>
      </c>
      <c r="E318" s="233" t="s">
        <v>3155</v>
      </c>
      <c r="F318" s="233" t="s">
        <v>722</v>
      </c>
      <c r="G318" s="233">
        <v>1</v>
      </c>
      <c r="H318" s="233">
        <v>1</v>
      </c>
      <c r="I318" s="233">
        <v>1</v>
      </c>
      <c r="J318" s="233">
        <v>10</v>
      </c>
      <c r="K318" s="233">
        <v>10</v>
      </c>
      <c r="L318" s="233" t="s">
        <v>2400</v>
      </c>
      <c r="M318" s="19"/>
      <c r="N318" s="19"/>
      <c r="O318" s="19"/>
      <c r="P318" s="19"/>
      <c r="Q318" s="19"/>
      <c r="R318" s="19"/>
      <c r="S318" s="19"/>
      <c r="T318" s="19"/>
      <c r="U318" s="19"/>
      <c r="V318" s="19"/>
      <c r="W318" s="19"/>
      <c r="X318" s="19"/>
      <c r="Y318" s="19"/>
      <c r="Z318" s="19"/>
    </row>
    <row r="319" spans="1:26">
      <c r="A319" s="233" t="s">
        <v>2695</v>
      </c>
      <c r="B319" s="233" t="s">
        <v>2696</v>
      </c>
      <c r="C319" s="233" t="s">
        <v>422</v>
      </c>
      <c r="D319" s="233" t="s">
        <v>3156</v>
      </c>
      <c r="E319" s="233" t="s">
        <v>3157</v>
      </c>
      <c r="F319" s="233" t="s">
        <v>3150</v>
      </c>
      <c r="G319" s="233">
        <v>1</v>
      </c>
      <c r="H319" s="233">
        <v>1</v>
      </c>
      <c r="I319" s="233">
        <v>1</v>
      </c>
      <c r="J319" s="233">
        <v>20</v>
      </c>
      <c r="K319" s="233">
        <v>20</v>
      </c>
      <c r="L319" s="233" t="s">
        <v>2400</v>
      </c>
      <c r="M319" s="44"/>
      <c r="N319" s="44"/>
      <c r="O319" s="44"/>
      <c r="P319" s="44"/>
      <c r="Q319" s="44"/>
      <c r="R319" s="44"/>
      <c r="S319" s="44"/>
      <c r="T319" s="44"/>
      <c r="U319" s="44"/>
      <c r="V319" s="44"/>
      <c r="W319" s="44"/>
      <c r="X319" s="44"/>
      <c r="Y319" s="44"/>
      <c r="Z319" s="44"/>
    </row>
    <row r="320" spans="1:26">
      <c r="A320" s="233" t="s">
        <v>2695</v>
      </c>
      <c r="B320" s="233" t="s">
        <v>2696</v>
      </c>
      <c r="C320" s="233" t="s">
        <v>422</v>
      </c>
      <c r="D320" s="233" t="s">
        <v>3158</v>
      </c>
      <c r="E320" s="233" t="s">
        <v>3159</v>
      </c>
      <c r="F320" s="233" t="s">
        <v>722</v>
      </c>
      <c r="G320" s="233">
        <v>1</v>
      </c>
      <c r="H320" s="233">
        <v>1</v>
      </c>
      <c r="I320" s="233">
        <v>1</v>
      </c>
      <c r="J320" s="233">
        <v>10</v>
      </c>
      <c r="K320" s="233">
        <v>10</v>
      </c>
      <c r="L320" s="233" t="s">
        <v>2400</v>
      </c>
      <c r="M320" s="44"/>
      <c r="N320" s="44"/>
      <c r="O320" s="44"/>
      <c r="P320" s="44"/>
      <c r="Q320" s="44"/>
      <c r="R320" s="44"/>
      <c r="S320" s="44"/>
      <c r="T320" s="44"/>
      <c r="U320" s="44"/>
      <c r="V320" s="44"/>
      <c r="W320" s="44"/>
      <c r="X320" s="44"/>
      <c r="Y320" s="44"/>
      <c r="Z320" s="44"/>
    </row>
    <row r="321" spans="1:26">
      <c r="A321" s="233" t="s">
        <v>2695</v>
      </c>
      <c r="B321" s="233" t="s">
        <v>2696</v>
      </c>
      <c r="C321" s="233" t="s">
        <v>422</v>
      </c>
      <c r="D321" s="233" t="s">
        <v>3160</v>
      </c>
      <c r="E321" s="233" t="s">
        <v>3161</v>
      </c>
      <c r="F321" s="233" t="s">
        <v>722</v>
      </c>
      <c r="G321" s="233">
        <v>1</v>
      </c>
      <c r="H321" s="233">
        <v>1</v>
      </c>
      <c r="I321" s="233">
        <v>1</v>
      </c>
      <c r="J321" s="233">
        <v>10</v>
      </c>
      <c r="K321" s="233">
        <v>10</v>
      </c>
      <c r="L321" s="233" t="s">
        <v>2400</v>
      </c>
      <c r="M321" s="44"/>
      <c r="N321" s="44"/>
      <c r="O321" s="44"/>
      <c r="P321" s="44"/>
      <c r="Q321" s="44"/>
      <c r="R321" s="44"/>
      <c r="S321" s="44"/>
      <c r="T321" s="44"/>
      <c r="U321" s="44"/>
      <c r="V321" s="44"/>
      <c r="W321" s="44"/>
      <c r="X321" s="44"/>
      <c r="Y321" s="44"/>
      <c r="Z321" s="44"/>
    </row>
    <row r="322" spans="1:26">
      <c r="A322" s="233" t="s">
        <v>2695</v>
      </c>
      <c r="B322" s="233" t="s">
        <v>2696</v>
      </c>
      <c r="C322" s="233" t="s">
        <v>422</v>
      </c>
      <c r="D322" s="233" t="s">
        <v>3162</v>
      </c>
      <c r="E322" s="233" t="s">
        <v>3163</v>
      </c>
      <c r="F322" s="233" t="s">
        <v>722</v>
      </c>
      <c r="G322" s="233">
        <v>1</v>
      </c>
      <c r="H322" s="233">
        <v>1</v>
      </c>
      <c r="I322" s="233">
        <v>1</v>
      </c>
      <c r="J322" s="233">
        <v>10</v>
      </c>
      <c r="K322" s="233">
        <v>10</v>
      </c>
      <c r="L322" s="233" t="s">
        <v>2400</v>
      </c>
      <c r="M322" s="19"/>
      <c r="N322" s="19"/>
      <c r="O322" s="19"/>
      <c r="P322" s="19"/>
      <c r="Q322" s="19"/>
      <c r="R322" s="19"/>
      <c r="S322" s="19"/>
      <c r="T322" s="19"/>
      <c r="U322" s="19"/>
      <c r="V322" s="19"/>
      <c r="W322" s="19"/>
      <c r="X322" s="19"/>
      <c r="Y322" s="19"/>
      <c r="Z322" s="19"/>
    </row>
    <row r="323" spans="1:26">
      <c r="A323" s="233" t="s">
        <v>2695</v>
      </c>
      <c r="B323" s="233" t="s">
        <v>2696</v>
      </c>
      <c r="C323" s="233" t="s">
        <v>422</v>
      </c>
      <c r="D323" s="233" t="s">
        <v>3164</v>
      </c>
      <c r="E323" s="233" t="s">
        <v>3165</v>
      </c>
      <c r="F323" s="233" t="s">
        <v>3166</v>
      </c>
      <c r="G323" s="233">
        <v>1</v>
      </c>
      <c r="H323" s="233">
        <v>1</v>
      </c>
      <c r="I323" s="233">
        <v>1</v>
      </c>
      <c r="J323" s="233">
        <v>20</v>
      </c>
      <c r="K323" s="233">
        <v>20</v>
      </c>
      <c r="L323" s="233" t="s">
        <v>2400</v>
      </c>
      <c r="M323" s="19"/>
      <c r="N323" s="19"/>
      <c r="O323" s="19"/>
      <c r="P323" s="19"/>
      <c r="Q323" s="19"/>
      <c r="R323" s="19"/>
      <c r="S323" s="19"/>
      <c r="T323" s="19"/>
      <c r="U323" s="19"/>
      <c r="V323" s="19"/>
      <c r="W323" s="19"/>
      <c r="X323" s="19"/>
      <c r="Y323" s="19"/>
      <c r="Z323" s="19"/>
    </row>
    <row r="324" spans="1:26">
      <c r="A324" s="233" t="s">
        <v>2695</v>
      </c>
      <c r="B324" s="233" t="s">
        <v>2696</v>
      </c>
      <c r="C324" s="233" t="s">
        <v>422</v>
      </c>
      <c r="D324" s="233" t="s">
        <v>3167</v>
      </c>
      <c r="E324" s="233" t="s">
        <v>3168</v>
      </c>
      <c r="F324" s="233" t="s">
        <v>3169</v>
      </c>
      <c r="G324" s="233">
        <v>1</v>
      </c>
      <c r="H324" s="233">
        <v>1</v>
      </c>
      <c r="I324" s="233">
        <v>1</v>
      </c>
      <c r="J324" s="233">
        <v>10</v>
      </c>
      <c r="K324" s="233">
        <v>10</v>
      </c>
      <c r="L324" s="233" t="s">
        <v>2400</v>
      </c>
      <c r="M324" s="19"/>
      <c r="N324" s="19"/>
      <c r="O324" s="19"/>
      <c r="P324" s="19"/>
      <c r="Q324" s="19"/>
      <c r="R324" s="19"/>
      <c r="S324" s="19"/>
      <c r="T324" s="19"/>
      <c r="U324" s="19"/>
      <c r="V324" s="19"/>
      <c r="W324" s="19"/>
      <c r="X324" s="19"/>
      <c r="Y324" s="19"/>
      <c r="Z324" s="19"/>
    </row>
    <row r="325" spans="1:26">
      <c r="A325" s="233" t="s">
        <v>2695</v>
      </c>
      <c r="B325" s="233" t="s">
        <v>2696</v>
      </c>
      <c r="C325" s="233" t="s">
        <v>422</v>
      </c>
      <c r="D325" s="233" t="s">
        <v>3170</v>
      </c>
      <c r="E325" s="233" t="s">
        <v>3171</v>
      </c>
      <c r="F325" s="233" t="s">
        <v>3172</v>
      </c>
      <c r="G325" s="233">
        <v>1</v>
      </c>
      <c r="H325" s="233">
        <v>1</v>
      </c>
      <c r="I325" s="233">
        <v>1</v>
      </c>
      <c r="J325" s="233">
        <v>10</v>
      </c>
      <c r="K325" s="233">
        <v>10</v>
      </c>
      <c r="L325" s="233" t="s">
        <v>2400</v>
      </c>
      <c r="M325" s="19"/>
      <c r="N325" s="19"/>
      <c r="O325" s="19"/>
      <c r="P325" s="19"/>
      <c r="Q325" s="19"/>
      <c r="R325" s="19"/>
      <c r="S325" s="19"/>
      <c r="T325" s="19"/>
      <c r="U325" s="19"/>
      <c r="V325" s="19"/>
      <c r="W325" s="19"/>
      <c r="X325" s="19"/>
      <c r="Y325" s="19"/>
      <c r="Z325" s="19"/>
    </row>
    <row r="326" spans="1:26">
      <c r="A326" s="233" t="s">
        <v>2695</v>
      </c>
      <c r="B326" s="233" t="s">
        <v>3173</v>
      </c>
      <c r="C326" s="233" t="s">
        <v>422</v>
      </c>
      <c r="D326" s="233" t="s">
        <v>3174</v>
      </c>
      <c r="E326" s="233" t="s">
        <v>3175</v>
      </c>
      <c r="F326" s="233" t="s">
        <v>3176</v>
      </c>
      <c r="G326" s="233">
        <v>3</v>
      </c>
      <c r="H326" s="233">
        <v>3</v>
      </c>
      <c r="I326" s="233">
        <v>3</v>
      </c>
      <c r="J326" s="233">
        <v>20</v>
      </c>
      <c r="K326" s="233">
        <v>6.67</v>
      </c>
      <c r="L326" s="233" t="s">
        <v>2400</v>
      </c>
      <c r="M326" s="19"/>
      <c r="N326" s="19"/>
      <c r="O326" s="19"/>
      <c r="P326" s="19"/>
      <c r="Q326" s="19"/>
      <c r="R326" s="19"/>
      <c r="S326" s="19"/>
      <c r="T326" s="19"/>
      <c r="U326" s="19"/>
      <c r="V326" s="19"/>
      <c r="W326" s="19"/>
      <c r="X326" s="19"/>
      <c r="Y326" s="19"/>
      <c r="Z326" s="19"/>
    </row>
    <row r="327" spans="1:26">
      <c r="A327" s="233" t="s">
        <v>2695</v>
      </c>
      <c r="B327" s="233" t="s">
        <v>3173</v>
      </c>
      <c r="C327" s="233" t="s">
        <v>422</v>
      </c>
      <c r="D327" s="233" t="s">
        <v>3177</v>
      </c>
      <c r="E327" s="233" t="s">
        <v>3178</v>
      </c>
      <c r="F327" s="233" t="s">
        <v>3179</v>
      </c>
      <c r="G327" s="233">
        <v>3</v>
      </c>
      <c r="H327" s="233">
        <v>3</v>
      </c>
      <c r="I327" s="233">
        <v>3</v>
      </c>
      <c r="J327" s="233">
        <v>10</v>
      </c>
      <c r="K327" s="233">
        <v>3.33</v>
      </c>
      <c r="L327" s="233" t="s">
        <v>2400</v>
      </c>
      <c r="M327" s="19"/>
      <c r="N327" s="19"/>
      <c r="O327" s="19"/>
      <c r="P327" s="19"/>
      <c r="Q327" s="19"/>
      <c r="R327" s="19"/>
      <c r="S327" s="19"/>
      <c r="T327" s="19"/>
      <c r="U327" s="19"/>
      <c r="V327" s="19"/>
      <c r="W327" s="19"/>
      <c r="X327" s="19"/>
      <c r="Y327" s="19"/>
      <c r="Z327" s="19"/>
    </row>
    <row r="328" spans="1:26">
      <c r="A328" s="233" t="s">
        <v>2400</v>
      </c>
      <c r="B328" s="233" t="s">
        <v>3180</v>
      </c>
      <c r="C328" s="233" t="s">
        <v>422</v>
      </c>
      <c r="D328" s="233" t="s">
        <v>3181</v>
      </c>
      <c r="E328" s="233" t="s">
        <v>3182</v>
      </c>
      <c r="F328" s="233" t="s">
        <v>3183</v>
      </c>
      <c r="G328" s="233">
        <v>1</v>
      </c>
      <c r="H328" s="233">
        <v>1</v>
      </c>
      <c r="I328" s="233">
        <v>1</v>
      </c>
      <c r="J328" s="233">
        <v>20</v>
      </c>
      <c r="K328" s="233">
        <v>20</v>
      </c>
      <c r="L328" s="233" t="s">
        <v>2400</v>
      </c>
      <c r="M328" s="19"/>
      <c r="N328" s="19"/>
      <c r="O328" s="19"/>
      <c r="P328" s="19"/>
      <c r="Q328" s="19"/>
      <c r="R328" s="19"/>
      <c r="S328" s="19"/>
      <c r="T328" s="19"/>
      <c r="U328" s="19"/>
      <c r="V328" s="19"/>
      <c r="W328" s="19"/>
      <c r="X328" s="19"/>
      <c r="Y328" s="19"/>
      <c r="Z328" s="19"/>
    </row>
    <row r="329" spans="1:26">
      <c r="A329" s="233" t="s">
        <v>2695</v>
      </c>
      <c r="B329" s="233" t="s">
        <v>3184</v>
      </c>
      <c r="C329" s="233" t="s">
        <v>422</v>
      </c>
      <c r="D329" s="233" t="s">
        <v>3185</v>
      </c>
      <c r="E329" s="233" t="s">
        <v>3186</v>
      </c>
      <c r="F329" s="233" t="s">
        <v>3187</v>
      </c>
      <c r="G329" s="233">
        <v>1</v>
      </c>
      <c r="H329" s="233">
        <v>1</v>
      </c>
      <c r="I329" s="233">
        <v>1</v>
      </c>
      <c r="J329" s="233">
        <v>20</v>
      </c>
      <c r="K329" s="233">
        <v>20</v>
      </c>
      <c r="L329" s="233" t="s">
        <v>2400</v>
      </c>
      <c r="M329" s="19"/>
      <c r="N329" s="19"/>
      <c r="O329" s="19"/>
      <c r="P329" s="19"/>
      <c r="Q329" s="19"/>
      <c r="R329" s="19"/>
      <c r="S329" s="19"/>
      <c r="T329" s="19"/>
      <c r="U329" s="19"/>
      <c r="V329" s="19"/>
      <c r="W329" s="19"/>
      <c r="X329" s="19"/>
      <c r="Y329" s="19"/>
      <c r="Z329" s="19"/>
    </row>
    <row r="330" spans="1:26">
      <c r="A330" s="233" t="s">
        <v>2699</v>
      </c>
      <c r="B330" s="305" t="s">
        <v>951</v>
      </c>
      <c r="C330" s="233" t="s">
        <v>422</v>
      </c>
      <c r="D330" s="305" t="s">
        <v>3188</v>
      </c>
      <c r="E330" s="311" t="s">
        <v>3189</v>
      </c>
      <c r="F330" s="305" t="s">
        <v>3190</v>
      </c>
      <c r="G330" s="233">
        <v>5</v>
      </c>
      <c r="H330" s="233">
        <v>3</v>
      </c>
      <c r="I330" s="233">
        <v>5</v>
      </c>
      <c r="J330" s="233">
        <v>20</v>
      </c>
      <c r="K330" s="233">
        <v>4</v>
      </c>
      <c r="L330" s="233" t="s">
        <v>2401</v>
      </c>
      <c r="M330" s="44"/>
      <c r="N330" s="44"/>
      <c r="O330" s="44"/>
      <c r="P330" s="44"/>
      <c r="Q330" s="44"/>
      <c r="R330" s="44"/>
      <c r="S330" s="44"/>
      <c r="T330" s="44"/>
      <c r="U330" s="44"/>
      <c r="V330" s="44"/>
      <c r="W330" s="44"/>
      <c r="X330" s="44"/>
      <c r="Y330" s="44"/>
      <c r="Z330" s="44"/>
    </row>
    <row r="331" spans="1:26">
      <c r="A331" s="305" t="s">
        <v>2705</v>
      </c>
      <c r="B331" s="233" t="s">
        <v>2706</v>
      </c>
      <c r="C331" s="233" t="s">
        <v>422</v>
      </c>
      <c r="D331" s="233" t="s">
        <v>3191</v>
      </c>
      <c r="E331" s="306" t="s">
        <v>3192</v>
      </c>
      <c r="F331" s="233" t="s">
        <v>3193</v>
      </c>
      <c r="G331" s="482">
        <v>4</v>
      </c>
      <c r="H331" s="483">
        <v>1</v>
      </c>
      <c r="I331" s="233">
        <v>4</v>
      </c>
      <c r="J331" s="233">
        <v>10</v>
      </c>
      <c r="K331" s="233">
        <v>2.5</v>
      </c>
      <c r="L331" s="233" t="s">
        <v>2401</v>
      </c>
      <c r="M331" s="19"/>
      <c r="N331" s="19"/>
      <c r="O331" s="19"/>
      <c r="P331" s="19"/>
      <c r="Q331" s="19"/>
      <c r="R331" s="19"/>
      <c r="S331" s="19"/>
      <c r="T331" s="19"/>
      <c r="U331" s="19"/>
      <c r="V331" s="19"/>
      <c r="W331" s="19"/>
      <c r="X331" s="19"/>
      <c r="Y331" s="19"/>
      <c r="Z331" s="19"/>
    </row>
    <row r="332" spans="1:26">
      <c r="A332" s="305" t="s">
        <v>2705</v>
      </c>
      <c r="B332" s="233" t="s">
        <v>2706</v>
      </c>
      <c r="C332" s="233" t="s">
        <v>422</v>
      </c>
      <c r="D332" s="233" t="s">
        <v>3194</v>
      </c>
      <c r="E332" s="233" t="s">
        <v>3195</v>
      </c>
      <c r="F332" s="233" t="s">
        <v>3196</v>
      </c>
      <c r="G332" s="482">
        <v>4</v>
      </c>
      <c r="H332" s="483">
        <v>1</v>
      </c>
      <c r="I332" s="233">
        <v>4</v>
      </c>
      <c r="J332" s="233">
        <v>20</v>
      </c>
      <c r="K332" s="233">
        <v>5</v>
      </c>
      <c r="L332" s="233" t="s">
        <v>2401</v>
      </c>
      <c r="M332" s="19"/>
      <c r="N332" s="19"/>
      <c r="O332" s="19"/>
      <c r="P332" s="19"/>
      <c r="Q332" s="19"/>
      <c r="R332" s="19"/>
      <c r="S332" s="19"/>
      <c r="T332" s="19"/>
      <c r="U332" s="19"/>
      <c r="V332" s="19"/>
      <c r="W332" s="19"/>
      <c r="X332" s="19"/>
      <c r="Y332" s="19"/>
      <c r="Z332" s="19"/>
    </row>
    <row r="333" spans="1:26">
      <c r="A333" s="305" t="s">
        <v>2705</v>
      </c>
      <c r="B333" s="233" t="s">
        <v>2706</v>
      </c>
      <c r="C333" s="233" t="s">
        <v>422</v>
      </c>
      <c r="D333" s="233" t="s">
        <v>3197</v>
      </c>
      <c r="E333" s="233" t="s">
        <v>3198</v>
      </c>
      <c r="F333" s="233" t="s">
        <v>3199</v>
      </c>
      <c r="G333" s="482">
        <v>4</v>
      </c>
      <c r="H333" s="483">
        <v>1</v>
      </c>
      <c r="I333" s="233">
        <v>4</v>
      </c>
      <c r="J333" s="233">
        <v>20</v>
      </c>
      <c r="K333" s="233">
        <v>5</v>
      </c>
      <c r="L333" s="233" t="s">
        <v>2401</v>
      </c>
      <c r="M333" s="19"/>
      <c r="N333" s="19"/>
      <c r="O333" s="19"/>
      <c r="P333" s="19"/>
      <c r="Q333" s="19"/>
      <c r="R333" s="19"/>
      <c r="S333" s="19"/>
      <c r="T333" s="19"/>
      <c r="U333" s="19"/>
      <c r="V333" s="19"/>
      <c r="W333" s="19"/>
      <c r="X333" s="19"/>
      <c r="Y333" s="19"/>
      <c r="Z333" s="19"/>
    </row>
    <row r="334" spans="1:26">
      <c r="A334" s="305" t="s">
        <v>2705</v>
      </c>
      <c r="B334" s="233" t="s">
        <v>2706</v>
      </c>
      <c r="C334" s="233" t="s">
        <v>422</v>
      </c>
      <c r="D334" s="233" t="s">
        <v>3200</v>
      </c>
      <c r="E334" s="306" t="s">
        <v>3201</v>
      </c>
      <c r="F334" s="233" t="s">
        <v>3202</v>
      </c>
      <c r="G334" s="482">
        <v>4</v>
      </c>
      <c r="H334" s="483">
        <v>1</v>
      </c>
      <c r="I334" s="233">
        <v>4</v>
      </c>
      <c r="J334" s="233">
        <v>20</v>
      </c>
      <c r="K334" s="233">
        <v>5</v>
      </c>
      <c r="L334" s="233" t="s">
        <v>2401</v>
      </c>
      <c r="M334" s="19"/>
      <c r="N334" s="19"/>
      <c r="O334" s="19"/>
      <c r="P334" s="19"/>
      <c r="Q334" s="19"/>
      <c r="R334" s="19"/>
      <c r="S334" s="19"/>
      <c r="T334" s="19"/>
      <c r="U334" s="19"/>
      <c r="V334" s="19"/>
      <c r="W334" s="19"/>
      <c r="X334" s="19"/>
      <c r="Y334" s="19"/>
      <c r="Z334" s="19"/>
    </row>
    <row r="335" spans="1:26">
      <c r="A335" s="305" t="s">
        <v>2705</v>
      </c>
      <c r="B335" s="233" t="s">
        <v>2706</v>
      </c>
      <c r="C335" s="233" t="s">
        <v>422</v>
      </c>
      <c r="D335" s="233" t="s">
        <v>3203</v>
      </c>
      <c r="E335" s="306" t="s">
        <v>3204</v>
      </c>
      <c r="F335" s="233" t="s">
        <v>3205</v>
      </c>
      <c r="G335" s="482">
        <v>4</v>
      </c>
      <c r="H335" s="483">
        <v>1</v>
      </c>
      <c r="I335" s="233">
        <v>4</v>
      </c>
      <c r="J335" s="233">
        <v>20</v>
      </c>
      <c r="K335" s="233">
        <v>5</v>
      </c>
      <c r="L335" s="233" t="s">
        <v>2401</v>
      </c>
      <c r="M335" s="19"/>
      <c r="N335" s="19"/>
      <c r="O335" s="19"/>
      <c r="P335" s="19"/>
      <c r="Q335" s="19"/>
      <c r="R335" s="19"/>
      <c r="S335" s="19"/>
      <c r="T335" s="19"/>
      <c r="U335" s="19"/>
      <c r="V335" s="19"/>
      <c r="W335" s="19"/>
      <c r="X335" s="19"/>
      <c r="Y335" s="19"/>
      <c r="Z335" s="19"/>
    </row>
    <row r="336" spans="1:26">
      <c r="A336" s="305" t="s">
        <v>2705</v>
      </c>
      <c r="B336" s="233" t="s">
        <v>2706</v>
      </c>
      <c r="C336" s="233" t="s">
        <v>422</v>
      </c>
      <c r="D336" s="233" t="s">
        <v>3206</v>
      </c>
      <c r="E336" s="306" t="s">
        <v>3207</v>
      </c>
      <c r="F336" s="233" t="s">
        <v>2857</v>
      </c>
      <c r="G336" s="482">
        <v>4</v>
      </c>
      <c r="H336" s="483">
        <v>1</v>
      </c>
      <c r="I336" s="233">
        <v>4</v>
      </c>
      <c r="J336" s="233">
        <v>10</v>
      </c>
      <c r="K336" s="233">
        <v>0</v>
      </c>
      <c r="L336" s="233" t="s">
        <v>2401</v>
      </c>
      <c r="M336" s="19"/>
      <c r="N336" s="19"/>
      <c r="O336" s="19"/>
      <c r="P336" s="19"/>
      <c r="Q336" s="19"/>
      <c r="R336" s="19"/>
      <c r="S336" s="19"/>
      <c r="T336" s="19"/>
      <c r="U336" s="19"/>
      <c r="V336" s="19"/>
      <c r="W336" s="19"/>
      <c r="X336" s="19"/>
      <c r="Y336" s="19"/>
      <c r="Z336" s="19"/>
    </row>
    <row r="337" spans="1:26">
      <c r="A337" s="305" t="s">
        <v>2705</v>
      </c>
      <c r="B337" s="233" t="s">
        <v>2706</v>
      </c>
      <c r="C337" s="233" t="s">
        <v>422</v>
      </c>
      <c r="D337" s="233" t="s">
        <v>3208</v>
      </c>
      <c r="E337" s="306" t="s">
        <v>3209</v>
      </c>
      <c r="F337" s="233" t="s">
        <v>3210</v>
      </c>
      <c r="G337" s="482">
        <v>4</v>
      </c>
      <c r="H337" s="483">
        <v>1</v>
      </c>
      <c r="I337" s="233">
        <v>4</v>
      </c>
      <c r="J337" s="233">
        <v>20</v>
      </c>
      <c r="K337" s="233">
        <v>5</v>
      </c>
      <c r="L337" s="233" t="s">
        <v>2401</v>
      </c>
      <c r="M337" s="19"/>
      <c r="N337" s="19"/>
      <c r="O337" s="19"/>
      <c r="P337" s="19"/>
      <c r="Q337" s="19"/>
      <c r="R337" s="19"/>
      <c r="S337" s="19"/>
      <c r="T337" s="19"/>
      <c r="U337" s="19"/>
      <c r="V337" s="19"/>
      <c r="W337" s="19"/>
      <c r="X337" s="19"/>
      <c r="Y337" s="19"/>
      <c r="Z337" s="19"/>
    </row>
    <row r="338" spans="1:26">
      <c r="A338" s="305" t="s">
        <v>2705</v>
      </c>
      <c r="B338" s="233" t="s">
        <v>2706</v>
      </c>
      <c r="C338" s="233" t="s">
        <v>422</v>
      </c>
      <c r="D338" s="233" t="s">
        <v>3211</v>
      </c>
      <c r="E338" s="306" t="s">
        <v>3212</v>
      </c>
      <c r="F338" s="233" t="s">
        <v>3213</v>
      </c>
      <c r="G338" s="482">
        <v>4</v>
      </c>
      <c r="H338" s="483">
        <v>1</v>
      </c>
      <c r="I338" s="233">
        <v>4</v>
      </c>
      <c r="J338" s="233">
        <v>20</v>
      </c>
      <c r="K338" s="233">
        <v>5</v>
      </c>
      <c r="L338" s="233" t="s">
        <v>2401</v>
      </c>
      <c r="M338" s="19"/>
      <c r="N338" s="19"/>
      <c r="O338" s="19"/>
      <c r="P338" s="19"/>
      <c r="Q338" s="19"/>
      <c r="R338" s="19"/>
      <c r="S338" s="19"/>
      <c r="T338" s="19"/>
      <c r="U338" s="19"/>
      <c r="V338" s="19"/>
      <c r="W338" s="19"/>
      <c r="X338" s="19"/>
      <c r="Y338" s="19"/>
      <c r="Z338" s="19"/>
    </row>
    <row r="339" spans="1:26">
      <c r="A339" s="305" t="s">
        <v>2705</v>
      </c>
      <c r="B339" s="233" t="s">
        <v>2706</v>
      </c>
      <c r="C339" s="233" t="s">
        <v>422</v>
      </c>
      <c r="D339" s="233" t="s">
        <v>3214</v>
      </c>
      <c r="E339" s="306" t="s">
        <v>3215</v>
      </c>
      <c r="F339" s="233" t="s">
        <v>3216</v>
      </c>
      <c r="G339" s="482">
        <v>4</v>
      </c>
      <c r="H339" s="483">
        <v>1</v>
      </c>
      <c r="I339" s="233">
        <v>4</v>
      </c>
      <c r="J339" s="233">
        <v>20</v>
      </c>
      <c r="K339" s="233">
        <v>5</v>
      </c>
      <c r="L339" s="233" t="s">
        <v>2401</v>
      </c>
      <c r="M339" s="44"/>
      <c r="N339" s="44"/>
      <c r="O339" s="44"/>
      <c r="P339" s="44"/>
      <c r="Q339" s="44"/>
      <c r="R339" s="44"/>
      <c r="S339" s="44"/>
      <c r="T339" s="44"/>
      <c r="U339" s="44"/>
      <c r="V339" s="44"/>
      <c r="W339" s="44"/>
      <c r="X339" s="44"/>
      <c r="Y339" s="44"/>
      <c r="Z339" s="44"/>
    </row>
    <row r="340" spans="1:26">
      <c r="A340" s="305" t="s">
        <v>2705</v>
      </c>
      <c r="B340" s="233" t="s">
        <v>2706</v>
      </c>
      <c r="C340" s="233" t="s">
        <v>422</v>
      </c>
      <c r="D340" s="233" t="s">
        <v>3217</v>
      </c>
      <c r="E340" s="306" t="s">
        <v>3218</v>
      </c>
      <c r="F340" s="233" t="s">
        <v>3219</v>
      </c>
      <c r="G340" s="482">
        <v>4</v>
      </c>
      <c r="H340" s="483">
        <v>1</v>
      </c>
      <c r="I340" s="233">
        <v>4</v>
      </c>
      <c r="J340" s="233">
        <v>20</v>
      </c>
      <c r="K340" s="233">
        <v>5</v>
      </c>
      <c r="L340" s="233" t="s">
        <v>2401</v>
      </c>
      <c r="M340" s="44"/>
      <c r="N340" s="44"/>
      <c r="O340" s="44"/>
      <c r="P340" s="44"/>
      <c r="Q340" s="44"/>
      <c r="R340" s="44"/>
      <c r="S340" s="44"/>
      <c r="T340" s="44"/>
      <c r="U340" s="44"/>
      <c r="V340" s="44"/>
      <c r="W340" s="44"/>
      <c r="X340" s="44"/>
      <c r="Y340" s="44"/>
      <c r="Z340" s="44"/>
    </row>
    <row r="341" spans="1:26">
      <c r="A341" s="233" t="s">
        <v>2727</v>
      </c>
      <c r="B341" s="233" t="s">
        <v>2728</v>
      </c>
      <c r="C341" s="233" t="s">
        <v>422</v>
      </c>
      <c r="D341" s="233" t="s">
        <v>3220</v>
      </c>
      <c r="E341" s="306" t="s">
        <v>3221</v>
      </c>
      <c r="F341" s="233" t="s">
        <v>2857</v>
      </c>
      <c r="G341" s="308">
        <v>3</v>
      </c>
      <c r="H341" s="362">
        <v>2</v>
      </c>
      <c r="I341" s="233">
        <v>3</v>
      </c>
      <c r="J341" s="233">
        <v>10</v>
      </c>
      <c r="K341" s="233">
        <v>0</v>
      </c>
      <c r="L341" s="233" t="s">
        <v>2401</v>
      </c>
      <c r="M341" s="44"/>
      <c r="N341" s="44"/>
      <c r="O341" s="44"/>
      <c r="P341" s="44"/>
      <c r="Q341" s="44"/>
      <c r="R341" s="44"/>
      <c r="S341" s="44"/>
      <c r="T341" s="44"/>
      <c r="U341" s="44"/>
      <c r="V341" s="44"/>
      <c r="W341" s="44"/>
      <c r="X341" s="44"/>
      <c r="Y341" s="44"/>
      <c r="Z341" s="44"/>
    </row>
    <row r="342" spans="1:26">
      <c r="A342" s="233" t="s">
        <v>2727</v>
      </c>
      <c r="B342" s="233" t="s">
        <v>2728</v>
      </c>
      <c r="C342" s="233" t="s">
        <v>422</v>
      </c>
      <c r="D342" s="233" t="s">
        <v>3222</v>
      </c>
      <c r="E342" s="306" t="s">
        <v>3223</v>
      </c>
      <c r="F342" s="233" t="s">
        <v>2899</v>
      </c>
      <c r="G342" s="308">
        <v>3</v>
      </c>
      <c r="H342" s="362">
        <v>2</v>
      </c>
      <c r="I342" s="233">
        <v>3</v>
      </c>
      <c r="J342" s="233">
        <v>20</v>
      </c>
      <c r="K342" s="233">
        <v>6.67</v>
      </c>
      <c r="L342" s="233" t="s">
        <v>2401</v>
      </c>
      <c r="M342" s="19"/>
      <c r="N342" s="19"/>
      <c r="O342" s="19"/>
      <c r="P342" s="19"/>
      <c r="Q342" s="19"/>
      <c r="R342" s="19"/>
      <c r="S342" s="19"/>
      <c r="T342" s="19"/>
      <c r="U342" s="19"/>
      <c r="V342" s="19"/>
      <c r="W342" s="19"/>
      <c r="X342" s="19"/>
      <c r="Y342" s="19"/>
      <c r="Z342" s="19"/>
    </row>
    <row r="343" spans="1:26">
      <c r="A343" s="233" t="s">
        <v>2727</v>
      </c>
      <c r="B343" s="233" t="s">
        <v>2728</v>
      </c>
      <c r="C343" s="233" t="s">
        <v>422</v>
      </c>
      <c r="D343" s="233" t="s">
        <v>3224</v>
      </c>
      <c r="E343" s="306" t="s">
        <v>3225</v>
      </c>
      <c r="F343" s="233" t="s">
        <v>3226</v>
      </c>
      <c r="G343" s="308">
        <v>3</v>
      </c>
      <c r="H343" s="362">
        <v>2</v>
      </c>
      <c r="I343" s="233">
        <v>3</v>
      </c>
      <c r="J343" s="233">
        <v>20</v>
      </c>
      <c r="K343" s="233">
        <v>6.67</v>
      </c>
      <c r="L343" s="233" t="s">
        <v>2401</v>
      </c>
      <c r="M343" s="19"/>
      <c r="N343" s="19"/>
      <c r="O343" s="19"/>
      <c r="P343" s="19"/>
      <c r="Q343" s="19"/>
      <c r="R343" s="19"/>
      <c r="S343" s="19"/>
      <c r="T343" s="19"/>
      <c r="U343" s="19"/>
      <c r="V343" s="19"/>
      <c r="W343" s="19"/>
      <c r="X343" s="19"/>
      <c r="Y343" s="19"/>
      <c r="Z343" s="19"/>
    </row>
    <row r="344" spans="1:26">
      <c r="A344" s="233" t="s">
        <v>3227</v>
      </c>
      <c r="B344" s="233" t="s">
        <v>3228</v>
      </c>
      <c r="C344" s="233" t="s">
        <v>422</v>
      </c>
      <c r="D344" s="233" t="s">
        <v>499</v>
      </c>
      <c r="E344" s="306" t="s">
        <v>500</v>
      </c>
      <c r="F344" s="233" t="s">
        <v>3193</v>
      </c>
      <c r="G344" s="308">
        <v>2</v>
      </c>
      <c r="H344" s="362">
        <v>2</v>
      </c>
      <c r="I344" s="233">
        <v>2</v>
      </c>
      <c r="J344" s="233">
        <v>10</v>
      </c>
      <c r="K344" s="233">
        <v>5</v>
      </c>
      <c r="L344" s="233" t="s">
        <v>2401</v>
      </c>
      <c r="M344" s="19"/>
      <c r="N344" s="19"/>
      <c r="O344" s="19"/>
      <c r="P344" s="19"/>
      <c r="Q344" s="19"/>
      <c r="R344" s="19"/>
      <c r="S344" s="19"/>
      <c r="T344" s="19"/>
      <c r="U344" s="19"/>
      <c r="V344" s="19"/>
      <c r="W344" s="19"/>
      <c r="X344" s="19"/>
      <c r="Y344" s="19"/>
      <c r="Z344" s="19"/>
    </row>
    <row r="345" spans="1:26">
      <c r="A345" s="233" t="s">
        <v>3229</v>
      </c>
      <c r="B345" s="233" t="s">
        <v>3230</v>
      </c>
      <c r="C345" s="233" t="s">
        <v>422</v>
      </c>
      <c r="D345" s="233" t="s">
        <v>3231</v>
      </c>
      <c r="E345" s="306" t="s">
        <v>3232</v>
      </c>
      <c r="F345" s="233" t="s">
        <v>3193</v>
      </c>
      <c r="G345" s="308">
        <v>2</v>
      </c>
      <c r="H345" s="362">
        <v>2</v>
      </c>
      <c r="I345" s="233">
        <v>2</v>
      </c>
      <c r="J345" s="233">
        <v>10</v>
      </c>
      <c r="K345" s="233">
        <v>5</v>
      </c>
      <c r="L345" s="233" t="s">
        <v>2401</v>
      </c>
      <c r="M345" s="19"/>
      <c r="N345" s="19"/>
      <c r="O345" s="19"/>
      <c r="P345" s="19"/>
      <c r="Q345" s="19"/>
      <c r="R345" s="19"/>
      <c r="S345" s="19"/>
      <c r="T345" s="19"/>
      <c r="U345" s="19"/>
      <c r="V345" s="19"/>
      <c r="W345" s="19"/>
      <c r="X345" s="19"/>
      <c r="Y345" s="19"/>
      <c r="Z345" s="19"/>
    </row>
    <row r="346" spans="1:26">
      <c r="A346" s="233" t="s">
        <v>3233</v>
      </c>
      <c r="B346" s="233" t="s">
        <v>3234</v>
      </c>
      <c r="C346" s="233" t="s">
        <v>422</v>
      </c>
      <c r="D346" s="233" t="s">
        <v>499</v>
      </c>
      <c r="E346" s="306" t="s">
        <v>500</v>
      </c>
      <c r="F346" s="233" t="s">
        <v>3193</v>
      </c>
      <c r="G346" s="308">
        <v>2</v>
      </c>
      <c r="H346" s="362">
        <v>2</v>
      </c>
      <c r="I346" s="233">
        <v>2</v>
      </c>
      <c r="J346" s="233">
        <v>10</v>
      </c>
      <c r="K346" s="233">
        <v>5</v>
      </c>
      <c r="L346" s="233" t="s">
        <v>2401</v>
      </c>
      <c r="M346" s="19"/>
      <c r="N346" s="19"/>
      <c r="O346" s="19"/>
      <c r="P346" s="19"/>
      <c r="Q346" s="19"/>
      <c r="R346" s="19"/>
      <c r="S346" s="19"/>
      <c r="T346" s="19"/>
      <c r="U346" s="19"/>
      <c r="V346" s="19"/>
      <c r="W346" s="19"/>
      <c r="X346" s="19"/>
      <c r="Y346" s="19"/>
      <c r="Z346" s="19"/>
    </row>
    <row r="347" spans="1:26">
      <c r="A347" s="233" t="s">
        <v>3235</v>
      </c>
      <c r="B347" s="233" t="s">
        <v>3236</v>
      </c>
      <c r="C347" s="233" t="s">
        <v>422</v>
      </c>
      <c r="D347" s="233" t="s">
        <v>3237</v>
      </c>
      <c r="E347" s="306" t="s">
        <v>3238</v>
      </c>
      <c r="F347" s="233" t="s">
        <v>3239</v>
      </c>
      <c r="G347" s="308">
        <v>4</v>
      </c>
      <c r="H347" s="362">
        <v>4</v>
      </c>
      <c r="I347" s="233">
        <v>4</v>
      </c>
      <c r="J347" s="233">
        <v>20</v>
      </c>
      <c r="K347" s="233">
        <v>5</v>
      </c>
      <c r="L347" s="233" t="s">
        <v>2401</v>
      </c>
      <c r="M347" s="19"/>
      <c r="N347" s="19"/>
      <c r="O347" s="19"/>
      <c r="P347" s="19"/>
      <c r="Q347" s="19"/>
      <c r="R347" s="19"/>
      <c r="S347" s="19"/>
      <c r="T347" s="19"/>
      <c r="U347" s="19"/>
      <c r="V347" s="19"/>
      <c r="W347" s="19"/>
      <c r="X347" s="19"/>
      <c r="Y347" s="19"/>
      <c r="Z347" s="19"/>
    </row>
    <row r="348" spans="1:26">
      <c r="A348" s="233" t="s">
        <v>3240</v>
      </c>
      <c r="B348" s="233" t="s">
        <v>3241</v>
      </c>
      <c r="C348" s="233" t="s">
        <v>422</v>
      </c>
      <c r="D348" s="233" t="s">
        <v>3242</v>
      </c>
      <c r="E348" s="306" t="s">
        <v>3243</v>
      </c>
      <c r="F348" s="233" t="s">
        <v>3193</v>
      </c>
      <c r="G348" s="308">
        <v>2</v>
      </c>
      <c r="H348" s="362">
        <v>1</v>
      </c>
      <c r="I348" s="233">
        <v>2</v>
      </c>
      <c r="J348" s="233">
        <v>10</v>
      </c>
      <c r="K348" s="233">
        <v>5</v>
      </c>
      <c r="L348" s="233" t="s">
        <v>2401</v>
      </c>
      <c r="M348" s="19"/>
      <c r="N348" s="19"/>
      <c r="O348" s="19"/>
      <c r="P348" s="19"/>
      <c r="Q348" s="19"/>
      <c r="R348" s="19"/>
      <c r="S348" s="19"/>
      <c r="T348" s="19"/>
      <c r="U348" s="19"/>
      <c r="V348" s="19"/>
      <c r="W348" s="19"/>
      <c r="X348" s="19"/>
      <c r="Y348" s="19"/>
      <c r="Z348" s="19"/>
    </row>
    <row r="349" spans="1:26">
      <c r="A349" s="233" t="s">
        <v>3244</v>
      </c>
      <c r="B349" s="233" t="s">
        <v>3245</v>
      </c>
      <c r="C349" s="233" t="s">
        <v>422</v>
      </c>
      <c r="D349" s="233" t="s">
        <v>3246</v>
      </c>
      <c r="E349" s="306" t="s">
        <v>3247</v>
      </c>
      <c r="F349" s="233" t="s">
        <v>2899</v>
      </c>
      <c r="G349" s="308">
        <v>3</v>
      </c>
      <c r="H349" s="362">
        <v>3</v>
      </c>
      <c r="I349" s="233">
        <v>3</v>
      </c>
      <c r="J349" s="233">
        <v>20</v>
      </c>
      <c r="K349" s="233">
        <v>6.67</v>
      </c>
      <c r="L349" s="233" t="s">
        <v>2401</v>
      </c>
      <c r="M349" s="19"/>
      <c r="N349" s="19"/>
      <c r="O349" s="19"/>
      <c r="P349" s="19"/>
      <c r="Q349" s="19"/>
      <c r="R349" s="19"/>
      <c r="S349" s="19"/>
      <c r="T349" s="19"/>
      <c r="U349" s="19"/>
      <c r="V349" s="19"/>
      <c r="W349" s="19"/>
      <c r="X349" s="19"/>
      <c r="Y349" s="19"/>
      <c r="Z349" s="19"/>
    </row>
    <row r="350" spans="1:26">
      <c r="A350" s="233" t="s">
        <v>2738</v>
      </c>
      <c r="B350" s="233" t="s">
        <v>2739</v>
      </c>
      <c r="C350" s="233" t="s">
        <v>422</v>
      </c>
      <c r="D350" s="233" t="s">
        <v>3248</v>
      </c>
      <c r="E350" s="306" t="s">
        <v>3249</v>
      </c>
      <c r="F350" s="233" t="s">
        <v>3250</v>
      </c>
      <c r="G350" s="308">
        <v>2</v>
      </c>
      <c r="H350" s="362">
        <v>2</v>
      </c>
      <c r="I350" s="233">
        <v>2</v>
      </c>
      <c r="J350" s="233">
        <v>20</v>
      </c>
      <c r="K350" s="233">
        <v>10</v>
      </c>
      <c r="L350" s="233" t="s">
        <v>2401</v>
      </c>
      <c r="M350" s="44"/>
      <c r="N350" s="44"/>
      <c r="O350" s="44"/>
      <c r="P350" s="44"/>
      <c r="Q350" s="44"/>
      <c r="R350" s="44"/>
      <c r="S350" s="44"/>
      <c r="T350" s="44"/>
      <c r="U350" s="44"/>
      <c r="V350" s="44"/>
      <c r="W350" s="44"/>
      <c r="X350" s="44"/>
      <c r="Y350" s="44"/>
      <c r="Z350" s="44"/>
    </row>
    <row r="351" spans="1:26">
      <c r="A351" s="233" t="s">
        <v>2745</v>
      </c>
      <c r="B351" s="233" t="s">
        <v>2746</v>
      </c>
      <c r="C351" s="233" t="s">
        <v>422</v>
      </c>
      <c r="D351" s="233" t="s">
        <v>3251</v>
      </c>
      <c r="E351" s="306" t="s">
        <v>3252</v>
      </c>
      <c r="F351" s="233" t="s">
        <v>2899</v>
      </c>
      <c r="G351" s="308">
        <v>1</v>
      </c>
      <c r="H351" s="362">
        <v>1</v>
      </c>
      <c r="I351" s="233">
        <v>1</v>
      </c>
      <c r="J351" s="233">
        <v>20</v>
      </c>
      <c r="K351" s="233">
        <v>20</v>
      </c>
      <c r="L351" s="233" t="s">
        <v>2401</v>
      </c>
      <c r="M351" s="44"/>
      <c r="N351" s="44"/>
      <c r="O351" s="44"/>
      <c r="P351" s="44"/>
      <c r="Q351" s="44"/>
      <c r="R351" s="44"/>
      <c r="S351" s="44"/>
      <c r="T351" s="44"/>
      <c r="U351" s="44"/>
      <c r="V351" s="44"/>
      <c r="W351" s="44"/>
      <c r="X351" s="44"/>
      <c r="Y351" s="44"/>
      <c r="Z351" s="44"/>
    </row>
    <row r="352" spans="1:26">
      <c r="A352" s="233" t="s">
        <v>2745</v>
      </c>
      <c r="B352" s="233" t="s">
        <v>2746</v>
      </c>
      <c r="C352" s="233" t="s">
        <v>422</v>
      </c>
      <c r="D352" s="233" t="s">
        <v>3253</v>
      </c>
      <c r="E352" s="306" t="s">
        <v>3254</v>
      </c>
      <c r="F352" s="233" t="s">
        <v>2899</v>
      </c>
      <c r="G352" s="308">
        <v>1</v>
      </c>
      <c r="H352" s="362">
        <v>1</v>
      </c>
      <c r="I352" s="233">
        <v>1</v>
      </c>
      <c r="J352" s="233">
        <v>20</v>
      </c>
      <c r="K352" s="233">
        <v>20</v>
      </c>
      <c r="L352" s="233" t="s">
        <v>2401</v>
      </c>
      <c r="M352" s="19"/>
      <c r="N352" s="19"/>
      <c r="O352" s="19"/>
      <c r="P352" s="19"/>
      <c r="Q352" s="19"/>
      <c r="R352" s="19"/>
      <c r="S352" s="19"/>
      <c r="T352" s="19"/>
      <c r="U352" s="19"/>
      <c r="V352" s="19"/>
      <c r="W352" s="19"/>
      <c r="X352" s="19"/>
      <c r="Y352" s="19"/>
      <c r="Z352" s="19"/>
    </row>
    <row r="353" spans="1:26">
      <c r="A353" s="233" t="s">
        <v>2745</v>
      </c>
      <c r="B353" s="233" t="s">
        <v>2746</v>
      </c>
      <c r="C353" s="233" t="s">
        <v>422</v>
      </c>
      <c r="D353" s="233" t="s">
        <v>3255</v>
      </c>
      <c r="E353" s="306" t="s">
        <v>3256</v>
      </c>
      <c r="F353" s="233" t="s">
        <v>3193</v>
      </c>
      <c r="G353" s="308">
        <v>1</v>
      </c>
      <c r="H353" s="362">
        <v>1</v>
      </c>
      <c r="I353" s="233">
        <v>1</v>
      </c>
      <c r="J353" s="233">
        <v>10</v>
      </c>
      <c r="K353" s="233">
        <v>10</v>
      </c>
      <c r="L353" s="233" t="s">
        <v>2401</v>
      </c>
      <c r="M353" s="19"/>
      <c r="N353" s="19"/>
      <c r="O353" s="19"/>
      <c r="P353" s="19"/>
      <c r="Q353" s="19"/>
      <c r="R353" s="19"/>
      <c r="S353" s="19"/>
      <c r="T353" s="19"/>
      <c r="U353" s="19"/>
      <c r="V353" s="19"/>
      <c r="W353" s="19"/>
      <c r="X353" s="19"/>
      <c r="Y353" s="19"/>
      <c r="Z353" s="19"/>
    </row>
    <row r="354" spans="1:26">
      <c r="A354" s="233" t="s">
        <v>3257</v>
      </c>
      <c r="B354" s="233" t="s">
        <v>3258</v>
      </c>
      <c r="C354" s="233" t="s">
        <v>422</v>
      </c>
      <c r="D354" s="233" t="s">
        <v>3259</v>
      </c>
      <c r="E354" s="306" t="s">
        <v>3260</v>
      </c>
      <c r="F354" s="233" t="s">
        <v>2857</v>
      </c>
      <c r="G354" s="308">
        <v>2</v>
      </c>
      <c r="H354" s="362">
        <v>2</v>
      </c>
      <c r="I354" s="233">
        <v>2</v>
      </c>
      <c r="J354" s="233">
        <v>10</v>
      </c>
      <c r="K354" s="233">
        <v>0</v>
      </c>
      <c r="L354" s="233" t="s">
        <v>2401</v>
      </c>
      <c r="M354" s="19"/>
      <c r="N354" s="19"/>
      <c r="O354" s="19"/>
      <c r="P354" s="19"/>
      <c r="Q354" s="19"/>
      <c r="R354" s="19"/>
      <c r="S354" s="19"/>
      <c r="T354" s="19"/>
      <c r="U354" s="19"/>
      <c r="V354" s="19"/>
      <c r="W354" s="19"/>
      <c r="X354" s="19"/>
      <c r="Y354" s="19"/>
      <c r="Z354" s="19"/>
    </row>
    <row r="355" spans="1:26">
      <c r="A355" s="233" t="s">
        <v>3261</v>
      </c>
      <c r="B355" s="233" t="s">
        <v>3262</v>
      </c>
      <c r="C355" s="233" t="s">
        <v>422</v>
      </c>
      <c r="D355" s="233" t="s">
        <v>3263</v>
      </c>
      <c r="E355" s="306" t="s">
        <v>3264</v>
      </c>
      <c r="F355" s="233" t="s">
        <v>2899</v>
      </c>
      <c r="G355" s="308">
        <v>1</v>
      </c>
      <c r="H355" s="362">
        <v>1</v>
      </c>
      <c r="I355" s="233">
        <v>1</v>
      </c>
      <c r="J355" s="233">
        <v>20</v>
      </c>
      <c r="K355" s="233">
        <v>20</v>
      </c>
      <c r="L355" s="233" t="s">
        <v>2401</v>
      </c>
      <c r="M355" s="19"/>
      <c r="N355" s="19"/>
      <c r="O355" s="19"/>
      <c r="P355" s="19"/>
      <c r="Q355" s="19"/>
      <c r="R355" s="19"/>
      <c r="S355" s="19"/>
      <c r="T355" s="19"/>
      <c r="U355" s="19"/>
      <c r="V355" s="19"/>
      <c r="W355" s="19"/>
      <c r="X355" s="19"/>
      <c r="Y355" s="19"/>
      <c r="Z355" s="19"/>
    </row>
    <row r="356" spans="1:26">
      <c r="A356" s="233" t="s">
        <v>3261</v>
      </c>
      <c r="B356" s="233" t="s">
        <v>3262</v>
      </c>
      <c r="C356" s="233" t="s">
        <v>422</v>
      </c>
      <c r="D356" s="233" t="s">
        <v>3265</v>
      </c>
      <c r="E356" s="306" t="s">
        <v>3266</v>
      </c>
      <c r="F356" s="233" t="s">
        <v>2899</v>
      </c>
      <c r="G356" s="308">
        <v>1</v>
      </c>
      <c r="H356" s="362">
        <v>1</v>
      </c>
      <c r="I356" s="233">
        <v>1</v>
      </c>
      <c r="J356" s="233">
        <v>20</v>
      </c>
      <c r="K356" s="233">
        <v>20</v>
      </c>
      <c r="L356" s="233" t="s">
        <v>2401</v>
      </c>
      <c r="M356" s="19"/>
      <c r="N356" s="19"/>
      <c r="O356" s="19"/>
      <c r="P356" s="19"/>
      <c r="Q356" s="19"/>
      <c r="R356" s="19"/>
      <c r="S356" s="19"/>
      <c r="T356" s="19"/>
      <c r="U356" s="19"/>
      <c r="V356" s="19"/>
      <c r="W356" s="19"/>
      <c r="X356" s="19"/>
      <c r="Y356" s="19"/>
      <c r="Z356" s="19"/>
    </row>
    <row r="357" spans="1:26">
      <c r="A357" s="233" t="s">
        <v>1827</v>
      </c>
      <c r="B357" s="305" t="s">
        <v>1828</v>
      </c>
      <c r="C357" s="233" t="s">
        <v>422</v>
      </c>
      <c r="D357" s="305" t="s">
        <v>1874</v>
      </c>
      <c r="E357" s="305" t="s">
        <v>1875</v>
      </c>
      <c r="F357" s="305" t="s">
        <v>1876</v>
      </c>
      <c r="G357" s="482"/>
      <c r="H357" s="233">
        <v>3</v>
      </c>
      <c r="I357" s="233">
        <v>3</v>
      </c>
      <c r="J357" s="233">
        <v>20</v>
      </c>
      <c r="K357" s="233">
        <v>6.66</v>
      </c>
      <c r="L357" s="233" t="s">
        <v>2402</v>
      </c>
      <c r="M357" s="19"/>
      <c r="N357" s="19"/>
      <c r="O357" s="19"/>
      <c r="P357" s="19"/>
      <c r="Q357" s="19"/>
      <c r="R357" s="19"/>
      <c r="S357" s="19"/>
      <c r="T357" s="19"/>
      <c r="U357" s="19"/>
      <c r="V357" s="19"/>
      <c r="W357" s="19"/>
      <c r="X357" s="19"/>
      <c r="Y357" s="19"/>
      <c r="Z357" s="19"/>
    </row>
    <row r="358" spans="1:26">
      <c r="A358" s="233" t="s">
        <v>1827</v>
      </c>
      <c r="B358" s="305" t="s">
        <v>1828</v>
      </c>
      <c r="C358" s="233" t="s">
        <v>422</v>
      </c>
      <c r="D358" s="305" t="s">
        <v>1877</v>
      </c>
      <c r="E358" s="305" t="s">
        <v>1878</v>
      </c>
      <c r="F358" s="305" t="s">
        <v>1879</v>
      </c>
      <c r="G358" s="308"/>
      <c r="H358" s="233">
        <v>3</v>
      </c>
      <c r="I358" s="233">
        <v>3</v>
      </c>
      <c r="J358" s="233">
        <v>10</v>
      </c>
      <c r="K358" s="233">
        <v>3.33</v>
      </c>
      <c r="L358" s="233" t="s">
        <v>2402</v>
      </c>
      <c r="M358" s="19"/>
      <c r="N358" s="19"/>
      <c r="O358" s="19"/>
      <c r="P358" s="19"/>
      <c r="Q358" s="19"/>
      <c r="R358" s="19"/>
      <c r="S358" s="19"/>
      <c r="T358" s="19"/>
      <c r="U358" s="19"/>
      <c r="V358" s="19"/>
      <c r="W358" s="19"/>
      <c r="X358" s="19"/>
      <c r="Y358" s="19"/>
      <c r="Z358" s="19"/>
    </row>
    <row r="359" spans="1:26">
      <c r="A359" s="233" t="s">
        <v>2453</v>
      </c>
      <c r="B359" s="233" t="s">
        <v>3267</v>
      </c>
      <c r="C359" s="233" t="s">
        <v>422</v>
      </c>
      <c r="D359" s="305" t="s">
        <v>3268</v>
      </c>
      <c r="E359" s="305" t="s">
        <v>3269</v>
      </c>
      <c r="F359" s="305" t="s">
        <v>3270</v>
      </c>
      <c r="G359" s="308"/>
      <c r="H359" s="233">
        <v>2</v>
      </c>
      <c r="I359" s="233">
        <v>2</v>
      </c>
      <c r="J359" s="233">
        <v>10</v>
      </c>
      <c r="K359" s="233">
        <v>5</v>
      </c>
      <c r="L359" s="233" t="s">
        <v>2402</v>
      </c>
      <c r="M359" s="19"/>
      <c r="N359" s="19"/>
      <c r="O359" s="19"/>
      <c r="P359" s="19"/>
      <c r="Q359" s="19"/>
      <c r="R359" s="19"/>
      <c r="S359" s="19"/>
      <c r="T359" s="19"/>
      <c r="U359" s="19"/>
      <c r="V359" s="19"/>
      <c r="W359" s="19"/>
      <c r="X359" s="19"/>
      <c r="Y359" s="19"/>
      <c r="Z359" s="19"/>
    </row>
    <row r="360" spans="1:26">
      <c r="A360" s="233" t="s">
        <v>2453</v>
      </c>
      <c r="B360" s="233" t="s">
        <v>3271</v>
      </c>
      <c r="C360" s="233" t="s">
        <v>422</v>
      </c>
      <c r="D360" s="305" t="s">
        <v>3272</v>
      </c>
      <c r="E360" s="305" t="s">
        <v>3273</v>
      </c>
      <c r="F360" s="305" t="s">
        <v>3274</v>
      </c>
      <c r="G360" s="308"/>
      <c r="H360" s="233">
        <v>2</v>
      </c>
      <c r="I360" s="233">
        <v>2</v>
      </c>
      <c r="J360" s="233">
        <v>20</v>
      </c>
      <c r="K360" s="233">
        <v>10</v>
      </c>
      <c r="L360" s="233" t="s">
        <v>2402</v>
      </c>
      <c r="M360" s="44"/>
      <c r="N360" s="44"/>
      <c r="O360" s="44"/>
      <c r="P360" s="44"/>
      <c r="Q360" s="44"/>
      <c r="R360" s="44"/>
      <c r="S360" s="44"/>
      <c r="T360" s="44"/>
      <c r="U360" s="44"/>
      <c r="V360" s="44"/>
      <c r="W360" s="44"/>
      <c r="X360" s="44"/>
      <c r="Y360" s="44"/>
      <c r="Z360" s="44"/>
    </row>
    <row r="361" spans="1:26">
      <c r="A361" s="233" t="s">
        <v>2453</v>
      </c>
      <c r="B361" s="233" t="s">
        <v>3271</v>
      </c>
      <c r="C361" s="233" t="s">
        <v>422</v>
      </c>
      <c r="D361" s="233" t="s">
        <v>3275</v>
      </c>
      <c r="E361" s="305" t="s">
        <v>3276</v>
      </c>
      <c r="F361" s="305" t="s">
        <v>3277</v>
      </c>
      <c r="G361" s="308"/>
      <c r="H361" s="233">
        <v>2</v>
      </c>
      <c r="I361" s="233">
        <v>2</v>
      </c>
      <c r="J361" s="233">
        <v>10</v>
      </c>
      <c r="K361" s="233">
        <v>5</v>
      </c>
      <c r="L361" s="233" t="s">
        <v>2402</v>
      </c>
      <c r="M361" s="44"/>
      <c r="N361" s="44"/>
      <c r="O361" s="44"/>
      <c r="P361" s="44"/>
      <c r="Q361" s="44"/>
      <c r="R361" s="44"/>
      <c r="S361" s="44"/>
      <c r="T361" s="44"/>
      <c r="U361" s="44"/>
      <c r="V361" s="44"/>
      <c r="W361" s="44"/>
      <c r="X361" s="44"/>
      <c r="Y361" s="44"/>
      <c r="Z361" s="44"/>
    </row>
    <row r="362" spans="1:26">
      <c r="A362" s="233" t="s">
        <v>3278</v>
      </c>
      <c r="B362" s="233" t="s">
        <v>3279</v>
      </c>
      <c r="C362" s="233" t="s">
        <v>422</v>
      </c>
      <c r="D362" s="233" t="s">
        <v>3280</v>
      </c>
      <c r="E362" s="305" t="s">
        <v>3281</v>
      </c>
      <c r="F362" s="305" t="s">
        <v>3282</v>
      </c>
      <c r="G362" s="308"/>
      <c r="H362" s="233">
        <v>3</v>
      </c>
      <c r="I362" s="233">
        <v>3</v>
      </c>
      <c r="J362" s="233">
        <v>10</v>
      </c>
      <c r="K362" s="233">
        <v>3.33</v>
      </c>
      <c r="L362" s="233" t="s">
        <v>2402</v>
      </c>
      <c r="M362" s="44"/>
      <c r="N362" s="44"/>
      <c r="O362" s="44"/>
      <c r="P362" s="44"/>
      <c r="Q362" s="44"/>
      <c r="R362" s="44"/>
      <c r="S362" s="44"/>
      <c r="T362" s="44"/>
      <c r="U362" s="44"/>
      <c r="V362" s="44"/>
      <c r="W362" s="44"/>
      <c r="X362" s="44"/>
      <c r="Y362" s="44"/>
      <c r="Z362" s="44"/>
    </row>
    <row r="363" spans="1:26">
      <c r="A363" s="233" t="s">
        <v>3283</v>
      </c>
      <c r="B363" s="233" t="s">
        <v>3284</v>
      </c>
      <c r="C363" s="233" t="s">
        <v>422</v>
      </c>
      <c r="D363" s="233" t="s">
        <v>3285</v>
      </c>
      <c r="E363" s="305" t="s">
        <v>3286</v>
      </c>
      <c r="F363" s="305" t="s">
        <v>3287</v>
      </c>
      <c r="G363" s="308"/>
      <c r="H363" s="233">
        <v>1</v>
      </c>
      <c r="I363" s="233">
        <v>1</v>
      </c>
      <c r="J363" s="233">
        <v>10</v>
      </c>
      <c r="K363" s="233">
        <v>10</v>
      </c>
      <c r="L363" s="233" t="s">
        <v>2402</v>
      </c>
      <c r="M363" s="19"/>
      <c r="N363" s="19"/>
      <c r="O363" s="19"/>
      <c r="P363" s="19"/>
      <c r="Q363" s="19"/>
      <c r="R363" s="19"/>
      <c r="S363" s="19"/>
      <c r="T363" s="19"/>
      <c r="U363" s="19"/>
      <c r="V363" s="19"/>
      <c r="W363" s="19"/>
      <c r="X363" s="19"/>
      <c r="Y363" s="19"/>
      <c r="Z363" s="19"/>
    </row>
    <row r="364" spans="1:26" ht="89.25">
      <c r="A364" s="190" t="s">
        <v>4082</v>
      </c>
      <c r="B364" s="190" t="s">
        <v>4083</v>
      </c>
      <c r="C364" s="190" t="s">
        <v>782</v>
      </c>
      <c r="D364" s="190" t="s">
        <v>5267</v>
      </c>
      <c r="E364" s="276" t="s">
        <v>5268</v>
      </c>
      <c r="F364" s="190" t="s">
        <v>722</v>
      </c>
      <c r="G364" s="190">
        <v>4</v>
      </c>
      <c r="H364" s="190">
        <v>3</v>
      </c>
      <c r="I364" s="191">
        <v>4</v>
      </c>
      <c r="J364" s="191">
        <v>10</v>
      </c>
      <c r="K364" s="191">
        <v>2.5</v>
      </c>
      <c r="L364" s="407" t="s">
        <v>3737</v>
      </c>
      <c r="M364" s="19"/>
      <c r="N364" s="19"/>
      <c r="O364" s="19"/>
      <c r="P364" s="19"/>
      <c r="Q364" s="19"/>
      <c r="R364" s="19"/>
      <c r="S364" s="19"/>
      <c r="T364" s="19"/>
      <c r="U364" s="19"/>
      <c r="V364" s="19"/>
      <c r="W364" s="19"/>
      <c r="X364" s="19"/>
      <c r="Y364" s="19"/>
      <c r="Z364" s="19"/>
    </row>
    <row r="365" spans="1:26" ht="89.25">
      <c r="A365" s="190" t="s">
        <v>4163</v>
      </c>
      <c r="B365" s="190" t="s">
        <v>4164</v>
      </c>
      <c r="C365" s="190" t="s">
        <v>782</v>
      </c>
      <c r="D365" s="190" t="s">
        <v>5269</v>
      </c>
      <c r="E365" s="276" t="s">
        <v>5270</v>
      </c>
      <c r="F365" s="190" t="s">
        <v>722</v>
      </c>
      <c r="G365" s="190">
        <v>2</v>
      </c>
      <c r="H365" s="190">
        <v>2</v>
      </c>
      <c r="I365" s="191">
        <v>2</v>
      </c>
      <c r="J365" s="191">
        <v>20</v>
      </c>
      <c r="K365" s="355">
        <v>10</v>
      </c>
      <c r="L365" s="407" t="s">
        <v>3737</v>
      </c>
      <c r="M365" s="44"/>
      <c r="N365" s="44"/>
      <c r="O365" s="44"/>
      <c r="P365" s="44"/>
      <c r="Q365" s="44"/>
      <c r="R365" s="44"/>
      <c r="S365" s="44"/>
      <c r="T365" s="44"/>
      <c r="U365" s="44"/>
      <c r="V365" s="44"/>
      <c r="W365" s="44"/>
      <c r="X365" s="44"/>
      <c r="Y365" s="44"/>
      <c r="Z365" s="44"/>
    </row>
    <row r="366" spans="1:26" ht="63.75">
      <c r="A366" s="190" t="s">
        <v>4163</v>
      </c>
      <c r="B366" s="190" t="s">
        <v>4164</v>
      </c>
      <c r="C366" s="190" t="s">
        <v>782</v>
      </c>
      <c r="D366" s="190" t="s">
        <v>5271</v>
      </c>
      <c r="E366" s="276" t="s">
        <v>5272</v>
      </c>
      <c r="F366" s="190" t="s">
        <v>722</v>
      </c>
      <c r="G366" s="190">
        <v>2</v>
      </c>
      <c r="H366" s="190">
        <v>2</v>
      </c>
      <c r="I366" s="191">
        <v>2</v>
      </c>
      <c r="J366" s="191">
        <v>10</v>
      </c>
      <c r="K366" s="355">
        <v>5</v>
      </c>
      <c r="L366" s="407" t="s">
        <v>3737</v>
      </c>
      <c r="M366" s="19"/>
      <c r="N366" s="19"/>
      <c r="O366" s="19"/>
      <c r="P366" s="19"/>
      <c r="Q366" s="19"/>
      <c r="R366" s="19"/>
      <c r="S366" s="19"/>
      <c r="T366" s="19"/>
      <c r="U366" s="19"/>
      <c r="V366" s="19"/>
      <c r="W366" s="19"/>
      <c r="X366" s="19"/>
      <c r="Y366" s="19"/>
      <c r="Z366" s="19"/>
    </row>
    <row r="367" spans="1:26" ht="89.25">
      <c r="A367" s="190" t="s">
        <v>4163</v>
      </c>
      <c r="B367" s="190" t="s">
        <v>4164</v>
      </c>
      <c r="C367" s="190" t="s">
        <v>782</v>
      </c>
      <c r="D367" s="190" t="s">
        <v>5273</v>
      </c>
      <c r="E367" s="276" t="s">
        <v>5274</v>
      </c>
      <c r="F367" s="190" t="s">
        <v>722</v>
      </c>
      <c r="G367" s="190">
        <v>2</v>
      </c>
      <c r="H367" s="190">
        <v>2</v>
      </c>
      <c r="I367" s="191">
        <v>2</v>
      </c>
      <c r="J367" s="191">
        <v>10</v>
      </c>
      <c r="K367" s="355">
        <v>5</v>
      </c>
      <c r="L367" s="407" t="s">
        <v>3737</v>
      </c>
      <c r="M367" s="19"/>
      <c r="N367" s="19"/>
      <c r="O367" s="19"/>
      <c r="P367" s="19"/>
      <c r="Q367" s="19"/>
      <c r="R367" s="19"/>
      <c r="S367" s="19"/>
      <c r="T367" s="19"/>
      <c r="U367" s="19"/>
      <c r="V367" s="19"/>
      <c r="W367" s="19"/>
      <c r="X367" s="19"/>
      <c r="Y367" s="19"/>
      <c r="Z367" s="19"/>
    </row>
    <row r="368" spans="1:26" ht="102">
      <c r="A368" s="190" t="s">
        <v>4163</v>
      </c>
      <c r="B368" s="190" t="s">
        <v>4168</v>
      </c>
      <c r="C368" s="190" t="s">
        <v>782</v>
      </c>
      <c r="D368" s="190" t="s">
        <v>5275</v>
      </c>
      <c r="E368" s="276" t="s">
        <v>5276</v>
      </c>
      <c r="F368" s="190" t="s">
        <v>722</v>
      </c>
      <c r="G368" s="190">
        <v>2</v>
      </c>
      <c r="H368" s="190">
        <v>2</v>
      </c>
      <c r="I368" s="191">
        <v>2</v>
      </c>
      <c r="J368" s="191">
        <v>20</v>
      </c>
      <c r="K368" s="355">
        <v>10</v>
      </c>
      <c r="L368" s="407" t="s">
        <v>3737</v>
      </c>
      <c r="M368" s="19"/>
      <c r="N368" s="19"/>
      <c r="O368" s="19"/>
      <c r="P368" s="19"/>
      <c r="Q368" s="19"/>
      <c r="R368" s="19"/>
      <c r="S368" s="19"/>
      <c r="T368" s="19"/>
      <c r="U368" s="19"/>
      <c r="V368" s="19"/>
      <c r="W368" s="19"/>
      <c r="X368" s="19"/>
      <c r="Y368" s="19"/>
      <c r="Z368" s="19"/>
    </row>
    <row r="369" spans="1:26" ht="89.25">
      <c r="A369" s="190" t="s">
        <v>4163</v>
      </c>
      <c r="B369" s="258" t="s">
        <v>4168</v>
      </c>
      <c r="C369" s="190" t="s">
        <v>782</v>
      </c>
      <c r="D369" s="190" t="s">
        <v>5277</v>
      </c>
      <c r="E369" s="276" t="s">
        <v>5278</v>
      </c>
      <c r="F369" s="190" t="s">
        <v>722</v>
      </c>
      <c r="G369" s="233">
        <v>2</v>
      </c>
      <c r="H369" s="233">
        <v>2</v>
      </c>
      <c r="I369" s="233">
        <v>2</v>
      </c>
      <c r="J369" s="407">
        <v>20</v>
      </c>
      <c r="K369" s="355">
        <v>10</v>
      </c>
      <c r="L369" s="407" t="s">
        <v>3737</v>
      </c>
      <c r="M369" s="19"/>
      <c r="N369" s="19"/>
      <c r="O369" s="19"/>
      <c r="P369" s="19"/>
      <c r="Q369" s="19"/>
      <c r="R369" s="19"/>
      <c r="S369" s="19"/>
      <c r="T369" s="19"/>
      <c r="U369" s="19"/>
      <c r="V369" s="19"/>
      <c r="W369" s="19"/>
      <c r="X369" s="19"/>
      <c r="Y369" s="19"/>
      <c r="Z369" s="19"/>
    </row>
    <row r="370" spans="1:26" ht="102">
      <c r="A370" s="190" t="s">
        <v>4163</v>
      </c>
      <c r="B370" s="190" t="s">
        <v>5279</v>
      </c>
      <c r="C370" s="190" t="s">
        <v>782</v>
      </c>
      <c r="D370" s="190" t="s">
        <v>5280</v>
      </c>
      <c r="E370" s="276" t="s">
        <v>5281</v>
      </c>
      <c r="F370" s="190" t="s">
        <v>722</v>
      </c>
      <c r="G370" s="190">
        <v>2</v>
      </c>
      <c r="H370" s="190">
        <v>2</v>
      </c>
      <c r="I370" s="191">
        <v>2</v>
      </c>
      <c r="J370" s="191">
        <v>10</v>
      </c>
      <c r="K370" s="355">
        <v>5</v>
      </c>
      <c r="L370" s="407" t="s">
        <v>3737</v>
      </c>
      <c r="M370" s="19"/>
      <c r="N370" s="19"/>
      <c r="O370" s="19"/>
      <c r="P370" s="19"/>
      <c r="Q370" s="19"/>
      <c r="R370" s="19"/>
      <c r="S370" s="19"/>
      <c r="T370" s="19"/>
      <c r="U370" s="19"/>
      <c r="V370" s="19"/>
      <c r="W370" s="19"/>
      <c r="X370" s="19"/>
      <c r="Y370" s="19"/>
      <c r="Z370" s="19"/>
    </row>
    <row r="371" spans="1:26" ht="89.25">
      <c r="A371" s="191" t="s">
        <v>4082</v>
      </c>
      <c r="B371" s="190" t="s">
        <v>4083</v>
      </c>
      <c r="C371" s="190" t="s">
        <v>782</v>
      </c>
      <c r="D371" s="190" t="s">
        <v>5282</v>
      </c>
      <c r="E371" s="276" t="s">
        <v>5283</v>
      </c>
      <c r="F371" s="190" t="s">
        <v>722</v>
      </c>
      <c r="G371" s="190">
        <v>4</v>
      </c>
      <c r="H371" s="190">
        <v>3</v>
      </c>
      <c r="I371" s="190">
        <v>4</v>
      </c>
      <c r="J371" s="191">
        <v>20</v>
      </c>
      <c r="K371" s="191">
        <v>5</v>
      </c>
      <c r="L371" s="407" t="s">
        <v>3737</v>
      </c>
      <c r="M371" s="19"/>
      <c r="N371" s="19"/>
      <c r="O371" s="19"/>
      <c r="P371" s="19"/>
      <c r="Q371" s="19"/>
      <c r="R371" s="19"/>
      <c r="S371" s="19"/>
      <c r="T371" s="19"/>
      <c r="U371" s="19"/>
      <c r="V371" s="19"/>
      <c r="W371" s="19"/>
      <c r="X371" s="19"/>
      <c r="Y371" s="19"/>
      <c r="Z371" s="19"/>
    </row>
    <row r="372" spans="1:26" ht="89.25">
      <c r="A372" s="190" t="s">
        <v>4173</v>
      </c>
      <c r="B372" s="190" t="s">
        <v>4174</v>
      </c>
      <c r="C372" s="190" t="s">
        <v>3748</v>
      </c>
      <c r="D372" s="190" t="s">
        <v>5284</v>
      </c>
      <c r="E372" s="190" t="s">
        <v>5285</v>
      </c>
      <c r="F372" s="190" t="s">
        <v>5286</v>
      </c>
      <c r="G372" s="190">
        <v>3</v>
      </c>
      <c r="H372" s="190">
        <v>3</v>
      </c>
      <c r="I372" s="190">
        <v>3</v>
      </c>
      <c r="J372" s="190">
        <v>20</v>
      </c>
      <c r="K372" s="355">
        <f t="shared" ref="K372:K423" si="2">J372/G372</f>
        <v>6.666666666666667</v>
      </c>
      <c r="L372" s="407" t="s">
        <v>3755</v>
      </c>
      <c r="M372" s="19"/>
      <c r="N372" s="19"/>
      <c r="O372" s="19"/>
      <c r="P372" s="19"/>
      <c r="Q372" s="19"/>
      <c r="R372" s="19"/>
      <c r="S372" s="19"/>
      <c r="T372" s="19"/>
      <c r="U372" s="19"/>
      <c r="V372" s="19"/>
      <c r="W372" s="19"/>
      <c r="X372" s="19"/>
      <c r="Y372" s="19"/>
      <c r="Z372" s="19"/>
    </row>
    <row r="373" spans="1:26" ht="76.5">
      <c r="A373" s="190" t="s">
        <v>4173</v>
      </c>
      <c r="B373" s="190" t="s">
        <v>4174</v>
      </c>
      <c r="C373" s="190" t="s">
        <v>3748</v>
      </c>
      <c r="D373" s="190" t="s">
        <v>5287</v>
      </c>
      <c r="E373" s="190" t="s">
        <v>5288</v>
      </c>
      <c r="F373" s="190" t="s">
        <v>5289</v>
      </c>
      <c r="G373" s="190">
        <v>3</v>
      </c>
      <c r="H373" s="190">
        <v>3</v>
      </c>
      <c r="I373" s="190">
        <v>3</v>
      </c>
      <c r="J373" s="190">
        <v>10</v>
      </c>
      <c r="K373" s="355">
        <f t="shared" si="2"/>
        <v>3.3333333333333335</v>
      </c>
      <c r="L373" s="407" t="s">
        <v>3755</v>
      </c>
      <c r="M373" s="19"/>
      <c r="N373" s="19"/>
      <c r="O373" s="19"/>
      <c r="P373" s="19"/>
      <c r="Q373" s="19"/>
      <c r="R373" s="19"/>
      <c r="S373" s="19"/>
      <c r="T373" s="19"/>
      <c r="U373" s="19"/>
      <c r="V373" s="19"/>
      <c r="W373" s="19"/>
      <c r="X373" s="19"/>
      <c r="Y373" s="19"/>
      <c r="Z373" s="19"/>
    </row>
    <row r="374" spans="1:26" ht="140.25">
      <c r="A374" s="190" t="s">
        <v>4173</v>
      </c>
      <c r="B374" s="190" t="s">
        <v>4174</v>
      </c>
      <c r="C374" s="190" t="s">
        <v>3748</v>
      </c>
      <c r="D374" s="190" t="s">
        <v>5290</v>
      </c>
      <c r="E374" s="190" t="s">
        <v>2941</v>
      </c>
      <c r="F374" s="190" t="s">
        <v>5291</v>
      </c>
      <c r="G374" s="190">
        <v>3</v>
      </c>
      <c r="H374" s="190">
        <v>3</v>
      </c>
      <c r="I374" s="190">
        <v>3</v>
      </c>
      <c r="J374" s="190">
        <v>20</v>
      </c>
      <c r="K374" s="355">
        <f t="shared" si="2"/>
        <v>6.666666666666667</v>
      </c>
      <c r="L374" s="407" t="s">
        <v>3755</v>
      </c>
      <c r="M374" s="44"/>
      <c r="N374" s="44"/>
      <c r="O374" s="44"/>
      <c r="P374" s="44"/>
      <c r="Q374" s="44"/>
      <c r="R374" s="44"/>
      <c r="S374" s="44"/>
      <c r="T374" s="44"/>
      <c r="U374" s="44"/>
      <c r="V374" s="44"/>
      <c r="W374" s="44"/>
      <c r="X374" s="44"/>
      <c r="Y374" s="44"/>
      <c r="Z374" s="44"/>
    </row>
    <row r="375" spans="1:26" ht="63.75">
      <c r="A375" s="190" t="s">
        <v>4173</v>
      </c>
      <c r="B375" s="190" t="s">
        <v>4174</v>
      </c>
      <c r="C375" s="190" t="s">
        <v>3748</v>
      </c>
      <c r="D375" s="190" t="s">
        <v>5292</v>
      </c>
      <c r="E375" s="190" t="s">
        <v>5293</v>
      </c>
      <c r="F375" s="190" t="s">
        <v>5294</v>
      </c>
      <c r="G375" s="190">
        <v>3</v>
      </c>
      <c r="H375" s="190">
        <v>3</v>
      </c>
      <c r="I375" s="190">
        <v>3</v>
      </c>
      <c r="J375" s="190">
        <v>20</v>
      </c>
      <c r="K375" s="355">
        <f t="shared" si="2"/>
        <v>6.666666666666667</v>
      </c>
      <c r="L375" s="407" t="s">
        <v>3755</v>
      </c>
      <c r="M375" s="44"/>
      <c r="N375" s="44"/>
      <c r="O375" s="44"/>
      <c r="P375" s="44"/>
      <c r="Q375" s="44"/>
      <c r="R375" s="44"/>
      <c r="S375" s="44"/>
      <c r="T375" s="44"/>
      <c r="U375" s="44"/>
      <c r="V375" s="44"/>
      <c r="W375" s="44"/>
      <c r="X375" s="44"/>
      <c r="Y375" s="44"/>
      <c r="Z375" s="44"/>
    </row>
    <row r="376" spans="1:26" ht="178.5">
      <c r="A376" s="190" t="s">
        <v>4173</v>
      </c>
      <c r="B376" s="190" t="s">
        <v>4174</v>
      </c>
      <c r="C376" s="190" t="s">
        <v>3748</v>
      </c>
      <c r="D376" s="190" t="s">
        <v>5295</v>
      </c>
      <c r="E376" s="190" t="s">
        <v>2945</v>
      </c>
      <c r="F376" s="190" t="s">
        <v>5296</v>
      </c>
      <c r="G376" s="190">
        <v>3</v>
      </c>
      <c r="H376" s="190">
        <v>3</v>
      </c>
      <c r="I376" s="190">
        <v>3</v>
      </c>
      <c r="J376" s="190">
        <v>20</v>
      </c>
      <c r="K376" s="355">
        <f t="shared" si="2"/>
        <v>6.666666666666667</v>
      </c>
      <c r="L376" s="407" t="s">
        <v>3755</v>
      </c>
      <c r="M376" s="44"/>
      <c r="N376" s="44"/>
      <c r="O376" s="44"/>
      <c r="P376" s="44"/>
      <c r="Q376" s="44"/>
      <c r="R376" s="44"/>
      <c r="S376" s="44"/>
      <c r="T376" s="44"/>
      <c r="U376" s="44"/>
      <c r="V376" s="44"/>
      <c r="W376" s="44"/>
      <c r="X376" s="44"/>
      <c r="Y376" s="44"/>
      <c r="Z376" s="44"/>
    </row>
    <row r="377" spans="1:26" ht="178.5">
      <c r="A377" s="190" t="s">
        <v>4173</v>
      </c>
      <c r="B377" s="190" t="s">
        <v>4174</v>
      </c>
      <c r="C377" s="190" t="s">
        <v>3748</v>
      </c>
      <c r="D377" s="190" t="s">
        <v>5297</v>
      </c>
      <c r="E377" s="190" t="s">
        <v>2947</v>
      </c>
      <c r="F377" s="190" t="s">
        <v>5296</v>
      </c>
      <c r="G377" s="190">
        <v>3</v>
      </c>
      <c r="H377" s="190">
        <v>3</v>
      </c>
      <c r="I377" s="190">
        <v>3</v>
      </c>
      <c r="J377" s="190">
        <v>20</v>
      </c>
      <c r="K377" s="355">
        <f t="shared" si="2"/>
        <v>6.666666666666667</v>
      </c>
      <c r="L377" s="407" t="s">
        <v>3755</v>
      </c>
      <c r="M377" s="47"/>
      <c r="N377" s="47"/>
      <c r="O377" s="47"/>
      <c r="P377" s="47"/>
      <c r="Q377" s="47"/>
      <c r="R377" s="47"/>
      <c r="S377" s="47"/>
      <c r="T377" s="47"/>
      <c r="U377" s="47"/>
      <c r="V377" s="47"/>
      <c r="W377" s="47"/>
      <c r="X377" s="47"/>
      <c r="Y377" s="47"/>
      <c r="Z377" s="47"/>
    </row>
    <row r="378" spans="1:26" ht="178.5">
      <c r="A378" s="190" t="s">
        <v>4179</v>
      </c>
      <c r="B378" s="190" t="s">
        <v>4180</v>
      </c>
      <c r="C378" s="190" t="s">
        <v>3748</v>
      </c>
      <c r="D378" s="190" t="s">
        <v>5298</v>
      </c>
      <c r="E378" s="190" t="s">
        <v>5299</v>
      </c>
      <c r="F378" s="190" t="s">
        <v>5300</v>
      </c>
      <c r="G378" s="190">
        <v>3</v>
      </c>
      <c r="H378" s="190">
        <v>3</v>
      </c>
      <c r="I378" s="190">
        <v>3</v>
      </c>
      <c r="J378" s="190">
        <v>20</v>
      </c>
      <c r="K378" s="355">
        <f t="shared" si="2"/>
        <v>6.666666666666667</v>
      </c>
      <c r="L378" s="407" t="s">
        <v>3755</v>
      </c>
      <c r="M378" s="47"/>
      <c r="N378" s="47"/>
      <c r="O378" s="47"/>
      <c r="P378" s="47"/>
      <c r="Q378" s="47"/>
      <c r="R378" s="47"/>
      <c r="S378" s="47"/>
      <c r="T378" s="47"/>
      <c r="U378" s="47"/>
      <c r="V378" s="47"/>
      <c r="W378" s="47"/>
      <c r="X378" s="47"/>
      <c r="Y378" s="47"/>
      <c r="Z378" s="47"/>
    </row>
    <row r="379" spans="1:26" ht="76.5">
      <c r="A379" s="190" t="s">
        <v>4179</v>
      </c>
      <c r="B379" s="190" t="s">
        <v>4180</v>
      </c>
      <c r="C379" s="190" t="s">
        <v>3748</v>
      </c>
      <c r="D379" s="190" t="s">
        <v>5301</v>
      </c>
      <c r="E379" s="190" t="s">
        <v>5302</v>
      </c>
      <c r="F379" s="190" t="s">
        <v>5303</v>
      </c>
      <c r="G379" s="190">
        <v>3</v>
      </c>
      <c r="H379" s="190">
        <v>3</v>
      </c>
      <c r="I379" s="190">
        <v>3</v>
      </c>
      <c r="J379" s="190">
        <v>20</v>
      </c>
      <c r="K379" s="355">
        <f t="shared" si="2"/>
        <v>6.666666666666667</v>
      </c>
      <c r="L379" s="407" t="s">
        <v>3755</v>
      </c>
      <c r="M379" s="47"/>
      <c r="N379" s="47"/>
      <c r="O379" s="47"/>
      <c r="P379" s="47"/>
      <c r="Q379" s="47"/>
      <c r="R379" s="47"/>
      <c r="S379" s="47"/>
      <c r="T379" s="47"/>
      <c r="U379" s="47"/>
      <c r="V379" s="47"/>
      <c r="W379" s="47"/>
      <c r="X379" s="47"/>
      <c r="Y379" s="47"/>
      <c r="Z379" s="47"/>
    </row>
    <row r="380" spans="1:26" ht="89.25">
      <c r="A380" s="190" t="s">
        <v>4183</v>
      </c>
      <c r="B380" s="190" t="s">
        <v>4184</v>
      </c>
      <c r="C380" s="190" t="s">
        <v>3748</v>
      </c>
      <c r="D380" s="190" t="s">
        <v>5304</v>
      </c>
      <c r="E380" s="190" t="s">
        <v>5305</v>
      </c>
      <c r="F380" s="190" t="s">
        <v>5306</v>
      </c>
      <c r="G380" s="190">
        <v>4</v>
      </c>
      <c r="H380" s="190">
        <v>3</v>
      </c>
      <c r="I380" s="190">
        <v>4</v>
      </c>
      <c r="J380" s="190">
        <v>20</v>
      </c>
      <c r="K380" s="355">
        <f t="shared" si="2"/>
        <v>5</v>
      </c>
      <c r="L380" s="407" t="s">
        <v>3755</v>
      </c>
      <c r="M380" s="47"/>
      <c r="N380" s="47"/>
      <c r="O380" s="47"/>
      <c r="P380" s="47"/>
      <c r="Q380" s="47"/>
      <c r="R380" s="47"/>
      <c r="S380" s="47"/>
      <c r="T380" s="47"/>
      <c r="U380" s="47"/>
      <c r="V380" s="47"/>
      <c r="W380" s="47"/>
      <c r="X380" s="47"/>
      <c r="Y380" s="47"/>
      <c r="Z380" s="47"/>
    </row>
    <row r="381" spans="1:26" ht="89.25">
      <c r="A381" s="190" t="s">
        <v>4183</v>
      </c>
      <c r="B381" s="190" t="s">
        <v>4184</v>
      </c>
      <c r="C381" s="190" t="s">
        <v>3748</v>
      </c>
      <c r="D381" s="190" t="s">
        <v>5307</v>
      </c>
      <c r="E381" s="190" t="s">
        <v>5308</v>
      </c>
      <c r="F381" s="190" t="s">
        <v>5309</v>
      </c>
      <c r="G381" s="190">
        <v>4</v>
      </c>
      <c r="H381" s="190">
        <v>3</v>
      </c>
      <c r="I381" s="190">
        <v>4</v>
      </c>
      <c r="J381" s="190">
        <v>10</v>
      </c>
      <c r="K381" s="355">
        <f t="shared" si="2"/>
        <v>2.5</v>
      </c>
      <c r="L381" s="407" t="s">
        <v>3755</v>
      </c>
      <c r="M381" s="47"/>
      <c r="N381" s="47"/>
      <c r="O381" s="47"/>
      <c r="P381" s="47"/>
      <c r="Q381" s="47"/>
      <c r="R381" s="47"/>
      <c r="S381" s="47"/>
      <c r="T381" s="47"/>
      <c r="U381" s="47"/>
      <c r="V381" s="47"/>
      <c r="W381" s="47"/>
      <c r="X381" s="47"/>
      <c r="Y381" s="47"/>
      <c r="Z381" s="47"/>
    </row>
    <row r="382" spans="1:26" ht="63.75">
      <c r="A382" s="190" t="s">
        <v>4183</v>
      </c>
      <c r="B382" s="190" t="s">
        <v>4184</v>
      </c>
      <c r="C382" s="190" t="s">
        <v>3748</v>
      </c>
      <c r="D382" s="190" t="s">
        <v>5310</v>
      </c>
      <c r="E382" s="190" t="s">
        <v>5311</v>
      </c>
      <c r="F382" s="190" t="s">
        <v>5312</v>
      </c>
      <c r="G382" s="190">
        <v>4</v>
      </c>
      <c r="H382" s="190">
        <v>3</v>
      </c>
      <c r="I382" s="190">
        <v>4</v>
      </c>
      <c r="J382" s="190">
        <v>20</v>
      </c>
      <c r="K382" s="355">
        <f t="shared" si="2"/>
        <v>5</v>
      </c>
      <c r="L382" s="407" t="s">
        <v>3755</v>
      </c>
      <c r="M382" s="47"/>
      <c r="N382" s="47"/>
      <c r="O382" s="47"/>
      <c r="P382" s="47"/>
      <c r="Q382" s="47"/>
      <c r="R382" s="47"/>
      <c r="S382" s="47"/>
      <c r="T382" s="47"/>
      <c r="U382" s="47"/>
      <c r="V382" s="47"/>
      <c r="W382" s="47"/>
      <c r="X382" s="47"/>
      <c r="Y382" s="47"/>
      <c r="Z382" s="47"/>
    </row>
    <row r="383" spans="1:26" ht="63.75">
      <c r="A383" s="190" t="s">
        <v>4183</v>
      </c>
      <c r="B383" s="190" t="s">
        <v>4184</v>
      </c>
      <c r="C383" s="190" t="s">
        <v>3748</v>
      </c>
      <c r="D383" s="190" t="s">
        <v>5313</v>
      </c>
      <c r="E383" s="190" t="s">
        <v>5314</v>
      </c>
      <c r="F383" s="190" t="s">
        <v>5315</v>
      </c>
      <c r="G383" s="190">
        <v>4</v>
      </c>
      <c r="H383" s="190">
        <v>3</v>
      </c>
      <c r="I383" s="190">
        <v>4</v>
      </c>
      <c r="J383" s="190">
        <v>20</v>
      </c>
      <c r="K383" s="355">
        <f t="shared" si="2"/>
        <v>5</v>
      </c>
      <c r="L383" s="407" t="s">
        <v>3755</v>
      </c>
      <c r="M383" s="47"/>
      <c r="N383" s="47"/>
      <c r="O383" s="47"/>
      <c r="P383" s="47"/>
      <c r="Q383" s="47"/>
      <c r="R383" s="47"/>
      <c r="S383" s="47"/>
      <c r="T383" s="47"/>
      <c r="U383" s="47"/>
      <c r="V383" s="47"/>
      <c r="W383" s="47"/>
      <c r="X383" s="47"/>
      <c r="Y383" s="47"/>
      <c r="Z383" s="47"/>
    </row>
    <row r="384" spans="1:26" ht="63.75">
      <c r="A384" s="190" t="s">
        <v>4183</v>
      </c>
      <c r="B384" s="190" t="s">
        <v>4184</v>
      </c>
      <c r="C384" s="190" t="s">
        <v>3748</v>
      </c>
      <c r="D384" s="190" t="s">
        <v>5316</v>
      </c>
      <c r="E384" s="190" t="s">
        <v>5317</v>
      </c>
      <c r="F384" s="190" t="s">
        <v>5309</v>
      </c>
      <c r="G384" s="190">
        <v>4</v>
      </c>
      <c r="H384" s="190">
        <v>3</v>
      </c>
      <c r="I384" s="190">
        <v>4</v>
      </c>
      <c r="J384" s="190">
        <v>10</v>
      </c>
      <c r="K384" s="355">
        <f t="shared" si="2"/>
        <v>2.5</v>
      </c>
      <c r="L384" s="407" t="s">
        <v>3755</v>
      </c>
      <c r="M384" s="47"/>
      <c r="N384" s="47"/>
      <c r="O384" s="47"/>
      <c r="P384" s="47"/>
      <c r="Q384" s="47"/>
      <c r="R384" s="47"/>
      <c r="S384" s="47"/>
      <c r="T384" s="47"/>
      <c r="U384" s="47"/>
      <c r="V384" s="47"/>
      <c r="W384" s="47"/>
      <c r="X384" s="47"/>
      <c r="Y384" s="47"/>
      <c r="Z384" s="47"/>
    </row>
    <row r="385" spans="1:26" ht="114.75">
      <c r="A385" s="190" t="s">
        <v>4183</v>
      </c>
      <c r="B385" s="190" t="s">
        <v>4184</v>
      </c>
      <c r="C385" s="190" t="s">
        <v>3748</v>
      </c>
      <c r="D385" s="190" t="s">
        <v>5318</v>
      </c>
      <c r="E385" s="190" t="s">
        <v>5319</v>
      </c>
      <c r="F385" s="190" t="s">
        <v>5312</v>
      </c>
      <c r="G385" s="190">
        <v>4</v>
      </c>
      <c r="H385" s="190">
        <v>3</v>
      </c>
      <c r="I385" s="190">
        <v>4</v>
      </c>
      <c r="J385" s="190">
        <v>20</v>
      </c>
      <c r="K385" s="355">
        <f t="shared" si="2"/>
        <v>5</v>
      </c>
      <c r="L385" s="407" t="s">
        <v>3755</v>
      </c>
      <c r="M385" s="47"/>
      <c r="N385" s="47"/>
      <c r="O385" s="47"/>
      <c r="P385" s="47"/>
      <c r="Q385" s="47"/>
      <c r="R385" s="47"/>
      <c r="S385" s="47"/>
      <c r="T385" s="47"/>
      <c r="U385" s="47"/>
      <c r="V385" s="47"/>
      <c r="W385" s="47"/>
      <c r="X385" s="47"/>
      <c r="Y385" s="47"/>
      <c r="Z385" s="47"/>
    </row>
    <row r="386" spans="1:26" ht="76.5">
      <c r="A386" s="190" t="s">
        <v>4183</v>
      </c>
      <c r="B386" s="190" t="s">
        <v>4184</v>
      </c>
      <c r="C386" s="190" t="s">
        <v>3748</v>
      </c>
      <c r="D386" s="190" t="s">
        <v>5320</v>
      </c>
      <c r="E386" s="190" t="s">
        <v>5321</v>
      </c>
      <c r="F386" s="190" t="s">
        <v>5322</v>
      </c>
      <c r="G386" s="190">
        <v>4</v>
      </c>
      <c r="H386" s="190">
        <v>3</v>
      </c>
      <c r="I386" s="190">
        <v>4</v>
      </c>
      <c r="J386" s="190">
        <v>20</v>
      </c>
      <c r="K386" s="355">
        <f t="shared" si="2"/>
        <v>5</v>
      </c>
      <c r="L386" s="407" t="s">
        <v>3755</v>
      </c>
      <c r="M386" s="47"/>
      <c r="N386" s="47"/>
      <c r="O386" s="47"/>
      <c r="P386" s="47"/>
      <c r="Q386" s="47"/>
      <c r="R386" s="47"/>
      <c r="S386" s="47"/>
      <c r="T386" s="47"/>
      <c r="U386" s="47"/>
      <c r="V386" s="47"/>
      <c r="W386" s="47"/>
      <c r="X386" s="47"/>
      <c r="Y386" s="47"/>
      <c r="Z386" s="47"/>
    </row>
    <row r="387" spans="1:26" ht="63.75">
      <c r="A387" s="190" t="s">
        <v>4183</v>
      </c>
      <c r="B387" s="190" t="s">
        <v>4184</v>
      </c>
      <c r="C387" s="190" t="s">
        <v>3748</v>
      </c>
      <c r="D387" s="190" t="s">
        <v>5323</v>
      </c>
      <c r="E387" s="190" t="s">
        <v>5324</v>
      </c>
      <c r="F387" s="190" t="s">
        <v>5325</v>
      </c>
      <c r="G387" s="190">
        <v>4</v>
      </c>
      <c r="H387" s="190">
        <v>3</v>
      </c>
      <c r="I387" s="190">
        <v>4</v>
      </c>
      <c r="J387" s="190">
        <v>20</v>
      </c>
      <c r="K387" s="355">
        <f t="shared" si="2"/>
        <v>5</v>
      </c>
      <c r="L387" s="407" t="s">
        <v>3755</v>
      </c>
      <c r="M387" s="47"/>
      <c r="N387" s="47"/>
      <c r="O387" s="47"/>
      <c r="P387" s="47"/>
      <c r="Q387" s="47"/>
      <c r="R387" s="47"/>
      <c r="S387" s="47"/>
      <c r="T387" s="47"/>
      <c r="U387" s="47"/>
      <c r="V387" s="47"/>
      <c r="W387" s="47"/>
      <c r="X387" s="47"/>
      <c r="Y387" s="47"/>
      <c r="Z387" s="47"/>
    </row>
    <row r="388" spans="1:26" ht="165.75">
      <c r="A388" s="190" t="s">
        <v>4183</v>
      </c>
      <c r="B388" s="190" t="s">
        <v>4184</v>
      </c>
      <c r="C388" s="190" t="s">
        <v>3748</v>
      </c>
      <c r="D388" s="190" t="s">
        <v>5326</v>
      </c>
      <c r="E388" s="190" t="s">
        <v>5327</v>
      </c>
      <c r="F388" s="190" t="s">
        <v>5328</v>
      </c>
      <c r="G388" s="190">
        <v>4</v>
      </c>
      <c r="H388" s="190">
        <v>3</v>
      </c>
      <c r="I388" s="190">
        <v>4</v>
      </c>
      <c r="J388" s="190">
        <v>20</v>
      </c>
      <c r="K388" s="355">
        <f t="shared" si="2"/>
        <v>5</v>
      </c>
      <c r="L388" s="407" t="s">
        <v>3755</v>
      </c>
      <c r="M388" s="47"/>
      <c r="N388" s="47"/>
      <c r="O388" s="47"/>
      <c r="P388" s="47"/>
      <c r="Q388" s="47"/>
      <c r="R388" s="47"/>
      <c r="S388" s="47"/>
      <c r="T388" s="47"/>
      <c r="U388" s="47"/>
      <c r="V388" s="47"/>
      <c r="W388" s="47"/>
      <c r="X388" s="47"/>
      <c r="Y388" s="47"/>
      <c r="Z388" s="47"/>
    </row>
    <row r="389" spans="1:26" ht="76.5">
      <c r="A389" s="190" t="s">
        <v>4183</v>
      </c>
      <c r="B389" s="190" t="s">
        <v>4184</v>
      </c>
      <c r="C389" s="190" t="s">
        <v>3748</v>
      </c>
      <c r="D389" s="190" t="s">
        <v>5329</v>
      </c>
      <c r="E389" s="190" t="s">
        <v>5330</v>
      </c>
      <c r="F389" s="190" t="s">
        <v>5328</v>
      </c>
      <c r="G389" s="190">
        <v>4</v>
      </c>
      <c r="H389" s="190">
        <v>3</v>
      </c>
      <c r="I389" s="190">
        <v>4</v>
      </c>
      <c r="J389" s="190">
        <v>20</v>
      </c>
      <c r="K389" s="355">
        <f t="shared" si="2"/>
        <v>5</v>
      </c>
      <c r="L389" s="407" t="s">
        <v>3755</v>
      </c>
      <c r="M389" s="47"/>
      <c r="N389" s="47"/>
      <c r="O389" s="47"/>
      <c r="P389" s="47"/>
      <c r="Q389" s="47"/>
      <c r="R389" s="47"/>
      <c r="S389" s="47"/>
      <c r="T389" s="47"/>
      <c r="U389" s="47"/>
      <c r="V389" s="47"/>
      <c r="W389" s="47"/>
      <c r="X389" s="47"/>
      <c r="Y389" s="47"/>
      <c r="Z389" s="47"/>
    </row>
    <row r="390" spans="1:26" ht="76.5">
      <c r="A390" s="190" t="s">
        <v>4183</v>
      </c>
      <c r="B390" s="190" t="s">
        <v>4184</v>
      </c>
      <c r="C390" s="190" t="s">
        <v>3748</v>
      </c>
      <c r="D390" s="190" t="s">
        <v>5331</v>
      </c>
      <c r="E390" s="190" t="s">
        <v>5332</v>
      </c>
      <c r="F390" s="190" t="s">
        <v>5312</v>
      </c>
      <c r="G390" s="190">
        <v>4</v>
      </c>
      <c r="H390" s="190">
        <v>3</v>
      </c>
      <c r="I390" s="190">
        <v>4</v>
      </c>
      <c r="J390" s="190">
        <v>20</v>
      </c>
      <c r="K390" s="355">
        <f t="shared" si="2"/>
        <v>5</v>
      </c>
      <c r="L390" s="407" t="s">
        <v>3755</v>
      </c>
      <c r="M390" s="47"/>
      <c r="N390" s="47"/>
      <c r="O390" s="47"/>
      <c r="P390" s="47"/>
      <c r="Q390" s="47"/>
      <c r="R390" s="47"/>
      <c r="S390" s="47"/>
      <c r="T390" s="47"/>
      <c r="U390" s="47"/>
      <c r="V390" s="47"/>
      <c r="W390" s="47"/>
      <c r="X390" s="47"/>
      <c r="Y390" s="47"/>
      <c r="Z390" s="47"/>
    </row>
    <row r="391" spans="1:26" ht="114.75">
      <c r="A391" s="190" t="s">
        <v>4205</v>
      </c>
      <c r="B391" s="190" t="s">
        <v>4206</v>
      </c>
      <c r="C391" s="190" t="s">
        <v>3748</v>
      </c>
      <c r="D391" s="190" t="s">
        <v>5333</v>
      </c>
      <c r="E391" s="190" t="s">
        <v>2973</v>
      </c>
      <c r="F391" s="190" t="s">
        <v>5309</v>
      </c>
      <c r="G391" s="190">
        <v>3</v>
      </c>
      <c r="H391" s="190">
        <v>3</v>
      </c>
      <c r="I391" s="190">
        <v>3</v>
      </c>
      <c r="J391" s="190">
        <v>10</v>
      </c>
      <c r="K391" s="355">
        <f t="shared" si="2"/>
        <v>3.3333333333333335</v>
      </c>
      <c r="L391" s="407" t="s">
        <v>3755</v>
      </c>
      <c r="M391" s="47"/>
      <c r="N391" s="47"/>
      <c r="O391" s="47"/>
      <c r="P391" s="47"/>
      <c r="Q391" s="47"/>
      <c r="R391" s="47"/>
      <c r="S391" s="47"/>
      <c r="T391" s="47"/>
      <c r="U391" s="47"/>
      <c r="V391" s="47"/>
      <c r="W391" s="47"/>
      <c r="X391" s="47"/>
      <c r="Y391" s="47"/>
      <c r="Z391" s="47"/>
    </row>
    <row r="392" spans="1:26" ht="114.75">
      <c r="A392" s="190" t="s">
        <v>4205</v>
      </c>
      <c r="B392" s="190" t="s">
        <v>4206</v>
      </c>
      <c r="C392" s="190" t="s">
        <v>3748</v>
      </c>
      <c r="D392" s="190" t="s">
        <v>2974</v>
      </c>
      <c r="E392" s="190" t="s">
        <v>2975</v>
      </c>
      <c r="F392" s="190" t="s">
        <v>5334</v>
      </c>
      <c r="G392" s="190">
        <v>3</v>
      </c>
      <c r="H392" s="190">
        <v>3</v>
      </c>
      <c r="I392" s="190">
        <v>3</v>
      </c>
      <c r="J392" s="190">
        <v>20</v>
      </c>
      <c r="K392" s="355">
        <f t="shared" si="2"/>
        <v>6.666666666666667</v>
      </c>
      <c r="L392" s="407" t="s">
        <v>3755</v>
      </c>
      <c r="M392" s="47"/>
      <c r="N392" s="47"/>
      <c r="O392" s="47"/>
      <c r="P392" s="47"/>
      <c r="Q392" s="47"/>
      <c r="R392" s="47"/>
      <c r="S392" s="47"/>
      <c r="T392" s="47"/>
      <c r="U392" s="47"/>
      <c r="V392" s="47"/>
      <c r="W392" s="47"/>
      <c r="X392" s="47"/>
      <c r="Y392" s="47"/>
      <c r="Z392" s="47"/>
    </row>
    <row r="393" spans="1:26" ht="114.75">
      <c r="A393" s="190" t="s">
        <v>4209</v>
      </c>
      <c r="B393" s="190" t="s">
        <v>4210</v>
      </c>
      <c r="C393" s="190" t="s">
        <v>3748</v>
      </c>
      <c r="D393" s="190" t="s">
        <v>5335</v>
      </c>
      <c r="E393" s="190" t="s">
        <v>5336</v>
      </c>
      <c r="F393" s="261" t="s">
        <v>5306</v>
      </c>
      <c r="G393" s="190">
        <v>6</v>
      </c>
      <c r="H393" s="190">
        <v>3</v>
      </c>
      <c r="I393" s="190">
        <v>6</v>
      </c>
      <c r="J393" s="191">
        <v>20</v>
      </c>
      <c r="K393" s="232">
        <f t="shared" si="2"/>
        <v>3.3333333333333335</v>
      </c>
      <c r="L393" s="407" t="s">
        <v>3755</v>
      </c>
      <c r="M393" s="47"/>
      <c r="N393" s="47"/>
      <c r="O393" s="47"/>
      <c r="P393" s="47"/>
      <c r="Q393" s="47"/>
      <c r="R393" s="47"/>
      <c r="S393" s="47"/>
      <c r="T393" s="47"/>
      <c r="U393" s="47"/>
      <c r="V393" s="47"/>
      <c r="W393" s="47"/>
      <c r="X393" s="47"/>
      <c r="Y393" s="47"/>
      <c r="Z393" s="47"/>
    </row>
    <row r="394" spans="1:26" ht="89.25">
      <c r="A394" s="190" t="s">
        <v>4232</v>
      </c>
      <c r="B394" s="190" t="s">
        <v>4233</v>
      </c>
      <c r="C394" s="190" t="s">
        <v>3748</v>
      </c>
      <c r="D394" s="190" t="s">
        <v>5337</v>
      </c>
      <c r="E394" s="190" t="s">
        <v>5338</v>
      </c>
      <c r="F394" s="261" t="s">
        <v>5339</v>
      </c>
      <c r="G394" s="190">
        <v>4</v>
      </c>
      <c r="H394" s="190">
        <v>2</v>
      </c>
      <c r="I394" s="190">
        <v>4</v>
      </c>
      <c r="J394" s="191">
        <v>20</v>
      </c>
      <c r="K394" s="232">
        <f t="shared" si="2"/>
        <v>5</v>
      </c>
      <c r="L394" s="407" t="s">
        <v>3755</v>
      </c>
      <c r="M394" s="47"/>
      <c r="N394" s="47"/>
      <c r="O394" s="47"/>
      <c r="P394" s="47"/>
      <c r="Q394" s="47"/>
      <c r="R394" s="47"/>
      <c r="S394" s="47"/>
      <c r="T394" s="47"/>
      <c r="U394" s="47"/>
      <c r="V394" s="47"/>
      <c r="W394" s="47"/>
      <c r="X394" s="47"/>
      <c r="Y394" s="47"/>
      <c r="Z394" s="47"/>
    </row>
    <row r="395" spans="1:26" ht="102">
      <c r="A395" s="190" t="s">
        <v>5340</v>
      </c>
      <c r="B395" s="190" t="s">
        <v>5341</v>
      </c>
      <c r="C395" s="190" t="s">
        <v>3748</v>
      </c>
      <c r="D395" s="190" t="s">
        <v>5342</v>
      </c>
      <c r="E395" s="190" t="s">
        <v>5343</v>
      </c>
      <c r="F395" s="261" t="s">
        <v>5312</v>
      </c>
      <c r="G395" s="190">
        <v>4</v>
      </c>
      <c r="H395" s="190">
        <v>2</v>
      </c>
      <c r="I395" s="190">
        <v>4</v>
      </c>
      <c r="J395" s="191">
        <v>20</v>
      </c>
      <c r="K395" s="232">
        <f t="shared" si="2"/>
        <v>5</v>
      </c>
      <c r="L395" s="407" t="s">
        <v>3755</v>
      </c>
      <c r="M395" s="47"/>
      <c r="N395" s="47"/>
      <c r="O395" s="47"/>
      <c r="P395" s="47"/>
      <c r="Q395" s="47"/>
      <c r="R395" s="47"/>
      <c r="S395" s="47"/>
      <c r="T395" s="47"/>
      <c r="U395" s="47"/>
      <c r="V395" s="47"/>
      <c r="W395" s="47"/>
      <c r="X395" s="47"/>
      <c r="Y395" s="47"/>
      <c r="Z395" s="47"/>
    </row>
    <row r="396" spans="1:26" ht="102">
      <c r="A396" s="190" t="s">
        <v>4238</v>
      </c>
      <c r="B396" s="190" t="s">
        <v>4239</v>
      </c>
      <c r="C396" s="190" t="s">
        <v>3748</v>
      </c>
      <c r="D396" s="190" t="s">
        <v>5344</v>
      </c>
      <c r="E396" s="190" t="s">
        <v>5345</v>
      </c>
      <c r="F396" s="261" t="s">
        <v>5312</v>
      </c>
      <c r="G396" s="190">
        <v>6</v>
      </c>
      <c r="H396" s="190">
        <v>1</v>
      </c>
      <c r="I396" s="190">
        <v>6</v>
      </c>
      <c r="J396" s="191">
        <v>20</v>
      </c>
      <c r="K396" s="232">
        <f t="shared" si="2"/>
        <v>3.3333333333333335</v>
      </c>
      <c r="L396" s="407" t="s">
        <v>3755</v>
      </c>
      <c r="M396" s="47"/>
      <c r="N396" s="47"/>
      <c r="O396" s="47"/>
      <c r="P396" s="47"/>
      <c r="Q396" s="47"/>
      <c r="R396" s="47"/>
      <c r="S396" s="47"/>
      <c r="T396" s="47"/>
      <c r="U396" s="47"/>
      <c r="V396" s="47"/>
      <c r="W396" s="47"/>
      <c r="X396" s="47"/>
      <c r="Y396" s="47"/>
      <c r="Z396" s="47"/>
    </row>
    <row r="397" spans="1:26" ht="102">
      <c r="A397" s="190" t="s">
        <v>4238</v>
      </c>
      <c r="B397" s="190" t="s">
        <v>4239</v>
      </c>
      <c r="C397" s="190" t="s">
        <v>3748</v>
      </c>
      <c r="D397" s="190" t="s">
        <v>5346</v>
      </c>
      <c r="E397" s="190" t="s">
        <v>5347</v>
      </c>
      <c r="F397" s="261" t="s">
        <v>5348</v>
      </c>
      <c r="G397" s="190">
        <v>6</v>
      </c>
      <c r="H397" s="190">
        <v>1</v>
      </c>
      <c r="I397" s="190">
        <v>6</v>
      </c>
      <c r="J397" s="191">
        <v>20</v>
      </c>
      <c r="K397" s="232">
        <f t="shared" si="2"/>
        <v>3.3333333333333335</v>
      </c>
      <c r="L397" s="407" t="s">
        <v>3755</v>
      </c>
      <c r="M397" s="47"/>
      <c r="N397" s="47"/>
      <c r="O397" s="47"/>
      <c r="P397" s="47"/>
      <c r="Q397" s="47"/>
      <c r="R397" s="47"/>
      <c r="S397" s="47"/>
      <c r="T397" s="47"/>
      <c r="U397" s="47"/>
      <c r="V397" s="47"/>
      <c r="W397" s="47"/>
      <c r="X397" s="47"/>
      <c r="Y397" s="47"/>
      <c r="Z397" s="47"/>
    </row>
    <row r="398" spans="1:26" ht="102">
      <c r="A398" s="190" t="s">
        <v>4238</v>
      </c>
      <c r="B398" s="190" t="s">
        <v>4239</v>
      </c>
      <c r="C398" s="190" t="s">
        <v>3748</v>
      </c>
      <c r="D398" s="190" t="s">
        <v>5349</v>
      </c>
      <c r="E398" s="190" t="s">
        <v>5350</v>
      </c>
      <c r="F398" s="261" t="s">
        <v>5351</v>
      </c>
      <c r="G398" s="190">
        <v>6</v>
      </c>
      <c r="H398" s="190">
        <v>1</v>
      </c>
      <c r="I398" s="190">
        <v>6</v>
      </c>
      <c r="J398" s="191">
        <v>20</v>
      </c>
      <c r="K398" s="232">
        <f t="shared" si="2"/>
        <v>3.3333333333333335</v>
      </c>
      <c r="L398" s="407" t="s">
        <v>3755</v>
      </c>
      <c r="M398" s="47"/>
      <c r="N398" s="47"/>
      <c r="O398" s="47"/>
      <c r="P398" s="47"/>
      <c r="Q398" s="47"/>
      <c r="R398" s="47"/>
      <c r="S398" s="47"/>
      <c r="T398" s="47"/>
      <c r="U398" s="47"/>
      <c r="V398" s="47"/>
      <c r="W398" s="47"/>
      <c r="X398" s="47"/>
      <c r="Y398" s="47"/>
      <c r="Z398" s="47"/>
    </row>
    <row r="399" spans="1:26" ht="102">
      <c r="A399" s="190" t="s">
        <v>4238</v>
      </c>
      <c r="B399" s="190" t="s">
        <v>4239</v>
      </c>
      <c r="C399" s="190" t="s">
        <v>3748</v>
      </c>
      <c r="D399" s="190" t="s">
        <v>5352</v>
      </c>
      <c r="E399" s="190" t="s">
        <v>5353</v>
      </c>
      <c r="F399" s="261" t="s">
        <v>5309</v>
      </c>
      <c r="G399" s="190">
        <v>6</v>
      </c>
      <c r="H399" s="190">
        <v>1</v>
      </c>
      <c r="I399" s="190">
        <v>6</v>
      </c>
      <c r="J399" s="191">
        <v>10</v>
      </c>
      <c r="K399" s="232">
        <f t="shared" si="2"/>
        <v>1.6666666666666667</v>
      </c>
      <c r="L399" s="407" t="s">
        <v>3755</v>
      </c>
      <c r="M399" s="47"/>
      <c r="N399" s="47"/>
      <c r="O399" s="47"/>
      <c r="P399" s="47"/>
      <c r="Q399" s="47"/>
      <c r="R399" s="47"/>
      <c r="S399" s="47"/>
      <c r="T399" s="47"/>
      <c r="U399" s="47"/>
      <c r="V399" s="47"/>
      <c r="W399" s="47"/>
      <c r="X399" s="47"/>
      <c r="Y399" s="47"/>
      <c r="Z399" s="47"/>
    </row>
    <row r="400" spans="1:26" ht="102">
      <c r="A400" s="190" t="s">
        <v>4238</v>
      </c>
      <c r="B400" s="190" t="s">
        <v>4239</v>
      </c>
      <c r="C400" s="190" t="s">
        <v>3748</v>
      </c>
      <c r="D400" s="190" t="s">
        <v>5354</v>
      </c>
      <c r="E400" s="190" t="s">
        <v>5355</v>
      </c>
      <c r="F400" s="261" t="s">
        <v>5312</v>
      </c>
      <c r="G400" s="190">
        <v>6</v>
      </c>
      <c r="H400" s="190">
        <v>1</v>
      </c>
      <c r="I400" s="190">
        <v>6</v>
      </c>
      <c r="J400" s="191">
        <v>20</v>
      </c>
      <c r="K400" s="232">
        <f t="shared" si="2"/>
        <v>3.3333333333333335</v>
      </c>
      <c r="L400" s="407" t="s">
        <v>3755</v>
      </c>
      <c r="M400" s="47"/>
      <c r="N400" s="47"/>
      <c r="O400" s="47"/>
      <c r="P400" s="47"/>
      <c r="Q400" s="47"/>
      <c r="R400" s="47"/>
      <c r="S400" s="47"/>
      <c r="T400" s="47"/>
      <c r="U400" s="47"/>
      <c r="V400" s="47"/>
      <c r="W400" s="47"/>
      <c r="X400" s="47"/>
      <c r="Y400" s="47"/>
      <c r="Z400" s="47"/>
    </row>
    <row r="401" spans="1:26" ht="127.5">
      <c r="A401" s="190" t="s">
        <v>4259</v>
      </c>
      <c r="B401" s="190" t="s">
        <v>4260</v>
      </c>
      <c r="C401" s="190" t="s">
        <v>3748</v>
      </c>
      <c r="D401" s="190" t="s">
        <v>5356</v>
      </c>
      <c r="E401" s="190" t="s">
        <v>5357</v>
      </c>
      <c r="F401" s="261" t="s">
        <v>5309</v>
      </c>
      <c r="G401" s="190">
        <v>3</v>
      </c>
      <c r="H401" s="190">
        <v>1</v>
      </c>
      <c r="I401" s="190">
        <v>3</v>
      </c>
      <c r="J401" s="191">
        <v>10</v>
      </c>
      <c r="K401" s="232">
        <f t="shared" si="2"/>
        <v>3.3333333333333335</v>
      </c>
      <c r="L401" s="407" t="s">
        <v>3755</v>
      </c>
      <c r="M401" s="47"/>
      <c r="N401" s="47"/>
      <c r="O401" s="47"/>
      <c r="P401" s="47"/>
      <c r="Q401" s="47"/>
      <c r="R401" s="47"/>
      <c r="S401" s="47"/>
      <c r="T401" s="47"/>
      <c r="U401" s="47"/>
      <c r="V401" s="47"/>
      <c r="W401" s="47"/>
      <c r="X401" s="47"/>
      <c r="Y401" s="47"/>
      <c r="Z401" s="47"/>
    </row>
    <row r="402" spans="1:26" ht="178.5">
      <c r="A402" s="190" t="s">
        <v>4263</v>
      </c>
      <c r="B402" s="190" t="s">
        <v>4264</v>
      </c>
      <c r="C402" s="190" t="s">
        <v>3748</v>
      </c>
      <c r="D402" s="190" t="s">
        <v>5358</v>
      </c>
      <c r="E402" s="190" t="s">
        <v>5359</v>
      </c>
      <c r="F402" s="261" t="s">
        <v>5360</v>
      </c>
      <c r="G402" s="190">
        <v>3</v>
      </c>
      <c r="H402" s="190">
        <v>1</v>
      </c>
      <c r="I402" s="190">
        <v>3</v>
      </c>
      <c r="J402" s="191">
        <v>20</v>
      </c>
      <c r="K402" s="232">
        <f t="shared" si="2"/>
        <v>6.666666666666667</v>
      </c>
      <c r="L402" s="407" t="s">
        <v>3755</v>
      </c>
      <c r="M402" s="47"/>
      <c r="N402" s="47"/>
      <c r="O402" s="47"/>
      <c r="P402" s="47"/>
      <c r="Q402" s="47"/>
      <c r="R402" s="47"/>
      <c r="S402" s="47"/>
      <c r="T402" s="47"/>
      <c r="U402" s="47"/>
      <c r="V402" s="47"/>
      <c r="W402" s="47"/>
      <c r="X402" s="47"/>
      <c r="Y402" s="47"/>
      <c r="Z402" s="47"/>
    </row>
    <row r="403" spans="1:26" ht="153">
      <c r="A403" s="190" t="s">
        <v>5361</v>
      </c>
      <c r="B403" s="190" t="s">
        <v>5362</v>
      </c>
      <c r="C403" s="190" t="s">
        <v>3748</v>
      </c>
      <c r="D403" s="190" t="s">
        <v>5358</v>
      </c>
      <c r="E403" s="190" t="s">
        <v>5359</v>
      </c>
      <c r="F403" s="261" t="s">
        <v>5360</v>
      </c>
      <c r="G403" s="190">
        <v>3</v>
      </c>
      <c r="H403" s="190">
        <v>1</v>
      </c>
      <c r="I403" s="190">
        <v>3</v>
      </c>
      <c r="J403" s="191">
        <v>20</v>
      </c>
      <c r="K403" s="232">
        <f t="shared" si="2"/>
        <v>6.666666666666667</v>
      </c>
      <c r="L403" s="407" t="s">
        <v>3755</v>
      </c>
      <c r="M403" s="47"/>
      <c r="N403" s="47"/>
      <c r="O403" s="47"/>
      <c r="P403" s="47"/>
      <c r="Q403" s="47"/>
      <c r="R403" s="47"/>
      <c r="S403" s="47"/>
      <c r="T403" s="47"/>
      <c r="U403" s="47"/>
      <c r="V403" s="47"/>
      <c r="W403" s="47"/>
      <c r="X403" s="47"/>
      <c r="Y403" s="47"/>
      <c r="Z403" s="47"/>
    </row>
    <row r="404" spans="1:26" ht="114.75">
      <c r="A404" s="190" t="s">
        <v>5363</v>
      </c>
      <c r="B404" s="190" t="s">
        <v>5364</v>
      </c>
      <c r="C404" s="190" t="s">
        <v>3748</v>
      </c>
      <c r="D404" s="190" t="s">
        <v>5365</v>
      </c>
      <c r="E404" s="190" t="s">
        <v>5366</v>
      </c>
      <c r="F404" s="261" t="s">
        <v>5367</v>
      </c>
      <c r="G404" s="190">
        <v>4</v>
      </c>
      <c r="H404" s="190">
        <v>1</v>
      </c>
      <c r="I404" s="190">
        <v>4</v>
      </c>
      <c r="J404" s="191">
        <v>20</v>
      </c>
      <c r="K404" s="232">
        <f t="shared" si="2"/>
        <v>5</v>
      </c>
      <c r="L404" s="407" t="s">
        <v>3755</v>
      </c>
      <c r="M404" s="47"/>
      <c r="N404" s="47"/>
      <c r="O404" s="47"/>
      <c r="P404" s="47"/>
      <c r="Q404" s="47"/>
      <c r="R404" s="47"/>
      <c r="S404" s="47"/>
      <c r="T404" s="47"/>
      <c r="U404" s="47"/>
      <c r="V404" s="47"/>
      <c r="W404" s="47"/>
      <c r="X404" s="47"/>
      <c r="Y404" s="47"/>
      <c r="Z404" s="47"/>
    </row>
    <row r="405" spans="1:26" ht="114.75">
      <c r="A405" s="190" t="s">
        <v>5363</v>
      </c>
      <c r="B405" s="190" t="s">
        <v>5364</v>
      </c>
      <c r="C405" s="190" t="s">
        <v>3748</v>
      </c>
      <c r="D405" s="190" t="s">
        <v>5368</v>
      </c>
      <c r="E405" s="190" t="s">
        <v>5369</v>
      </c>
      <c r="F405" s="261" t="s">
        <v>5370</v>
      </c>
      <c r="G405" s="190">
        <v>4</v>
      </c>
      <c r="H405" s="190">
        <v>1</v>
      </c>
      <c r="I405" s="190">
        <v>4</v>
      </c>
      <c r="J405" s="191">
        <v>20</v>
      </c>
      <c r="K405" s="232">
        <f t="shared" si="2"/>
        <v>5</v>
      </c>
      <c r="L405" s="407" t="s">
        <v>3755</v>
      </c>
      <c r="M405" s="47"/>
      <c r="N405" s="47"/>
      <c r="O405" s="47"/>
      <c r="P405" s="47"/>
      <c r="Q405" s="47"/>
      <c r="R405" s="47"/>
      <c r="S405" s="47"/>
      <c r="T405" s="47"/>
      <c r="U405" s="47"/>
      <c r="V405" s="47"/>
      <c r="W405" s="47"/>
      <c r="X405" s="47"/>
      <c r="Y405" s="47"/>
      <c r="Z405" s="47"/>
    </row>
    <row r="406" spans="1:26" ht="114.75">
      <c r="A406" s="190" t="s">
        <v>5363</v>
      </c>
      <c r="B406" s="190" t="s">
        <v>5364</v>
      </c>
      <c r="C406" s="190" t="s">
        <v>3748</v>
      </c>
      <c r="D406" s="190" t="s">
        <v>5371</v>
      </c>
      <c r="E406" s="190" t="s">
        <v>5372</v>
      </c>
      <c r="F406" s="261" t="s">
        <v>5286</v>
      </c>
      <c r="G406" s="190">
        <v>4</v>
      </c>
      <c r="H406" s="190">
        <v>1</v>
      </c>
      <c r="I406" s="190">
        <v>4</v>
      </c>
      <c r="J406" s="191">
        <v>20</v>
      </c>
      <c r="K406" s="232">
        <f t="shared" si="2"/>
        <v>5</v>
      </c>
      <c r="L406" s="407" t="s">
        <v>3755</v>
      </c>
      <c r="M406" s="47"/>
      <c r="N406" s="47"/>
      <c r="O406" s="47"/>
      <c r="P406" s="47"/>
      <c r="Q406" s="47"/>
      <c r="R406" s="47"/>
      <c r="S406" s="47"/>
      <c r="T406" s="47"/>
      <c r="U406" s="47"/>
      <c r="V406" s="47"/>
      <c r="W406" s="47"/>
      <c r="X406" s="47"/>
      <c r="Y406" s="47"/>
      <c r="Z406" s="47"/>
    </row>
    <row r="407" spans="1:26" ht="114.75">
      <c r="A407" s="190" t="s">
        <v>5373</v>
      </c>
      <c r="B407" s="190" t="s">
        <v>5374</v>
      </c>
      <c r="C407" s="190" t="s">
        <v>3748</v>
      </c>
      <c r="D407" s="190" t="s">
        <v>5375</v>
      </c>
      <c r="E407" s="190" t="s">
        <v>5376</v>
      </c>
      <c r="F407" s="261" t="s">
        <v>5377</v>
      </c>
      <c r="G407" s="190">
        <v>3</v>
      </c>
      <c r="H407" s="190">
        <v>1</v>
      </c>
      <c r="I407" s="190">
        <v>3</v>
      </c>
      <c r="J407" s="191">
        <v>20</v>
      </c>
      <c r="K407" s="232">
        <f t="shared" si="2"/>
        <v>6.666666666666667</v>
      </c>
      <c r="L407" s="407" t="s">
        <v>3755</v>
      </c>
      <c r="M407" s="47"/>
      <c r="N407" s="47"/>
      <c r="O407" s="47"/>
      <c r="P407" s="47"/>
      <c r="Q407" s="47"/>
      <c r="R407" s="47"/>
      <c r="S407" s="47"/>
      <c r="T407" s="47"/>
      <c r="U407" s="47"/>
      <c r="V407" s="47"/>
      <c r="W407" s="47"/>
      <c r="X407" s="47"/>
      <c r="Y407" s="47"/>
      <c r="Z407" s="47"/>
    </row>
    <row r="408" spans="1:26" ht="76.5">
      <c r="A408" s="190" t="s">
        <v>5373</v>
      </c>
      <c r="B408" s="190" t="s">
        <v>5374</v>
      </c>
      <c r="C408" s="190" t="s">
        <v>3748</v>
      </c>
      <c r="D408" s="190" t="s">
        <v>5378</v>
      </c>
      <c r="E408" s="190" t="s">
        <v>5379</v>
      </c>
      <c r="F408" s="261" t="s">
        <v>5380</v>
      </c>
      <c r="G408" s="190">
        <v>3</v>
      </c>
      <c r="H408" s="190">
        <v>1</v>
      </c>
      <c r="I408" s="190">
        <v>3</v>
      </c>
      <c r="J408" s="191">
        <v>20</v>
      </c>
      <c r="K408" s="232">
        <f t="shared" si="2"/>
        <v>6.666666666666667</v>
      </c>
      <c r="L408" s="407" t="s">
        <v>3755</v>
      </c>
      <c r="M408" s="47"/>
      <c r="N408" s="47"/>
      <c r="O408" s="47"/>
      <c r="P408" s="47"/>
      <c r="Q408" s="47"/>
      <c r="R408" s="47"/>
      <c r="S408" s="47"/>
      <c r="T408" s="47"/>
      <c r="U408" s="47"/>
      <c r="V408" s="47"/>
      <c r="W408" s="47"/>
      <c r="X408" s="47"/>
      <c r="Y408" s="47"/>
      <c r="Z408" s="47"/>
    </row>
    <row r="409" spans="1:26" ht="153">
      <c r="A409" s="190" t="s">
        <v>4173</v>
      </c>
      <c r="B409" s="190" t="s">
        <v>5381</v>
      </c>
      <c r="C409" s="190" t="s">
        <v>3748</v>
      </c>
      <c r="D409" s="190" t="s">
        <v>5382</v>
      </c>
      <c r="E409" s="190" t="s">
        <v>3030</v>
      </c>
      <c r="F409" s="261" t="s">
        <v>5383</v>
      </c>
      <c r="G409" s="190">
        <v>3</v>
      </c>
      <c r="H409" s="190">
        <v>3</v>
      </c>
      <c r="I409" s="190">
        <v>3</v>
      </c>
      <c r="J409" s="191">
        <v>20</v>
      </c>
      <c r="K409" s="232">
        <f t="shared" si="2"/>
        <v>6.666666666666667</v>
      </c>
      <c r="L409" s="407" t="s">
        <v>3755</v>
      </c>
      <c r="M409" s="47"/>
      <c r="N409" s="47"/>
      <c r="O409" s="47"/>
      <c r="P409" s="47"/>
      <c r="Q409" s="47"/>
      <c r="R409" s="47"/>
      <c r="S409" s="47"/>
      <c r="T409" s="47"/>
      <c r="U409" s="47"/>
      <c r="V409" s="47"/>
      <c r="W409" s="47"/>
      <c r="X409" s="47"/>
      <c r="Y409" s="47"/>
      <c r="Z409" s="47"/>
    </row>
    <row r="410" spans="1:26" ht="242.25">
      <c r="A410" s="190" t="s">
        <v>5384</v>
      </c>
      <c r="B410" s="190" t="s">
        <v>5385</v>
      </c>
      <c r="C410" s="190" t="s">
        <v>3748</v>
      </c>
      <c r="D410" s="190" t="s">
        <v>5386</v>
      </c>
      <c r="E410" s="190" t="s">
        <v>5387</v>
      </c>
      <c r="F410" s="261" t="s">
        <v>5388</v>
      </c>
      <c r="G410" s="190">
        <v>2</v>
      </c>
      <c r="H410" s="190">
        <v>1</v>
      </c>
      <c r="I410" s="190">
        <v>2</v>
      </c>
      <c r="J410" s="191">
        <v>20</v>
      </c>
      <c r="K410" s="232">
        <f t="shared" si="2"/>
        <v>10</v>
      </c>
      <c r="L410" s="407" t="s">
        <v>3755</v>
      </c>
      <c r="M410" s="47"/>
      <c r="N410" s="47"/>
      <c r="O410" s="47"/>
      <c r="P410" s="47"/>
      <c r="Q410" s="47"/>
      <c r="R410" s="47"/>
      <c r="S410" s="47"/>
      <c r="T410" s="47"/>
      <c r="U410" s="47"/>
      <c r="V410" s="47"/>
      <c r="W410" s="47"/>
      <c r="X410" s="47"/>
      <c r="Y410" s="47"/>
      <c r="Z410" s="47"/>
    </row>
    <row r="411" spans="1:26" ht="114.75">
      <c r="A411" s="190" t="s">
        <v>4287</v>
      </c>
      <c r="B411" s="190" t="s">
        <v>4288</v>
      </c>
      <c r="C411" s="190" t="s">
        <v>3748</v>
      </c>
      <c r="D411" s="190" t="s">
        <v>5389</v>
      </c>
      <c r="E411" s="190" t="s">
        <v>5390</v>
      </c>
      <c r="F411" s="261" t="s">
        <v>5312</v>
      </c>
      <c r="G411" s="190">
        <v>4</v>
      </c>
      <c r="H411" s="190">
        <v>1</v>
      </c>
      <c r="I411" s="190">
        <v>4</v>
      </c>
      <c r="J411" s="191">
        <v>20</v>
      </c>
      <c r="K411" s="232">
        <f t="shared" si="2"/>
        <v>5</v>
      </c>
      <c r="L411" s="407" t="s">
        <v>3755</v>
      </c>
      <c r="M411" s="47"/>
      <c r="N411" s="47"/>
      <c r="O411" s="47"/>
      <c r="P411" s="47"/>
      <c r="Q411" s="47"/>
      <c r="R411" s="47"/>
      <c r="S411" s="47"/>
      <c r="T411" s="47"/>
      <c r="U411" s="47"/>
      <c r="V411" s="47"/>
      <c r="W411" s="47"/>
      <c r="X411" s="47"/>
      <c r="Y411" s="47"/>
      <c r="Z411" s="47"/>
    </row>
    <row r="412" spans="1:26" ht="89.25">
      <c r="A412" s="190" t="s">
        <v>5391</v>
      </c>
      <c r="B412" s="190" t="s">
        <v>5392</v>
      </c>
      <c r="C412" s="190" t="s">
        <v>3748</v>
      </c>
      <c r="D412" s="190" t="s">
        <v>5284</v>
      </c>
      <c r="E412" s="190" t="s">
        <v>5285</v>
      </c>
      <c r="F412" s="261" t="s">
        <v>5286</v>
      </c>
      <c r="G412" s="190">
        <v>4</v>
      </c>
      <c r="H412" s="190">
        <v>1</v>
      </c>
      <c r="I412" s="190">
        <v>4</v>
      </c>
      <c r="J412" s="191">
        <v>20</v>
      </c>
      <c r="K412" s="232">
        <f t="shared" si="2"/>
        <v>5</v>
      </c>
      <c r="L412" s="407" t="s">
        <v>3755</v>
      </c>
      <c r="M412" s="47"/>
      <c r="N412" s="47"/>
      <c r="O412" s="47"/>
      <c r="P412" s="47"/>
      <c r="Q412" s="47"/>
      <c r="R412" s="47"/>
      <c r="S412" s="47"/>
      <c r="T412" s="47"/>
      <c r="U412" s="47"/>
      <c r="V412" s="47"/>
      <c r="W412" s="47"/>
      <c r="X412" s="47"/>
      <c r="Y412" s="47"/>
      <c r="Z412" s="47"/>
    </row>
    <row r="413" spans="1:26" ht="102">
      <c r="A413" s="190" t="s">
        <v>5393</v>
      </c>
      <c r="B413" s="190" t="s">
        <v>5394</v>
      </c>
      <c r="C413" s="190" t="s">
        <v>3748</v>
      </c>
      <c r="D413" s="190" t="s">
        <v>5395</v>
      </c>
      <c r="E413" s="190" t="s">
        <v>5396</v>
      </c>
      <c r="F413" s="261" t="s">
        <v>5286</v>
      </c>
      <c r="G413" s="190">
        <v>4</v>
      </c>
      <c r="H413" s="190">
        <v>1</v>
      </c>
      <c r="I413" s="190">
        <v>4</v>
      </c>
      <c r="J413" s="191">
        <v>20</v>
      </c>
      <c r="K413" s="232">
        <f t="shared" si="2"/>
        <v>5</v>
      </c>
      <c r="L413" s="407" t="s">
        <v>3755</v>
      </c>
      <c r="M413" s="47"/>
      <c r="N413" s="47"/>
      <c r="O413" s="47"/>
      <c r="P413" s="47"/>
      <c r="Q413" s="47"/>
      <c r="R413" s="47"/>
      <c r="S413" s="47"/>
      <c r="T413" s="47"/>
      <c r="U413" s="47"/>
      <c r="V413" s="47"/>
      <c r="W413" s="47"/>
      <c r="X413" s="47"/>
      <c r="Y413" s="47"/>
      <c r="Z413" s="47"/>
    </row>
    <row r="414" spans="1:26" ht="229.5">
      <c r="A414" s="190" t="s">
        <v>5397</v>
      </c>
      <c r="B414" s="190" t="s">
        <v>5398</v>
      </c>
      <c r="C414" s="190" t="s">
        <v>3748</v>
      </c>
      <c r="D414" s="190" t="s">
        <v>5399</v>
      </c>
      <c r="E414" s="190" t="s">
        <v>5400</v>
      </c>
      <c r="F414" s="261" t="s">
        <v>5286</v>
      </c>
      <c r="G414" s="190">
        <v>3</v>
      </c>
      <c r="H414" s="190">
        <v>1</v>
      </c>
      <c r="I414" s="190">
        <v>3</v>
      </c>
      <c r="J414" s="191">
        <v>20</v>
      </c>
      <c r="K414" s="232">
        <f t="shared" si="2"/>
        <v>6.666666666666667</v>
      </c>
      <c r="L414" s="407" t="s">
        <v>3755</v>
      </c>
      <c r="M414" s="47"/>
      <c r="N414" s="47"/>
      <c r="O414" s="47"/>
      <c r="P414" s="47"/>
      <c r="Q414" s="47"/>
      <c r="R414" s="47"/>
      <c r="S414" s="47"/>
      <c r="T414" s="47"/>
      <c r="U414" s="47"/>
      <c r="V414" s="47"/>
      <c r="W414" s="47"/>
      <c r="X414" s="47"/>
      <c r="Y414" s="47"/>
      <c r="Z414" s="47"/>
    </row>
    <row r="415" spans="1:26" ht="127.5">
      <c r="A415" s="190" t="s">
        <v>5397</v>
      </c>
      <c r="B415" s="190" t="s">
        <v>5398</v>
      </c>
      <c r="C415" s="190" t="s">
        <v>3748</v>
      </c>
      <c r="D415" s="190" t="s">
        <v>5401</v>
      </c>
      <c r="E415" s="190" t="s">
        <v>5402</v>
      </c>
      <c r="F415" s="261" t="s">
        <v>5286</v>
      </c>
      <c r="G415" s="190">
        <v>3</v>
      </c>
      <c r="H415" s="190">
        <v>1</v>
      </c>
      <c r="I415" s="190">
        <v>3</v>
      </c>
      <c r="J415" s="191">
        <v>20</v>
      </c>
      <c r="K415" s="232">
        <f t="shared" si="2"/>
        <v>6.666666666666667</v>
      </c>
      <c r="L415" s="407" t="s">
        <v>3755</v>
      </c>
      <c r="M415" s="47"/>
      <c r="N415" s="47"/>
      <c r="O415" s="47"/>
      <c r="P415" s="47"/>
      <c r="Q415" s="47"/>
      <c r="R415" s="47"/>
      <c r="S415" s="47"/>
      <c r="T415" s="47"/>
      <c r="U415" s="47"/>
      <c r="V415" s="47"/>
      <c r="W415" s="47"/>
      <c r="X415" s="47"/>
      <c r="Y415" s="47"/>
      <c r="Z415" s="47"/>
    </row>
    <row r="416" spans="1:26" ht="76.5">
      <c r="A416" s="190" t="s">
        <v>5403</v>
      </c>
      <c r="B416" s="190" t="s">
        <v>5404</v>
      </c>
      <c r="C416" s="190" t="s">
        <v>3748</v>
      </c>
      <c r="D416" s="190" t="s">
        <v>5405</v>
      </c>
      <c r="E416" s="190" t="s">
        <v>5406</v>
      </c>
      <c r="F416" s="261" t="s">
        <v>5407</v>
      </c>
      <c r="G416" s="190">
        <v>2</v>
      </c>
      <c r="H416" s="190">
        <v>2</v>
      </c>
      <c r="I416" s="190">
        <v>2</v>
      </c>
      <c r="J416" s="191">
        <v>20</v>
      </c>
      <c r="K416" s="232">
        <f t="shared" si="2"/>
        <v>10</v>
      </c>
      <c r="L416" s="407" t="s">
        <v>3755</v>
      </c>
      <c r="M416" s="47"/>
      <c r="N416" s="47"/>
      <c r="O416" s="47"/>
      <c r="P416" s="47"/>
      <c r="Q416" s="47"/>
      <c r="R416" s="47"/>
      <c r="S416" s="47"/>
      <c r="T416" s="47"/>
      <c r="U416" s="47"/>
      <c r="V416" s="47"/>
      <c r="W416" s="47"/>
      <c r="X416" s="47"/>
      <c r="Y416" s="47"/>
      <c r="Z416" s="47"/>
    </row>
    <row r="417" spans="1:26" ht="153">
      <c r="A417" s="190" t="s">
        <v>5408</v>
      </c>
      <c r="B417" s="190" t="s">
        <v>5409</v>
      </c>
      <c r="C417" s="190" t="s">
        <v>3748</v>
      </c>
      <c r="D417" s="190" t="s">
        <v>5410</v>
      </c>
      <c r="E417" s="190" t="s">
        <v>5411</v>
      </c>
      <c r="F417" s="261" t="s">
        <v>5412</v>
      </c>
      <c r="G417" s="190">
        <v>4</v>
      </c>
      <c r="H417" s="190">
        <v>1</v>
      </c>
      <c r="I417" s="190">
        <v>4</v>
      </c>
      <c r="J417" s="191">
        <v>20</v>
      </c>
      <c r="K417" s="232">
        <f t="shared" si="2"/>
        <v>5</v>
      </c>
      <c r="L417" s="407" t="s">
        <v>3755</v>
      </c>
      <c r="M417" s="47"/>
      <c r="N417" s="47"/>
      <c r="O417" s="47"/>
      <c r="P417" s="47"/>
      <c r="Q417" s="47"/>
      <c r="R417" s="47"/>
      <c r="S417" s="47"/>
      <c r="T417" s="47"/>
      <c r="U417" s="47"/>
      <c r="V417" s="47"/>
      <c r="W417" s="47"/>
      <c r="X417" s="47"/>
      <c r="Y417" s="47"/>
      <c r="Z417" s="47"/>
    </row>
    <row r="418" spans="1:26" ht="114.75">
      <c r="A418" s="190" t="s">
        <v>5413</v>
      </c>
      <c r="B418" s="190" t="s">
        <v>5414</v>
      </c>
      <c r="C418" s="190" t="s">
        <v>3748</v>
      </c>
      <c r="D418" s="190" t="s">
        <v>5415</v>
      </c>
      <c r="E418" s="190" t="s">
        <v>5416</v>
      </c>
      <c r="F418" s="261" t="s">
        <v>5417</v>
      </c>
      <c r="G418" s="190">
        <v>2</v>
      </c>
      <c r="H418" s="190">
        <v>1</v>
      </c>
      <c r="I418" s="190">
        <v>2</v>
      </c>
      <c r="J418" s="191">
        <v>20</v>
      </c>
      <c r="K418" s="232">
        <f t="shared" si="2"/>
        <v>10</v>
      </c>
      <c r="L418" s="407" t="s">
        <v>3755</v>
      </c>
      <c r="M418" s="47"/>
      <c r="N418" s="47"/>
      <c r="O418" s="47"/>
      <c r="P418" s="47"/>
      <c r="Q418" s="47"/>
      <c r="R418" s="47"/>
      <c r="S418" s="47"/>
      <c r="T418" s="47"/>
      <c r="U418" s="47"/>
      <c r="V418" s="47"/>
      <c r="W418" s="47"/>
      <c r="X418" s="47"/>
      <c r="Y418" s="47"/>
      <c r="Z418" s="47"/>
    </row>
    <row r="419" spans="1:26" ht="127.5">
      <c r="A419" s="190" t="s">
        <v>4287</v>
      </c>
      <c r="B419" s="190" t="s">
        <v>4288</v>
      </c>
      <c r="C419" s="190" t="s">
        <v>3748</v>
      </c>
      <c r="D419" s="190" t="s">
        <v>5418</v>
      </c>
      <c r="E419" s="190" t="s">
        <v>5419</v>
      </c>
      <c r="F419" s="261" t="s">
        <v>5306</v>
      </c>
      <c r="G419" s="190">
        <v>4</v>
      </c>
      <c r="H419" s="190">
        <v>1</v>
      </c>
      <c r="I419" s="190">
        <v>4</v>
      </c>
      <c r="J419" s="191">
        <v>20</v>
      </c>
      <c r="K419" s="232">
        <f t="shared" si="2"/>
        <v>5</v>
      </c>
      <c r="L419" s="407" t="s">
        <v>3755</v>
      </c>
      <c r="M419" s="47"/>
      <c r="N419" s="47"/>
      <c r="O419" s="47"/>
      <c r="P419" s="47"/>
      <c r="Q419" s="47"/>
      <c r="R419" s="47"/>
      <c r="S419" s="47"/>
      <c r="T419" s="47"/>
      <c r="U419" s="47"/>
      <c r="V419" s="47"/>
      <c r="W419" s="47"/>
      <c r="X419" s="47"/>
      <c r="Y419" s="47"/>
      <c r="Z419" s="47"/>
    </row>
    <row r="420" spans="1:26" ht="140.25">
      <c r="A420" s="190" t="s">
        <v>4238</v>
      </c>
      <c r="B420" s="190" t="s">
        <v>4239</v>
      </c>
      <c r="C420" s="190" t="s">
        <v>3748</v>
      </c>
      <c r="D420" s="190" t="s">
        <v>5420</v>
      </c>
      <c r="E420" s="190" t="s">
        <v>5421</v>
      </c>
      <c r="F420" s="261" t="s">
        <v>5286</v>
      </c>
      <c r="G420" s="190">
        <v>6</v>
      </c>
      <c r="H420" s="190">
        <v>1</v>
      </c>
      <c r="I420" s="190">
        <v>6</v>
      </c>
      <c r="J420" s="191">
        <v>20</v>
      </c>
      <c r="K420" s="232">
        <f t="shared" si="2"/>
        <v>3.3333333333333335</v>
      </c>
      <c r="L420" s="407" t="s">
        <v>3755</v>
      </c>
      <c r="M420" s="47"/>
      <c r="N420" s="47"/>
      <c r="O420" s="47"/>
      <c r="P420" s="47"/>
      <c r="Q420" s="47"/>
      <c r="R420" s="47"/>
      <c r="S420" s="47"/>
      <c r="T420" s="47"/>
      <c r="U420" s="47"/>
      <c r="V420" s="47"/>
      <c r="W420" s="47"/>
      <c r="X420" s="47"/>
      <c r="Y420" s="47"/>
      <c r="Z420" s="47"/>
    </row>
    <row r="421" spans="1:26" ht="89.25">
      <c r="A421" s="190" t="s">
        <v>4183</v>
      </c>
      <c r="B421" s="190" t="s">
        <v>4184</v>
      </c>
      <c r="C421" s="190" t="s">
        <v>3748</v>
      </c>
      <c r="D421" s="190" t="s">
        <v>5422</v>
      </c>
      <c r="E421" s="261" t="s">
        <v>5423</v>
      </c>
      <c r="F421" s="261" t="s">
        <v>5424</v>
      </c>
      <c r="G421" s="190">
        <v>4</v>
      </c>
      <c r="H421" s="190">
        <v>1</v>
      </c>
      <c r="I421" s="190">
        <v>4</v>
      </c>
      <c r="J421" s="191">
        <v>20</v>
      </c>
      <c r="K421" s="232">
        <f t="shared" si="2"/>
        <v>5</v>
      </c>
      <c r="L421" s="407" t="s">
        <v>3755</v>
      </c>
      <c r="M421" s="47"/>
      <c r="N421" s="47"/>
      <c r="O421" s="47"/>
      <c r="P421" s="47"/>
      <c r="Q421" s="47"/>
      <c r="R421" s="47"/>
      <c r="S421" s="47"/>
      <c r="T421" s="47"/>
      <c r="U421" s="47"/>
      <c r="V421" s="47"/>
      <c r="W421" s="47"/>
      <c r="X421" s="47"/>
      <c r="Y421" s="47"/>
      <c r="Z421" s="47"/>
    </row>
    <row r="422" spans="1:26" ht="63.75">
      <c r="A422" s="190" t="s">
        <v>4183</v>
      </c>
      <c r="B422" s="190" t="s">
        <v>4184</v>
      </c>
      <c r="C422" s="190" t="s">
        <v>3748</v>
      </c>
      <c r="D422" s="190" t="s">
        <v>5425</v>
      </c>
      <c r="E422" s="261" t="s">
        <v>5426</v>
      </c>
      <c r="F422" s="261" t="s">
        <v>5427</v>
      </c>
      <c r="G422" s="190">
        <v>4</v>
      </c>
      <c r="H422" s="190">
        <v>1</v>
      </c>
      <c r="I422" s="190">
        <v>4</v>
      </c>
      <c r="J422" s="191">
        <v>20</v>
      </c>
      <c r="K422" s="232">
        <f t="shared" si="2"/>
        <v>5</v>
      </c>
      <c r="L422" s="407" t="s">
        <v>3755</v>
      </c>
      <c r="M422" s="47"/>
      <c r="N422" s="47"/>
      <c r="O422" s="47"/>
      <c r="P422" s="47"/>
      <c r="Q422" s="47"/>
      <c r="R422" s="47"/>
      <c r="S422" s="47"/>
      <c r="T422" s="47"/>
      <c r="U422" s="47"/>
      <c r="V422" s="47"/>
      <c r="W422" s="47"/>
      <c r="X422" s="47"/>
      <c r="Y422" s="47"/>
      <c r="Z422" s="47"/>
    </row>
    <row r="423" spans="1:26" ht="165.75">
      <c r="A423" s="190" t="s">
        <v>4179</v>
      </c>
      <c r="B423" s="190" t="s">
        <v>4180</v>
      </c>
      <c r="C423" s="190" t="s">
        <v>3748</v>
      </c>
      <c r="D423" s="190" t="s">
        <v>5428</v>
      </c>
      <c r="E423" s="190" t="s">
        <v>5429</v>
      </c>
      <c r="F423" s="261" t="s">
        <v>5430</v>
      </c>
      <c r="G423" s="190">
        <v>3</v>
      </c>
      <c r="H423" s="190">
        <v>1</v>
      </c>
      <c r="I423" s="190">
        <v>3</v>
      </c>
      <c r="J423" s="191">
        <v>20</v>
      </c>
      <c r="K423" s="232">
        <f t="shared" si="2"/>
        <v>6.666666666666667</v>
      </c>
      <c r="L423" s="407" t="s">
        <v>3755</v>
      </c>
      <c r="M423" s="47"/>
      <c r="N423" s="47"/>
      <c r="O423" s="47"/>
      <c r="P423" s="47"/>
      <c r="Q423" s="47"/>
      <c r="R423" s="47"/>
      <c r="S423" s="47"/>
      <c r="T423" s="47"/>
      <c r="U423" s="47"/>
      <c r="V423" s="47"/>
      <c r="W423" s="47"/>
      <c r="X423" s="47"/>
      <c r="Y423" s="47"/>
      <c r="Z423" s="47"/>
    </row>
    <row r="424" spans="1:26" ht="89.25">
      <c r="A424" s="190" t="s">
        <v>4082</v>
      </c>
      <c r="B424" s="190" t="s">
        <v>4083</v>
      </c>
      <c r="C424" s="190" t="s">
        <v>782</v>
      </c>
      <c r="D424" s="190" t="s">
        <v>5267</v>
      </c>
      <c r="E424" s="276" t="s">
        <v>5268</v>
      </c>
      <c r="F424" s="190" t="s">
        <v>722</v>
      </c>
      <c r="G424" s="190">
        <v>4</v>
      </c>
      <c r="H424" s="190">
        <v>3</v>
      </c>
      <c r="I424" s="191">
        <v>4</v>
      </c>
      <c r="J424" s="191">
        <v>20</v>
      </c>
      <c r="K424" s="355">
        <v>5</v>
      </c>
      <c r="L424" s="407" t="s">
        <v>3813</v>
      </c>
      <c r="M424" s="47"/>
      <c r="N424" s="47"/>
      <c r="O424" s="47"/>
      <c r="P424" s="47"/>
      <c r="Q424" s="47"/>
      <c r="R424" s="47"/>
      <c r="S424" s="47"/>
      <c r="T424" s="47"/>
      <c r="U424" s="47"/>
      <c r="V424" s="47"/>
      <c r="W424" s="47"/>
      <c r="X424" s="47"/>
      <c r="Y424" s="47"/>
      <c r="Z424" s="47"/>
    </row>
    <row r="425" spans="1:26" ht="89.25">
      <c r="A425" s="190" t="s">
        <v>4082</v>
      </c>
      <c r="B425" s="190" t="s">
        <v>4083</v>
      </c>
      <c r="C425" s="233" t="s">
        <v>782</v>
      </c>
      <c r="D425" s="190" t="s">
        <v>5282</v>
      </c>
      <c r="E425" s="190" t="s">
        <v>5283</v>
      </c>
      <c r="F425" s="233" t="s">
        <v>722</v>
      </c>
      <c r="G425" s="233">
        <v>4</v>
      </c>
      <c r="H425" s="233">
        <v>3</v>
      </c>
      <c r="I425" s="233">
        <v>4</v>
      </c>
      <c r="J425" s="407">
        <v>20</v>
      </c>
      <c r="K425" s="453">
        <v>5</v>
      </c>
      <c r="L425" s="407" t="s">
        <v>3813</v>
      </c>
      <c r="M425" s="47"/>
      <c r="N425" s="47"/>
      <c r="O425" s="47"/>
      <c r="P425" s="47"/>
      <c r="Q425" s="47"/>
      <c r="R425" s="47"/>
      <c r="S425" s="47"/>
      <c r="T425" s="47"/>
      <c r="U425" s="47"/>
      <c r="V425" s="47"/>
      <c r="W425" s="47"/>
      <c r="X425" s="47"/>
      <c r="Y425" s="47"/>
      <c r="Z425" s="47"/>
    </row>
    <row r="426" spans="1:26" ht="89.25">
      <c r="A426" s="190" t="s">
        <v>4163</v>
      </c>
      <c r="B426" s="190" t="s">
        <v>4164</v>
      </c>
      <c r="C426" s="190" t="s">
        <v>782</v>
      </c>
      <c r="D426" s="190" t="s">
        <v>5269</v>
      </c>
      <c r="E426" s="276" t="s">
        <v>5270</v>
      </c>
      <c r="F426" s="190" t="s">
        <v>722</v>
      </c>
      <c r="G426" s="190">
        <v>2</v>
      </c>
      <c r="H426" s="190">
        <v>2</v>
      </c>
      <c r="I426" s="191">
        <v>2</v>
      </c>
      <c r="J426" s="191">
        <v>20</v>
      </c>
      <c r="K426" s="355">
        <v>10</v>
      </c>
      <c r="L426" s="407" t="s">
        <v>3813</v>
      </c>
      <c r="M426" s="47"/>
      <c r="N426" s="47"/>
      <c r="O426" s="47"/>
      <c r="P426" s="47"/>
      <c r="Q426" s="47"/>
      <c r="R426" s="47"/>
      <c r="S426" s="47"/>
      <c r="T426" s="47"/>
      <c r="U426" s="47"/>
      <c r="V426" s="47"/>
      <c r="W426" s="47"/>
      <c r="X426" s="47"/>
      <c r="Y426" s="47"/>
      <c r="Z426" s="47"/>
    </row>
    <row r="427" spans="1:26" ht="63.75">
      <c r="A427" s="190" t="s">
        <v>4163</v>
      </c>
      <c r="B427" s="190" t="s">
        <v>4164</v>
      </c>
      <c r="C427" s="190" t="s">
        <v>782</v>
      </c>
      <c r="D427" s="190" t="s">
        <v>5271</v>
      </c>
      <c r="E427" s="276" t="s">
        <v>5272</v>
      </c>
      <c r="F427" s="190" t="s">
        <v>722</v>
      </c>
      <c r="G427" s="190">
        <v>2</v>
      </c>
      <c r="H427" s="190">
        <v>2</v>
      </c>
      <c r="I427" s="191">
        <v>2</v>
      </c>
      <c r="J427" s="191">
        <v>10</v>
      </c>
      <c r="K427" s="355">
        <v>5</v>
      </c>
      <c r="L427" s="407" t="s">
        <v>3813</v>
      </c>
      <c r="M427" s="47"/>
      <c r="N427" s="47"/>
      <c r="O427" s="47"/>
      <c r="P427" s="47"/>
      <c r="Q427" s="47"/>
      <c r="R427" s="47"/>
      <c r="S427" s="47"/>
      <c r="T427" s="47"/>
      <c r="U427" s="47"/>
      <c r="V427" s="47"/>
      <c r="W427" s="47"/>
      <c r="X427" s="47"/>
      <c r="Y427" s="47"/>
      <c r="Z427" s="47"/>
    </row>
    <row r="428" spans="1:26" ht="89.25">
      <c r="A428" s="190" t="s">
        <v>4163</v>
      </c>
      <c r="B428" s="190" t="s">
        <v>4164</v>
      </c>
      <c r="C428" s="190" t="s">
        <v>782</v>
      </c>
      <c r="D428" s="190" t="s">
        <v>5273</v>
      </c>
      <c r="E428" s="276" t="s">
        <v>5274</v>
      </c>
      <c r="F428" s="190" t="s">
        <v>722</v>
      </c>
      <c r="G428" s="190">
        <v>2</v>
      </c>
      <c r="H428" s="190">
        <v>2</v>
      </c>
      <c r="I428" s="191">
        <v>2</v>
      </c>
      <c r="J428" s="191">
        <v>10</v>
      </c>
      <c r="K428" s="355">
        <v>5</v>
      </c>
      <c r="L428" s="407" t="s">
        <v>3813</v>
      </c>
      <c r="M428" s="47"/>
      <c r="N428" s="47"/>
      <c r="O428" s="47"/>
      <c r="P428" s="47"/>
      <c r="Q428" s="47"/>
      <c r="R428" s="47"/>
      <c r="S428" s="47"/>
      <c r="T428" s="47"/>
      <c r="U428" s="47"/>
      <c r="V428" s="47"/>
      <c r="W428" s="47"/>
      <c r="X428" s="47"/>
      <c r="Y428" s="47"/>
      <c r="Z428" s="47"/>
    </row>
    <row r="429" spans="1:26" ht="63.75">
      <c r="A429" s="190" t="s">
        <v>4326</v>
      </c>
      <c r="B429" s="190" t="s">
        <v>5431</v>
      </c>
      <c r="C429" s="190" t="s">
        <v>782</v>
      </c>
      <c r="D429" s="190" t="s">
        <v>5432</v>
      </c>
      <c r="E429" s="276" t="s">
        <v>5433</v>
      </c>
      <c r="F429" s="190" t="s">
        <v>722</v>
      </c>
      <c r="G429" s="190">
        <v>1</v>
      </c>
      <c r="H429" s="190">
        <v>1</v>
      </c>
      <c r="I429" s="191">
        <v>1</v>
      </c>
      <c r="J429" s="191">
        <v>10</v>
      </c>
      <c r="K429" s="355">
        <v>10</v>
      </c>
      <c r="L429" s="407" t="s">
        <v>3813</v>
      </c>
      <c r="M429" s="47"/>
      <c r="N429" s="47"/>
      <c r="O429" s="47"/>
      <c r="P429" s="47"/>
      <c r="Q429" s="47"/>
      <c r="R429" s="47"/>
      <c r="S429" s="47"/>
      <c r="T429" s="47"/>
      <c r="U429" s="47"/>
      <c r="V429" s="47"/>
      <c r="W429" s="47"/>
      <c r="X429" s="47"/>
      <c r="Y429" s="47"/>
      <c r="Z429" s="47"/>
    </row>
    <row r="430" spans="1:26" ht="89.25">
      <c r="A430" s="190" t="s">
        <v>4326</v>
      </c>
      <c r="B430" s="258" t="s">
        <v>4327</v>
      </c>
      <c r="C430" s="190" t="s">
        <v>782</v>
      </c>
      <c r="D430" s="190" t="s">
        <v>5434</v>
      </c>
      <c r="E430" s="276" t="s">
        <v>5435</v>
      </c>
      <c r="F430" s="190" t="s">
        <v>722</v>
      </c>
      <c r="G430" s="190">
        <v>1</v>
      </c>
      <c r="H430" s="190">
        <v>1</v>
      </c>
      <c r="I430" s="191">
        <v>1</v>
      </c>
      <c r="J430" s="191">
        <v>20</v>
      </c>
      <c r="K430" s="355">
        <v>20</v>
      </c>
      <c r="L430" s="407" t="s">
        <v>3813</v>
      </c>
      <c r="M430" s="47"/>
      <c r="N430" s="47"/>
      <c r="O430" s="47"/>
      <c r="P430" s="47"/>
      <c r="Q430" s="47"/>
      <c r="R430" s="47"/>
      <c r="S430" s="47"/>
      <c r="T430" s="47"/>
      <c r="U430" s="47"/>
      <c r="V430" s="47"/>
      <c r="W430" s="47"/>
      <c r="X430" s="47"/>
      <c r="Y430" s="47"/>
      <c r="Z430" s="47"/>
    </row>
    <row r="431" spans="1:26" ht="127.5">
      <c r="A431" s="190" t="s">
        <v>4326</v>
      </c>
      <c r="B431" s="258" t="s">
        <v>4327</v>
      </c>
      <c r="C431" s="190" t="s">
        <v>782</v>
      </c>
      <c r="D431" s="190" t="s">
        <v>5436</v>
      </c>
      <c r="E431" s="276" t="s">
        <v>5437</v>
      </c>
      <c r="F431" s="190" t="s">
        <v>722</v>
      </c>
      <c r="G431" s="190">
        <v>1</v>
      </c>
      <c r="H431" s="190">
        <v>1</v>
      </c>
      <c r="I431" s="191">
        <v>1</v>
      </c>
      <c r="J431" s="191">
        <v>20</v>
      </c>
      <c r="K431" s="355">
        <v>20</v>
      </c>
      <c r="L431" s="407" t="s">
        <v>3813</v>
      </c>
      <c r="M431" s="47"/>
      <c r="N431" s="47"/>
      <c r="O431" s="47"/>
      <c r="P431" s="47"/>
      <c r="Q431" s="47"/>
      <c r="R431" s="47"/>
      <c r="S431" s="47"/>
      <c r="T431" s="47"/>
      <c r="U431" s="47"/>
      <c r="V431" s="47"/>
      <c r="W431" s="47"/>
      <c r="X431" s="47"/>
      <c r="Y431" s="47"/>
      <c r="Z431" s="47"/>
    </row>
    <row r="432" spans="1:26" ht="102">
      <c r="A432" s="190" t="s">
        <v>4326</v>
      </c>
      <c r="B432" s="258" t="s">
        <v>4327</v>
      </c>
      <c r="C432" s="190" t="s">
        <v>782</v>
      </c>
      <c r="D432" s="190" t="s">
        <v>5438</v>
      </c>
      <c r="E432" s="276" t="s">
        <v>5439</v>
      </c>
      <c r="F432" s="190" t="s">
        <v>722</v>
      </c>
      <c r="G432" s="190">
        <v>1</v>
      </c>
      <c r="H432" s="190">
        <v>1</v>
      </c>
      <c r="I432" s="191">
        <v>1</v>
      </c>
      <c r="J432" s="191">
        <v>20</v>
      </c>
      <c r="K432" s="355">
        <v>20</v>
      </c>
      <c r="L432" s="407" t="s">
        <v>3813</v>
      </c>
      <c r="M432" s="47"/>
      <c r="N432" s="47"/>
      <c r="O432" s="47"/>
      <c r="P432" s="47"/>
      <c r="Q432" s="47"/>
      <c r="R432" s="47"/>
      <c r="S432" s="47"/>
      <c r="T432" s="47"/>
      <c r="U432" s="47"/>
      <c r="V432" s="47"/>
      <c r="W432" s="47"/>
      <c r="X432" s="47"/>
      <c r="Y432" s="47"/>
      <c r="Z432" s="47"/>
    </row>
    <row r="433" spans="1:26" ht="89.25">
      <c r="A433" s="190" t="s">
        <v>4326</v>
      </c>
      <c r="B433" s="258" t="s">
        <v>4327</v>
      </c>
      <c r="C433" s="190" t="s">
        <v>782</v>
      </c>
      <c r="D433" s="190" t="s">
        <v>5440</v>
      </c>
      <c r="E433" s="276" t="s">
        <v>5441</v>
      </c>
      <c r="F433" s="190" t="s">
        <v>722</v>
      </c>
      <c r="G433" s="190">
        <v>1</v>
      </c>
      <c r="H433" s="190">
        <v>1</v>
      </c>
      <c r="I433" s="191">
        <v>1</v>
      </c>
      <c r="J433" s="191">
        <v>20</v>
      </c>
      <c r="K433" s="355">
        <v>20</v>
      </c>
      <c r="L433" s="407" t="s">
        <v>3813</v>
      </c>
      <c r="M433" s="47"/>
      <c r="N433" s="47"/>
      <c r="O433" s="47"/>
      <c r="P433" s="47"/>
      <c r="Q433" s="47"/>
      <c r="R433" s="47"/>
      <c r="S433" s="47"/>
      <c r="T433" s="47"/>
      <c r="U433" s="47"/>
      <c r="V433" s="47"/>
      <c r="W433" s="47"/>
      <c r="X433" s="47"/>
      <c r="Y433" s="47"/>
      <c r="Z433" s="47"/>
    </row>
    <row r="434" spans="1:26" ht="51">
      <c r="A434" s="190" t="s">
        <v>4326</v>
      </c>
      <c r="B434" s="258" t="s">
        <v>4327</v>
      </c>
      <c r="C434" s="190" t="s">
        <v>782</v>
      </c>
      <c r="D434" s="190" t="s">
        <v>5442</v>
      </c>
      <c r="E434" s="276" t="s">
        <v>5443</v>
      </c>
      <c r="F434" s="190" t="s">
        <v>722</v>
      </c>
      <c r="G434" s="190">
        <v>1</v>
      </c>
      <c r="H434" s="190">
        <v>1</v>
      </c>
      <c r="I434" s="191">
        <v>1</v>
      </c>
      <c r="J434" s="191">
        <v>10</v>
      </c>
      <c r="K434" s="355">
        <v>10</v>
      </c>
      <c r="L434" s="407" t="s">
        <v>3813</v>
      </c>
      <c r="M434" s="47"/>
      <c r="N434" s="47"/>
      <c r="O434" s="47"/>
      <c r="P434" s="47"/>
      <c r="Q434" s="47"/>
      <c r="R434" s="47"/>
      <c r="S434" s="47"/>
      <c r="T434" s="47"/>
      <c r="U434" s="47"/>
      <c r="V434" s="47"/>
      <c r="W434" s="47"/>
      <c r="X434" s="47"/>
      <c r="Y434" s="47"/>
      <c r="Z434" s="47"/>
    </row>
    <row r="435" spans="1:26" ht="89.25">
      <c r="A435" s="190" t="s">
        <v>4326</v>
      </c>
      <c r="B435" s="258" t="s">
        <v>4327</v>
      </c>
      <c r="C435" s="190" t="s">
        <v>782</v>
      </c>
      <c r="D435" s="190" t="s">
        <v>5444</v>
      </c>
      <c r="E435" s="276" t="s">
        <v>5445</v>
      </c>
      <c r="F435" s="190" t="s">
        <v>722</v>
      </c>
      <c r="G435" s="190">
        <v>1</v>
      </c>
      <c r="H435" s="190">
        <v>1</v>
      </c>
      <c r="I435" s="191">
        <v>1</v>
      </c>
      <c r="J435" s="191">
        <v>20</v>
      </c>
      <c r="K435" s="355">
        <v>20</v>
      </c>
      <c r="L435" s="407" t="s">
        <v>3813</v>
      </c>
      <c r="M435" s="47"/>
      <c r="N435" s="47"/>
      <c r="O435" s="47"/>
      <c r="P435" s="47"/>
      <c r="Q435" s="47"/>
      <c r="R435" s="47"/>
      <c r="S435" s="47"/>
      <c r="T435" s="47"/>
      <c r="U435" s="47"/>
      <c r="V435" s="47"/>
      <c r="W435" s="47"/>
      <c r="X435" s="47"/>
      <c r="Y435" s="47"/>
      <c r="Z435" s="47"/>
    </row>
    <row r="436" spans="1:26" ht="102">
      <c r="A436" s="190" t="s">
        <v>4163</v>
      </c>
      <c r="B436" s="190" t="s">
        <v>4168</v>
      </c>
      <c r="C436" s="190" t="s">
        <v>782</v>
      </c>
      <c r="D436" s="190" t="s">
        <v>5275</v>
      </c>
      <c r="E436" s="276" t="s">
        <v>5276</v>
      </c>
      <c r="F436" s="190" t="s">
        <v>722</v>
      </c>
      <c r="G436" s="190">
        <v>2</v>
      </c>
      <c r="H436" s="190">
        <v>2</v>
      </c>
      <c r="I436" s="191">
        <v>2</v>
      </c>
      <c r="J436" s="191">
        <v>20</v>
      </c>
      <c r="K436" s="355">
        <v>10</v>
      </c>
      <c r="L436" s="407" t="s">
        <v>3813</v>
      </c>
      <c r="M436" s="47"/>
      <c r="N436" s="47"/>
      <c r="O436" s="47"/>
      <c r="P436" s="47"/>
      <c r="Q436" s="47"/>
      <c r="R436" s="47"/>
      <c r="S436" s="47"/>
      <c r="T436" s="47"/>
      <c r="U436" s="47"/>
      <c r="V436" s="47"/>
      <c r="W436" s="47"/>
      <c r="X436" s="47"/>
      <c r="Y436" s="47"/>
      <c r="Z436" s="47"/>
    </row>
    <row r="437" spans="1:26" ht="89.25">
      <c r="A437" s="190" t="s">
        <v>4163</v>
      </c>
      <c r="B437" s="258" t="s">
        <v>4168</v>
      </c>
      <c r="C437" s="190" t="s">
        <v>782</v>
      </c>
      <c r="D437" s="190" t="s">
        <v>5277</v>
      </c>
      <c r="E437" s="276" t="s">
        <v>5278</v>
      </c>
      <c r="F437" s="190" t="s">
        <v>722</v>
      </c>
      <c r="G437" s="233">
        <v>2</v>
      </c>
      <c r="H437" s="233">
        <v>2</v>
      </c>
      <c r="I437" s="233">
        <v>2</v>
      </c>
      <c r="J437" s="407">
        <v>20</v>
      </c>
      <c r="K437" s="355">
        <v>10</v>
      </c>
      <c r="L437" s="407" t="s">
        <v>3813</v>
      </c>
      <c r="M437" s="47"/>
      <c r="N437" s="47"/>
      <c r="O437" s="47"/>
      <c r="P437" s="47"/>
      <c r="Q437" s="47"/>
      <c r="R437" s="47"/>
      <c r="S437" s="47"/>
      <c r="T437" s="47"/>
      <c r="U437" s="47"/>
      <c r="V437" s="47"/>
      <c r="W437" s="47"/>
      <c r="X437" s="47"/>
      <c r="Y437" s="47"/>
      <c r="Z437" s="47"/>
    </row>
    <row r="438" spans="1:26" ht="114.75">
      <c r="A438" s="190" t="s">
        <v>4326</v>
      </c>
      <c r="B438" s="190" t="s">
        <v>5446</v>
      </c>
      <c r="C438" s="190" t="s">
        <v>782</v>
      </c>
      <c r="D438" s="190" t="s">
        <v>5447</v>
      </c>
      <c r="E438" s="190" t="s">
        <v>5448</v>
      </c>
      <c r="F438" s="190" t="s">
        <v>722</v>
      </c>
      <c r="G438" s="190">
        <v>1</v>
      </c>
      <c r="H438" s="190">
        <v>1</v>
      </c>
      <c r="I438" s="191">
        <v>1</v>
      </c>
      <c r="J438" s="191">
        <v>20</v>
      </c>
      <c r="K438" s="355">
        <v>20</v>
      </c>
      <c r="L438" s="407" t="s">
        <v>3813</v>
      </c>
      <c r="M438" s="47"/>
      <c r="N438" s="47"/>
      <c r="O438" s="47"/>
      <c r="P438" s="47"/>
      <c r="Q438" s="47"/>
      <c r="R438" s="47"/>
      <c r="S438" s="47"/>
      <c r="T438" s="47"/>
      <c r="U438" s="47"/>
      <c r="V438" s="47"/>
      <c r="W438" s="47"/>
      <c r="X438" s="47"/>
      <c r="Y438" s="47"/>
      <c r="Z438" s="47"/>
    </row>
    <row r="439" spans="1:26" ht="76.5">
      <c r="A439" s="190" t="s">
        <v>4326</v>
      </c>
      <c r="B439" s="190" t="s">
        <v>5446</v>
      </c>
      <c r="C439" s="190" t="s">
        <v>782</v>
      </c>
      <c r="D439" s="190" t="s">
        <v>5449</v>
      </c>
      <c r="E439" s="276" t="s">
        <v>5450</v>
      </c>
      <c r="F439" s="190" t="s">
        <v>722</v>
      </c>
      <c r="G439" s="190">
        <v>1</v>
      </c>
      <c r="H439" s="190">
        <v>1</v>
      </c>
      <c r="I439" s="191">
        <v>1</v>
      </c>
      <c r="J439" s="191">
        <v>10</v>
      </c>
      <c r="K439" s="355">
        <v>10</v>
      </c>
      <c r="L439" s="407" t="s">
        <v>3813</v>
      </c>
      <c r="M439" s="47"/>
      <c r="N439" s="47"/>
      <c r="O439" s="47"/>
      <c r="P439" s="47"/>
      <c r="Q439" s="47"/>
      <c r="R439" s="47"/>
      <c r="S439" s="47"/>
      <c r="T439" s="47"/>
      <c r="U439" s="47"/>
      <c r="V439" s="47"/>
      <c r="W439" s="47"/>
      <c r="X439" s="47"/>
      <c r="Y439" s="47"/>
      <c r="Z439" s="47"/>
    </row>
    <row r="440" spans="1:26" ht="102">
      <c r="A440" s="190" t="s">
        <v>4163</v>
      </c>
      <c r="B440" s="190" t="s">
        <v>5279</v>
      </c>
      <c r="C440" s="190" t="s">
        <v>782</v>
      </c>
      <c r="D440" s="190" t="s">
        <v>5280</v>
      </c>
      <c r="E440" s="276" t="s">
        <v>5281</v>
      </c>
      <c r="F440" s="190" t="s">
        <v>722</v>
      </c>
      <c r="G440" s="190">
        <v>2</v>
      </c>
      <c r="H440" s="190">
        <v>2</v>
      </c>
      <c r="I440" s="191">
        <v>2</v>
      </c>
      <c r="J440" s="191">
        <v>10</v>
      </c>
      <c r="K440" s="355">
        <v>5</v>
      </c>
      <c r="L440" s="407" t="s">
        <v>3813</v>
      </c>
      <c r="M440" s="47"/>
      <c r="N440" s="47"/>
      <c r="O440" s="47"/>
      <c r="P440" s="47"/>
      <c r="Q440" s="47"/>
      <c r="R440" s="47"/>
      <c r="S440" s="47"/>
      <c r="T440" s="47"/>
      <c r="U440" s="47"/>
      <c r="V440" s="47"/>
      <c r="W440" s="47"/>
      <c r="X440" s="47"/>
      <c r="Y440" s="47"/>
      <c r="Z440" s="47"/>
    </row>
    <row r="441" spans="1:26" ht="114.75">
      <c r="A441" s="190" t="s">
        <v>5451</v>
      </c>
      <c r="B441" s="190" t="s">
        <v>5452</v>
      </c>
      <c r="C441" s="190" t="s">
        <v>782</v>
      </c>
      <c r="D441" s="190" t="s">
        <v>5453</v>
      </c>
      <c r="E441" s="276" t="s">
        <v>5406</v>
      </c>
      <c r="F441" s="190" t="s">
        <v>722</v>
      </c>
      <c r="G441" s="190">
        <v>2</v>
      </c>
      <c r="H441" s="190">
        <v>2</v>
      </c>
      <c r="I441" s="191">
        <v>2</v>
      </c>
      <c r="J441" s="191">
        <v>20</v>
      </c>
      <c r="K441" s="355">
        <v>10</v>
      </c>
      <c r="L441" s="407" t="s">
        <v>3813</v>
      </c>
      <c r="M441" s="47"/>
      <c r="N441" s="47"/>
      <c r="O441" s="47"/>
      <c r="P441" s="47"/>
      <c r="Q441" s="47"/>
      <c r="R441" s="47"/>
      <c r="S441" s="47"/>
      <c r="T441" s="47"/>
      <c r="U441" s="47"/>
      <c r="V441" s="47"/>
      <c r="W441" s="47"/>
      <c r="X441" s="47"/>
      <c r="Y441" s="47"/>
      <c r="Z441" s="47"/>
    </row>
    <row r="442" spans="1:26" ht="114.75">
      <c r="A442" s="190" t="s">
        <v>5454</v>
      </c>
      <c r="B442" s="190" t="s">
        <v>5455</v>
      </c>
      <c r="C442" s="190" t="s">
        <v>782</v>
      </c>
      <c r="D442" s="190" t="s">
        <v>5456</v>
      </c>
      <c r="E442" s="276" t="s">
        <v>4776</v>
      </c>
      <c r="F442" s="190" t="s">
        <v>722</v>
      </c>
      <c r="G442" s="190">
        <v>2</v>
      </c>
      <c r="H442" s="190">
        <v>2</v>
      </c>
      <c r="I442" s="191">
        <v>2</v>
      </c>
      <c r="J442" s="191">
        <v>20</v>
      </c>
      <c r="K442" s="355">
        <v>10</v>
      </c>
      <c r="L442" s="407" t="s">
        <v>3813</v>
      </c>
      <c r="M442" s="47"/>
      <c r="N442" s="47"/>
      <c r="O442" s="47"/>
      <c r="P442" s="47"/>
      <c r="Q442" s="47"/>
      <c r="R442" s="47"/>
      <c r="S442" s="47"/>
      <c r="T442" s="47"/>
      <c r="U442" s="47"/>
      <c r="V442" s="47"/>
      <c r="W442" s="47"/>
      <c r="X442" s="47"/>
      <c r="Y442" s="47"/>
      <c r="Z442" s="47"/>
    </row>
    <row r="443" spans="1:26" ht="89.25">
      <c r="A443" s="190" t="s">
        <v>5457</v>
      </c>
      <c r="B443" s="190" t="s">
        <v>5458</v>
      </c>
      <c r="C443" s="190" t="s">
        <v>782</v>
      </c>
      <c r="D443" s="190" t="s">
        <v>5459</v>
      </c>
      <c r="E443" s="276" t="s">
        <v>5460</v>
      </c>
      <c r="F443" s="190" t="s">
        <v>722</v>
      </c>
      <c r="G443" s="190">
        <v>2</v>
      </c>
      <c r="H443" s="190">
        <v>2</v>
      </c>
      <c r="I443" s="191">
        <v>3</v>
      </c>
      <c r="J443" s="191">
        <v>20</v>
      </c>
      <c r="K443" s="355">
        <v>10</v>
      </c>
      <c r="L443" s="407" t="s">
        <v>3813</v>
      </c>
      <c r="M443" s="47"/>
      <c r="N443" s="47"/>
      <c r="O443" s="47"/>
      <c r="P443" s="47"/>
      <c r="Q443" s="47"/>
      <c r="R443" s="47"/>
      <c r="S443" s="47"/>
      <c r="T443" s="47"/>
      <c r="U443" s="47"/>
      <c r="V443" s="47"/>
      <c r="W443" s="47"/>
      <c r="X443" s="47"/>
      <c r="Y443" s="47"/>
      <c r="Z443" s="47"/>
    </row>
    <row r="444" spans="1:26" ht="102">
      <c r="A444" s="190" t="s">
        <v>4336</v>
      </c>
      <c r="B444" s="190" t="s">
        <v>4350</v>
      </c>
      <c r="C444" s="190" t="s">
        <v>782</v>
      </c>
      <c r="D444" s="258" t="s">
        <v>5461</v>
      </c>
      <c r="E444" s="277" t="s">
        <v>5462</v>
      </c>
      <c r="F444" s="190" t="s">
        <v>2899</v>
      </c>
      <c r="G444" s="463">
        <v>1</v>
      </c>
      <c r="H444" s="484">
        <v>1</v>
      </c>
      <c r="I444" s="190">
        <v>1</v>
      </c>
      <c r="J444" s="190">
        <v>20</v>
      </c>
      <c r="K444" s="190">
        <v>20</v>
      </c>
      <c r="L444" s="407" t="s">
        <v>3815</v>
      </c>
      <c r="M444" s="47"/>
      <c r="N444" s="47"/>
      <c r="O444" s="47"/>
      <c r="P444" s="47"/>
      <c r="Q444" s="47"/>
      <c r="R444" s="47"/>
      <c r="S444" s="47"/>
      <c r="T444" s="47"/>
      <c r="U444" s="47"/>
      <c r="V444" s="47"/>
      <c r="W444" s="47"/>
      <c r="X444" s="47"/>
      <c r="Y444" s="47"/>
      <c r="Z444" s="47"/>
    </row>
    <row r="445" spans="1:26" ht="63.75">
      <c r="A445" s="190" t="s">
        <v>4336</v>
      </c>
      <c r="B445" s="190" t="s">
        <v>4350</v>
      </c>
      <c r="C445" s="190" t="s">
        <v>782</v>
      </c>
      <c r="D445" s="258" t="s">
        <v>5463</v>
      </c>
      <c r="E445" s="277" t="s">
        <v>5464</v>
      </c>
      <c r="F445" s="190" t="s">
        <v>2899</v>
      </c>
      <c r="G445" s="463">
        <v>1</v>
      </c>
      <c r="H445" s="484">
        <v>1</v>
      </c>
      <c r="I445" s="190">
        <v>1</v>
      </c>
      <c r="J445" s="190">
        <v>20</v>
      </c>
      <c r="K445" s="190">
        <v>20</v>
      </c>
      <c r="L445" s="407" t="s">
        <v>3815</v>
      </c>
      <c r="M445" s="47"/>
      <c r="N445" s="47"/>
      <c r="O445" s="47"/>
      <c r="P445" s="47"/>
      <c r="Q445" s="47"/>
      <c r="R445" s="47"/>
      <c r="S445" s="47"/>
      <c r="T445" s="47"/>
      <c r="U445" s="47"/>
      <c r="V445" s="47"/>
      <c r="W445" s="47"/>
      <c r="X445" s="47"/>
      <c r="Y445" s="47"/>
      <c r="Z445" s="47"/>
    </row>
    <row r="446" spans="1:26" ht="63.75">
      <c r="A446" s="190" t="s">
        <v>4336</v>
      </c>
      <c r="B446" s="190" t="s">
        <v>4350</v>
      </c>
      <c r="C446" s="190" t="s">
        <v>782</v>
      </c>
      <c r="D446" s="258" t="s">
        <v>5465</v>
      </c>
      <c r="E446" s="277" t="s">
        <v>5466</v>
      </c>
      <c r="F446" s="258" t="s">
        <v>5467</v>
      </c>
      <c r="G446" s="463">
        <v>1</v>
      </c>
      <c r="H446" s="484">
        <v>1</v>
      </c>
      <c r="I446" s="190">
        <v>1</v>
      </c>
      <c r="J446" s="190">
        <v>10</v>
      </c>
      <c r="K446" s="190">
        <v>10</v>
      </c>
      <c r="L446" s="407" t="s">
        <v>3815</v>
      </c>
      <c r="M446" s="47"/>
      <c r="N446" s="47"/>
      <c r="O446" s="47"/>
      <c r="P446" s="47"/>
      <c r="Q446" s="47"/>
      <c r="R446" s="47"/>
      <c r="S446" s="47"/>
      <c r="T446" s="47"/>
      <c r="U446" s="47"/>
      <c r="V446" s="47"/>
      <c r="W446" s="47"/>
      <c r="X446" s="47"/>
      <c r="Y446" s="47"/>
      <c r="Z446" s="47"/>
    </row>
    <row r="447" spans="1:26" ht="114.75">
      <c r="A447" s="190" t="s">
        <v>4336</v>
      </c>
      <c r="B447" s="190" t="s">
        <v>4350</v>
      </c>
      <c r="C447" s="190" t="s">
        <v>782</v>
      </c>
      <c r="D447" s="258" t="s">
        <v>5468</v>
      </c>
      <c r="E447" s="277" t="s">
        <v>5469</v>
      </c>
      <c r="F447" s="258" t="s">
        <v>5467</v>
      </c>
      <c r="G447" s="463">
        <v>1</v>
      </c>
      <c r="H447" s="484">
        <v>1</v>
      </c>
      <c r="I447" s="190">
        <v>1</v>
      </c>
      <c r="J447" s="190">
        <v>10</v>
      </c>
      <c r="K447" s="190">
        <v>10</v>
      </c>
      <c r="L447" s="407" t="s">
        <v>3815</v>
      </c>
      <c r="M447" s="47"/>
      <c r="N447" s="47"/>
      <c r="O447" s="47"/>
      <c r="P447" s="47"/>
      <c r="Q447" s="47"/>
      <c r="R447" s="47"/>
      <c r="S447" s="47"/>
      <c r="T447" s="47"/>
      <c r="U447" s="47"/>
      <c r="V447" s="47"/>
      <c r="W447" s="47"/>
      <c r="X447" s="47"/>
      <c r="Y447" s="47"/>
      <c r="Z447" s="47"/>
    </row>
    <row r="448" spans="1:26" ht="102">
      <c r="A448" s="190" t="s">
        <v>4336</v>
      </c>
      <c r="B448" s="190" t="s">
        <v>4350</v>
      </c>
      <c r="C448" s="190" t="s">
        <v>782</v>
      </c>
      <c r="D448" s="258" t="s">
        <v>5470</v>
      </c>
      <c r="E448" s="277" t="s">
        <v>5471</v>
      </c>
      <c r="F448" s="190" t="s">
        <v>2899</v>
      </c>
      <c r="G448" s="463">
        <v>1</v>
      </c>
      <c r="H448" s="484">
        <v>1</v>
      </c>
      <c r="I448" s="190">
        <v>1</v>
      </c>
      <c r="J448" s="190">
        <v>20</v>
      </c>
      <c r="K448" s="190">
        <v>20</v>
      </c>
      <c r="L448" s="407" t="s">
        <v>3815</v>
      </c>
      <c r="M448" s="47"/>
      <c r="N448" s="47"/>
      <c r="O448" s="47"/>
      <c r="P448" s="47"/>
      <c r="Q448" s="47"/>
      <c r="R448" s="47"/>
      <c r="S448" s="47"/>
      <c r="T448" s="47"/>
      <c r="U448" s="47"/>
      <c r="V448" s="47"/>
      <c r="W448" s="47"/>
      <c r="X448" s="47"/>
      <c r="Y448" s="47"/>
      <c r="Z448" s="47"/>
    </row>
    <row r="449" spans="1:26" ht="76.5">
      <c r="A449" s="190" t="s">
        <v>4336</v>
      </c>
      <c r="B449" s="190" t="s">
        <v>4350</v>
      </c>
      <c r="C449" s="190" t="s">
        <v>782</v>
      </c>
      <c r="D449" s="258" t="s">
        <v>5472</v>
      </c>
      <c r="E449" s="277" t="s">
        <v>5473</v>
      </c>
      <c r="F449" s="258" t="s">
        <v>5474</v>
      </c>
      <c r="G449" s="463">
        <v>1</v>
      </c>
      <c r="H449" s="484">
        <v>1</v>
      </c>
      <c r="I449" s="190">
        <v>1</v>
      </c>
      <c r="J449" s="190">
        <v>20</v>
      </c>
      <c r="K449" s="190">
        <v>20</v>
      </c>
      <c r="L449" s="407" t="s">
        <v>3815</v>
      </c>
      <c r="M449" s="47"/>
      <c r="N449" s="47"/>
      <c r="O449" s="47"/>
      <c r="P449" s="47"/>
      <c r="Q449" s="47"/>
      <c r="R449" s="47"/>
      <c r="S449" s="47"/>
      <c r="T449" s="47"/>
      <c r="U449" s="47"/>
      <c r="V449" s="47"/>
      <c r="W449" s="47"/>
      <c r="X449" s="47"/>
      <c r="Y449" s="47"/>
      <c r="Z449" s="47"/>
    </row>
    <row r="450" spans="1:26" ht="76.5">
      <c r="A450" s="190" t="s">
        <v>4336</v>
      </c>
      <c r="B450" s="190" t="s">
        <v>4350</v>
      </c>
      <c r="C450" s="190" t="s">
        <v>782</v>
      </c>
      <c r="D450" s="258" t="s">
        <v>5475</v>
      </c>
      <c r="E450" s="277" t="s">
        <v>5476</v>
      </c>
      <c r="F450" s="258" t="s">
        <v>5474</v>
      </c>
      <c r="G450" s="463">
        <v>1</v>
      </c>
      <c r="H450" s="484">
        <v>1</v>
      </c>
      <c r="I450" s="190">
        <v>1</v>
      </c>
      <c r="J450" s="190">
        <v>20</v>
      </c>
      <c r="K450" s="190">
        <v>20</v>
      </c>
      <c r="L450" s="407" t="s">
        <v>3815</v>
      </c>
      <c r="M450" s="47"/>
      <c r="N450" s="47"/>
      <c r="O450" s="47"/>
      <c r="P450" s="47"/>
      <c r="Q450" s="47"/>
      <c r="R450" s="47"/>
      <c r="S450" s="47"/>
      <c r="T450" s="47"/>
      <c r="U450" s="47"/>
      <c r="V450" s="47"/>
      <c r="W450" s="47"/>
      <c r="X450" s="47"/>
      <c r="Y450" s="47"/>
      <c r="Z450" s="47"/>
    </row>
    <row r="451" spans="1:26" ht="63.75">
      <c r="A451" s="190" t="s">
        <v>4336</v>
      </c>
      <c r="B451" s="190" t="s">
        <v>4337</v>
      </c>
      <c r="C451" s="190" t="s">
        <v>782</v>
      </c>
      <c r="D451" s="258" t="s">
        <v>5477</v>
      </c>
      <c r="E451" s="277" t="s">
        <v>5478</v>
      </c>
      <c r="F451" s="258" t="s">
        <v>5474</v>
      </c>
      <c r="G451" s="463">
        <v>1</v>
      </c>
      <c r="H451" s="484">
        <v>1</v>
      </c>
      <c r="I451" s="190">
        <v>1</v>
      </c>
      <c r="J451" s="190">
        <v>20</v>
      </c>
      <c r="K451" s="190">
        <v>20</v>
      </c>
      <c r="L451" s="407" t="s">
        <v>3815</v>
      </c>
      <c r="M451" s="47"/>
      <c r="N451" s="47"/>
      <c r="O451" s="47"/>
      <c r="P451" s="47"/>
      <c r="Q451" s="47"/>
      <c r="R451" s="47"/>
      <c r="S451" s="47"/>
      <c r="T451" s="47"/>
      <c r="U451" s="47"/>
      <c r="V451" s="47"/>
      <c r="W451" s="47"/>
      <c r="X451" s="47"/>
      <c r="Y451" s="47"/>
      <c r="Z451" s="47"/>
    </row>
    <row r="452" spans="1:26" ht="102">
      <c r="A452" s="190" t="s">
        <v>4336</v>
      </c>
      <c r="B452" s="190" t="s">
        <v>4337</v>
      </c>
      <c r="C452" s="190" t="s">
        <v>782</v>
      </c>
      <c r="D452" s="258" t="s">
        <v>5479</v>
      </c>
      <c r="E452" s="277" t="s">
        <v>5480</v>
      </c>
      <c r="F452" s="258" t="s">
        <v>2899</v>
      </c>
      <c r="G452" s="463">
        <v>1</v>
      </c>
      <c r="H452" s="484">
        <v>1</v>
      </c>
      <c r="I452" s="190">
        <v>1</v>
      </c>
      <c r="J452" s="190">
        <v>20</v>
      </c>
      <c r="K452" s="190">
        <v>20</v>
      </c>
      <c r="L452" s="407" t="s">
        <v>3815</v>
      </c>
      <c r="M452" s="47"/>
      <c r="N452" s="47"/>
      <c r="O452" s="47"/>
      <c r="P452" s="47"/>
      <c r="Q452" s="47"/>
      <c r="R452" s="47"/>
      <c r="S452" s="47"/>
      <c r="T452" s="47"/>
      <c r="U452" s="47"/>
      <c r="V452" s="47"/>
      <c r="W452" s="47"/>
      <c r="X452" s="47"/>
      <c r="Y452" s="47"/>
      <c r="Z452" s="47"/>
    </row>
    <row r="453" spans="1:26" ht="63.75">
      <c r="A453" s="190" t="s">
        <v>4336</v>
      </c>
      <c r="B453" s="190" t="s">
        <v>4337</v>
      </c>
      <c r="C453" s="190" t="s">
        <v>782</v>
      </c>
      <c r="D453" s="258" t="s">
        <v>5481</v>
      </c>
      <c r="E453" s="277" t="s">
        <v>5482</v>
      </c>
      <c r="F453" s="258" t="s">
        <v>2899</v>
      </c>
      <c r="G453" s="463">
        <v>1</v>
      </c>
      <c r="H453" s="484">
        <v>1</v>
      </c>
      <c r="I453" s="190">
        <v>1</v>
      </c>
      <c r="J453" s="190">
        <v>20</v>
      </c>
      <c r="K453" s="190">
        <v>20</v>
      </c>
      <c r="L453" s="407" t="s">
        <v>3815</v>
      </c>
      <c r="M453" s="47"/>
      <c r="N453" s="47"/>
      <c r="O453" s="47"/>
      <c r="P453" s="47"/>
      <c r="Q453" s="47"/>
      <c r="R453" s="47"/>
      <c r="S453" s="47"/>
      <c r="T453" s="47"/>
      <c r="U453" s="47"/>
      <c r="V453" s="47"/>
      <c r="W453" s="47"/>
      <c r="X453" s="47"/>
      <c r="Y453" s="47"/>
      <c r="Z453" s="47"/>
    </row>
    <row r="454" spans="1:26" ht="63.75">
      <c r="A454" s="190" t="s">
        <v>4336</v>
      </c>
      <c r="B454" s="190" t="s">
        <v>4337</v>
      </c>
      <c r="C454" s="190" t="s">
        <v>782</v>
      </c>
      <c r="D454" s="258" t="s">
        <v>5483</v>
      </c>
      <c r="E454" s="277" t="s">
        <v>5484</v>
      </c>
      <c r="F454" s="258" t="s">
        <v>2899</v>
      </c>
      <c r="G454" s="463">
        <v>1</v>
      </c>
      <c r="H454" s="484">
        <v>1</v>
      </c>
      <c r="I454" s="190">
        <v>1</v>
      </c>
      <c r="J454" s="190">
        <v>20</v>
      </c>
      <c r="K454" s="190">
        <v>20</v>
      </c>
      <c r="L454" s="407" t="s">
        <v>3815</v>
      </c>
      <c r="M454" s="47"/>
      <c r="N454" s="47"/>
      <c r="O454" s="47"/>
      <c r="P454" s="47"/>
      <c r="Q454" s="47"/>
      <c r="R454" s="47"/>
      <c r="S454" s="47"/>
      <c r="T454" s="47"/>
      <c r="U454" s="47"/>
      <c r="V454" s="47"/>
      <c r="W454" s="47"/>
      <c r="X454" s="47"/>
      <c r="Y454" s="47"/>
      <c r="Z454" s="47"/>
    </row>
    <row r="455" spans="1:26" ht="76.5">
      <c r="A455" s="190" t="s">
        <v>4336</v>
      </c>
      <c r="B455" s="190" t="s">
        <v>4337</v>
      </c>
      <c r="C455" s="190" t="s">
        <v>782</v>
      </c>
      <c r="D455" s="258" t="s">
        <v>5485</v>
      </c>
      <c r="E455" s="277" t="s">
        <v>5486</v>
      </c>
      <c r="F455" s="258" t="s">
        <v>5467</v>
      </c>
      <c r="G455" s="463">
        <v>1</v>
      </c>
      <c r="H455" s="484">
        <v>1</v>
      </c>
      <c r="I455" s="190">
        <v>1</v>
      </c>
      <c r="J455" s="190">
        <v>10</v>
      </c>
      <c r="K455" s="190">
        <v>10</v>
      </c>
      <c r="L455" s="407" t="s">
        <v>3815</v>
      </c>
      <c r="M455" s="47"/>
      <c r="N455" s="47"/>
      <c r="O455" s="47"/>
      <c r="P455" s="47"/>
      <c r="Q455" s="47"/>
      <c r="R455" s="47"/>
      <c r="S455" s="47"/>
      <c r="T455" s="47"/>
      <c r="U455" s="47"/>
      <c r="V455" s="47"/>
      <c r="W455" s="47"/>
      <c r="X455" s="47"/>
      <c r="Y455" s="47"/>
      <c r="Z455" s="47"/>
    </row>
    <row r="456" spans="1:26" ht="89.25">
      <c r="A456" s="190" t="s">
        <v>4336</v>
      </c>
      <c r="B456" s="190" t="s">
        <v>4337</v>
      </c>
      <c r="C456" s="190" t="s">
        <v>782</v>
      </c>
      <c r="D456" s="258" t="s">
        <v>5487</v>
      </c>
      <c r="E456" s="277" t="s">
        <v>5488</v>
      </c>
      <c r="F456" s="258" t="s">
        <v>2899</v>
      </c>
      <c r="G456" s="463">
        <v>1</v>
      </c>
      <c r="H456" s="484">
        <v>1</v>
      </c>
      <c r="I456" s="190">
        <v>1</v>
      </c>
      <c r="J456" s="190">
        <v>20</v>
      </c>
      <c r="K456" s="190">
        <v>20</v>
      </c>
      <c r="L456" s="407" t="s">
        <v>3815</v>
      </c>
      <c r="M456" s="47"/>
      <c r="N456" s="47"/>
      <c r="O456" s="47"/>
      <c r="P456" s="47"/>
      <c r="Q456" s="47"/>
      <c r="R456" s="47"/>
      <c r="S456" s="47"/>
      <c r="T456" s="47"/>
      <c r="U456" s="47"/>
      <c r="V456" s="47"/>
      <c r="W456" s="47"/>
      <c r="X456" s="47"/>
      <c r="Y456" s="47"/>
      <c r="Z456" s="47"/>
    </row>
    <row r="457" spans="1:26" ht="127.5">
      <c r="A457" s="190" t="s">
        <v>4336</v>
      </c>
      <c r="B457" s="190" t="s">
        <v>4337</v>
      </c>
      <c r="C457" s="190" t="s">
        <v>782</v>
      </c>
      <c r="D457" s="258" t="s">
        <v>5489</v>
      </c>
      <c r="E457" s="277" t="s">
        <v>5490</v>
      </c>
      <c r="F457" s="258" t="s">
        <v>5474</v>
      </c>
      <c r="G457" s="463">
        <v>1</v>
      </c>
      <c r="H457" s="484">
        <v>1</v>
      </c>
      <c r="I457" s="190">
        <v>1</v>
      </c>
      <c r="J457" s="190">
        <v>20</v>
      </c>
      <c r="K457" s="190">
        <v>20</v>
      </c>
      <c r="L457" s="407" t="s">
        <v>3815</v>
      </c>
      <c r="M457" s="47"/>
      <c r="N457" s="47"/>
      <c r="O457" s="47"/>
      <c r="P457" s="47"/>
      <c r="Q457" s="47"/>
      <c r="R457" s="47"/>
      <c r="S457" s="47"/>
      <c r="T457" s="47"/>
      <c r="U457" s="47"/>
      <c r="V457" s="47"/>
      <c r="W457" s="47"/>
      <c r="X457" s="47"/>
      <c r="Y457" s="47"/>
      <c r="Z457" s="47"/>
    </row>
    <row r="458" spans="1:26" ht="76.5">
      <c r="A458" s="190" t="s">
        <v>4336</v>
      </c>
      <c r="B458" s="190" t="s">
        <v>4337</v>
      </c>
      <c r="C458" s="190" t="s">
        <v>782</v>
      </c>
      <c r="D458" s="258" t="s">
        <v>5491</v>
      </c>
      <c r="E458" s="277" t="s">
        <v>5492</v>
      </c>
      <c r="F458" s="258" t="s">
        <v>2899</v>
      </c>
      <c r="G458" s="463">
        <v>1</v>
      </c>
      <c r="H458" s="484">
        <v>1</v>
      </c>
      <c r="I458" s="190">
        <v>1</v>
      </c>
      <c r="J458" s="190">
        <v>20</v>
      </c>
      <c r="K458" s="190">
        <v>20</v>
      </c>
      <c r="L458" s="407" t="s">
        <v>3815</v>
      </c>
      <c r="M458" s="47"/>
      <c r="N458" s="47"/>
      <c r="O458" s="47"/>
      <c r="P458" s="47"/>
      <c r="Q458" s="47"/>
      <c r="R458" s="47"/>
      <c r="S458" s="47"/>
      <c r="T458" s="47"/>
      <c r="U458" s="47"/>
      <c r="V458" s="47"/>
      <c r="W458" s="47"/>
      <c r="X458" s="47"/>
      <c r="Y458" s="47"/>
      <c r="Z458" s="47"/>
    </row>
    <row r="459" spans="1:26" ht="114.75">
      <c r="A459" s="190" t="s">
        <v>4336</v>
      </c>
      <c r="B459" s="190" t="s">
        <v>4337</v>
      </c>
      <c r="C459" s="190" t="s">
        <v>782</v>
      </c>
      <c r="D459" s="258" t="s">
        <v>5493</v>
      </c>
      <c r="E459" s="277" t="s">
        <v>5494</v>
      </c>
      <c r="F459" s="258" t="s">
        <v>2899</v>
      </c>
      <c r="G459" s="463">
        <v>1</v>
      </c>
      <c r="H459" s="484">
        <v>1</v>
      </c>
      <c r="I459" s="190">
        <v>1</v>
      </c>
      <c r="J459" s="190">
        <v>20</v>
      </c>
      <c r="K459" s="190">
        <v>20</v>
      </c>
      <c r="L459" s="407" t="s">
        <v>3815</v>
      </c>
      <c r="M459" s="47"/>
      <c r="N459" s="47"/>
      <c r="O459" s="47"/>
      <c r="P459" s="47"/>
      <c r="Q459" s="47"/>
      <c r="R459" s="47"/>
      <c r="S459" s="47"/>
      <c r="T459" s="47"/>
      <c r="U459" s="47"/>
      <c r="V459" s="47"/>
      <c r="W459" s="47"/>
      <c r="X459" s="47"/>
      <c r="Y459" s="47"/>
      <c r="Z459" s="47"/>
    </row>
    <row r="460" spans="1:26" ht="76.5">
      <c r="A460" s="190" t="s">
        <v>4336</v>
      </c>
      <c r="B460" s="190" t="s">
        <v>4337</v>
      </c>
      <c r="C460" s="190" t="s">
        <v>782</v>
      </c>
      <c r="D460" s="258" t="s">
        <v>5495</v>
      </c>
      <c r="E460" s="277" t="s">
        <v>5496</v>
      </c>
      <c r="F460" s="258" t="s">
        <v>5474</v>
      </c>
      <c r="G460" s="463">
        <v>1</v>
      </c>
      <c r="H460" s="484">
        <v>1</v>
      </c>
      <c r="I460" s="190">
        <v>1</v>
      </c>
      <c r="J460" s="190">
        <v>20</v>
      </c>
      <c r="K460" s="190">
        <v>20</v>
      </c>
      <c r="L460" s="407" t="s">
        <v>3815</v>
      </c>
      <c r="M460" s="47"/>
      <c r="N460" s="47"/>
      <c r="O460" s="47"/>
      <c r="P460" s="47"/>
      <c r="Q460" s="47"/>
      <c r="R460" s="47"/>
      <c r="S460" s="47"/>
      <c r="T460" s="47"/>
      <c r="U460" s="47"/>
      <c r="V460" s="47"/>
      <c r="W460" s="47"/>
      <c r="X460" s="47"/>
      <c r="Y460" s="47"/>
      <c r="Z460" s="47"/>
    </row>
    <row r="461" spans="1:26" ht="63.75">
      <c r="A461" s="190" t="s">
        <v>4336</v>
      </c>
      <c r="B461" s="190" t="s">
        <v>5497</v>
      </c>
      <c r="C461" s="190" t="s">
        <v>782</v>
      </c>
      <c r="D461" s="258" t="s">
        <v>5498</v>
      </c>
      <c r="E461" s="277" t="s">
        <v>5499</v>
      </c>
      <c r="F461" s="258" t="s">
        <v>2899</v>
      </c>
      <c r="G461" s="463">
        <v>1</v>
      </c>
      <c r="H461" s="484">
        <v>1</v>
      </c>
      <c r="I461" s="190">
        <v>1</v>
      </c>
      <c r="J461" s="190">
        <v>20</v>
      </c>
      <c r="K461" s="190">
        <v>20</v>
      </c>
      <c r="L461" s="407" t="s">
        <v>3815</v>
      </c>
      <c r="M461" s="47"/>
      <c r="N461" s="47"/>
      <c r="O461" s="47"/>
      <c r="P461" s="47"/>
      <c r="Q461" s="47"/>
      <c r="R461" s="47"/>
      <c r="S461" s="47"/>
      <c r="T461" s="47"/>
      <c r="U461" s="47"/>
      <c r="V461" s="47"/>
      <c r="W461" s="47"/>
      <c r="X461" s="47"/>
      <c r="Y461" s="47"/>
      <c r="Z461" s="47"/>
    </row>
    <row r="462" spans="1:26" ht="102">
      <c r="A462" s="190" t="s">
        <v>4336</v>
      </c>
      <c r="B462" s="190" t="s">
        <v>5497</v>
      </c>
      <c r="C462" s="190" t="s">
        <v>782</v>
      </c>
      <c r="D462" s="258" t="s">
        <v>5500</v>
      </c>
      <c r="E462" s="277" t="s">
        <v>5501</v>
      </c>
      <c r="F462" s="258" t="s">
        <v>5474</v>
      </c>
      <c r="G462" s="463">
        <v>1</v>
      </c>
      <c r="H462" s="484">
        <v>1</v>
      </c>
      <c r="I462" s="190">
        <v>1</v>
      </c>
      <c r="J462" s="190">
        <v>20</v>
      </c>
      <c r="K462" s="190">
        <v>20</v>
      </c>
      <c r="L462" s="407" t="s">
        <v>3815</v>
      </c>
      <c r="M462" s="47"/>
      <c r="N462" s="47"/>
      <c r="O462" s="47"/>
      <c r="P462" s="47"/>
      <c r="Q462" s="47"/>
      <c r="R462" s="47"/>
      <c r="S462" s="47"/>
      <c r="T462" s="47"/>
      <c r="U462" s="47"/>
      <c r="V462" s="47"/>
      <c r="W462" s="47"/>
      <c r="X462" s="47"/>
      <c r="Y462" s="47"/>
      <c r="Z462" s="47"/>
    </row>
    <row r="463" spans="1:26" ht="76.5">
      <c r="A463" s="190" t="s">
        <v>4366</v>
      </c>
      <c r="B463" s="190" t="s">
        <v>4367</v>
      </c>
      <c r="C463" s="190" t="s">
        <v>782</v>
      </c>
      <c r="D463" s="190" t="s">
        <v>5502</v>
      </c>
      <c r="E463" s="324" t="s">
        <v>5503</v>
      </c>
      <c r="F463" s="190" t="s">
        <v>2899</v>
      </c>
      <c r="G463" s="190">
        <v>2</v>
      </c>
      <c r="H463" s="190">
        <v>2</v>
      </c>
      <c r="I463" s="407">
        <v>3</v>
      </c>
      <c r="J463" s="407">
        <v>20</v>
      </c>
      <c r="K463" s="407">
        <v>10</v>
      </c>
      <c r="L463" s="407" t="s">
        <v>5504</v>
      </c>
      <c r="M463" s="47"/>
      <c r="N463" s="47"/>
      <c r="O463" s="47"/>
      <c r="P463" s="47"/>
      <c r="Q463" s="47"/>
      <c r="R463" s="47"/>
      <c r="S463" s="47"/>
      <c r="T463" s="47"/>
      <c r="U463" s="47"/>
      <c r="V463" s="47"/>
      <c r="W463" s="47"/>
      <c r="X463" s="47"/>
      <c r="Y463" s="47"/>
      <c r="Z463" s="47"/>
    </row>
    <row r="464" spans="1:26" ht="102">
      <c r="A464" s="190" t="s">
        <v>4363</v>
      </c>
      <c r="B464" s="190" t="s">
        <v>4359</v>
      </c>
      <c r="C464" s="190" t="s">
        <v>782</v>
      </c>
      <c r="D464" s="258" t="s">
        <v>5505</v>
      </c>
      <c r="E464" s="325" t="s">
        <v>5506</v>
      </c>
      <c r="F464" s="258" t="s">
        <v>2899</v>
      </c>
      <c r="G464" s="463">
        <v>3</v>
      </c>
      <c r="H464" s="484">
        <v>3</v>
      </c>
      <c r="I464" s="190">
        <v>3</v>
      </c>
      <c r="J464" s="190">
        <v>20</v>
      </c>
      <c r="K464" s="190">
        <v>6.66</v>
      </c>
      <c r="L464" s="407" t="s">
        <v>5504</v>
      </c>
      <c r="M464" s="47"/>
      <c r="N464" s="47"/>
      <c r="O464" s="47"/>
      <c r="P464" s="47"/>
      <c r="Q464" s="47"/>
      <c r="R464" s="47"/>
      <c r="S464" s="47"/>
      <c r="T464" s="47"/>
      <c r="U464" s="47"/>
      <c r="V464" s="47"/>
      <c r="W464" s="47"/>
      <c r="X464" s="47"/>
      <c r="Y464" s="47"/>
      <c r="Z464" s="47"/>
    </row>
    <row r="465" spans="1:26" ht="242.25">
      <c r="A465" s="190" t="s">
        <v>4363</v>
      </c>
      <c r="B465" s="190" t="s">
        <v>4359</v>
      </c>
      <c r="C465" s="190" t="s">
        <v>782</v>
      </c>
      <c r="D465" s="190" t="s">
        <v>5507</v>
      </c>
      <c r="E465" s="324" t="s">
        <v>5508</v>
      </c>
      <c r="F465" s="190" t="s">
        <v>2899</v>
      </c>
      <c r="G465" s="263">
        <v>3</v>
      </c>
      <c r="H465" s="355">
        <v>3</v>
      </c>
      <c r="I465" s="190">
        <v>3</v>
      </c>
      <c r="J465" s="190">
        <v>20</v>
      </c>
      <c r="K465" s="190">
        <v>6.66</v>
      </c>
      <c r="L465" s="407" t="s">
        <v>5504</v>
      </c>
      <c r="M465" s="47"/>
      <c r="N465" s="47"/>
      <c r="O465" s="47"/>
      <c r="P465" s="47"/>
      <c r="Q465" s="47"/>
      <c r="R465" s="47"/>
      <c r="S465" s="47"/>
      <c r="T465" s="47"/>
      <c r="U465" s="47"/>
      <c r="V465" s="47"/>
      <c r="W465" s="47"/>
      <c r="X465" s="47"/>
      <c r="Y465" s="47"/>
      <c r="Z465" s="47"/>
    </row>
    <row r="466" spans="1:26" ht="127.5">
      <c r="A466" s="190" t="s">
        <v>5509</v>
      </c>
      <c r="B466" s="190" t="s">
        <v>5510</v>
      </c>
      <c r="C466" s="190" t="s">
        <v>782</v>
      </c>
      <c r="D466" s="190" t="s">
        <v>5511</v>
      </c>
      <c r="E466" s="190" t="s">
        <v>5512</v>
      </c>
      <c r="F466" s="190" t="s">
        <v>2899</v>
      </c>
      <c r="G466" s="263">
        <v>2</v>
      </c>
      <c r="H466" s="355">
        <v>2</v>
      </c>
      <c r="I466" s="190">
        <v>3</v>
      </c>
      <c r="J466" s="190">
        <v>20</v>
      </c>
      <c r="K466" s="190">
        <v>10</v>
      </c>
      <c r="L466" s="407" t="s">
        <v>5504</v>
      </c>
      <c r="M466" s="47"/>
      <c r="N466" s="47"/>
      <c r="O466" s="47"/>
      <c r="P466" s="47"/>
      <c r="Q466" s="47"/>
      <c r="R466" s="47"/>
      <c r="S466" s="47"/>
      <c r="T466" s="47"/>
      <c r="U466" s="47"/>
      <c r="V466" s="47"/>
      <c r="W466" s="47"/>
      <c r="X466" s="47"/>
      <c r="Y466" s="47"/>
      <c r="Z466" s="47"/>
    </row>
    <row r="467" spans="1:26" ht="89.25">
      <c r="A467" s="190" t="s">
        <v>5509</v>
      </c>
      <c r="B467" s="190" t="s">
        <v>5510</v>
      </c>
      <c r="C467" s="190" t="s">
        <v>782</v>
      </c>
      <c r="D467" s="190" t="s">
        <v>5513</v>
      </c>
      <c r="E467" s="190" t="s">
        <v>5514</v>
      </c>
      <c r="F467" s="190" t="s">
        <v>2899</v>
      </c>
      <c r="G467" s="263">
        <v>2</v>
      </c>
      <c r="H467" s="355">
        <v>2</v>
      </c>
      <c r="I467" s="190">
        <v>3</v>
      </c>
      <c r="J467" s="190">
        <v>20</v>
      </c>
      <c r="K467" s="190">
        <v>10</v>
      </c>
      <c r="L467" s="407" t="s">
        <v>5504</v>
      </c>
      <c r="M467" s="47"/>
      <c r="N467" s="47"/>
      <c r="O467" s="47"/>
      <c r="P467" s="47"/>
      <c r="Q467" s="47"/>
      <c r="R467" s="47"/>
      <c r="S467" s="47"/>
      <c r="T467" s="47"/>
      <c r="U467" s="47"/>
      <c r="V467" s="47"/>
      <c r="W467" s="47"/>
      <c r="X467" s="47"/>
      <c r="Y467" s="47"/>
      <c r="Z467" s="47"/>
    </row>
    <row r="468" spans="1:26" ht="63.75">
      <c r="A468" s="190" t="s">
        <v>5509</v>
      </c>
      <c r="B468" s="190" t="s">
        <v>5510</v>
      </c>
      <c r="C468" s="190" t="s">
        <v>782</v>
      </c>
      <c r="D468" s="190" t="s">
        <v>5515</v>
      </c>
      <c r="E468" s="324" t="s">
        <v>5516</v>
      </c>
      <c r="F468" s="190" t="s">
        <v>2899</v>
      </c>
      <c r="G468" s="263">
        <v>2</v>
      </c>
      <c r="H468" s="355">
        <v>2</v>
      </c>
      <c r="I468" s="190">
        <v>3</v>
      </c>
      <c r="J468" s="190">
        <v>20</v>
      </c>
      <c r="K468" s="190">
        <v>10</v>
      </c>
      <c r="L468" s="407" t="s">
        <v>5504</v>
      </c>
      <c r="M468" s="47"/>
      <c r="N468" s="47"/>
      <c r="O468" s="47"/>
      <c r="P468" s="47"/>
      <c r="Q468" s="47"/>
      <c r="R468" s="47"/>
      <c r="S468" s="47"/>
      <c r="T468" s="47"/>
      <c r="U468" s="47"/>
      <c r="V468" s="47"/>
      <c r="W468" s="47"/>
      <c r="X468" s="47"/>
      <c r="Y468" s="47"/>
      <c r="Z468" s="47"/>
    </row>
    <row r="469" spans="1:26" ht="63.75">
      <c r="A469" s="190" t="s">
        <v>5517</v>
      </c>
      <c r="B469" s="190" t="s">
        <v>5518</v>
      </c>
      <c r="C469" s="190" t="s">
        <v>782</v>
      </c>
      <c r="D469" s="190" t="s">
        <v>5519</v>
      </c>
      <c r="E469" s="324" t="s">
        <v>5520</v>
      </c>
      <c r="F469" s="190" t="s">
        <v>2899</v>
      </c>
      <c r="G469" s="263">
        <v>3</v>
      </c>
      <c r="H469" s="355">
        <v>3</v>
      </c>
      <c r="I469" s="190">
        <v>3</v>
      </c>
      <c r="J469" s="190">
        <v>20</v>
      </c>
      <c r="K469" s="190">
        <v>6.66</v>
      </c>
      <c r="L469" s="407" t="s">
        <v>5504</v>
      </c>
      <c r="M469" s="47"/>
      <c r="N469" s="47"/>
      <c r="O469" s="47"/>
      <c r="P469" s="47"/>
      <c r="Q469" s="47"/>
      <c r="R469" s="47"/>
      <c r="S469" s="47"/>
      <c r="T469" s="47"/>
      <c r="U469" s="47"/>
      <c r="V469" s="47"/>
      <c r="W469" s="47"/>
      <c r="X469" s="47"/>
      <c r="Y469" s="47"/>
      <c r="Z469" s="47"/>
    </row>
    <row r="470" spans="1:26" ht="306">
      <c r="A470" s="258" t="s">
        <v>5517</v>
      </c>
      <c r="B470" s="190" t="s">
        <v>5518</v>
      </c>
      <c r="C470" s="258" t="s">
        <v>782</v>
      </c>
      <c r="D470" s="190" t="s">
        <v>5521</v>
      </c>
      <c r="E470" s="324" t="s">
        <v>5522</v>
      </c>
      <c r="F470" s="261" t="s">
        <v>2899</v>
      </c>
      <c r="G470" s="190">
        <v>3</v>
      </c>
      <c r="H470" s="190">
        <v>3</v>
      </c>
      <c r="I470" s="190">
        <v>3</v>
      </c>
      <c r="J470" s="408">
        <v>20</v>
      </c>
      <c r="K470" s="232">
        <v>6.66</v>
      </c>
      <c r="L470" s="407" t="s">
        <v>5504</v>
      </c>
      <c r="M470" s="47"/>
      <c r="N470" s="47"/>
      <c r="O470" s="47"/>
      <c r="P470" s="47"/>
      <c r="Q470" s="47"/>
      <c r="R470" s="47"/>
      <c r="S470" s="47"/>
      <c r="T470" s="47"/>
      <c r="U470" s="47"/>
      <c r="V470" s="47"/>
      <c r="W470" s="47"/>
      <c r="X470" s="47"/>
      <c r="Y470" s="47"/>
      <c r="Z470" s="47"/>
    </row>
    <row r="471" spans="1:26" ht="102">
      <c r="A471" s="190" t="s">
        <v>5523</v>
      </c>
      <c r="B471" s="258" t="s">
        <v>5518</v>
      </c>
      <c r="C471" s="190" t="s">
        <v>782</v>
      </c>
      <c r="D471" s="190" t="s">
        <v>5524</v>
      </c>
      <c r="E471" s="324" t="s">
        <v>5525</v>
      </c>
      <c r="F471" s="190" t="s">
        <v>2899</v>
      </c>
      <c r="G471" s="233">
        <v>3</v>
      </c>
      <c r="H471" s="233">
        <v>3</v>
      </c>
      <c r="I471" s="233">
        <v>3</v>
      </c>
      <c r="J471" s="407">
        <v>20</v>
      </c>
      <c r="K471" s="190">
        <v>6.66</v>
      </c>
      <c r="L471" s="407" t="s">
        <v>5504</v>
      </c>
      <c r="M471" s="47"/>
      <c r="N471" s="47"/>
      <c r="O471" s="47"/>
      <c r="P471" s="47"/>
      <c r="Q471" s="47"/>
      <c r="R471" s="47"/>
      <c r="S471" s="47"/>
      <c r="T471" s="47"/>
      <c r="U471" s="47"/>
      <c r="V471" s="47"/>
      <c r="W471" s="47"/>
      <c r="X471" s="47"/>
      <c r="Y471" s="47"/>
      <c r="Z471" s="47"/>
    </row>
    <row r="472" spans="1:26" ht="76.5">
      <c r="A472" s="190" t="s">
        <v>4363</v>
      </c>
      <c r="B472" s="190" t="s">
        <v>4359</v>
      </c>
      <c r="C472" s="190" t="s">
        <v>782</v>
      </c>
      <c r="D472" s="190" t="s">
        <v>5526</v>
      </c>
      <c r="E472" s="324" t="s">
        <v>5527</v>
      </c>
      <c r="F472" s="190" t="s">
        <v>2899</v>
      </c>
      <c r="G472" s="263">
        <v>3</v>
      </c>
      <c r="H472" s="355">
        <v>3</v>
      </c>
      <c r="I472" s="190">
        <v>3</v>
      </c>
      <c r="J472" s="190">
        <v>20</v>
      </c>
      <c r="K472" s="190">
        <v>6.66</v>
      </c>
      <c r="L472" s="407" t="s">
        <v>5504</v>
      </c>
      <c r="M472" s="47"/>
      <c r="N472" s="47"/>
      <c r="O472" s="47"/>
      <c r="P472" s="47"/>
      <c r="Q472" s="47"/>
      <c r="R472" s="47"/>
      <c r="S472" s="47"/>
      <c r="T472" s="47"/>
      <c r="U472" s="47"/>
      <c r="V472" s="47"/>
      <c r="W472" s="47"/>
      <c r="X472" s="47"/>
      <c r="Y472" s="47"/>
      <c r="Z472" s="47"/>
    </row>
    <row r="473" spans="1:26" ht="114.75">
      <c r="A473" s="190" t="s">
        <v>5509</v>
      </c>
      <c r="B473" s="190" t="s">
        <v>5510</v>
      </c>
      <c r="C473" s="190" t="s">
        <v>782</v>
      </c>
      <c r="D473" s="190" t="s">
        <v>5528</v>
      </c>
      <c r="E473" s="324" t="s">
        <v>5529</v>
      </c>
      <c r="F473" s="190" t="s">
        <v>2899</v>
      </c>
      <c r="G473" s="263">
        <v>2</v>
      </c>
      <c r="H473" s="355">
        <v>2</v>
      </c>
      <c r="I473" s="190">
        <v>3</v>
      </c>
      <c r="J473" s="190">
        <v>20</v>
      </c>
      <c r="K473" s="190">
        <v>6.66</v>
      </c>
      <c r="L473" s="407" t="s">
        <v>5504</v>
      </c>
      <c r="M473" s="47"/>
      <c r="N473" s="47"/>
      <c r="O473" s="47"/>
      <c r="P473" s="47"/>
      <c r="Q473" s="47"/>
      <c r="R473" s="47"/>
      <c r="S473" s="47"/>
      <c r="T473" s="47"/>
      <c r="U473" s="47"/>
      <c r="V473" s="47"/>
      <c r="W473" s="47"/>
      <c r="X473" s="47"/>
      <c r="Y473" s="47"/>
      <c r="Z473" s="47"/>
    </row>
    <row r="474" spans="1:26" ht="76.5">
      <c r="A474" s="190" t="s">
        <v>4363</v>
      </c>
      <c r="B474" s="485" t="s">
        <v>4359</v>
      </c>
      <c r="C474" s="190" t="s">
        <v>782</v>
      </c>
      <c r="D474" s="190" t="s">
        <v>5530</v>
      </c>
      <c r="E474" s="324" t="s">
        <v>5531</v>
      </c>
      <c r="F474" s="190" t="s">
        <v>5532</v>
      </c>
      <c r="G474" s="263">
        <v>3</v>
      </c>
      <c r="H474" s="355">
        <v>3</v>
      </c>
      <c r="I474" s="190">
        <v>3</v>
      </c>
      <c r="J474" s="190">
        <v>10</v>
      </c>
      <c r="K474" s="190">
        <v>3.33</v>
      </c>
      <c r="L474" s="407" t="s">
        <v>5504</v>
      </c>
      <c r="M474" s="47"/>
      <c r="N474" s="47"/>
      <c r="O474" s="47"/>
      <c r="P474" s="47"/>
      <c r="Q474" s="47"/>
      <c r="R474" s="47"/>
      <c r="S474" s="47"/>
      <c r="T474" s="47"/>
      <c r="U474" s="47"/>
      <c r="V474" s="47"/>
      <c r="W474" s="47"/>
      <c r="X474" s="47"/>
      <c r="Y474" s="47"/>
      <c r="Z474" s="47"/>
    </row>
    <row r="475" spans="1:26" ht="102">
      <c r="A475" s="190" t="s">
        <v>4363</v>
      </c>
      <c r="B475" s="485" t="s">
        <v>4359</v>
      </c>
      <c r="C475" s="190" t="s">
        <v>782</v>
      </c>
      <c r="D475" s="190" t="s">
        <v>5533</v>
      </c>
      <c r="E475" s="324" t="s">
        <v>5534</v>
      </c>
      <c r="F475" s="190" t="s">
        <v>5535</v>
      </c>
      <c r="G475" s="263">
        <v>3</v>
      </c>
      <c r="H475" s="355">
        <v>3</v>
      </c>
      <c r="I475" s="190">
        <v>3</v>
      </c>
      <c r="J475" s="190">
        <v>20</v>
      </c>
      <c r="K475" s="190">
        <v>6.66</v>
      </c>
      <c r="L475" s="407" t="s">
        <v>5504</v>
      </c>
      <c r="M475" s="47"/>
      <c r="N475" s="47"/>
      <c r="O475" s="47"/>
      <c r="P475" s="47"/>
      <c r="Q475" s="47"/>
      <c r="R475" s="47"/>
      <c r="S475" s="47"/>
      <c r="T475" s="47"/>
      <c r="U475" s="47"/>
      <c r="V475" s="47"/>
      <c r="W475" s="47"/>
      <c r="X475" s="47"/>
      <c r="Y475" s="47"/>
      <c r="Z475" s="47"/>
    </row>
    <row r="476" spans="1:26" ht="191.25">
      <c r="A476" s="759" t="s">
        <v>4400</v>
      </c>
      <c r="B476" s="759" t="s">
        <v>5536</v>
      </c>
      <c r="C476" s="759" t="s">
        <v>782</v>
      </c>
      <c r="D476" s="258" t="s">
        <v>5537</v>
      </c>
      <c r="E476" s="277" t="s">
        <v>5538</v>
      </c>
      <c r="F476" s="258" t="s">
        <v>722</v>
      </c>
      <c r="G476" s="190">
        <v>2</v>
      </c>
      <c r="H476" s="190">
        <v>2</v>
      </c>
      <c r="I476" s="407">
        <v>2</v>
      </c>
      <c r="J476" s="407">
        <v>10</v>
      </c>
      <c r="K476" s="407">
        <f t="shared" ref="K476:K489" si="3">J476/I476</f>
        <v>5</v>
      </c>
      <c r="L476" s="407" t="s">
        <v>3824</v>
      </c>
      <c r="M476" s="47"/>
      <c r="N476" s="47"/>
      <c r="O476" s="47"/>
      <c r="P476" s="47"/>
      <c r="Q476" s="47"/>
      <c r="R476" s="47"/>
      <c r="S476" s="47"/>
      <c r="T476" s="47"/>
      <c r="U476" s="47"/>
      <c r="V476" s="47"/>
      <c r="W476" s="47"/>
      <c r="X476" s="47"/>
      <c r="Y476" s="47"/>
      <c r="Z476" s="47"/>
    </row>
    <row r="477" spans="1:26" ht="114.75">
      <c r="A477" s="732"/>
      <c r="B477" s="732"/>
      <c r="C477" s="732"/>
      <c r="D477" s="190" t="s">
        <v>5539</v>
      </c>
      <c r="E477" s="276" t="s">
        <v>5540</v>
      </c>
      <c r="F477" s="258" t="s">
        <v>722</v>
      </c>
      <c r="G477" s="190">
        <v>2</v>
      </c>
      <c r="H477" s="190">
        <v>2</v>
      </c>
      <c r="I477" s="407">
        <v>2</v>
      </c>
      <c r="J477" s="407">
        <v>20</v>
      </c>
      <c r="K477" s="407">
        <f t="shared" si="3"/>
        <v>10</v>
      </c>
      <c r="L477" s="407" t="s">
        <v>3824</v>
      </c>
      <c r="M477" s="47"/>
      <c r="N477" s="47"/>
      <c r="O477" s="47"/>
      <c r="P477" s="47"/>
      <c r="Q477" s="47"/>
      <c r="R477" s="47"/>
      <c r="S477" s="47"/>
      <c r="T477" s="47"/>
      <c r="U477" s="47"/>
      <c r="V477" s="47"/>
      <c r="W477" s="47"/>
      <c r="X477" s="47"/>
      <c r="Y477" s="47"/>
      <c r="Z477" s="47"/>
    </row>
    <row r="478" spans="1:26" ht="51">
      <c r="A478" s="732"/>
      <c r="B478" s="732"/>
      <c r="C478" s="732"/>
      <c r="D478" s="190" t="s">
        <v>5541</v>
      </c>
      <c r="E478" s="276" t="s">
        <v>5542</v>
      </c>
      <c r="F478" s="258" t="s">
        <v>722</v>
      </c>
      <c r="G478" s="190">
        <v>2</v>
      </c>
      <c r="H478" s="190">
        <v>2</v>
      </c>
      <c r="I478" s="407">
        <v>2</v>
      </c>
      <c r="J478" s="407">
        <v>20</v>
      </c>
      <c r="K478" s="407">
        <f t="shared" si="3"/>
        <v>10</v>
      </c>
      <c r="L478" s="407" t="s">
        <v>3824</v>
      </c>
      <c r="M478" s="47"/>
      <c r="N478" s="47"/>
      <c r="O478" s="47"/>
      <c r="P478" s="47"/>
      <c r="Q478" s="47"/>
      <c r="R478" s="47"/>
      <c r="S478" s="47"/>
      <c r="T478" s="47"/>
      <c r="U478" s="47"/>
      <c r="V478" s="47"/>
      <c r="W478" s="47"/>
      <c r="X478" s="47"/>
      <c r="Y478" s="47"/>
      <c r="Z478" s="47"/>
    </row>
    <row r="479" spans="1:26" ht="89.25">
      <c r="A479" s="759" t="s">
        <v>5543</v>
      </c>
      <c r="B479" s="759" t="s">
        <v>5544</v>
      </c>
      <c r="C479" s="759" t="s">
        <v>782</v>
      </c>
      <c r="D479" s="190" t="s">
        <v>5545</v>
      </c>
      <c r="E479" s="276" t="s">
        <v>5546</v>
      </c>
      <c r="F479" s="258" t="s">
        <v>722</v>
      </c>
      <c r="G479" s="190">
        <v>2</v>
      </c>
      <c r="H479" s="190">
        <v>2</v>
      </c>
      <c r="I479" s="407">
        <v>2</v>
      </c>
      <c r="J479" s="407">
        <v>20</v>
      </c>
      <c r="K479" s="407">
        <f t="shared" si="3"/>
        <v>10</v>
      </c>
      <c r="L479" s="407" t="s">
        <v>3824</v>
      </c>
      <c r="M479" s="47"/>
      <c r="N479" s="47"/>
      <c r="O479" s="47"/>
      <c r="P479" s="47"/>
      <c r="Q479" s="47"/>
      <c r="R479" s="47"/>
      <c r="S479" s="47"/>
      <c r="T479" s="47"/>
      <c r="U479" s="47"/>
      <c r="V479" s="47"/>
      <c r="W479" s="47"/>
      <c r="X479" s="47"/>
      <c r="Y479" s="47"/>
      <c r="Z479" s="47"/>
    </row>
    <row r="480" spans="1:26" ht="102">
      <c r="A480" s="732"/>
      <c r="B480" s="732"/>
      <c r="C480" s="732"/>
      <c r="D480" s="190" t="s">
        <v>5547</v>
      </c>
      <c r="E480" s="276" t="s">
        <v>5548</v>
      </c>
      <c r="F480" s="190" t="s">
        <v>5549</v>
      </c>
      <c r="G480" s="190">
        <v>2</v>
      </c>
      <c r="H480" s="190">
        <v>2</v>
      </c>
      <c r="I480" s="407">
        <v>2</v>
      </c>
      <c r="J480" s="407">
        <v>20</v>
      </c>
      <c r="K480" s="407">
        <f t="shared" si="3"/>
        <v>10</v>
      </c>
      <c r="L480" s="407" t="s">
        <v>3824</v>
      </c>
      <c r="M480" s="47"/>
      <c r="N480" s="47"/>
      <c r="O480" s="47"/>
      <c r="P480" s="47"/>
      <c r="Q480" s="47"/>
      <c r="R480" s="47"/>
      <c r="S480" s="47"/>
      <c r="T480" s="47"/>
      <c r="U480" s="47"/>
      <c r="V480" s="47"/>
      <c r="W480" s="47"/>
      <c r="X480" s="47"/>
      <c r="Y480" s="47"/>
      <c r="Z480" s="47"/>
    </row>
    <row r="481" spans="1:26" ht="102">
      <c r="A481" s="759" t="s">
        <v>5550</v>
      </c>
      <c r="B481" s="759" t="s">
        <v>5551</v>
      </c>
      <c r="C481" s="759" t="s">
        <v>782</v>
      </c>
      <c r="D481" s="190" t="s">
        <v>5552</v>
      </c>
      <c r="E481" s="276" t="s">
        <v>5553</v>
      </c>
      <c r="F481" s="190" t="s">
        <v>5554</v>
      </c>
      <c r="G481" s="190">
        <v>3</v>
      </c>
      <c r="H481" s="190">
        <v>3</v>
      </c>
      <c r="I481" s="407">
        <v>3</v>
      </c>
      <c r="J481" s="407">
        <v>20</v>
      </c>
      <c r="K481" s="407">
        <f t="shared" si="3"/>
        <v>6.666666666666667</v>
      </c>
      <c r="L481" s="407" t="s">
        <v>3824</v>
      </c>
      <c r="M481" s="47"/>
      <c r="N481" s="47"/>
      <c r="O481" s="47"/>
      <c r="P481" s="47"/>
      <c r="Q481" s="47"/>
      <c r="R481" s="47"/>
      <c r="S481" s="47"/>
      <c r="T481" s="47"/>
      <c r="U481" s="47"/>
      <c r="V481" s="47"/>
      <c r="W481" s="47"/>
      <c r="X481" s="47"/>
      <c r="Y481" s="47"/>
      <c r="Z481" s="47"/>
    </row>
    <row r="482" spans="1:26" ht="102">
      <c r="A482" s="732"/>
      <c r="B482" s="732"/>
      <c r="C482" s="732"/>
      <c r="D482" s="190" t="s">
        <v>5555</v>
      </c>
      <c r="E482" s="276" t="s">
        <v>5556</v>
      </c>
      <c r="F482" s="190" t="s">
        <v>4786</v>
      </c>
      <c r="G482" s="190">
        <v>3</v>
      </c>
      <c r="H482" s="190">
        <v>3</v>
      </c>
      <c r="I482" s="407">
        <v>3</v>
      </c>
      <c r="J482" s="407">
        <v>20</v>
      </c>
      <c r="K482" s="407">
        <f t="shared" si="3"/>
        <v>6.666666666666667</v>
      </c>
      <c r="L482" s="407" t="s">
        <v>3824</v>
      </c>
      <c r="M482" s="47"/>
      <c r="N482" s="47"/>
      <c r="O482" s="47"/>
      <c r="P482" s="47"/>
      <c r="Q482" s="47"/>
      <c r="R482" s="47"/>
      <c r="S482" s="47"/>
      <c r="T482" s="47"/>
      <c r="U482" s="47"/>
      <c r="V482" s="47"/>
      <c r="W482" s="47"/>
      <c r="X482" s="47"/>
      <c r="Y482" s="47"/>
      <c r="Z482" s="47"/>
    </row>
    <row r="483" spans="1:26" ht="140.25">
      <c r="A483" s="759"/>
      <c r="B483" s="759"/>
      <c r="C483" s="759"/>
      <c r="D483" s="190" t="s">
        <v>5557</v>
      </c>
      <c r="E483" s="276" t="s">
        <v>5558</v>
      </c>
      <c r="F483" s="190" t="s">
        <v>5559</v>
      </c>
      <c r="G483" s="190">
        <v>1</v>
      </c>
      <c r="H483" s="190">
        <v>1</v>
      </c>
      <c r="I483" s="407">
        <v>1</v>
      </c>
      <c r="J483" s="407">
        <v>20</v>
      </c>
      <c r="K483" s="407">
        <f t="shared" si="3"/>
        <v>20</v>
      </c>
      <c r="L483" s="407" t="s">
        <v>3824</v>
      </c>
      <c r="M483" s="47"/>
      <c r="N483" s="47"/>
      <c r="O483" s="47"/>
      <c r="P483" s="47"/>
      <c r="Q483" s="47"/>
      <c r="R483" s="47"/>
      <c r="S483" s="47"/>
      <c r="T483" s="47"/>
      <c r="U483" s="47"/>
      <c r="V483" s="47"/>
      <c r="W483" s="47"/>
      <c r="X483" s="47"/>
      <c r="Y483" s="47"/>
      <c r="Z483" s="47"/>
    </row>
    <row r="484" spans="1:26" ht="140.25">
      <c r="A484" s="732"/>
      <c r="B484" s="732"/>
      <c r="C484" s="732"/>
      <c r="D484" s="190" t="s">
        <v>5560</v>
      </c>
      <c r="E484" s="276" t="s">
        <v>5561</v>
      </c>
      <c r="F484" s="190" t="s">
        <v>5559</v>
      </c>
      <c r="G484" s="190">
        <v>1</v>
      </c>
      <c r="H484" s="190">
        <v>1</v>
      </c>
      <c r="I484" s="407">
        <v>1</v>
      </c>
      <c r="J484" s="407">
        <v>20</v>
      </c>
      <c r="K484" s="407">
        <f t="shared" si="3"/>
        <v>20</v>
      </c>
      <c r="L484" s="407" t="s">
        <v>3824</v>
      </c>
      <c r="M484" s="47"/>
      <c r="N484" s="47"/>
      <c r="O484" s="47"/>
      <c r="P484" s="47"/>
      <c r="Q484" s="47"/>
      <c r="R484" s="47"/>
      <c r="S484" s="47"/>
      <c r="T484" s="47"/>
      <c r="U484" s="47"/>
      <c r="V484" s="47"/>
      <c r="W484" s="47"/>
      <c r="X484" s="47"/>
      <c r="Y484" s="47"/>
      <c r="Z484" s="47"/>
    </row>
    <row r="485" spans="1:26" ht="165.75">
      <c r="A485" s="732"/>
      <c r="B485" s="732"/>
      <c r="C485" s="732"/>
      <c r="D485" s="190" t="s">
        <v>5562</v>
      </c>
      <c r="E485" s="276" t="s">
        <v>5563</v>
      </c>
      <c r="F485" s="190" t="s">
        <v>5564</v>
      </c>
      <c r="G485" s="190">
        <v>1</v>
      </c>
      <c r="H485" s="190">
        <v>1</v>
      </c>
      <c r="I485" s="407">
        <v>1</v>
      </c>
      <c r="J485" s="407">
        <v>20</v>
      </c>
      <c r="K485" s="407">
        <f t="shared" si="3"/>
        <v>20</v>
      </c>
      <c r="L485" s="407" t="s">
        <v>3824</v>
      </c>
      <c r="M485" s="47"/>
      <c r="N485" s="47"/>
      <c r="O485" s="47"/>
      <c r="P485" s="47"/>
      <c r="Q485" s="47"/>
      <c r="R485" s="47"/>
      <c r="S485" s="47"/>
      <c r="T485" s="47"/>
      <c r="U485" s="47"/>
      <c r="V485" s="47"/>
      <c r="W485" s="47"/>
      <c r="X485" s="47"/>
      <c r="Y485" s="47"/>
      <c r="Z485" s="47"/>
    </row>
    <row r="486" spans="1:26" ht="102">
      <c r="A486" s="759" t="s">
        <v>4380</v>
      </c>
      <c r="B486" s="759" t="s">
        <v>5565</v>
      </c>
      <c r="C486" s="759" t="s">
        <v>782</v>
      </c>
      <c r="D486" s="190" t="s">
        <v>5566</v>
      </c>
      <c r="E486" s="276" t="s">
        <v>5567</v>
      </c>
      <c r="F486" s="190" t="s">
        <v>5568</v>
      </c>
      <c r="G486" s="190">
        <v>2</v>
      </c>
      <c r="H486" s="190">
        <v>2</v>
      </c>
      <c r="I486" s="407">
        <v>2</v>
      </c>
      <c r="J486" s="407">
        <v>20</v>
      </c>
      <c r="K486" s="407">
        <f t="shared" si="3"/>
        <v>10</v>
      </c>
      <c r="L486" s="407" t="s">
        <v>3824</v>
      </c>
      <c r="M486" s="47"/>
      <c r="N486" s="47"/>
      <c r="O486" s="47"/>
      <c r="P486" s="47"/>
      <c r="Q486" s="47"/>
      <c r="R486" s="47"/>
      <c r="S486" s="47"/>
      <c r="T486" s="47"/>
      <c r="U486" s="47"/>
      <c r="V486" s="47"/>
      <c r="W486" s="47"/>
      <c r="X486" s="47"/>
      <c r="Y486" s="47"/>
      <c r="Z486" s="47"/>
    </row>
    <row r="487" spans="1:26" ht="89.25">
      <c r="A487" s="732"/>
      <c r="B487" s="732"/>
      <c r="C487" s="732"/>
      <c r="D487" s="190" t="s">
        <v>5569</v>
      </c>
      <c r="E487" s="276" t="s">
        <v>5570</v>
      </c>
      <c r="F487" s="190" t="s">
        <v>1746</v>
      </c>
      <c r="G487" s="190">
        <v>2</v>
      </c>
      <c r="H487" s="190">
        <v>2</v>
      </c>
      <c r="I487" s="407">
        <v>2</v>
      </c>
      <c r="J487" s="407">
        <v>20</v>
      </c>
      <c r="K487" s="407">
        <f t="shared" si="3"/>
        <v>10</v>
      </c>
      <c r="L487" s="407" t="s">
        <v>3824</v>
      </c>
      <c r="M487" s="47"/>
      <c r="N487" s="47"/>
      <c r="O487" s="47"/>
      <c r="P487" s="47"/>
      <c r="Q487" s="47"/>
      <c r="R487" s="47"/>
      <c r="S487" s="47"/>
      <c r="T487" s="47"/>
      <c r="U487" s="47"/>
      <c r="V487" s="47"/>
      <c r="W487" s="47"/>
      <c r="X487" s="47"/>
      <c r="Y487" s="47"/>
      <c r="Z487" s="47"/>
    </row>
    <row r="488" spans="1:26" ht="127.5">
      <c r="A488" s="190" t="s">
        <v>4386</v>
      </c>
      <c r="B488" s="190" t="s">
        <v>5571</v>
      </c>
      <c r="C488" s="190" t="s">
        <v>782</v>
      </c>
      <c r="D488" s="190" t="s">
        <v>5572</v>
      </c>
      <c r="E488" s="276" t="s">
        <v>5573</v>
      </c>
      <c r="F488" s="190" t="s">
        <v>1746</v>
      </c>
      <c r="G488" s="190">
        <v>1</v>
      </c>
      <c r="H488" s="190">
        <v>1</v>
      </c>
      <c r="I488" s="407">
        <v>1</v>
      </c>
      <c r="J488" s="407">
        <v>20</v>
      </c>
      <c r="K488" s="407">
        <f t="shared" si="3"/>
        <v>20</v>
      </c>
      <c r="L488" s="407" t="s">
        <v>3824</v>
      </c>
      <c r="M488" s="47"/>
      <c r="N488" s="47"/>
      <c r="O488" s="47"/>
      <c r="P488" s="47"/>
      <c r="Q488" s="47"/>
      <c r="R488" s="47"/>
      <c r="S488" s="47"/>
      <c r="T488" s="47"/>
      <c r="U488" s="47"/>
      <c r="V488" s="47"/>
      <c r="W488" s="47"/>
      <c r="X488" s="47"/>
      <c r="Y488" s="47"/>
      <c r="Z488" s="47"/>
    </row>
    <row r="489" spans="1:26" ht="76.5">
      <c r="A489" s="190" t="s">
        <v>4386</v>
      </c>
      <c r="B489" s="276" t="s">
        <v>5574</v>
      </c>
      <c r="C489" s="190" t="s">
        <v>782</v>
      </c>
      <c r="D489" s="190" t="s">
        <v>5575</v>
      </c>
      <c r="E489" s="276" t="s">
        <v>5576</v>
      </c>
      <c r="F489" s="190" t="s">
        <v>722</v>
      </c>
      <c r="G489" s="190">
        <v>1</v>
      </c>
      <c r="H489" s="190">
        <v>1</v>
      </c>
      <c r="I489" s="407">
        <v>1</v>
      </c>
      <c r="J489" s="407">
        <v>20</v>
      </c>
      <c r="K489" s="407">
        <f t="shared" si="3"/>
        <v>20</v>
      </c>
      <c r="L489" s="407" t="s">
        <v>3824</v>
      </c>
      <c r="M489" s="47"/>
      <c r="N489" s="47"/>
      <c r="O489" s="47"/>
      <c r="P489" s="47"/>
      <c r="Q489" s="47"/>
      <c r="R489" s="47"/>
      <c r="S489" s="47"/>
      <c r="T489" s="47"/>
      <c r="U489" s="47"/>
      <c r="V489" s="47"/>
      <c r="W489" s="47"/>
      <c r="X489" s="47"/>
      <c r="Y489" s="47"/>
      <c r="Z489" s="47"/>
    </row>
    <row r="490" spans="1:26" ht="76.5">
      <c r="A490" s="292" t="s">
        <v>2294</v>
      </c>
      <c r="B490" s="292" t="s">
        <v>2295</v>
      </c>
      <c r="C490" s="292" t="s">
        <v>782</v>
      </c>
      <c r="D490" s="292" t="s">
        <v>7772</v>
      </c>
      <c r="E490" s="292" t="s">
        <v>2325</v>
      </c>
      <c r="F490" s="292" t="s">
        <v>2326</v>
      </c>
      <c r="G490" s="292">
        <v>2</v>
      </c>
      <c r="H490" s="292">
        <v>2</v>
      </c>
      <c r="I490" s="627">
        <v>2</v>
      </c>
      <c r="J490" s="627">
        <v>20</v>
      </c>
      <c r="K490" s="627">
        <v>10</v>
      </c>
      <c r="L490" s="407" t="s">
        <v>7725</v>
      </c>
      <c r="M490" s="47"/>
      <c r="N490" s="47"/>
      <c r="O490" s="47"/>
      <c r="P490" s="47"/>
      <c r="Q490" s="47"/>
      <c r="R490" s="47"/>
      <c r="S490" s="47"/>
      <c r="T490" s="47"/>
      <c r="U490" s="47"/>
      <c r="V490" s="47"/>
      <c r="W490" s="47"/>
      <c r="X490" s="47"/>
      <c r="Y490" s="47"/>
      <c r="Z490" s="47"/>
    </row>
    <row r="491" spans="1:26" ht="89.25">
      <c r="A491" s="471" t="s">
        <v>7773</v>
      </c>
      <c r="B491" s="471" t="s">
        <v>7733</v>
      </c>
      <c r="C491" s="471" t="s">
        <v>782</v>
      </c>
      <c r="D491" s="290" t="s">
        <v>7774</v>
      </c>
      <c r="E491" s="290" t="s">
        <v>7775</v>
      </c>
      <c r="F491" s="290" t="s">
        <v>7776</v>
      </c>
      <c r="G491" s="649">
        <v>3</v>
      </c>
      <c r="H491" s="650">
        <v>2</v>
      </c>
      <c r="I491" s="292">
        <v>3</v>
      </c>
      <c r="J491" s="292">
        <v>20</v>
      </c>
      <c r="K491" s="292">
        <v>6.66</v>
      </c>
      <c r="L491" s="407" t="s">
        <v>7725</v>
      </c>
      <c r="M491" s="47"/>
      <c r="N491" s="47"/>
      <c r="O491" s="47"/>
      <c r="P491" s="47"/>
      <c r="Q491" s="47"/>
      <c r="R491" s="47"/>
      <c r="S491" s="47"/>
      <c r="T491" s="47"/>
      <c r="U491" s="47"/>
      <c r="V491" s="47"/>
      <c r="W491" s="47"/>
      <c r="X491" s="47"/>
      <c r="Y491" s="47"/>
      <c r="Z491" s="47"/>
    </row>
    <row r="492" spans="1:26" ht="178.5">
      <c r="A492" s="471" t="s">
        <v>7773</v>
      </c>
      <c r="B492" s="471" t="s">
        <v>7733</v>
      </c>
      <c r="C492" s="471" t="s">
        <v>782</v>
      </c>
      <c r="D492" s="292" t="s">
        <v>7777</v>
      </c>
      <c r="E492" s="292" t="s">
        <v>5299</v>
      </c>
      <c r="F492" s="292" t="s">
        <v>722</v>
      </c>
      <c r="G492" s="424">
        <v>3</v>
      </c>
      <c r="H492" s="450">
        <v>2</v>
      </c>
      <c r="I492" s="292">
        <v>3</v>
      </c>
      <c r="J492" s="292">
        <v>20</v>
      </c>
      <c r="K492" s="292">
        <v>6.66</v>
      </c>
      <c r="L492" s="407" t="s">
        <v>7725</v>
      </c>
      <c r="M492" s="47"/>
      <c r="N492" s="47"/>
      <c r="O492" s="47"/>
      <c r="P492" s="47"/>
      <c r="Q492" s="47"/>
      <c r="R492" s="47"/>
      <c r="S492" s="47"/>
      <c r="T492" s="47"/>
      <c r="U492" s="47"/>
      <c r="V492" s="47"/>
      <c r="W492" s="47"/>
      <c r="X492" s="47"/>
      <c r="Y492" s="47"/>
      <c r="Z492" s="47"/>
    </row>
    <row r="493" spans="1:26" ht="178.5">
      <c r="A493" s="471" t="s">
        <v>7773</v>
      </c>
      <c r="B493" s="471" t="s">
        <v>7733</v>
      </c>
      <c r="C493" s="471" t="s">
        <v>782</v>
      </c>
      <c r="D493" s="292" t="s">
        <v>7777</v>
      </c>
      <c r="E493" s="292" t="s">
        <v>5299</v>
      </c>
      <c r="F493" s="292" t="s">
        <v>722</v>
      </c>
      <c r="G493" s="424">
        <v>3</v>
      </c>
      <c r="H493" s="450">
        <v>2</v>
      </c>
      <c r="I493" s="292">
        <v>3</v>
      </c>
      <c r="J493" s="292">
        <v>20</v>
      </c>
      <c r="K493" s="292">
        <v>6.66</v>
      </c>
      <c r="L493" s="407" t="s">
        <v>7725</v>
      </c>
      <c r="M493" s="47"/>
      <c r="N493" s="47"/>
      <c r="O493" s="47"/>
      <c r="P493" s="47"/>
      <c r="Q493" s="47"/>
      <c r="R493" s="47"/>
      <c r="S493" s="47"/>
      <c r="T493" s="47"/>
      <c r="U493" s="47"/>
      <c r="V493" s="47"/>
      <c r="W493" s="47"/>
      <c r="X493" s="47"/>
      <c r="Y493" s="47"/>
      <c r="Z493" s="47"/>
    </row>
    <row r="494" spans="1:26" ht="127.5">
      <c r="A494" s="471" t="s">
        <v>7746</v>
      </c>
      <c r="B494" s="471" t="s">
        <v>7747</v>
      </c>
      <c r="C494" s="471" t="s">
        <v>782</v>
      </c>
      <c r="D494" s="292" t="s">
        <v>7778</v>
      </c>
      <c r="E494" s="292" t="s">
        <v>7779</v>
      </c>
      <c r="F494" s="292" t="s">
        <v>722</v>
      </c>
      <c r="G494" s="424">
        <v>2</v>
      </c>
      <c r="H494" s="450">
        <v>2</v>
      </c>
      <c r="I494" s="292">
        <v>2</v>
      </c>
      <c r="J494" s="292">
        <v>20</v>
      </c>
      <c r="K494" s="292">
        <v>10</v>
      </c>
      <c r="L494" s="407" t="s">
        <v>7725</v>
      </c>
      <c r="M494" s="47"/>
      <c r="N494" s="47"/>
      <c r="O494" s="47"/>
      <c r="P494" s="47"/>
      <c r="Q494" s="47"/>
      <c r="R494" s="47"/>
      <c r="S494" s="47"/>
      <c r="T494" s="47"/>
      <c r="U494" s="47"/>
      <c r="V494" s="47"/>
      <c r="W494" s="47"/>
      <c r="X494" s="47"/>
      <c r="Y494" s="47"/>
      <c r="Z494" s="47"/>
    </row>
    <row r="495" spans="1:26" ht="102">
      <c r="A495" s="471" t="s">
        <v>7725</v>
      </c>
      <c r="B495" s="471" t="s">
        <v>7780</v>
      </c>
      <c r="C495" s="471" t="s">
        <v>782</v>
      </c>
      <c r="D495" s="471" t="s">
        <v>7781</v>
      </c>
      <c r="E495" s="471" t="s">
        <v>7782</v>
      </c>
      <c r="F495" s="471" t="s">
        <v>722</v>
      </c>
      <c r="G495" s="492">
        <v>1</v>
      </c>
      <c r="H495" s="493">
        <v>1</v>
      </c>
      <c r="I495" s="292">
        <v>1</v>
      </c>
      <c r="J495" s="292">
        <v>20</v>
      </c>
      <c r="K495" s="292">
        <v>20</v>
      </c>
      <c r="L495" s="407" t="s">
        <v>7725</v>
      </c>
      <c r="M495" s="47"/>
      <c r="N495" s="47"/>
      <c r="O495" s="47"/>
      <c r="P495" s="47"/>
      <c r="Q495" s="47"/>
      <c r="R495" s="47"/>
      <c r="S495" s="47"/>
      <c r="T495" s="47"/>
      <c r="U495" s="47"/>
      <c r="V495" s="47"/>
      <c r="W495" s="47"/>
      <c r="X495" s="47"/>
      <c r="Y495" s="47"/>
      <c r="Z495" s="47"/>
    </row>
    <row r="496" spans="1:26" ht="76.5">
      <c r="A496" s="471" t="s">
        <v>7725</v>
      </c>
      <c r="B496" s="471" t="s">
        <v>7780</v>
      </c>
      <c r="C496" s="471" t="s">
        <v>782</v>
      </c>
      <c r="D496" s="471" t="s">
        <v>7783</v>
      </c>
      <c r="E496" s="471"/>
      <c r="F496" s="471" t="s">
        <v>7784</v>
      </c>
      <c r="G496" s="492">
        <v>1</v>
      </c>
      <c r="H496" s="493">
        <v>1</v>
      </c>
      <c r="I496" s="626">
        <v>1</v>
      </c>
      <c r="J496" s="626">
        <v>10</v>
      </c>
      <c r="K496" s="626">
        <v>10</v>
      </c>
      <c r="L496" s="407" t="s">
        <v>7725</v>
      </c>
      <c r="M496" s="47"/>
      <c r="N496" s="47"/>
      <c r="O496" s="47"/>
      <c r="P496" s="47"/>
      <c r="Q496" s="47"/>
      <c r="R496" s="47"/>
      <c r="S496" s="47"/>
      <c r="T496" s="47"/>
      <c r="U496" s="47"/>
      <c r="V496" s="47"/>
      <c r="W496" s="47"/>
      <c r="X496" s="47"/>
      <c r="Y496" s="47"/>
      <c r="Z496" s="47"/>
    </row>
    <row r="497" spans="1:26" ht="102">
      <c r="A497" s="190" t="s">
        <v>5577</v>
      </c>
      <c r="B497" s="276" t="s">
        <v>5578</v>
      </c>
      <c r="C497" s="190" t="s">
        <v>782</v>
      </c>
      <c r="D497" s="190" t="s">
        <v>5579</v>
      </c>
      <c r="E497" s="276" t="s">
        <v>5580</v>
      </c>
      <c r="F497" s="190" t="s">
        <v>5581</v>
      </c>
      <c r="G497" s="190"/>
      <c r="H497" s="190">
        <v>1</v>
      </c>
      <c r="I497" s="407">
        <v>1</v>
      </c>
      <c r="J497" s="407">
        <v>20</v>
      </c>
      <c r="K497" s="407">
        <v>20</v>
      </c>
      <c r="L497" s="407" t="s">
        <v>3833</v>
      </c>
      <c r="M497" s="47"/>
      <c r="N497" s="47"/>
      <c r="O497" s="47"/>
      <c r="P497" s="47"/>
      <c r="Q497" s="47"/>
      <c r="R497" s="47"/>
      <c r="S497" s="47"/>
      <c r="T497" s="47"/>
      <c r="U497" s="47"/>
      <c r="V497" s="47"/>
      <c r="W497" s="47"/>
      <c r="X497" s="47"/>
      <c r="Y497" s="47"/>
      <c r="Z497" s="47"/>
    </row>
    <row r="498" spans="1:26" ht="51">
      <c r="A498" s="190" t="s">
        <v>5577</v>
      </c>
      <c r="B498" s="190" t="s">
        <v>4408</v>
      </c>
      <c r="C498" s="190" t="s">
        <v>782</v>
      </c>
      <c r="D498" s="190" t="s">
        <v>5582</v>
      </c>
      <c r="E498" s="277" t="s">
        <v>5583</v>
      </c>
      <c r="F498" s="276" t="s">
        <v>5165</v>
      </c>
      <c r="G498" s="463"/>
      <c r="H498" s="190">
        <v>1</v>
      </c>
      <c r="I498" s="407">
        <v>1</v>
      </c>
      <c r="J498" s="407">
        <v>20</v>
      </c>
      <c r="K498" s="407">
        <v>20</v>
      </c>
      <c r="L498" s="407" t="s">
        <v>3833</v>
      </c>
      <c r="M498" s="47"/>
      <c r="N498" s="47"/>
      <c r="O498" s="47"/>
      <c r="P498" s="47"/>
      <c r="Q498" s="47"/>
      <c r="R498" s="47"/>
      <c r="S498" s="47"/>
      <c r="T498" s="47"/>
      <c r="U498" s="47"/>
      <c r="V498" s="47"/>
      <c r="W498" s="47"/>
      <c r="X498" s="47"/>
      <c r="Y498" s="47"/>
      <c r="Z498" s="47"/>
    </row>
    <row r="499" spans="1:26" ht="178.5">
      <c r="A499" s="190" t="s">
        <v>5577</v>
      </c>
      <c r="B499" s="190" t="s">
        <v>5584</v>
      </c>
      <c r="C499" s="190" t="s">
        <v>782</v>
      </c>
      <c r="D499" s="190" t="s">
        <v>5585</v>
      </c>
      <c r="E499" s="276" t="s">
        <v>5586</v>
      </c>
      <c r="F499" s="190" t="s">
        <v>5587</v>
      </c>
      <c r="G499" s="263"/>
      <c r="H499" s="190">
        <v>1</v>
      </c>
      <c r="I499" s="407">
        <v>1</v>
      </c>
      <c r="J499" s="407">
        <v>20</v>
      </c>
      <c r="K499" s="407">
        <v>10</v>
      </c>
      <c r="L499" s="407" t="s">
        <v>3833</v>
      </c>
      <c r="M499" s="47"/>
      <c r="N499" s="47"/>
      <c r="O499" s="47"/>
      <c r="P499" s="47"/>
      <c r="Q499" s="47"/>
      <c r="R499" s="47"/>
      <c r="S499" s="47"/>
      <c r="T499" s="47"/>
      <c r="U499" s="47"/>
      <c r="V499" s="47"/>
      <c r="W499" s="47"/>
      <c r="X499" s="47"/>
      <c r="Y499" s="47"/>
      <c r="Z499" s="47"/>
    </row>
    <row r="500" spans="1:26" ht="114.75">
      <c r="A500" s="190" t="s">
        <v>1827</v>
      </c>
      <c r="B500" s="258" t="s">
        <v>1828</v>
      </c>
      <c r="C500" s="190" t="s">
        <v>782</v>
      </c>
      <c r="D500" s="190" t="s">
        <v>5588</v>
      </c>
      <c r="E500" s="277" t="s">
        <v>1875</v>
      </c>
      <c r="F500" s="190" t="s">
        <v>1876</v>
      </c>
      <c r="G500" s="463"/>
      <c r="H500" s="190">
        <v>3</v>
      </c>
      <c r="I500" s="233">
        <v>3</v>
      </c>
      <c r="J500" s="233">
        <v>20</v>
      </c>
      <c r="K500" s="233">
        <f t="shared" ref="K500:K512" si="4">J500/H500</f>
        <v>6.666666666666667</v>
      </c>
      <c r="L500" s="407" t="s">
        <v>2176</v>
      </c>
      <c r="M500" s="47"/>
      <c r="N500" s="47"/>
      <c r="O500" s="47"/>
      <c r="P500" s="47"/>
      <c r="Q500" s="47"/>
      <c r="R500" s="47"/>
      <c r="S500" s="47"/>
      <c r="T500" s="47"/>
      <c r="U500" s="47"/>
      <c r="V500" s="47"/>
      <c r="W500" s="47"/>
      <c r="X500" s="47"/>
      <c r="Y500" s="47"/>
      <c r="Z500" s="47"/>
    </row>
    <row r="501" spans="1:26" ht="76.5">
      <c r="A501" s="190" t="s">
        <v>1827</v>
      </c>
      <c r="B501" s="258" t="s">
        <v>1828</v>
      </c>
      <c r="C501" s="190" t="s">
        <v>782</v>
      </c>
      <c r="D501" s="190" t="s">
        <v>1877</v>
      </c>
      <c r="E501" s="276" t="s">
        <v>1878</v>
      </c>
      <c r="F501" s="190" t="s">
        <v>1879</v>
      </c>
      <c r="G501" s="263"/>
      <c r="H501" s="190">
        <v>3</v>
      </c>
      <c r="I501" s="233">
        <v>3</v>
      </c>
      <c r="J501" s="190">
        <v>10</v>
      </c>
      <c r="K501" s="233">
        <f t="shared" si="4"/>
        <v>3.3333333333333335</v>
      </c>
      <c r="L501" s="407" t="s">
        <v>2176</v>
      </c>
      <c r="M501" s="47"/>
      <c r="N501" s="47"/>
      <c r="O501" s="47"/>
      <c r="P501" s="47"/>
      <c r="Q501" s="47"/>
      <c r="R501" s="47"/>
      <c r="S501" s="47"/>
      <c r="T501" s="47"/>
      <c r="U501" s="47"/>
      <c r="V501" s="47"/>
      <c r="W501" s="47"/>
      <c r="X501" s="47"/>
      <c r="Y501" s="47"/>
      <c r="Z501" s="47"/>
    </row>
    <row r="502" spans="1:26" ht="76.5">
      <c r="A502" s="190" t="s">
        <v>2453</v>
      </c>
      <c r="B502" s="190" t="s">
        <v>3271</v>
      </c>
      <c r="C502" s="190" t="s">
        <v>782</v>
      </c>
      <c r="D502" s="190" t="s">
        <v>3272</v>
      </c>
      <c r="E502" s="276" t="s">
        <v>3273</v>
      </c>
      <c r="F502" s="190" t="s">
        <v>3274</v>
      </c>
      <c r="G502" s="263"/>
      <c r="H502" s="190">
        <v>2</v>
      </c>
      <c r="I502" s="233">
        <v>2</v>
      </c>
      <c r="J502" s="233">
        <v>20</v>
      </c>
      <c r="K502" s="233">
        <f t="shared" si="4"/>
        <v>10</v>
      </c>
      <c r="L502" s="407" t="s">
        <v>2176</v>
      </c>
      <c r="M502" s="47"/>
      <c r="N502" s="47"/>
      <c r="O502" s="47"/>
      <c r="P502" s="47"/>
      <c r="Q502" s="47"/>
      <c r="R502" s="47"/>
      <c r="S502" s="47"/>
      <c r="T502" s="47"/>
      <c r="U502" s="47"/>
      <c r="V502" s="47"/>
      <c r="W502" s="47"/>
      <c r="X502" s="47"/>
      <c r="Y502" s="47"/>
      <c r="Z502" s="47"/>
    </row>
    <row r="503" spans="1:26" ht="102">
      <c r="A503" s="190" t="s">
        <v>2176</v>
      </c>
      <c r="B503" s="190" t="s">
        <v>5589</v>
      </c>
      <c r="C503" s="190" t="s">
        <v>782</v>
      </c>
      <c r="D503" s="258" t="s">
        <v>5590</v>
      </c>
      <c r="E503" s="277" t="s">
        <v>5591</v>
      </c>
      <c r="F503" s="258" t="s">
        <v>5592</v>
      </c>
      <c r="G503" s="463"/>
      <c r="H503" s="190">
        <v>1</v>
      </c>
      <c r="I503" s="233">
        <v>1</v>
      </c>
      <c r="J503" s="190">
        <v>20</v>
      </c>
      <c r="K503" s="233">
        <f t="shared" si="4"/>
        <v>20</v>
      </c>
      <c r="L503" s="407" t="s">
        <v>2176</v>
      </c>
      <c r="M503" s="47"/>
      <c r="N503" s="47"/>
      <c r="O503" s="47"/>
      <c r="P503" s="47"/>
      <c r="Q503" s="47"/>
      <c r="R503" s="47"/>
      <c r="S503" s="47"/>
      <c r="T503" s="47"/>
      <c r="U503" s="47"/>
      <c r="V503" s="47"/>
      <c r="W503" s="47"/>
      <c r="X503" s="47"/>
      <c r="Y503" s="47"/>
      <c r="Z503" s="47"/>
    </row>
    <row r="504" spans="1:26" ht="242.25">
      <c r="A504" s="190" t="s">
        <v>2176</v>
      </c>
      <c r="B504" s="190" t="s">
        <v>5589</v>
      </c>
      <c r="C504" s="190" t="s">
        <v>782</v>
      </c>
      <c r="D504" s="190" t="s">
        <v>5593</v>
      </c>
      <c r="E504" s="276" t="s">
        <v>5594</v>
      </c>
      <c r="F504" s="190" t="s">
        <v>2838</v>
      </c>
      <c r="G504" s="263"/>
      <c r="H504" s="190">
        <v>1</v>
      </c>
      <c r="I504" s="233">
        <v>1</v>
      </c>
      <c r="J504" s="190">
        <v>20</v>
      </c>
      <c r="K504" s="233">
        <f t="shared" si="4"/>
        <v>20</v>
      </c>
      <c r="L504" s="407" t="s">
        <v>2176</v>
      </c>
      <c r="M504" s="47"/>
      <c r="N504" s="47"/>
      <c r="O504" s="47"/>
      <c r="P504" s="47"/>
      <c r="Q504" s="47"/>
      <c r="R504" s="47"/>
      <c r="S504" s="47"/>
      <c r="T504" s="47"/>
      <c r="U504" s="47"/>
      <c r="V504" s="47"/>
      <c r="W504" s="47"/>
      <c r="X504" s="47"/>
      <c r="Y504" s="47"/>
      <c r="Z504" s="47"/>
    </row>
    <row r="505" spans="1:26" ht="127.5">
      <c r="A505" s="190" t="s">
        <v>2176</v>
      </c>
      <c r="B505" s="190" t="s">
        <v>5589</v>
      </c>
      <c r="C505" s="190" t="s">
        <v>782</v>
      </c>
      <c r="D505" s="190" t="s">
        <v>5595</v>
      </c>
      <c r="E505" s="190" t="s">
        <v>5596</v>
      </c>
      <c r="F505" s="190" t="s">
        <v>5597</v>
      </c>
      <c r="G505" s="263"/>
      <c r="H505" s="190">
        <v>1</v>
      </c>
      <c r="I505" s="233">
        <v>1</v>
      </c>
      <c r="J505" s="190">
        <v>20</v>
      </c>
      <c r="K505" s="233">
        <f t="shared" si="4"/>
        <v>20</v>
      </c>
      <c r="L505" s="407" t="s">
        <v>2176</v>
      </c>
      <c r="M505" s="47"/>
      <c r="N505" s="47"/>
      <c r="O505" s="47"/>
      <c r="P505" s="47"/>
      <c r="Q505" s="47"/>
      <c r="R505" s="47"/>
      <c r="S505" s="47"/>
      <c r="T505" s="47"/>
      <c r="U505" s="47"/>
      <c r="V505" s="47"/>
      <c r="W505" s="47"/>
      <c r="X505" s="47"/>
      <c r="Y505" s="47"/>
      <c r="Z505" s="47"/>
    </row>
    <row r="506" spans="1:26" ht="102">
      <c r="A506" s="190" t="s">
        <v>2176</v>
      </c>
      <c r="B506" s="190" t="s">
        <v>5598</v>
      </c>
      <c r="C506" s="190" t="s">
        <v>782</v>
      </c>
      <c r="D506" s="190" t="s">
        <v>5599</v>
      </c>
      <c r="E506" s="190" t="s">
        <v>5600</v>
      </c>
      <c r="F506" s="190" t="s">
        <v>5601</v>
      </c>
      <c r="G506" s="263"/>
      <c r="H506" s="190">
        <v>1</v>
      </c>
      <c r="I506" s="233">
        <v>1</v>
      </c>
      <c r="J506" s="233">
        <v>20</v>
      </c>
      <c r="K506" s="233">
        <f t="shared" si="4"/>
        <v>20</v>
      </c>
      <c r="L506" s="407" t="s">
        <v>2176</v>
      </c>
      <c r="M506" s="47"/>
      <c r="N506" s="47"/>
      <c r="O506" s="47"/>
      <c r="P506" s="47"/>
      <c r="Q506" s="47"/>
      <c r="R506" s="47"/>
      <c r="S506" s="47"/>
      <c r="T506" s="47"/>
      <c r="U506" s="47"/>
      <c r="V506" s="47"/>
      <c r="W506" s="47"/>
      <c r="X506" s="47"/>
      <c r="Y506" s="47"/>
      <c r="Z506" s="47"/>
    </row>
    <row r="507" spans="1:26" ht="102">
      <c r="A507" s="190" t="s">
        <v>2176</v>
      </c>
      <c r="B507" s="190" t="s">
        <v>5598</v>
      </c>
      <c r="C507" s="190" t="s">
        <v>782</v>
      </c>
      <c r="D507" s="190" t="s">
        <v>5602</v>
      </c>
      <c r="E507" s="276" t="s">
        <v>5603</v>
      </c>
      <c r="F507" s="190" t="s">
        <v>5604</v>
      </c>
      <c r="G507" s="263"/>
      <c r="H507" s="190">
        <v>1</v>
      </c>
      <c r="I507" s="233">
        <v>1</v>
      </c>
      <c r="J507" s="190">
        <v>20</v>
      </c>
      <c r="K507" s="233">
        <f t="shared" si="4"/>
        <v>20</v>
      </c>
      <c r="L507" s="407" t="s">
        <v>2176</v>
      </c>
      <c r="M507" s="47"/>
      <c r="N507" s="47"/>
      <c r="O507" s="47"/>
      <c r="P507" s="47"/>
      <c r="Q507" s="47"/>
      <c r="R507" s="47"/>
      <c r="S507" s="47"/>
      <c r="T507" s="47"/>
      <c r="U507" s="47"/>
      <c r="V507" s="47"/>
      <c r="W507" s="47"/>
      <c r="X507" s="47"/>
      <c r="Y507" s="47"/>
      <c r="Z507" s="47"/>
    </row>
    <row r="508" spans="1:26" ht="127.5">
      <c r="A508" s="190" t="s">
        <v>2176</v>
      </c>
      <c r="B508" s="190" t="s">
        <v>5598</v>
      </c>
      <c r="C508" s="190" t="s">
        <v>782</v>
      </c>
      <c r="D508" s="190" t="s">
        <v>5605</v>
      </c>
      <c r="E508" s="276" t="s">
        <v>5606</v>
      </c>
      <c r="F508" s="190" t="s">
        <v>5607</v>
      </c>
      <c r="G508" s="263"/>
      <c r="H508" s="190">
        <v>1</v>
      </c>
      <c r="I508" s="233">
        <v>1</v>
      </c>
      <c r="J508" s="190">
        <v>20</v>
      </c>
      <c r="K508" s="233">
        <f t="shared" si="4"/>
        <v>20</v>
      </c>
      <c r="L508" s="407" t="s">
        <v>2176</v>
      </c>
      <c r="M508" s="47"/>
      <c r="N508" s="47"/>
      <c r="O508" s="47"/>
      <c r="P508" s="47"/>
      <c r="Q508" s="47"/>
      <c r="R508" s="47"/>
      <c r="S508" s="47"/>
      <c r="T508" s="47"/>
      <c r="U508" s="47"/>
      <c r="V508" s="47"/>
      <c r="W508" s="47"/>
      <c r="X508" s="47"/>
      <c r="Y508" s="47"/>
      <c r="Z508" s="47"/>
    </row>
    <row r="509" spans="1:26" ht="114.75">
      <c r="A509" s="190" t="s">
        <v>2176</v>
      </c>
      <c r="B509" s="190" t="s">
        <v>5598</v>
      </c>
      <c r="C509" s="190" t="s">
        <v>782</v>
      </c>
      <c r="D509" s="190" t="s">
        <v>5608</v>
      </c>
      <c r="E509" s="276" t="s">
        <v>5609</v>
      </c>
      <c r="F509" s="190" t="s">
        <v>5610</v>
      </c>
      <c r="G509" s="263"/>
      <c r="H509" s="190">
        <v>1</v>
      </c>
      <c r="I509" s="233">
        <v>1</v>
      </c>
      <c r="J509" s="190">
        <v>20</v>
      </c>
      <c r="K509" s="233">
        <f t="shared" si="4"/>
        <v>20</v>
      </c>
      <c r="L509" s="407" t="s">
        <v>2176</v>
      </c>
      <c r="M509" s="47"/>
      <c r="N509" s="47"/>
      <c r="O509" s="47"/>
      <c r="P509" s="47"/>
      <c r="Q509" s="47"/>
      <c r="R509" s="47"/>
      <c r="S509" s="47"/>
      <c r="T509" s="47"/>
      <c r="U509" s="47"/>
      <c r="V509" s="47"/>
      <c r="W509" s="47"/>
      <c r="X509" s="47"/>
      <c r="Y509" s="47"/>
      <c r="Z509" s="47"/>
    </row>
    <row r="510" spans="1:26" ht="102">
      <c r="A510" s="190" t="s">
        <v>2176</v>
      </c>
      <c r="B510" s="190" t="s">
        <v>5598</v>
      </c>
      <c r="C510" s="190" t="s">
        <v>782</v>
      </c>
      <c r="D510" s="190" t="s">
        <v>5611</v>
      </c>
      <c r="E510" s="276" t="s">
        <v>5612</v>
      </c>
      <c r="F510" s="190" t="s">
        <v>5613</v>
      </c>
      <c r="G510" s="263"/>
      <c r="H510" s="190">
        <v>1</v>
      </c>
      <c r="I510" s="233">
        <v>1</v>
      </c>
      <c r="J510" s="190">
        <v>10</v>
      </c>
      <c r="K510" s="233">
        <f t="shared" si="4"/>
        <v>10</v>
      </c>
      <c r="L510" s="407" t="s">
        <v>2176</v>
      </c>
      <c r="M510" s="47"/>
      <c r="N510" s="47"/>
      <c r="O510" s="47"/>
      <c r="P510" s="47"/>
      <c r="Q510" s="47"/>
      <c r="R510" s="47"/>
      <c r="S510" s="47"/>
      <c r="T510" s="47"/>
      <c r="U510" s="47"/>
      <c r="V510" s="47"/>
      <c r="W510" s="47"/>
      <c r="X510" s="47"/>
      <c r="Y510" s="47"/>
      <c r="Z510" s="47"/>
    </row>
    <row r="511" spans="1:26" ht="178.5">
      <c r="A511" s="190" t="s">
        <v>2176</v>
      </c>
      <c r="B511" s="190" t="s">
        <v>5598</v>
      </c>
      <c r="C511" s="190" t="s">
        <v>782</v>
      </c>
      <c r="D511" s="190" t="s">
        <v>5614</v>
      </c>
      <c r="E511" s="276" t="s">
        <v>5615</v>
      </c>
      <c r="F511" s="190" t="s">
        <v>5616</v>
      </c>
      <c r="G511" s="263"/>
      <c r="H511" s="190">
        <v>1</v>
      </c>
      <c r="I511" s="233">
        <v>1</v>
      </c>
      <c r="J511" s="190">
        <v>20</v>
      </c>
      <c r="K511" s="233">
        <f t="shared" si="4"/>
        <v>20</v>
      </c>
      <c r="L511" s="407" t="s">
        <v>2176</v>
      </c>
      <c r="M511" s="47"/>
      <c r="N511" s="47"/>
      <c r="O511" s="47"/>
      <c r="P511" s="47"/>
      <c r="Q511" s="47"/>
      <c r="R511" s="47"/>
      <c r="S511" s="47"/>
      <c r="T511" s="47"/>
      <c r="U511" s="47"/>
      <c r="V511" s="47"/>
      <c r="W511" s="47"/>
      <c r="X511" s="47"/>
      <c r="Y511" s="47"/>
      <c r="Z511" s="47"/>
    </row>
    <row r="512" spans="1:26" ht="127.5">
      <c r="A512" s="190" t="s">
        <v>2176</v>
      </c>
      <c r="B512" s="258" t="s">
        <v>4432</v>
      </c>
      <c r="C512" s="258" t="s">
        <v>782</v>
      </c>
      <c r="D512" s="190" t="s">
        <v>5617</v>
      </c>
      <c r="E512" s="276" t="s">
        <v>5618</v>
      </c>
      <c r="F512" s="190" t="s">
        <v>1055</v>
      </c>
      <c r="G512" s="263"/>
      <c r="H512" s="190">
        <v>1</v>
      </c>
      <c r="I512" s="233">
        <v>1</v>
      </c>
      <c r="J512" s="190">
        <v>20</v>
      </c>
      <c r="K512" s="233">
        <f t="shared" si="4"/>
        <v>20</v>
      </c>
      <c r="L512" s="407" t="s">
        <v>2176</v>
      </c>
      <c r="M512" s="47"/>
      <c r="N512" s="47"/>
      <c r="O512" s="47"/>
      <c r="P512" s="47"/>
      <c r="Q512" s="47"/>
      <c r="R512" s="47"/>
      <c r="S512" s="47"/>
      <c r="T512" s="47"/>
      <c r="U512" s="47"/>
      <c r="V512" s="47"/>
      <c r="W512" s="47"/>
      <c r="X512" s="47"/>
      <c r="Y512" s="47"/>
      <c r="Z512" s="47"/>
    </row>
    <row r="513" spans="1:26" ht="102">
      <c r="A513" s="190" t="s">
        <v>4435</v>
      </c>
      <c r="B513" s="258" t="s">
        <v>5619</v>
      </c>
      <c r="C513" s="190" t="s">
        <v>782</v>
      </c>
      <c r="D513" s="190" t="s">
        <v>5620</v>
      </c>
      <c r="E513" s="190" t="s">
        <v>5621</v>
      </c>
      <c r="F513" s="190" t="s">
        <v>2928</v>
      </c>
      <c r="G513" s="190">
        <v>1</v>
      </c>
      <c r="H513" s="190">
        <v>1</v>
      </c>
      <c r="I513" s="407">
        <v>3</v>
      </c>
      <c r="J513" s="407">
        <v>20</v>
      </c>
      <c r="K513" s="407">
        <v>20</v>
      </c>
      <c r="L513" s="407" t="s">
        <v>3851</v>
      </c>
      <c r="M513" s="47"/>
      <c r="N513" s="47"/>
      <c r="O513" s="47"/>
      <c r="P513" s="47"/>
      <c r="Q513" s="47"/>
      <c r="R513" s="47"/>
      <c r="S513" s="47"/>
      <c r="T513" s="47"/>
      <c r="U513" s="47"/>
      <c r="V513" s="47"/>
      <c r="W513" s="47"/>
      <c r="X513" s="47"/>
      <c r="Y513" s="47"/>
      <c r="Z513" s="47"/>
    </row>
    <row r="514" spans="1:26" ht="165.75">
      <c r="A514" s="190" t="s">
        <v>5622</v>
      </c>
      <c r="B514" s="190" t="s">
        <v>5623</v>
      </c>
      <c r="C514" s="190" t="s">
        <v>782</v>
      </c>
      <c r="D514" s="190" t="s">
        <v>5624</v>
      </c>
      <c r="E514" s="258" t="s">
        <v>5625</v>
      </c>
      <c r="F514" s="258" t="s">
        <v>2838</v>
      </c>
      <c r="G514" s="463">
        <v>1</v>
      </c>
      <c r="H514" s="484">
        <v>1</v>
      </c>
      <c r="I514" s="190">
        <v>1</v>
      </c>
      <c r="J514" s="190">
        <v>20</v>
      </c>
      <c r="K514" s="190">
        <v>20</v>
      </c>
      <c r="L514" s="407" t="s">
        <v>3851</v>
      </c>
      <c r="M514" s="47"/>
      <c r="N514" s="47"/>
      <c r="O514" s="47"/>
      <c r="P514" s="47"/>
      <c r="Q514" s="47"/>
      <c r="R514" s="47"/>
      <c r="S514" s="47"/>
      <c r="T514" s="47"/>
      <c r="U514" s="47"/>
      <c r="V514" s="47"/>
      <c r="W514" s="47"/>
      <c r="X514" s="47"/>
      <c r="Y514" s="47"/>
      <c r="Z514" s="47"/>
    </row>
    <row r="515" spans="1:26" ht="63.75">
      <c r="A515" s="190" t="s">
        <v>5626</v>
      </c>
      <c r="B515" s="190" t="s">
        <v>5627</v>
      </c>
      <c r="C515" s="190" t="s">
        <v>782</v>
      </c>
      <c r="D515" s="190" t="s">
        <v>5628</v>
      </c>
      <c r="E515" s="190" t="s">
        <v>5629</v>
      </c>
      <c r="F515" s="190" t="s">
        <v>5630</v>
      </c>
      <c r="G515" s="263">
        <v>1</v>
      </c>
      <c r="H515" s="355">
        <v>1</v>
      </c>
      <c r="I515" s="190">
        <v>1</v>
      </c>
      <c r="J515" s="190">
        <v>10</v>
      </c>
      <c r="K515" s="190">
        <v>10</v>
      </c>
      <c r="L515" s="407" t="s">
        <v>3851</v>
      </c>
      <c r="M515" s="47"/>
      <c r="N515" s="47"/>
      <c r="O515" s="47"/>
      <c r="P515" s="47"/>
      <c r="Q515" s="47"/>
      <c r="R515" s="47"/>
      <c r="S515" s="47"/>
      <c r="T515" s="47"/>
      <c r="U515" s="47"/>
      <c r="V515" s="47"/>
      <c r="W515" s="47"/>
      <c r="X515" s="47"/>
      <c r="Y515" s="47"/>
      <c r="Z515" s="47"/>
    </row>
    <row r="516" spans="1:26" ht="51">
      <c r="A516" s="190" t="s">
        <v>4490</v>
      </c>
      <c r="B516" s="190" t="s">
        <v>782</v>
      </c>
      <c r="C516" s="190" t="s">
        <v>4491</v>
      </c>
      <c r="D516" s="190" t="s">
        <v>5631</v>
      </c>
      <c r="E516" s="486" t="s">
        <v>5632</v>
      </c>
      <c r="F516" s="190" t="s">
        <v>5633</v>
      </c>
      <c r="G516" s="190">
        <v>2</v>
      </c>
      <c r="H516" s="261" t="s">
        <v>5634</v>
      </c>
      <c r="I516" s="407">
        <v>3</v>
      </c>
      <c r="J516" s="407">
        <v>20</v>
      </c>
      <c r="K516" s="407">
        <v>10</v>
      </c>
      <c r="L516" s="233" t="s">
        <v>3887</v>
      </c>
      <c r="M516" s="47"/>
      <c r="N516" s="47"/>
      <c r="O516" s="47"/>
      <c r="P516" s="47"/>
      <c r="Q516" s="47"/>
      <c r="R516" s="47"/>
      <c r="S516" s="47"/>
      <c r="T516" s="47"/>
      <c r="U516" s="47"/>
      <c r="V516" s="47"/>
      <c r="W516" s="47"/>
      <c r="X516" s="47"/>
      <c r="Y516" s="47"/>
      <c r="Z516" s="47"/>
    </row>
    <row r="517" spans="1:26" ht="89.25">
      <c r="A517" s="190" t="s">
        <v>4469</v>
      </c>
      <c r="B517" s="190" t="s">
        <v>782</v>
      </c>
      <c r="C517" s="190" t="s">
        <v>4470</v>
      </c>
      <c r="D517" s="190" t="s">
        <v>5635</v>
      </c>
      <c r="E517" s="277" t="s">
        <v>5636</v>
      </c>
      <c r="F517" s="258" t="s">
        <v>722</v>
      </c>
      <c r="G517" s="463"/>
      <c r="H517" s="487">
        <v>2</v>
      </c>
      <c r="I517" s="190">
        <v>2</v>
      </c>
      <c r="J517" s="190">
        <v>20</v>
      </c>
      <c r="K517" s="190">
        <v>10</v>
      </c>
      <c r="L517" s="233" t="s">
        <v>3887</v>
      </c>
      <c r="M517" s="47"/>
      <c r="N517" s="47"/>
      <c r="O517" s="47"/>
      <c r="P517" s="47"/>
      <c r="Q517" s="47"/>
      <c r="R517" s="47"/>
      <c r="S517" s="47"/>
      <c r="T517" s="47"/>
      <c r="U517" s="47"/>
      <c r="V517" s="47"/>
      <c r="W517" s="47"/>
      <c r="X517" s="47"/>
      <c r="Y517" s="47"/>
      <c r="Z517" s="47"/>
    </row>
    <row r="518" spans="1:26" ht="114.75">
      <c r="A518" s="190" t="s">
        <v>4469</v>
      </c>
      <c r="B518" s="190" t="s">
        <v>782</v>
      </c>
      <c r="C518" s="190" t="s">
        <v>4470</v>
      </c>
      <c r="D518" s="190" t="s">
        <v>5637</v>
      </c>
      <c r="E518" s="276" t="s">
        <v>5638</v>
      </c>
      <c r="F518" s="190" t="s">
        <v>5639</v>
      </c>
      <c r="G518" s="263"/>
      <c r="H518" s="488">
        <v>2</v>
      </c>
      <c r="I518" s="190">
        <v>2</v>
      </c>
      <c r="J518" s="190">
        <v>20</v>
      </c>
      <c r="K518" s="190">
        <v>10</v>
      </c>
      <c r="L518" s="233" t="s">
        <v>3887</v>
      </c>
      <c r="M518" s="47"/>
      <c r="N518" s="47"/>
      <c r="O518" s="47"/>
      <c r="P518" s="47"/>
      <c r="Q518" s="47"/>
      <c r="R518" s="47"/>
      <c r="S518" s="47"/>
      <c r="T518" s="47"/>
      <c r="U518" s="47"/>
      <c r="V518" s="47"/>
      <c r="W518" s="47"/>
      <c r="X518" s="47"/>
      <c r="Y518" s="47"/>
      <c r="Z518" s="47"/>
    </row>
    <row r="519" spans="1:26" ht="89.25">
      <c r="A519" s="190" t="s">
        <v>4469</v>
      </c>
      <c r="B519" s="190" t="s">
        <v>782</v>
      </c>
      <c r="C519" s="190" t="s">
        <v>4470</v>
      </c>
      <c r="D519" s="190" t="s">
        <v>5640</v>
      </c>
      <c r="E519" s="276" t="s">
        <v>5641</v>
      </c>
      <c r="F519" s="190" t="s">
        <v>5642</v>
      </c>
      <c r="G519" s="263"/>
      <c r="H519" s="488" t="s">
        <v>5634</v>
      </c>
      <c r="I519" s="190">
        <v>2</v>
      </c>
      <c r="J519" s="190">
        <v>20</v>
      </c>
      <c r="K519" s="190">
        <v>10</v>
      </c>
      <c r="L519" s="233" t="s">
        <v>3887</v>
      </c>
      <c r="M519" s="47"/>
      <c r="N519" s="47"/>
      <c r="O519" s="47"/>
      <c r="P519" s="47"/>
      <c r="Q519" s="47"/>
      <c r="R519" s="47"/>
      <c r="S519" s="47"/>
      <c r="T519" s="47"/>
      <c r="U519" s="47"/>
      <c r="V519" s="47"/>
      <c r="W519" s="47"/>
      <c r="X519" s="47"/>
      <c r="Y519" s="47"/>
      <c r="Z519" s="47"/>
    </row>
    <row r="520" spans="1:26" ht="102">
      <c r="A520" s="190" t="s">
        <v>5643</v>
      </c>
      <c r="B520" s="190" t="s">
        <v>782</v>
      </c>
      <c r="C520" s="190" t="s">
        <v>5644</v>
      </c>
      <c r="D520" s="190" t="s">
        <v>5645</v>
      </c>
      <c r="E520" s="190" t="s">
        <v>5646</v>
      </c>
      <c r="F520" s="190" t="s">
        <v>722</v>
      </c>
      <c r="G520" s="263"/>
      <c r="H520" s="488" t="s">
        <v>5634</v>
      </c>
      <c r="I520" s="190">
        <v>2</v>
      </c>
      <c r="J520" s="190">
        <v>20</v>
      </c>
      <c r="K520" s="190">
        <v>10</v>
      </c>
      <c r="L520" s="233" t="s">
        <v>3887</v>
      </c>
      <c r="M520" s="47"/>
      <c r="N520" s="47"/>
      <c r="O520" s="47"/>
      <c r="P520" s="47"/>
      <c r="Q520" s="47"/>
      <c r="R520" s="47"/>
      <c r="S520" s="47"/>
      <c r="T520" s="47"/>
      <c r="U520" s="47"/>
      <c r="V520" s="47"/>
      <c r="W520" s="47"/>
      <c r="X520" s="47"/>
      <c r="Y520" s="47"/>
      <c r="Z520" s="47"/>
    </row>
    <row r="521" spans="1:26" ht="102">
      <c r="A521" s="190" t="s">
        <v>5643</v>
      </c>
      <c r="B521" s="190" t="s">
        <v>782</v>
      </c>
      <c r="C521" s="190" t="s">
        <v>5644</v>
      </c>
      <c r="D521" s="190" t="s">
        <v>5647</v>
      </c>
      <c r="E521" s="190" t="s">
        <v>5648</v>
      </c>
      <c r="F521" s="190" t="s">
        <v>5649</v>
      </c>
      <c r="G521" s="263"/>
      <c r="H521" s="488" t="s">
        <v>5634</v>
      </c>
      <c r="I521" s="190">
        <v>2</v>
      </c>
      <c r="J521" s="190">
        <v>10</v>
      </c>
      <c r="K521" s="190">
        <v>5</v>
      </c>
      <c r="L521" s="233" t="s">
        <v>3887</v>
      </c>
      <c r="M521" s="47"/>
      <c r="N521" s="47"/>
      <c r="O521" s="47"/>
      <c r="P521" s="47"/>
      <c r="Q521" s="47"/>
      <c r="R521" s="47"/>
      <c r="S521" s="47"/>
      <c r="T521" s="47"/>
      <c r="U521" s="47"/>
      <c r="V521" s="47"/>
      <c r="W521" s="47"/>
      <c r="X521" s="47"/>
      <c r="Y521" s="47"/>
      <c r="Z521" s="47"/>
    </row>
    <row r="522" spans="1:26" ht="51">
      <c r="A522" s="190" t="s">
        <v>4542</v>
      </c>
      <c r="B522" s="190" t="s">
        <v>782</v>
      </c>
      <c r="C522" s="190" t="s">
        <v>4543</v>
      </c>
      <c r="D522" s="190" t="s">
        <v>5650</v>
      </c>
      <c r="E522" s="190" t="s">
        <v>5651</v>
      </c>
      <c r="F522" s="190" t="s">
        <v>5652</v>
      </c>
      <c r="G522" s="263"/>
      <c r="H522" s="488" t="s">
        <v>5653</v>
      </c>
      <c r="I522" s="190">
        <v>3</v>
      </c>
      <c r="J522" s="190">
        <v>20</v>
      </c>
      <c r="K522" s="190">
        <v>6.66</v>
      </c>
      <c r="L522" s="233" t="s">
        <v>3887</v>
      </c>
      <c r="M522" s="47"/>
      <c r="N522" s="47"/>
      <c r="O522" s="47"/>
      <c r="P522" s="47"/>
      <c r="Q522" s="47"/>
      <c r="R522" s="47"/>
      <c r="S522" s="47"/>
      <c r="T522" s="47"/>
      <c r="U522" s="47"/>
      <c r="V522" s="47"/>
      <c r="W522" s="47"/>
      <c r="X522" s="47"/>
      <c r="Y522" s="47"/>
      <c r="Z522" s="47"/>
    </row>
    <row r="523" spans="1:26" ht="89.25">
      <c r="A523" s="190" t="s">
        <v>4542</v>
      </c>
      <c r="B523" s="190" t="s">
        <v>782</v>
      </c>
      <c r="C523" s="190" t="s">
        <v>4543</v>
      </c>
      <c r="D523" s="190" t="s">
        <v>5654</v>
      </c>
      <c r="E523" s="190" t="s">
        <v>5655</v>
      </c>
      <c r="F523" s="190" t="s">
        <v>5656</v>
      </c>
      <c r="G523" s="263"/>
      <c r="H523" s="488" t="s">
        <v>5653</v>
      </c>
      <c r="I523" s="190">
        <v>3</v>
      </c>
      <c r="J523" s="190">
        <v>20</v>
      </c>
      <c r="K523" s="190">
        <v>6.66</v>
      </c>
      <c r="L523" s="233" t="s">
        <v>3887</v>
      </c>
      <c r="M523" s="47"/>
      <c r="N523" s="47"/>
      <c r="O523" s="47"/>
      <c r="P523" s="47"/>
      <c r="Q523" s="47"/>
      <c r="R523" s="47"/>
      <c r="S523" s="47"/>
      <c r="T523" s="47"/>
      <c r="U523" s="47"/>
      <c r="V523" s="47"/>
      <c r="W523" s="47"/>
      <c r="X523" s="47"/>
      <c r="Y523" s="47"/>
      <c r="Z523" s="47"/>
    </row>
    <row r="524" spans="1:26" ht="89.25">
      <c r="A524" s="190" t="s">
        <v>4542</v>
      </c>
      <c r="B524" s="190" t="s">
        <v>782</v>
      </c>
      <c r="C524" s="190" t="s">
        <v>4543</v>
      </c>
      <c r="D524" s="190" t="s">
        <v>5657</v>
      </c>
      <c r="E524" s="190" t="s">
        <v>5658</v>
      </c>
      <c r="F524" s="190" t="s">
        <v>5633</v>
      </c>
      <c r="G524" s="263"/>
      <c r="H524" s="488" t="s">
        <v>5653</v>
      </c>
      <c r="I524" s="190">
        <v>3</v>
      </c>
      <c r="J524" s="190">
        <v>20</v>
      </c>
      <c r="K524" s="261">
        <v>6.66</v>
      </c>
      <c r="L524" s="233" t="s">
        <v>3887</v>
      </c>
      <c r="M524" s="47"/>
      <c r="N524" s="47"/>
      <c r="O524" s="47"/>
      <c r="P524" s="47"/>
      <c r="Q524" s="47"/>
      <c r="R524" s="47"/>
      <c r="S524" s="47"/>
      <c r="T524" s="47"/>
      <c r="U524" s="47"/>
      <c r="V524" s="47"/>
      <c r="W524" s="47"/>
      <c r="X524" s="47"/>
      <c r="Y524" s="47"/>
      <c r="Z524" s="47"/>
    </row>
    <row r="525" spans="1:26" ht="102">
      <c r="A525" s="190" t="s">
        <v>4542</v>
      </c>
      <c r="B525" s="190" t="s">
        <v>782</v>
      </c>
      <c r="C525" s="190" t="s">
        <v>4543</v>
      </c>
      <c r="D525" s="190" t="s">
        <v>5659</v>
      </c>
      <c r="E525" s="276" t="s">
        <v>5660</v>
      </c>
      <c r="F525" s="190" t="s">
        <v>5661</v>
      </c>
      <c r="G525" s="263"/>
      <c r="H525" s="488" t="s">
        <v>5653</v>
      </c>
      <c r="I525" s="190">
        <v>3</v>
      </c>
      <c r="J525" s="190">
        <v>20</v>
      </c>
      <c r="K525" s="190">
        <v>6.66</v>
      </c>
      <c r="L525" s="233" t="s">
        <v>3887</v>
      </c>
      <c r="M525" s="47"/>
      <c r="N525" s="47"/>
      <c r="O525" s="47"/>
      <c r="P525" s="47"/>
      <c r="Q525" s="47"/>
      <c r="R525" s="47"/>
      <c r="S525" s="47"/>
      <c r="T525" s="47"/>
      <c r="U525" s="47"/>
      <c r="V525" s="47"/>
      <c r="W525" s="47"/>
      <c r="X525" s="47"/>
      <c r="Y525" s="47"/>
      <c r="Z525" s="47"/>
    </row>
    <row r="526" spans="1:26" ht="127.5">
      <c r="A526" s="190" t="s">
        <v>4469</v>
      </c>
      <c r="B526" s="190" t="s">
        <v>782</v>
      </c>
      <c r="C526" s="190" t="s">
        <v>4482</v>
      </c>
      <c r="D526" s="190" t="s">
        <v>5662</v>
      </c>
      <c r="E526" s="190" t="s">
        <v>5663</v>
      </c>
      <c r="F526" s="190" t="s">
        <v>5664</v>
      </c>
      <c r="G526" s="263"/>
      <c r="H526" s="488" t="s">
        <v>5634</v>
      </c>
      <c r="I526" s="190">
        <v>2</v>
      </c>
      <c r="J526" s="190">
        <v>20</v>
      </c>
      <c r="K526" s="190">
        <v>10</v>
      </c>
      <c r="L526" s="233" t="s">
        <v>3887</v>
      </c>
      <c r="M526" s="47"/>
      <c r="N526" s="47"/>
      <c r="O526" s="47"/>
      <c r="P526" s="47"/>
      <c r="Q526" s="47"/>
      <c r="R526" s="47"/>
      <c r="S526" s="47"/>
      <c r="T526" s="47"/>
      <c r="U526" s="47"/>
      <c r="V526" s="47"/>
      <c r="W526" s="47"/>
      <c r="X526" s="47"/>
      <c r="Y526" s="47"/>
      <c r="Z526" s="47"/>
    </row>
    <row r="527" spans="1:26" ht="89.25">
      <c r="A527" s="190" t="s">
        <v>4469</v>
      </c>
      <c r="B527" s="190" t="s">
        <v>782</v>
      </c>
      <c r="C527" s="190" t="s">
        <v>5665</v>
      </c>
      <c r="D527" s="190" t="s">
        <v>5666</v>
      </c>
      <c r="E527" s="190" t="s">
        <v>5667</v>
      </c>
      <c r="F527" s="190" t="s">
        <v>5668</v>
      </c>
      <c r="G527" s="263"/>
      <c r="H527" s="488" t="s">
        <v>5634</v>
      </c>
      <c r="I527" s="190">
        <v>2</v>
      </c>
      <c r="J527" s="190">
        <v>20</v>
      </c>
      <c r="K527" s="190">
        <v>10</v>
      </c>
      <c r="L527" s="233" t="s">
        <v>3887</v>
      </c>
      <c r="M527" s="47"/>
      <c r="N527" s="47"/>
      <c r="O527" s="47"/>
      <c r="P527" s="47"/>
      <c r="Q527" s="47"/>
      <c r="R527" s="47"/>
      <c r="S527" s="47"/>
      <c r="T527" s="47"/>
      <c r="U527" s="47"/>
      <c r="V527" s="47"/>
      <c r="W527" s="47"/>
      <c r="X527" s="47"/>
      <c r="Y527" s="47"/>
      <c r="Z527" s="47"/>
    </row>
    <row r="528" spans="1:26" ht="63.75">
      <c r="A528" s="190" t="s">
        <v>4490</v>
      </c>
      <c r="B528" s="190" t="s">
        <v>782</v>
      </c>
      <c r="C528" s="190" t="s">
        <v>4491</v>
      </c>
      <c r="D528" s="190" t="s">
        <v>5669</v>
      </c>
      <c r="E528" s="190" t="s">
        <v>3169</v>
      </c>
      <c r="F528" s="190" t="s">
        <v>5670</v>
      </c>
      <c r="G528" s="263">
        <v>2</v>
      </c>
      <c r="H528" s="488" t="s">
        <v>5671</v>
      </c>
      <c r="I528" s="190">
        <v>3</v>
      </c>
      <c r="J528" s="190">
        <v>20</v>
      </c>
      <c r="K528" s="190">
        <v>10</v>
      </c>
      <c r="L528" s="233" t="s">
        <v>3887</v>
      </c>
      <c r="M528" s="47"/>
      <c r="N528" s="47"/>
      <c r="O528" s="47"/>
      <c r="P528" s="47"/>
      <c r="Q528" s="47"/>
      <c r="R528" s="47"/>
      <c r="S528" s="47"/>
      <c r="T528" s="47"/>
      <c r="U528" s="47"/>
      <c r="V528" s="47"/>
      <c r="W528" s="47"/>
      <c r="X528" s="47"/>
      <c r="Y528" s="47"/>
      <c r="Z528" s="47"/>
    </row>
    <row r="529" spans="1:26" ht="89.25">
      <c r="A529" s="190" t="s">
        <v>4490</v>
      </c>
      <c r="B529" s="190" t="s">
        <v>782</v>
      </c>
      <c r="C529" s="190" t="s">
        <v>4491</v>
      </c>
      <c r="D529" s="190" t="s">
        <v>5672</v>
      </c>
      <c r="E529" s="190" t="s">
        <v>5673</v>
      </c>
      <c r="F529" s="190" t="s">
        <v>5674</v>
      </c>
      <c r="G529" s="263">
        <v>2</v>
      </c>
      <c r="H529" s="488" t="s">
        <v>5671</v>
      </c>
      <c r="I529" s="190">
        <v>3</v>
      </c>
      <c r="J529" s="190">
        <v>20</v>
      </c>
      <c r="K529" s="190">
        <v>10</v>
      </c>
      <c r="L529" s="233" t="s">
        <v>3887</v>
      </c>
      <c r="M529" s="47"/>
      <c r="N529" s="47"/>
      <c r="O529" s="47"/>
      <c r="P529" s="47"/>
      <c r="Q529" s="47"/>
      <c r="R529" s="47"/>
      <c r="S529" s="47"/>
      <c r="T529" s="47"/>
      <c r="U529" s="47"/>
      <c r="V529" s="47"/>
      <c r="W529" s="47"/>
      <c r="X529" s="47"/>
      <c r="Y529" s="47"/>
      <c r="Z529" s="47"/>
    </row>
    <row r="530" spans="1:26" ht="51">
      <c r="A530" s="190" t="s">
        <v>4490</v>
      </c>
      <c r="B530" s="190" t="s">
        <v>782</v>
      </c>
      <c r="C530" s="190" t="s">
        <v>4491</v>
      </c>
      <c r="D530" s="190" t="s">
        <v>5675</v>
      </c>
      <c r="E530" s="190" t="s">
        <v>5676</v>
      </c>
      <c r="F530" s="190" t="s">
        <v>5677</v>
      </c>
      <c r="G530" s="263">
        <v>2</v>
      </c>
      <c r="H530" s="488" t="s">
        <v>5671</v>
      </c>
      <c r="I530" s="190">
        <v>3</v>
      </c>
      <c r="J530" s="190">
        <v>20</v>
      </c>
      <c r="K530" s="190">
        <v>10</v>
      </c>
      <c r="L530" s="233" t="s">
        <v>3887</v>
      </c>
      <c r="M530" s="47"/>
      <c r="N530" s="47"/>
      <c r="O530" s="47"/>
      <c r="P530" s="47"/>
      <c r="Q530" s="47"/>
      <c r="R530" s="47"/>
      <c r="S530" s="47"/>
      <c r="T530" s="47"/>
      <c r="U530" s="47"/>
      <c r="V530" s="47"/>
      <c r="W530" s="47"/>
      <c r="X530" s="47"/>
      <c r="Y530" s="47"/>
      <c r="Z530" s="47"/>
    </row>
    <row r="531" spans="1:26" ht="38.25">
      <c r="A531" s="190" t="s">
        <v>4490</v>
      </c>
      <c r="B531" s="190" t="s">
        <v>782</v>
      </c>
      <c r="C531" s="190" t="s">
        <v>4491</v>
      </c>
      <c r="D531" s="190" t="s">
        <v>5678</v>
      </c>
      <c r="E531" s="190" t="s">
        <v>5679</v>
      </c>
      <c r="F531" s="276" t="s">
        <v>5680</v>
      </c>
      <c r="G531" s="263">
        <v>2</v>
      </c>
      <c r="H531" s="488" t="s">
        <v>5671</v>
      </c>
      <c r="I531" s="190">
        <v>3</v>
      </c>
      <c r="J531" s="190">
        <v>20</v>
      </c>
      <c r="K531" s="190">
        <v>10</v>
      </c>
      <c r="L531" s="233" t="s">
        <v>3887</v>
      </c>
      <c r="M531" s="47"/>
      <c r="N531" s="47"/>
      <c r="O531" s="47"/>
      <c r="P531" s="47"/>
      <c r="Q531" s="47"/>
      <c r="R531" s="47"/>
      <c r="S531" s="47"/>
      <c r="T531" s="47"/>
      <c r="U531" s="47"/>
      <c r="V531" s="47"/>
      <c r="W531" s="47"/>
      <c r="X531" s="47"/>
      <c r="Y531" s="47"/>
      <c r="Z531" s="47"/>
    </row>
    <row r="532" spans="1:26" ht="63.75">
      <c r="A532" s="190" t="s">
        <v>4490</v>
      </c>
      <c r="B532" s="190" t="s">
        <v>782</v>
      </c>
      <c r="C532" s="190" t="s">
        <v>4491</v>
      </c>
      <c r="D532" s="190" t="s">
        <v>5681</v>
      </c>
      <c r="E532" s="190" t="s">
        <v>5682</v>
      </c>
      <c r="F532" s="276" t="s">
        <v>5683</v>
      </c>
      <c r="G532" s="263">
        <v>2</v>
      </c>
      <c r="H532" s="355">
        <v>1</v>
      </c>
      <c r="I532" s="190">
        <v>3</v>
      </c>
      <c r="J532" s="190">
        <v>20</v>
      </c>
      <c r="K532" s="190">
        <v>10</v>
      </c>
      <c r="L532" s="233" t="s">
        <v>3887</v>
      </c>
      <c r="M532" s="47"/>
      <c r="N532" s="47"/>
      <c r="O532" s="47"/>
      <c r="P532" s="47"/>
      <c r="Q532" s="47"/>
      <c r="R532" s="47"/>
      <c r="S532" s="47"/>
      <c r="T532" s="47"/>
      <c r="U532" s="47"/>
      <c r="V532" s="47"/>
      <c r="W532" s="47"/>
      <c r="X532" s="47"/>
      <c r="Y532" s="47"/>
      <c r="Z532" s="47"/>
    </row>
    <row r="533" spans="1:26" ht="51">
      <c r="A533" s="190" t="s">
        <v>4490</v>
      </c>
      <c r="B533" s="190" t="s">
        <v>782</v>
      </c>
      <c r="C533" s="190" t="s">
        <v>4491</v>
      </c>
      <c r="D533" s="190" t="s">
        <v>5684</v>
      </c>
      <c r="E533" s="190" t="s">
        <v>5685</v>
      </c>
      <c r="F533" s="190" t="s">
        <v>5686</v>
      </c>
      <c r="G533" s="263">
        <v>2</v>
      </c>
      <c r="H533" s="355">
        <v>1</v>
      </c>
      <c r="I533" s="190">
        <v>3</v>
      </c>
      <c r="J533" s="190">
        <v>20</v>
      </c>
      <c r="K533" s="190">
        <v>10</v>
      </c>
      <c r="L533" s="233" t="s">
        <v>3887</v>
      </c>
      <c r="M533" s="47"/>
      <c r="N533" s="47"/>
      <c r="O533" s="47"/>
      <c r="P533" s="47"/>
      <c r="Q533" s="47"/>
      <c r="R533" s="47"/>
      <c r="S533" s="47"/>
      <c r="T533" s="47"/>
      <c r="U533" s="47"/>
      <c r="V533" s="47"/>
      <c r="W533" s="47"/>
      <c r="X533" s="47"/>
      <c r="Y533" s="47"/>
      <c r="Z533" s="47"/>
    </row>
    <row r="534" spans="1:26" ht="51">
      <c r="A534" s="190" t="s">
        <v>4490</v>
      </c>
      <c r="B534" s="190" t="s">
        <v>782</v>
      </c>
      <c r="C534" s="190" t="s">
        <v>4491</v>
      </c>
      <c r="D534" s="190" t="s">
        <v>5687</v>
      </c>
      <c r="E534" s="190" t="s">
        <v>5688</v>
      </c>
      <c r="F534" s="190" t="s">
        <v>5689</v>
      </c>
      <c r="G534" s="263">
        <v>2</v>
      </c>
      <c r="H534" s="355">
        <v>1</v>
      </c>
      <c r="I534" s="190">
        <v>3</v>
      </c>
      <c r="J534" s="190">
        <v>20</v>
      </c>
      <c r="K534" s="190">
        <v>10</v>
      </c>
      <c r="L534" s="233" t="s">
        <v>3887</v>
      </c>
      <c r="M534" s="47"/>
      <c r="N534" s="47"/>
      <c r="O534" s="47"/>
      <c r="P534" s="47"/>
      <c r="Q534" s="47"/>
      <c r="R534" s="47"/>
      <c r="S534" s="47"/>
      <c r="T534" s="47"/>
      <c r="U534" s="47"/>
      <c r="V534" s="47"/>
      <c r="W534" s="47"/>
      <c r="X534" s="47"/>
      <c r="Y534" s="47"/>
      <c r="Z534" s="47"/>
    </row>
    <row r="535" spans="1:26" ht="76.5">
      <c r="A535" s="190" t="s">
        <v>4490</v>
      </c>
      <c r="B535" s="190" t="s">
        <v>782</v>
      </c>
      <c r="C535" s="190" t="s">
        <v>4491</v>
      </c>
      <c r="D535" s="190" t="s">
        <v>5690</v>
      </c>
      <c r="E535" s="190" t="s">
        <v>5691</v>
      </c>
      <c r="F535" s="190"/>
      <c r="G535" s="263">
        <v>2</v>
      </c>
      <c r="H535" s="355">
        <v>1</v>
      </c>
      <c r="I535" s="190">
        <v>3</v>
      </c>
      <c r="J535" s="190">
        <v>10</v>
      </c>
      <c r="K535" s="190">
        <v>5</v>
      </c>
      <c r="L535" s="233" t="s">
        <v>3887</v>
      </c>
      <c r="M535" s="47"/>
      <c r="N535" s="47"/>
      <c r="O535" s="47"/>
      <c r="P535" s="47"/>
      <c r="Q535" s="47"/>
      <c r="R535" s="47"/>
      <c r="S535" s="47"/>
      <c r="T535" s="47"/>
      <c r="U535" s="47"/>
      <c r="V535" s="47"/>
      <c r="W535" s="47"/>
      <c r="X535" s="47"/>
      <c r="Y535" s="47"/>
      <c r="Z535" s="47"/>
    </row>
    <row r="536" spans="1:26" ht="114.75">
      <c r="A536" s="190" t="s">
        <v>4490</v>
      </c>
      <c r="B536" s="190" t="s">
        <v>782</v>
      </c>
      <c r="C536" s="190" t="s">
        <v>4491</v>
      </c>
      <c r="D536" s="190" t="s">
        <v>5692</v>
      </c>
      <c r="E536" s="190" t="s">
        <v>5693</v>
      </c>
      <c r="F536" s="190"/>
      <c r="G536" s="263">
        <v>2</v>
      </c>
      <c r="H536" s="355">
        <v>1</v>
      </c>
      <c r="I536" s="190">
        <v>3</v>
      </c>
      <c r="J536" s="190">
        <v>20</v>
      </c>
      <c r="K536" s="190">
        <v>10</v>
      </c>
      <c r="L536" s="233" t="s">
        <v>3887</v>
      </c>
      <c r="M536" s="47"/>
      <c r="N536" s="47"/>
      <c r="O536" s="47"/>
      <c r="P536" s="47"/>
      <c r="Q536" s="47"/>
      <c r="R536" s="47"/>
      <c r="S536" s="47"/>
      <c r="T536" s="47"/>
      <c r="U536" s="47"/>
      <c r="V536" s="47"/>
      <c r="W536" s="47"/>
      <c r="X536" s="47"/>
      <c r="Y536" s="47"/>
      <c r="Z536" s="47"/>
    </row>
    <row r="537" spans="1:26" ht="114.75">
      <c r="A537" s="190" t="s">
        <v>4490</v>
      </c>
      <c r="B537" s="190" t="s">
        <v>782</v>
      </c>
      <c r="C537" s="190" t="s">
        <v>4491</v>
      </c>
      <c r="D537" s="190" t="s">
        <v>5694</v>
      </c>
      <c r="E537" s="190" t="s">
        <v>5695</v>
      </c>
      <c r="F537" s="190" t="e">
        <f>- researchgate.net</f>
        <v>#NAME?</v>
      </c>
      <c r="G537" s="263">
        <v>2</v>
      </c>
      <c r="H537" s="355">
        <v>1</v>
      </c>
      <c r="I537" s="190">
        <v>3</v>
      </c>
      <c r="J537" s="190">
        <v>20</v>
      </c>
      <c r="K537" s="190">
        <v>10</v>
      </c>
      <c r="L537" s="233" t="s">
        <v>3887</v>
      </c>
      <c r="M537" s="47"/>
      <c r="N537" s="47"/>
      <c r="O537" s="47"/>
      <c r="P537" s="47"/>
      <c r="Q537" s="47"/>
      <c r="R537" s="47"/>
      <c r="S537" s="47"/>
      <c r="T537" s="47"/>
      <c r="U537" s="47"/>
      <c r="V537" s="47"/>
      <c r="W537" s="47"/>
      <c r="X537" s="47"/>
      <c r="Y537" s="47"/>
      <c r="Z537" s="47"/>
    </row>
    <row r="538" spans="1:26" ht="76.5">
      <c r="A538" s="190" t="s">
        <v>4501</v>
      </c>
      <c r="B538" s="190" t="s">
        <v>782</v>
      </c>
      <c r="C538" s="190" t="s">
        <v>4502</v>
      </c>
      <c r="D538" s="190" t="s">
        <v>5696</v>
      </c>
      <c r="E538" s="190" t="s">
        <v>3169</v>
      </c>
      <c r="F538" s="190"/>
      <c r="G538" s="263">
        <v>2</v>
      </c>
      <c r="H538" s="355">
        <v>2</v>
      </c>
      <c r="I538" s="190">
        <v>3</v>
      </c>
      <c r="J538" s="190">
        <v>20</v>
      </c>
      <c r="K538" s="190">
        <v>10</v>
      </c>
      <c r="L538" s="233" t="s">
        <v>3887</v>
      </c>
      <c r="M538" s="47"/>
      <c r="N538" s="47"/>
      <c r="O538" s="47"/>
      <c r="P538" s="47"/>
      <c r="Q538" s="47"/>
      <c r="R538" s="47"/>
      <c r="S538" s="47"/>
      <c r="T538" s="47"/>
      <c r="U538" s="47"/>
      <c r="V538" s="47"/>
      <c r="W538" s="47"/>
      <c r="X538" s="47"/>
      <c r="Y538" s="47"/>
      <c r="Z538" s="47"/>
    </row>
    <row r="539" spans="1:26" ht="51">
      <c r="A539" s="190" t="s">
        <v>4490</v>
      </c>
      <c r="B539" s="190" t="s">
        <v>782</v>
      </c>
      <c r="C539" s="190" t="s">
        <v>4491</v>
      </c>
      <c r="D539" s="190" t="s">
        <v>5697</v>
      </c>
      <c r="E539" s="190" t="s">
        <v>5698</v>
      </c>
      <c r="F539" s="190" t="s">
        <v>5699</v>
      </c>
      <c r="G539" s="263">
        <v>2</v>
      </c>
      <c r="H539" s="355">
        <v>1</v>
      </c>
      <c r="I539" s="233">
        <v>3</v>
      </c>
      <c r="J539" s="233">
        <v>20</v>
      </c>
      <c r="K539" s="233">
        <v>10</v>
      </c>
      <c r="L539" s="233" t="s">
        <v>3887</v>
      </c>
      <c r="M539" s="47"/>
      <c r="N539" s="47"/>
      <c r="O539" s="47"/>
      <c r="P539" s="47"/>
      <c r="Q539" s="47"/>
      <c r="R539" s="47"/>
      <c r="S539" s="47"/>
      <c r="T539" s="47"/>
      <c r="U539" s="47"/>
      <c r="V539" s="47"/>
      <c r="W539" s="47"/>
      <c r="X539" s="47"/>
      <c r="Y539" s="47"/>
      <c r="Z539" s="47"/>
    </row>
    <row r="540" spans="1:26" ht="114.75">
      <c r="A540" s="190" t="s">
        <v>2490</v>
      </c>
      <c r="B540" s="190" t="s">
        <v>2491</v>
      </c>
      <c r="C540" s="190" t="s">
        <v>782</v>
      </c>
      <c r="D540" s="190" t="s">
        <v>2936</v>
      </c>
      <c r="E540" s="190" t="s">
        <v>2937</v>
      </c>
      <c r="F540" s="190" t="s">
        <v>2938</v>
      </c>
      <c r="G540" s="190">
        <v>3</v>
      </c>
      <c r="H540" s="190">
        <v>3</v>
      </c>
      <c r="I540" s="191">
        <v>3</v>
      </c>
      <c r="J540" s="191">
        <v>10</v>
      </c>
      <c r="K540" s="355">
        <f>10/3</f>
        <v>3.3333333333333335</v>
      </c>
      <c r="L540" s="233" t="s">
        <v>3894</v>
      </c>
      <c r="M540" s="47"/>
      <c r="N540" s="47"/>
      <c r="O540" s="47"/>
      <c r="P540" s="47"/>
      <c r="Q540" s="47"/>
      <c r="R540" s="47"/>
      <c r="S540" s="47"/>
      <c r="T540" s="47"/>
      <c r="U540" s="47"/>
      <c r="V540" s="47"/>
      <c r="W540" s="47"/>
      <c r="X540" s="47"/>
      <c r="Y540" s="47"/>
      <c r="Z540" s="47"/>
    </row>
    <row r="541" spans="1:26" ht="140.25">
      <c r="A541" s="190" t="s">
        <v>2490</v>
      </c>
      <c r="B541" s="190" t="s">
        <v>2939</v>
      </c>
      <c r="C541" s="190" t="s">
        <v>782</v>
      </c>
      <c r="D541" s="190" t="s">
        <v>2940</v>
      </c>
      <c r="E541" s="258" t="s">
        <v>2941</v>
      </c>
      <c r="F541" s="258" t="s">
        <v>2928</v>
      </c>
      <c r="G541" s="463">
        <v>3</v>
      </c>
      <c r="H541" s="484">
        <v>3</v>
      </c>
      <c r="I541" s="190">
        <v>3</v>
      </c>
      <c r="J541" s="190">
        <v>20</v>
      </c>
      <c r="K541" s="437">
        <f>20/3</f>
        <v>6.666666666666667</v>
      </c>
      <c r="L541" s="233" t="s">
        <v>3894</v>
      </c>
      <c r="M541" s="47"/>
      <c r="N541" s="47"/>
      <c r="O541" s="47"/>
      <c r="P541" s="47"/>
      <c r="Q541" s="47"/>
      <c r="R541" s="47"/>
      <c r="S541" s="47"/>
      <c r="T541" s="47"/>
      <c r="U541" s="47"/>
      <c r="V541" s="47"/>
      <c r="W541" s="47"/>
      <c r="X541" s="47"/>
      <c r="Y541" s="47"/>
      <c r="Z541" s="47"/>
    </row>
    <row r="542" spans="1:26" ht="76.5">
      <c r="A542" s="190" t="s">
        <v>2490</v>
      </c>
      <c r="B542" s="190" t="s">
        <v>2939</v>
      </c>
      <c r="C542" s="190" t="s">
        <v>782</v>
      </c>
      <c r="D542" s="190" t="s">
        <v>2942</v>
      </c>
      <c r="E542" s="258" t="s">
        <v>2943</v>
      </c>
      <c r="F542" s="258" t="s">
        <v>5700</v>
      </c>
      <c r="G542" s="463">
        <v>3</v>
      </c>
      <c r="H542" s="484">
        <v>3</v>
      </c>
      <c r="I542" s="190">
        <v>3</v>
      </c>
      <c r="J542" s="190">
        <v>20</v>
      </c>
      <c r="K542" s="437">
        <f t="shared" ref="K542:K544" si="5">J542/3</f>
        <v>6.666666666666667</v>
      </c>
      <c r="L542" s="233" t="s">
        <v>3894</v>
      </c>
      <c r="M542" s="47"/>
      <c r="N542" s="47"/>
      <c r="O542" s="47"/>
      <c r="P542" s="47"/>
      <c r="Q542" s="47"/>
      <c r="R542" s="47"/>
      <c r="S542" s="47"/>
      <c r="T542" s="47"/>
      <c r="U542" s="47"/>
      <c r="V542" s="47"/>
      <c r="W542" s="47"/>
      <c r="X542" s="47"/>
      <c r="Y542" s="47"/>
      <c r="Z542" s="47"/>
    </row>
    <row r="543" spans="1:26" ht="191.25">
      <c r="A543" s="190" t="s">
        <v>2490</v>
      </c>
      <c r="B543" s="190" t="s">
        <v>2939</v>
      </c>
      <c r="C543" s="190" t="s">
        <v>782</v>
      </c>
      <c r="D543" s="190" t="s">
        <v>2944</v>
      </c>
      <c r="E543" s="190" t="s">
        <v>2945</v>
      </c>
      <c r="F543" s="258" t="s">
        <v>2928</v>
      </c>
      <c r="G543" s="263">
        <v>3</v>
      </c>
      <c r="H543" s="355">
        <v>3</v>
      </c>
      <c r="I543" s="190">
        <v>3</v>
      </c>
      <c r="J543" s="190">
        <v>20</v>
      </c>
      <c r="K543" s="437">
        <f t="shared" si="5"/>
        <v>6.666666666666667</v>
      </c>
      <c r="L543" s="233" t="s">
        <v>3894</v>
      </c>
      <c r="M543" s="47"/>
      <c r="N543" s="47"/>
      <c r="O543" s="47"/>
      <c r="P543" s="47"/>
      <c r="Q543" s="47"/>
      <c r="R543" s="47"/>
      <c r="S543" s="47"/>
      <c r="T543" s="47"/>
      <c r="U543" s="47"/>
      <c r="V543" s="47"/>
      <c r="W543" s="47"/>
      <c r="X543" s="47"/>
      <c r="Y543" s="47"/>
      <c r="Z543" s="47"/>
    </row>
    <row r="544" spans="1:26" ht="178.5">
      <c r="A544" s="190" t="s">
        <v>2490</v>
      </c>
      <c r="B544" s="190" t="s">
        <v>2939</v>
      </c>
      <c r="C544" s="190" t="s">
        <v>782</v>
      </c>
      <c r="D544" s="190" t="s">
        <v>2946</v>
      </c>
      <c r="E544" s="190" t="s">
        <v>2947</v>
      </c>
      <c r="F544" s="258" t="s">
        <v>2928</v>
      </c>
      <c r="G544" s="263">
        <v>3</v>
      </c>
      <c r="H544" s="355">
        <v>3</v>
      </c>
      <c r="I544" s="190">
        <v>3</v>
      </c>
      <c r="J544" s="190">
        <v>20</v>
      </c>
      <c r="K544" s="437">
        <f t="shared" si="5"/>
        <v>6.666666666666667</v>
      </c>
      <c r="L544" s="233" t="s">
        <v>3894</v>
      </c>
      <c r="M544" s="47"/>
      <c r="N544" s="47"/>
      <c r="O544" s="47"/>
      <c r="P544" s="47"/>
      <c r="Q544" s="47"/>
      <c r="R544" s="47"/>
      <c r="S544" s="47"/>
      <c r="T544" s="47"/>
      <c r="U544" s="47"/>
      <c r="V544" s="47"/>
      <c r="W544" s="47"/>
      <c r="X544" s="47"/>
      <c r="Y544" s="47"/>
      <c r="Z544" s="47"/>
    </row>
    <row r="545" spans="1:26" ht="76.5">
      <c r="A545" s="190" t="s">
        <v>2490</v>
      </c>
      <c r="B545" s="190" t="s">
        <v>2939</v>
      </c>
      <c r="C545" s="190" t="s">
        <v>782</v>
      </c>
      <c r="D545" s="190" t="s">
        <v>5701</v>
      </c>
      <c r="E545" s="190" t="s">
        <v>5702</v>
      </c>
      <c r="F545" s="258" t="s">
        <v>2846</v>
      </c>
      <c r="G545" s="263">
        <v>3</v>
      </c>
      <c r="H545" s="355">
        <v>3</v>
      </c>
      <c r="I545" s="190">
        <v>3</v>
      </c>
      <c r="J545" s="190">
        <v>20</v>
      </c>
      <c r="K545" s="437">
        <f t="shared" ref="K545:K546" si="6">20/3</f>
        <v>6.666666666666667</v>
      </c>
      <c r="L545" s="233" t="s">
        <v>3894</v>
      </c>
      <c r="M545" s="47"/>
      <c r="N545" s="47"/>
      <c r="O545" s="47"/>
      <c r="P545" s="47"/>
      <c r="Q545" s="47"/>
      <c r="R545" s="47"/>
      <c r="S545" s="47"/>
      <c r="T545" s="47"/>
      <c r="U545" s="47"/>
      <c r="V545" s="47"/>
      <c r="W545" s="47"/>
      <c r="X545" s="47"/>
      <c r="Y545" s="47"/>
      <c r="Z545" s="47"/>
    </row>
    <row r="546" spans="1:26" ht="102">
      <c r="A546" s="190" t="s">
        <v>2490</v>
      </c>
      <c r="B546" s="190" t="s">
        <v>2939</v>
      </c>
      <c r="C546" s="190" t="s">
        <v>782</v>
      </c>
      <c r="D546" s="190" t="s">
        <v>5703</v>
      </c>
      <c r="E546" s="276" t="s">
        <v>5704</v>
      </c>
      <c r="F546" s="258" t="s">
        <v>5705</v>
      </c>
      <c r="G546" s="263">
        <v>3</v>
      </c>
      <c r="H546" s="355">
        <v>3</v>
      </c>
      <c r="I546" s="190">
        <v>3</v>
      </c>
      <c r="J546" s="190">
        <v>20</v>
      </c>
      <c r="K546" s="437">
        <f t="shared" si="6"/>
        <v>6.666666666666667</v>
      </c>
      <c r="L546" s="233" t="s">
        <v>3894</v>
      </c>
      <c r="M546" s="47"/>
      <c r="N546" s="47"/>
      <c r="O546" s="47"/>
      <c r="P546" s="47"/>
      <c r="Q546" s="47"/>
      <c r="R546" s="47"/>
      <c r="S546" s="47"/>
      <c r="T546" s="47"/>
      <c r="U546" s="47"/>
      <c r="V546" s="47"/>
      <c r="W546" s="47"/>
      <c r="X546" s="47"/>
      <c r="Y546" s="47"/>
      <c r="Z546" s="47"/>
    </row>
    <row r="547" spans="1:26" ht="102">
      <c r="A547" s="190" t="s">
        <v>2477</v>
      </c>
      <c r="B547" s="190" t="s">
        <v>2483</v>
      </c>
      <c r="C547" s="190" t="s">
        <v>782</v>
      </c>
      <c r="D547" s="190" t="s">
        <v>2948</v>
      </c>
      <c r="E547" s="190" t="s">
        <v>2949</v>
      </c>
      <c r="F547" s="258" t="s">
        <v>2950</v>
      </c>
      <c r="G547" s="263">
        <v>2</v>
      </c>
      <c r="H547" s="355">
        <v>2</v>
      </c>
      <c r="I547" s="190">
        <v>2</v>
      </c>
      <c r="J547" s="190">
        <v>20</v>
      </c>
      <c r="K547" s="437">
        <f t="shared" ref="K547:K550" si="7">J547/2</f>
        <v>10</v>
      </c>
      <c r="L547" s="233" t="s">
        <v>3894</v>
      </c>
      <c r="M547" s="47"/>
      <c r="N547" s="47"/>
      <c r="O547" s="47"/>
      <c r="P547" s="47"/>
      <c r="Q547" s="47"/>
      <c r="R547" s="47"/>
      <c r="S547" s="47"/>
      <c r="T547" s="47"/>
      <c r="U547" s="47"/>
      <c r="V547" s="47"/>
      <c r="W547" s="47"/>
      <c r="X547" s="47"/>
      <c r="Y547" s="47"/>
      <c r="Z547" s="47"/>
    </row>
    <row r="548" spans="1:26" ht="102">
      <c r="A548" s="190" t="s">
        <v>2477</v>
      </c>
      <c r="B548" s="190" t="s">
        <v>2483</v>
      </c>
      <c r="C548" s="190" t="s">
        <v>782</v>
      </c>
      <c r="D548" s="258" t="s">
        <v>2951</v>
      </c>
      <c r="E548" s="258" t="s">
        <v>2952</v>
      </c>
      <c r="F548" s="258" t="s">
        <v>2928</v>
      </c>
      <c r="G548" s="263">
        <v>2</v>
      </c>
      <c r="H548" s="355">
        <v>2</v>
      </c>
      <c r="I548" s="190">
        <v>2</v>
      </c>
      <c r="J548" s="190">
        <v>20</v>
      </c>
      <c r="K548" s="437">
        <f t="shared" si="7"/>
        <v>10</v>
      </c>
      <c r="L548" s="233" t="s">
        <v>3894</v>
      </c>
      <c r="M548" s="47"/>
      <c r="N548" s="47"/>
      <c r="O548" s="47"/>
      <c r="P548" s="47"/>
      <c r="Q548" s="47"/>
      <c r="R548" s="47"/>
      <c r="S548" s="47"/>
      <c r="T548" s="47"/>
      <c r="U548" s="47"/>
      <c r="V548" s="47"/>
      <c r="W548" s="47"/>
      <c r="X548" s="47"/>
      <c r="Y548" s="47"/>
      <c r="Z548" s="47"/>
    </row>
    <row r="549" spans="1:26" ht="102">
      <c r="A549" s="190" t="s">
        <v>2477</v>
      </c>
      <c r="B549" s="190" t="s">
        <v>2483</v>
      </c>
      <c r="C549" s="190" t="s">
        <v>782</v>
      </c>
      <c r="D549" s="190" t="s">
        <v>2953</v>
      </c>
      <c r="E549" s="258" t="s">
        <v>2954</v>
      </c>
      <c r="F549" s="258" t="s">
        <v>2955</v>
      </c>
      <c r="G549" s="263">
        <v>2</v>
      </c>
      <c r="H549" s="355">
        <v>2</v>
      </c>
      <c r="I549" s="190">
        <v>2</v>
      </c>
      <c r="J549" s="190">
        <v>20</v>
      </c>
      <c r="K549" s="437">
        <f t="shared" si="7"/>
        <v>10</v>
      </c>
      <c r="L549" s="233" t="s">
        <v>3894</v>
      </c>
      <c r="M549" s="47"/>
      <c r="N549" s="47"/>
      <c r="O549" s="47"/>
      <c r="P549" s="47"/>
      <c r="Q549" s="47"/>
      <c r="R549" s="47"/>
      <c r="S549" s="47"/>
      <c r="T549" s="47"/>
      <c r="U549" s="47"/>
      <c r="V549" s="47"/>
      <c r="W549" s="47"/>
      <c r="X549" s="47"/>
      <c r="Y549" s="47"/>
      <c r="Z549" s="47"/>
    </row>
    <row r="550" spans="1:26" ht="102">
      <c r="A550" s="190" t="s">
        <v>2477</v>
      </c>
      <c r="B550" s="190" t="s">
        <v>2483</v>
      </c>
      <c r="C550" s="190" t="s">
        <v>782</v>
      </c>
      <c r="D550" s="190" t="s">
        <v>2956</v>
      </c>
      <c r="E550" s="258" t="s">
        <v>2957</v>
      </c>
      <c r="F550" s="258" t="s">
        <v>2928</v>
      </c>
      <c r="G550" s="263">
        <v>2</v>
      </c>
      <c r="H550" s="355">
        <v>2</v>
      </c>
      <c r="I550" s="190">
        <v>2</v>
      </c>
      <c r="J550" s="190">
        <v>20</v>
      </c>
      <c r="K550" s="437">
        <f t="shared" si="7"/>
        <v>10</v>
      </c>
      <c r="L550" s="233" t="s">
        <v>3894</v>
      </c>
      <c r="M550" s="47"/>
      <c r="N550" s="47"/>
      <c r="O550" s="47"/>
      <c r="P550" s="47"/>
      <c r="Q550" s="47"/>
      <c r="R550" s="47"/>
      <c r="S550" s="47"/>
      <c r="T550" s="47"/>
      <c r="U550" s="47"/>
      <c r="V550" s="47"/>
      <c r="W550" s="47"/>
      <c r="X550" s="47"/>
      <c r="Y550" s="47"/>
      <c r="Z550" s="47"/>
    </row>
    <row r="551" spans="1:26" ht="102">
      <c r="A551" s="190" t="s">
        <v>2477</v>
      </c>
      <c r="B551" s="190" t="s">
        <v>2483</v>
      </c>
      <c r="C551" s="190" t="s">
        <v>782</v>
      </c>
      <c r="D551" s="190" t="s">
        <v>5706</v>
      </c>
      <c r="E551" s="277" t="s">
        <v>5707</v>
      </c>
      <c r="F551" s="258" t="s">
        <v>5700</v>
      </c>
      <c r="G551" s="263">
        <v>2</v>
      </c>
      <c r="H551" s="355">
        <v>2</v>
      </c>
      <c r="I551" s="190">
        <v>2</v>
      </c>
      <c r="J551" s="190">
        <v>20</v>
      </c>
      <c r="K551" s="437">
        <v>10</v>
      </c>
      <c r="L551" s="233" t="s">
        <v>3894</v>
      </c>
      <c r="M551" s="47"/>
      <c r="N551" s="47"/>
      <c r="O551" s="47"/>
      <c r="P551" s="47"/>
      <c r="Q551" s="47"/>
      <c r="R551" s="47"/>
      <c r="S551" s="47"/>
      <c r="T551" s="47"/>
      <c r="U551" s="47"/>
      <c r="V551" s="47"/>
      <c r="W551" s="47"/>
      <c r="X551" s="47"/>
      <c r="Y551" s="47"/>
      <c r="Z551" s="47"/>
    </row>
    <row r="552" spans="1:26" ht="102">
      <c r="A552" s="190" t="s">
        <v>2477</v>
      </c>
      <c r="B552" s="190" t="s">
        <v>2483</v>
      </c>
      <c r="C552" s="190" t="s">
        <v>782</v>
      </c>
      <c r="D552" s="190" t="s">
        <v>5708</v>
      </c>
      <c r="E552" s="277" t="s">
        <v>5709</v>
      </c>
      <c r="F552" s="258" t="s">
        <v>2938</v>
      </c>
      <c r="G552" s="263">
        <v>2</v>
      </c>
      <c r="H552" s="355">
        <v>2</v>
      </c>
      <c r="I552" s="190">
        <v>2</v>
      </c>
      <c r="J552" s="190">
        <v>10</v>
      </c>
      <c r="K552" s="437">
        <v>5</v>
      </c>
      <c r="L552" s="233" t="s">
        <v>3894</v>
      </c>
      <c r="M552" s="47"/>
      <c r="N552" s="47"/>
      <c r="O552" s="47"/>
      <c r="P552" s="47"/>
      <c r="Q552" s="47"/>
      <c r="R552" s="47"/>
      <c r="S552" s="47"/>
      <c r="T552" s="47"/>
      <c r="U552" s="47"/>
      <c r="V552" s="47"/>
      <c r="W552" s="47"/>
      <c r="X552" s="47"/>
      <c r="Y552" s="47"/>
      <c r="Z552" s="47"/>
    </row>
    <row r="553" spans="1:26" ht="89.25">
      <c r="A553" s="190" t="s">
        <v>2477</v>
      </c>
      <c r="B553" s="190" t="s">
        <v>2533</v>
      </c>
      <c r="C553" s="190" t="s">
        <v>782</v>
      </c>
      <c r="D553" s="190" t="s">
        <v>2958</v>
      </c>
      <c r="E553" s="258" t="s">
        <v>2959</v>
      </c>
      <c r="F553" s="258" t="s">
        <v>1871</v>
      </c>
      <c r="G553" s="263">
        <v>2</v>
      </c>
      <c r="H553" s="355">
        <v>2</v>
      </c>
      <c r="I553" s="190">
        <v>2</v>
      </c>
      <c r="J553" s="190">
        <v>20</v>
      </c>
      <c r="K553" s="437">
        <v>10</v>
      </c>
      <c r="L553" s="233" t="s">
        <v>3894</v>
      </c>
      <c r="M553" s="47"/>
      <c r="N553" s="47"/>
      <c r="O553" s="47"/>
      <c r="P553" s="47"/>
      <c r="Q553" s="47"/>
      <c r="R553" s="47"/>
      <c r="S553" s="47"/>
      <c r="T553" s="47"/>
      <c r="U553" s="47"/>
      <c r="V553" s="47"/>
      <c r="W553" s="47"/>
      <c r="X553" s="47"/>
      <c r="Y553" s="47"/>
      <c r="Z553" s="47"/>
    </row>
    <row r="554" spans="1:26" ht="89.25">
      <c r="A554" s="190" t="s">
        <v>2477</v>
      </c>
      <c r="B554" s="190" t="s">
        <v>2533</v>
      </c>
      <c r="C554" s="190" t="s">
        <v>782</v>
      </c>
      <c r="D554" s="190" t="s">
        <v>2960</v>
      </c>
      <c r="E554" s="258" t="s">
        <v>2961</v>
      </c>
      <c r="F554" s="258" t="s">
        <v>2938</v>
      </c>
      <c r="G554" s="263">
        <v>2</v>
      </c>
      <c r="H554" s="355">
        <v>2</v>
      </c>
      <c r="I554" s="190">
        <v>2</v>
      </c>
      <c r="J554" s="190">
        <v>10</v>
      </c>
      <c r="K554" s="437">
        <v>5</v>
      </c>
      <c r="L554" s="233" t="s">
        <v>3894</v>
      </c>
      <c r="M554" s="47"/>
      <c r="N554" s="47"/>
      <c r="O554" s="47"/>
      <c r="P554" s="47"/>
      <c r="Q554" s="47"/>
      <c r="R554" s="47"/>
      <c r="S554" s="47"/>
      <c r="T554" s="47"/>
      <c r="U554" s="47"/>
      <c r="V554" s="47"/>
      <c r="W554" s="47"/>
      <c r="X554" s="47"/>
      <c r="Y554" s="47"/>
      <c r="Z554" s="47"/>
    </row>
    <row r="555" spans="1:26" ht="102">
      <c r="A555" s="190" t="s">
        <v>2477</v>
      </c>
      <c r="B555" s="190" t="s">
        <v>2533</v>
      </c>
      <c r="C555" s="190" t="s">
        <v>782</v>
      </c>
      <c r="D555" s="190" t="s">
        <v>2962</v>
      </c>
      <c r="E555" s="258" t="s">
        <v>2963</v>
      </c>
      <c r="F555" s="258" t="s">
        <v>2835</v>
      </c>
      <c r="G555" s="263">
        <v>2</v>
      </c>
      <c r="H555" s="355">
        <v>2</v>
      </c>
      <c r="I555" s="190">
        <v>2</v>
      </c>
      <c r="J555" s="190">
        <v>20</v>
      </c>
      <c r="K555" s="437">
        <v>10</v>
      </c>
      <c r="L555" s="233" t="s">
        <v>3894</v>
      </c>
      <c r="M555" s="47"/>
      <c r="N555" s="47"/>
      <c r="O555" s="47"/>
      <c r="P555" s="47"/>
      <c r="Q555" s="47"/>
      <c r="R555" s="47"/>
      <c r="S555" s="47"/>
      <c r="T555" s="47"/>
      <c r="U555" s="47"/>
      <c r="V555" s="47"/>
      <c r="W555" s="47"/>
      <c r="X555" s="47"/>
      <c r="Y555" s="47"/>
      <c r="Z555" s="47"/>
    </row>
    <row r="556" spans="1:26" ht="89.25">
      <c r="A556" s="190" t="s">
        <v>2477</v>
      </c>
      <c r="B556" s="190" t="s">
        <v>2533</v>
      </c>
      <c r="C556" s="190" t="s">
        <v>782</v>
      </c>
      <c r="D556" s="190" t="s">
        <v>2967</v>
      </c>
      <c r="E556" s="258" t="s">
        <v>2968</v>
      </c>
      <c r="F556" s="258" t="s">
        <v>2835</v>
      </c>
      <c r="G556" s="263">
        <v>2</v>
      </c>
      <c r="H556" s="355">
        <v>2</v>
      </c>
      <c r="I556" s="190">
        <v>2</v>
      </c>
      <c r="J556" s="190">
        <v>20</v>
      </c>
      <c r="K556" s="437">
        <v>10</v>
      </c>
      <c r="L556" s="233" t="s">
        <v>3894</v>
      </c>
      <c r="M556" s="47"/>
      <c r="N556" s="47"/>
      <c r="O556" s="47"/>
      <c r="P556" s="47"/>
      <c r="Q556" s="47"/>
      <c r="R556" s="47"/>
      <c r="S556" s="47"/>
      <c r="T556" s="47"/>
      <c r="U556" s="47"/>
      <c r="V556" s="47"/>
      <c r="W556" s="47"/>
      <c r="X556" s="47"/>
      <c r="Y556" s="47"/>
      <c r="Z556" s="47"/>
    </row>
    <row r="557" spans="1:26" ht="89.25">
      <c r="A557" s="190" t="s">
        <v>2477</v>
      </c>
      <c r="B557" s="190" t="s">
        <v>2533</v>
      </c>
      <c r="C557" s="190" t="s">
        <v>782</v>
      </c>
      <c r="D557" s="190" t="s">
        <v>5710</v>
      </c>
      <c r="E557" s="258" t="s">
        <v>2970</v>
      </c>
      <c r="F557" s="258" t="s">
        <v>5700</v>
      </c>
      <c r="G557" s="263">
        <v>2</v>
      </c>
      <c r="H557" s="355">
        <v>2</v>
      </c>
      <c r="I557" s="190">
        <v>2</v>
      </c>
      <c r="J557" s="190">
        <v>20</v>
      </c>
      <c r="K557" s="437">
        <v>10</v>
      </c>
      <c r="L557" s="233" t="s">
        <v>3894</v>
      </c>
      <c r="M557" s="47"/>
      <c r="N557" s="47"/>
      <c r="O557" s="47"/>
      <c r="P557" s="47"/>
      <c r="Q557" s="47"/>
      <c r="R557" s="47"/>
      <c r="S557" s="47"/>
      <c r="T557" s="47"/>
      <c r="U557" s="47"/>
      <c r="V557" s="47"/>
      <c r="W557" s="47"/>
      <c r="X557" s="47"/>
      <c r="Y557" s="47"/>
      <c r="Z557" s="47"/>
    </row>
    <row r="558" spans="1:26" ht="89.25">
      <c r="A558" s="190" t="s">
        <v>2477</v>
      </c>
      <c r="B558" s="190" t="s">
        <v>2533</v>
      </c>
      <c r="C558" s="190" t="s">
        <v>782</v>
      </c>
      <c r="D558" s="190" t="s">
        <v>5711</v>
      </c>
      <c r="E558" s="277" t="s">
        <v>5712</v>
      </c>
      <c r="F558" s="258" t="s">
        <v>5713</v>
      </c>
      <c r="G558" s="263">
        <v>2</v>
      </c>
      <c r="H558" s="355">
        <v>2</v>
      </c>
      <c r="I558" s="190">
        <v>2</v>
      </c>
      <c r="J558" s="190">
        <v>20</v>
      </c>
      <c r="K558" s="437">
        <v>10</v>
      </c>
      <c r="L558" s="233" t="s">
        <v>3894</v>
      </c>
      <c r="M558" s="47"/>
      <c r="N558" s="47"/>
      <c r="O558" s="47"/>
      <c r="P558" s="47"/>
      <c r="Q558" s="47"/>
      <c r="R558" s="47"/>
      <c r="S558" s="47"/>
      <c r="T558" s="47"/>
      <c r="U558" s="47"/>
      <c r="V558" s="47"/>
      <c r="W558" s="47"/>
      <c r="X558" s="47"/>
      <c r="Y558" s="47"/>
      <c r="Z558" s="47"/>
    </row>
    <row r="559" spans="1:26" ht="102">
      <c r="A559" s="190" t="s">
        <v>2477</v>
      </c>
      <c r="B559" s="190" t="s">
        <v>2533</v>
      </c>
      <c r="C559" s="190" t="s">
        <v>782</v>
      </c>
      <c r="D559" s="190" t="s">
        <v>5714</v>
      </c>
      <c r="E559" s="277" t="s">
        <v>5715</v>
      </c>
      <c r="F559" s="258" t="s">
        <v>2938</v>
      </c>
      <c r="G559" s="263">
        <v>2</v>
      </c>
      <c r="H559" s="355">
        <v>2</v>
      </c>
      <c r="I559" s="190">
        <v>2</v>
      </c>
      <c r="J559" s="190">
        <v>10</v>
      </c>
      <c r="K559" s="437">
        <v>5</v>
      </c>
      <c r="L559" s="233" t="s">
        <v>3894</v>
      </c>
      <c r="M559" s="47"/>
      <c r="N559" s="47"/>
      <c r="O559" s="47"/>
      <c r="P559" s="47"/>
      <c r="Q559" s="47"/>
      <c r="R559" s="47"/>
      <c r="S559" s="47"/>
      <c r="T559" s="47"/>
      <c r="U559" s="47"/>
      <c r="V559" s="47"/>
      <c r="W559" s="47"/>
      <c r="X559" s="47"/>
      <c r="Y559" s="47"/>
      <c r="Z559" s="47"/>
    </row>
    <row r="560" spans="1:26" ht="114.75">
      <c r="A560" s="190" t="s">
        <v>2543</v>
      </c>
      <c r="B560" s="190" t="s">
        <v>2971</v>
      </c>
      <c r="C560" s="190" t="s">
        <v>782</v>
      </c>
      <c r="D560" s="190" t="s">
        <v>2972</v>
      </c>
      <c r="E560" s="258" t="s">
        <v>2973</v>
      </c>
      <c r="F560" s="258" t="s">
        <v>2938</v>
      </c>
      <c r="G560" s="263">
        <v>3</v>
      </c>
      <c r="H560" s="355">
        <v>3</v>
      </c>
      <c r="I560" s="190">
        <v>3</v>
      </c>
      <c r="J560" s="190">
        <v>10</v>
      </c>
      <c r="K560" s="437">
        <f t="shared" ref="K560:K561" si="8">J560/3</f>
        <v>3.3333333333333335</v>
      </c>
      <c r="L560" s="233" t="s">
        <v>3894</v>
      </c>
      <c r="M560" s="47"/>
      <c r="N560" s="47"/>
      <c r="O560" s="47"/>
      <c r="P560" s="47"/>
      <c r="Q560" s="47"/>
      <c r="R560" s="47"/>
      <c r="S560" s="47"/>
      <c r="T560" s="47"/>
      <c r="U560" s="47"/>
      <c r="V560" s="47"/>
      <c r="W560" s="47"/>
      <c r="X560" s="47"/>
      <c r="Y560" s="47"/>
      <c r="Z560" s="47"/>
    </row>
    <row r="561" spans="1:26" ht="114.75">
      <c r="A561" s="190" t="s">
        <v>2543</v>
      </c>
      <c r="B561" s="190" t="s">
        <v>2971</v>
      </c>
      <c r="C561" s="190" t="s">
        <v>782</v>
      </c>
      <c r="D561" s="190" t="s">
        <v>2974</v>
      </c>
      <c r="E561" s="258" t="s">
        <v>2975</v>
      </c>
      <c r="F561" s="258" t="s">
        <v>2928</v>
      </c>
      <c r="G561" s="263">
        <v>3</v>
      </c>
      <c r="H561" s="355">
        <v>3</v>
      </c>
      <c r="I561" s="190">
        <v>3</v>
      </c>
      <c r="J561" s="190">
        <v>20</v>
      </c>
      <c r="K561" s="437">
        <f t="shared" si="8"/>
        <v>6.666666666666667</v>
      </c>
      <c r="L561" s="233" t="s">
        <v>3894</v>
      </c>
      <c r="M561" s="47"/>
      <c r="N561" s="47"/>
      <c r="O561" s="47"/>
      <c r="P561" s="47"/>
      <c r="Q561" s="47"/>
      <c r="R561" s="47"/>
      <c r="S561" s="47"/>
      <c r="T561" s="47"/>
      <c r="U561" s="47"/>
      <c r="V561" s="47"/>
      <c r="W561" s="47"/>
      <c r="X561" s="47"/>
      <c r="Y561" s="47"/>
      <c r="Z561" s="47"/>
    </row>
    <row r="562" spans="1:26" ht="102">
      <c r="A562" s="190" t="s">
        <v>2477</v>
      </c>
      <c r="B562" s="190" t="s">
        <v>2478</v>
      </c>
      <c r="C562" s="190" t="s">
        <v>782</v>
      </c>
      <c r="D562" s="190" t="s">
        <v>2583</v>
      </c>
      <c r="E562" s="258" t="s">
        <v>2584</v>
      </c>
      <c r="F562" s="258" t="s">
        <v>5716</v>
      </c>
      <c r="G562" s="263">
        <v>2</v>
      </c>
      <c r="H562" s="355">
        <v>2</v>
      </c>
      <c r="I562" s="190">
        <v>2</v>
      </c>
      <c r="J562" s="190">
        <v>20</v>
      </c>
      <c r="K562" s="437">
        <v>10</v>
      </c>
      <c r="L562" s="233" t="s">
        <v>3894</v>
      </c>
      <c r="M562" s="47"/>
      <c r="N562" s="47"/>
      <c r="O562" s="47"/>
      <c r="P562" s="47"/>
      <c r="Q562" s="47"/>
      <c r="R562" s="47"/>
      <c r="S562" s="47"/>
      <c r="T562" s="47"/>
      <c r="U562" s="47"/>
      <c r="V562" s="47"/>
      <c r="W562" s="47"/>
      <c r="X562" s="47"/>
      <c r="Y562" s="47"/>
      <c r="Z562" s="47"/>
    </row>
    <row r="563" spans="1:26" ht="89.25">
      <c r="A563" s="190" t="s">
        <v>2477</v>
      </c>
      <c r="B563" s="190" t="s">
        <v>2478</v>
      </c>
      <c r="C563" s="190" t="s">
        <v>782</v>
      </c>
      <c r="D563" s="190" t="s">
        <v>2976</v>
      </c>
      <c r="E563" s="258" t="s">
        <v>2977</v>
      </c>
      <c r="F563" s="258" t="s">
        <v>2928</v>
      </c>
      <c r="G563" s="263">
        <v>2</v>
      </c>
      <c r="H563" s="355">
        <v>2</v>
      </c>
      <c r="I563" s="190">
        <v>2</v>
      </c>
      <c r="J563" s="190">
        <v>20</v>
      </c>
      <c r="K563" s="437">
        <v>10</v>
      </c>
      <c r="L563" s="233" t="s">
        <v>3894</v>
      </c>
      <c r="M563" s="47"/>
      <c r="N563" s="47"/>
      <c r="O563" s="47"/>
      <c r="P563" s="47"/>
      <c r="Q563" s="47"/>
      <c r="R563" s="47"/>
      <c r="S563" s="47"/>
      <c r="T563" s="47"/>
      <c r="U563" s="47"/>
      <c r="V563" s="47"/>
      <c r="W563" s="47"/>
      <c r="X563" s="47"/>
      <c r="Y563" s="47"/>
      <c r="Z563" s="47"/>
    </row>
    <row r="564" spans="1:26" ht="89.25">
      <c r="A564" s="190" t="s">
        <v>2477</v>
      </c>
      <c r="B564" s="190" t="s">
        <v>2478</v>
      </c>
      <c r="C564" s="190" t="s">
        <v>782</v>
      </c>
      <c r="D564" s="190" t="s">
        <v>2839</v>
      </c>
      <c r="E564" s="258" t="s">
        <v>2840</v>
      </c>
      <c r="F564" s="258" t="s">
        <v>2838</v>
      </c>
      <c r="G564" s="263">
        <v>2</v>
      </c>
      <c r="H564" s="355">
        <v>2</v>
      </c>
      <c r="I564" s="190">
        <v>2</v>
      </c>
      <c r="J564" s="190">
        <v>20</v>
      </c>
      <c r="K564" s="437">
        <v>10</v>
      </c>
      <c r="L564" s="233" t="s">
        <v>3894</v>
      </c>
      <c r="M564" s="47"/>
      <c r="N564" s="47"/>
      <c r="O564" s="47"/>
      <c r="P564" s="47"/>
      <c r="Q564" s="47"/>
      <c r="R564" s="47"/>
      <c r="S564" s="47"/>
      <c r="T564" s="47"/>
      <c r="U564" s="47"/>
      <c r="V564" s="47"/>
      <c r="W564" s="47"/>
      <c r="X564" s="47"/>
      <c r="Y564" s="47"/>
      <c r="Z564" s="47"/>
    </row>
    <row r="565" spans="1:26" ht="191.25">
      <c r="A565" s="190" t="s">
        <v>2477</v>
      </c>
      <c r="B565" s="190" t="s">
        <v>2478</v>
      </c>
      <c r="C565" s="190" t="s">
        <v>782</v>
      </c>
      <c r="D565" s="190" t="s">
        <v>2978</v>
      </c>
      <c r="E565" s="258" t="s">
        <v>2979</v>
      </c>
      <c r="F565" s="258" t="s">
        <v>5700</v>
      </c>
      <c r="G565" s="263">
        <v>2</v>
      </c>
      <c r="H565" s="355">
        <v>2</v>
      </c>
      <c r="I565" s="190">
        <v>2</v>
      </c>
      <c r="J565" s="190">
        <v>20</v>
      </c>
      <c r="K565" s="437">
        <v>10</v>
      </c>
      <c r="L565" s="233" t="s">
        <v>3894</v>
      </c>
      <c r="M565" s="47"/>
      <c r="N565" s="47"/>
      <c r="O565" s="47"/>
      <c r="P565" s="47"/>
      <c r="Q565" s="47"/>
      <c r="R565" s="47"/>
      <c r="S565" s="47"/>
      <c r="T565" s="47"/>
      <c r="U565" s="47"/>
      <c r="V565" s="47"/>
      <c r="W565" s="47"/>
      <c r="X565" s="47"/>
      <c r="Y565" s="47"/>
      <c r="Z565" s="47"/>
    </row>
    <row r="566" spans="1:26" ht="102">
      <c r="A566" s="190" t="s">
        <v>4550</v>
      </c>
      <c r="B566" s="190" t="s">
        <v>5717</v>
      </c>
      <c r="C566" s="190" t="s">
        <v>782</v>
      </c>
      <c r="D566" s="190" t="s">
        <v>5718</v>
      </c>
      <c r="E566" s="258" t="s">
        <v>5719</v>
      </c>
      <c r="F566" s="258" t="s">
        <v>5720</v>
      </c>
      <c r="G566" s="263">
        <v>1</v>
      </c>
      <c r="H566" s="355">
        <v>1</v>
      </c>
      <c r="I566" s="190">
        <v>3</v>
      </c>
      <c r="J566" s="190">
        <v>20</v>
      </c>
      <c r="K566" s="437">
        <v>20</v>
      </c>
      <c r="L566" s="233" t="s">
        <v>3894</v>
      </c>
      <c r="M566" s="47"/>
      <c r="N566" s="47"/>
      <c r="O566" s="47"/>
      <c r="P566" s="47"/>
      <c r="Q566" s="47"/>
      <c r="R566" s="47"/>
      <c r="S566" s="47"/>
      <c r="T566" s="47"/>
      <c r="U566" s="47"/>
      <c r="V566" s="47"/>
      <c r="W566" s="47"/>
      <c r="X566" s="47"/>
      <c r="Y566" s="47"/>
      <c r="Z566" s="47"/>
    </row>
    <row r="567" spans="1:26" ht="127.5">
      <c r="A567" s="190" t="s">
        <v>2477</v>
      </c>
      <c r="B567" s="190" t="s">
        <v>2981</v>
      </c>
      <c r="C567" s="190" t="s">
        <v>782</v>
      </c>
      <c r="D567" s="190" t="s">
        <v>2982</v>
      </c>
      <c r="E567" s="258" t="s">
        <v>2983</v>
      </c>
      <c r="F567" s="258" t="s">
        <v>1871</v>
      </c>
      <c r="G567" s="263">
        <v>2</v>
      </c>
      <c r="H567" s="355">
        <v>2</v>
      </c>
      <c r="I567" s="190">
        <v>2</v>
      </c>
      <c r="J567" s="190">
        <v>20</v>
      </c>
      <c r="K567" s="437">
        <v>10</v>
      </c>
      <c r="L567" s="233" t="s">
        <v>3894</v>
      </c>
      <c r="M567" s="47"/>
      <c r="N567" s="47"/>
      <c r="O567" s="47"/>
      <c r="P567" s="47"/>
      <c r="Q567" s="47"/>
      <c r="R567" s="47"/>
      <c r="S567" s="47"/>
      <c r="T567" s="47"/>
      <c r="U567" s="47"/>
      <c r="V567" s="47"/>
      <c r="W567" s="47"/>
      <c r="X567" s="47"/>
      <c r="Y567" s="47"/>
      <c r="Z567" s="47"/>
    </row>
    <row r="568" spans="1:26" ht="127.5">
      <c r="A568" s="190" t="s">
        <v>2477</v>
      </c>
      <c r="B568" s="190" t="s">
        <v>2981</v>
      </c>
      <c r="C568" s="190" t="s">
        <v>782</v>
      </c>
      <c r="D568" s="190" t="s">
        <v>2984</v>
      </c>
      <c r="E568" s="258" t="s">
        <v>2985</v>
      </c>
      <c r="F568" s="258"/>
      <c r="G568" s="263"/>
      <c r="H568" s="355"/>
      <c r="I568" s="190"/>
      <c r="J568" s="190"/>
      <c r="K568" s="437"/>
      <c r="L568" s="233" t="s">
        <v>3894</v>
      </c>
      <c r="M568" s="47"/>
      <c r="N568" s="47"/>
      <c r="O568" s="47"/>
      <c r="P568" s="47"/>
      <c r="Q568" s="47"/>
      <c r="R568" s="47"/>
      <c r="S568" s="47"/>
      <c r="T568" s="47"/>
      <c r="U568" s="47"/>
      <c r="V568" s="47"/>
      <c r="W568" s="47"/>
      <c r="X568" s="47"/>
      <c r="Y568" s="47"/>
      <c r="Z568" s="47"/>
    </row>
    <row r="569" spans="1:26" ht="127.5">
      <c r="A569" s="190" t="s">
        <v>2477</v>
      </c>
      <c r="B569" s="190" t="s">
        <v>2981</v>
      </c>
      <c r="C569" s="190" t="s">
        <v>782</v>
      </c>
      <c r="D569" s="190" t="s">
        <v>2986</v>
      </c>
      <c r="E569" s="277" t="s">
        <v>5721</v>
      </c>
      <c r="F569" s="190" t="s">
        <v>5720</v>
      </c>
      <c r="G569" s="263">
        <v>2</v>
      </c>
      <c r="H569" s="355">
        <v>2</v>
      </c>
      <c r="I569" s="190">
        <v>2</v>
      </c>
      <c r="J569" s="190">
        <v>20</v>
      </c>
      <c r="K569" s="437">
        <v>10</v>
      </c>
      <c r="L569" s="233" t="s">
        <v>3894</v>
      </c>
      <c r="M569" s="47"/>
      <c r="N569" s="47"/>
      <c r="O569" s="47"/>
      <c r="P569" s="47"/>
      <c r="Q569" s="47"/>
      <c r="R569" s="47"/>
      <c r="S569" s="47"/>
      <c r="T569" s="47"/>
      <c r="U569" s="47"/>
      <c r="V569" s="47"/>
      <c r="W569" s="47"/>
      <c r="X569" s="47"/>
      <c r="Y569" s="47"/>
      <c r="Z569" s="47"/>
    </row>
    <row r="570" spans="1:26" ht="191.25">
      <c r="A570" s="190" t="s">
        <v>2477</v>
      </c>
      <c r="B570" s="190" t="s">
        <v>2981</v>
      </c>
      <c r="C570" s="190" t="s">
        <v>782</v>
      </c>
      <c r="D570" s="190" t="s">
        <v>2991</v>
      </c>
      <c r="E570" s="258" t="s">
        <v>2992</v>
      </c>
      <c r="F570" s="258" t="s">
        <v>2993</v>
      </c>
      <c r="G570" s="263">
        <v>2</v>
      </c>
      <c r="H570" s="355">
        <v>2</v>
      </c>
      <c r="I570" s="190">
        <v>2</v>
      </c>
      <c r="J570" s="190">
        <v>20</v>
      </c>
      <c r="K570" s="437">
        <v>10</v>
      </c>
      <c r="L570" s="233" t="s">
        <v>3894</v>
      </c>
      <c r="M570" s="47"/>
      <c r="N570" s="47"/>
      <c r="O570" s="47"/>
      <c r="P570" s="47"/>
      <c r="Q570" s="47"/>
      <c r="R570" s="47"/>
      <c r="S570" s="47"/>
      <c r="T570" s="47"/>
      <c r="U570" s="47"/>
      <c r="V570" s="47"/>
      <c r="W570" s="47"/>
      <c r="X570" s="47"/>
      <c r="Y570" s="47"/>
      <c r="Z570" s="47"/>
    </row>
    <row r="571" spans="1:26" ht="127.5">
      <c r="A571" s="190" t="s">
        <v>2477</v>
      </c>
      <c r="B571" s="190" t="s">
        <v>2981</v>
      </c>
      <c r="C571" s="190" t="s">
        <v>782</v>
      </c>
      <c r="D571" s="190" t="s">
        <v>5722</v>
      </c>
      <c r="E571" s="258" t="s">
        <v>2995</v>
      </c>
      <c r="F571" s="258" t="s">
        <v>2928</v>
      </c>
      <c r="G571" s="263">
        <v>2</v>
      </c>
      <c r="H571" s="355">
        <v>2</v>
      </c>
      <c r="I571" s="190">
        <v>2</v>
      </c>
      <c r="J571" s="190">
        <v>20</v>
      </c>
      <c r="K571" s="437">
        <v>10</v>
      </c>
      <c r="L571" s="233" t="s">
        <v>3894</v>
      </c>
      <c r="M571" s="47"/>
      <c r="N571" s="47"/>
      <c r="O571" s="47"/>
      <c r="P571" s="47"/>
      <c r="Q571" s="47"/>
      <c r="R571" s="47"/>
      <c r="S571" s="47"/>
      <c r="T571" s="47"/>
      <c r="U571" s="47"/>
      <c r="V571" s="47"/>
      <c r="W571" s="47"/>
      <c r="X571" s="47"/>
      <c r="Y571" s="47"/>
      <c r="Z571" s="47"/>
    </row>
    <row r="572" spans="1:26" ht="102">
      <c r="A572" s="190" t="s">
        <v>4568</v>
      </c>
      <c r="B572" s="190" t="s">
        <v>5723</v>
      </c>
      <c r="C572" s="190" t="s">
        <v>782</v>
      </c>
      <c r="D572" s="190" t="s">
        <v>5724</v>
      </c>
      <c r="E572" s="277" t="s">
        <v>5725</v>
      </c>
      <c r="F572" s="258" t="s">
        <v>5700</v>
      </c>
      <c r="G572" s="263">
        <v>1</v>
      </c>
      <c r="H572" s="355">
        <v>1</v>
      </c>
      <c r="I572" s="190">
        <v>1</v>
      </c>
      <c r="J572" s="190">
        <v>20</v>
      </c>
      <c r="K572" s="437">
        <v>20</v>
      </c>
      <c r="L572" s="233" t="s">
        <v>3894</v>
      </c>
      <c r="M572" s="47"/>
      <c r="N572" s="47"/>
      <c r="O572" s="47"/>
      <c r="P572" s="47"/>
      <c r="Q572" s="47"/>
      <c r="R572" s="47"/>
      <c r="S572" s="47"/>
      <c r="T572" s="47"/>
      <c r="U572" s="47"/>
      <c r="V572" s="47"/>
      <c r="W572" s="47"/>
      <c r="X572" s="47"/>
      <c r="Y572" s="47"/>
      <c r="Z572" s="47"/>
    </row>
    <row r="573" spans="1:26" ht="102">
      <c r="A573" s="190" t="s">
        <v>4568</v>
      </c>
      <c r="B573" s="190" t="s">
        <v>5723</v>
      </c>
      <c r="C573" s="190" t="s">
        <v>782</v>
      </c>
      <c r="D573" s="190" t="s">
        <v>5726</v>
      </c>
      <c r="E573" s="258" t="s">
        <v>5727</v>
      </c>
      <c r="F573" s="258" t="s">
        <v>2938</v>
      </c>
      <c r="G573" s="263">
        <v>1</v>
      </c>
      <c r="H573" s="355">
        <v>1</v>
      </c>
      <c r="I573" s="190">
        <v>1</v>
      </c>
      <c r="J573" s="190">
        <v>10</v>
      </c>
      <c r="K573" s="437">
        <v>10</v>
      </c>
      <c r="L573" s="233" t="s">
        <v>3894</v>
      </c>
      <c r="M573" s="47"/>
      <c r="N573" s="47"/>
      <c r="O573" s="47"/>
      <c r="P573" s="47"/>
      <c r="Q573" s="47"/>
      <c r="R573" s="47"/>
      <c r="S573" s="47"/>
      <c r="T573" s="47"/>
      <c r="U573" s="47"/>
      <c r="V573" s="47"/>
      <c r="W573" s="47"/>
      <c r="X573" s="47"/>
      <c r="Y573" s="47"/>
      <c r="Z573" s="47"/>
    </row>
    <row r="574" spans="1:26" ht="102">
      <c r="A574" s="190" t="s">
        <v>4568</v>
      </c>
      <c r="B574" s="190" t="s">
        <v>5723</v>
      </c>
      <c r="C574" s="190" t="s">
        <v>782</v>
      </c>
      <c r="D574" s="190" t="s">
        <v>5728</v>
      </c>
      <c r="E574" s="277" t="s">
        <v>5729</v>
      </c>
      <c r="F574" s="258" t="s">
        <v>5700</v>
      </c>
      <c r="G574" s="263">
        <v>1</v>
      </c>
      <c r="H574" s="355">
        <v>1</v>
      </c>
      <c r="I574" s="190">
        <v>1</v>
      </c>
      <c r="J574" s="190">
        <v>20</v>
      </c>
      <c r="K574" s="437">
        <v>20</v>
      </c>
      <c r="L574" s="233" t="s">
        <v>3894</v>
      </c>
      <c r="M574" s="47"/>
      <c r="N574" s="47"/>
      <c r="O574" s="47"/>
      <c r="P574" s="47"/>
      <c r="Q574" s="47"/>
      <c r="R574" s="47"/>
      <c r="S574" s="47"/>
      <c r="T574" s="47"/>
      <c r="U574" s="47"/>
      <c r="V574" s="47"/>
      <c r="W574" s="47"/>
      <c r="X574" s="47"/>
      <c r="Y574" s="47"/>
      <c r="Z574" s="47"/>
    </row>
    <row r="575" spans="1:26" ht="114.75">
      <c r="A575" s="190" t="s">
        <v>2996</v>
      </c>
      <c r="B575" s="190" t="s">
        <v>2997</v>
      </c>
      <c r="C575" s="190" t="s">
        <v>782</v>
      </c>
      <c r="D575" s="190" t="s">
        <v>2998</v>
      </c>
      <c r="E575" s="258" t="s">
        <v>2999</v>
      </c>
      <c r="F575" s="258" t="s">
        <v>5700</v>
      </c>
      <c r="G575" s="263">
        <v>3</v>
      </c>
      <c r="H575" s="355">
        <v>3</v>
      </c>
      <c r="I575" s="190">
        <v>3</v>
      </c>
      <c r="J575" s="190">
        <v>20</v>
      </c>
      <c r="K575" s="437">
        <f>J575/3</f>
        <v>6.666666666666667</v>
      </c>
      <c r="L575" s="233" t="s">
        <v>3894</v>
      </c>
      <c r="M575" s="47"/>
      <c r="N575" s="47"/>
      <c r="O575" s="47"/>
      <c r="P575" s="47"/>
      <c r="Q575" s="47"/>
      <c r="R575" s="47"/>
      <c r="S575" s="47"/>
      <c r="T575" s="47"/>
      <c r="U575" s="47"/>
      <c r="V575" s="47"/>
      <c r="W575" s="47"/>
      <c r="X575" s="47"/>
      <c r="Y575" s="47"/>
      <c r="Z575" s="47"/>
    </row>
    <row r="576" spans="1:26" ht="76.5">
      <c r="A576" s="190" t="s">
        <v>3899</v>
      </c>
      <c r="B576" s="190" t="s">
        <v>5730</v>
      </c>
      <c r="C576" s="190" t="s">
        <v>782</v>
      </c>
      <c r="D576" s="190" t="s">
        <v>5731</v>
      </c>
      <c r="E576" s="258" t="s">
        <v>500</v>
      </c>
      <c r="F576" s="258" t="s">
        <v>2938</v>
      </c>
      <c r="G576" s="263">
        <v>1</v>
      </c>
      <c r="H576" s="355">
        <v>1</v>
      </c>
      <c r="I576" s="190">
        <v>1</v>
      </c>
      <c r="J576" s="190">
        <v>10</v>
      </c>
      <c r="K576" s="437">
        <v>10</v>
      </c>
      <c r="L576" s="233" t="s">
        <v>3894</v>
      </c>
      <c r="M576" s="47"/>
      <c r="N576" s="47"/>
      <c r="O576" s="47"/>
      <c r="P576" s="47"/>
      <c r="Q576" s="47"/>
      <c r="R576" s="47"/>
      <c r="S576" s="47"/>
      <c r="T576" s="47"/>
      <c r="U576" s="47"/>
      <c r="V576" s="47"/>
      <c r="W576" s="47"/>
      <c r="X576" s="47"/>
      <c r="Y576" s="47"/>
      <c r="Z576" s="47"/>
    </row>
    <row r="577" spans="1:26" ht="89.25">
      <c r="A577" s="190" t="s">
        <v>2501</v>
      </c>
      <c r="B577" s="190" t="s">
        <v>3000</v>
      </c>
      <c r="C577" s="190" t="s">
        <v>782</v>
      </c>
      <c r="D577" s="190" t="s">
        <v>3001</v>
      </c>
      <c r="E577" s="277" t="s">
        <v>3002</v>
      </c>
      <c r="F577" s="258" t="s">
        <v>2938</v>
      </c>
      <c r="G577" s="263">
        <v>2</v>
      </c>
      <c r="H577" s="355">
        <v>2</v>
      </c>
      <c r="I577" s="190">
        <v>2</v>
      </c>
      <c r="J577" s="190">
        <v>10</v>
      </c>
      <c r="K577" s="437">
        <v>5</v>
      </c>
      <c r="L577" s="233" t="s">
        <v>3894</v>
      </c>
      <c r="M577" s="47"/>
      <c r="N577" s="47"/>
      <c r="O577" s="47"/>
      <c r="P577" s="47"/>
      <c r="Q577" s="47"/>
      <c r="R577" s="47"/>
      <c r="S577" s="47"/>
      <c r="T577" s="47"/>
      <c r="U577" s="47"/>
      <c r="V577" s="47"/>
      <c r="W577" s="47"/>
      <c r="X577" s="47"/>
      <c r="Y577" s="47"/>
      <c r="Z577" s="47"/>
    </row>
    <row r="578" spans="1:26" ht="89.25">
      <c r="A578" s="190" t="s">
        <v>2501</v>
      </c>
      <c r="B578" s="190" t="s">
        <v>3000</v>
      </c>
      <c r="C578" s="190" t="s">
        <v>782</v>
      </c>
      <c r="D578" s="190" t="s">
        <v>3003</v>
      </c>
      <c r="E578" s="258" t="s">
        <v>3004</v>
      </c>
      <c r="F578" s="258"/>
      <c r="G578" s="263"/>
      <c r="H578" s="355"/>
      <c r="I578" s="190"/>
      <c r="J578" s="190"/>
      <c r="K578" s="437"/>
      <c r="L578" s="233" t="s">
        <v>3894</v>
      </c>
      <c r="M578" s="47"/>
      <c r="N578" s="47"/>
      <c r="O578" s="47"/>
      <c r="P578" s="47"/>
      <c r="Q578" s="47"/>
      <c r="R578" s="47"/>
      <c r="S578" s="47"/>
      <c r="T578" s="47"/>
      <c r="U578" s="47"/>
      <c r="V578" s="47"/>
      <c r="W578" s="47"/>
      <c r="X578" s="47"/>
      <c r="Y578" s="47"/>
      <c r="Z578" s="47"/>
    </row>
    <row r="579" spans="1:26" ht="89.25">
      <c r="A579" s="190" t="s">
        <v>2501</v>
      </c>
      <c r="B579" s="190" t="s">
        <v>3000</v>
      </c>
      <c r="C579" s="190" t="s">
        <v>782</v>
      </c>
      <c r="D579" s="190" t="s">
        <v>3005</v>
      </c>
      <c r="E579" s="258" t="s">
        <v>3006</v>
      </c>
      <c r="F579" s="258" t="s">
        <v>2938</v>
      </c>
      <c r="G579" s="263">
        <v>2</v>
      </c>
      <c r="H579" s="355">
        <v>2</v>
      </c>
      <c r="I579" s="190">
        <v>2</v>
      </c>
      <c r="J579" s="190">
        <v>10</v>
      </c>
      <c r="K579" s="437">
        <v>5</v>
      </c>
      <c r="L579" s="233" t="s">
        <v>3894</v>
      </c>
      <c r="M579" s="47"/>
      <c r="N579" s="47"/>
      <c r="O579" s="47"/>
      <c r="P579" s="47"/>
      <c r="Q579" s="47"/>
      <c r="R579" s="47"/>
      <c r="S579" s="47"/>
      <c r="T579" s="47"/>
      <c r="U579" s="47"/>
      <c r="V579" s="47"/>
      <c r="W579" s="47"/>
      <c r="X579" s="47"/>
      <c r="Y579" s="47"/>
      <c r="Z579" s="47"/>
    </row>
    <row r="580" spans="1:26" ht="89.25">
      <c r="A580" s="190" t="s">
        <v>2501</v>
      </c>
      <c r="B580" s="190" t="s">
        <v>3000</v>
      </c>
      <c r="C580" s="190" t="s">
        <v>782</v>
      </c>
      <c r="D580" s="190" t="s">
        <v>3007</v>
      </c>
      <c r="E580" s="258" t="s">
        <v>3008</v>
      </c>
      <c r="F580" s="258" t="s">
        <v>2838</v>
      </c>
      <c r="G580" s="263">
        <v>2</v>
      </c>
      <c r="H580" s="355">
        <v>2</v>
      </c>
      <c r="I580" s="190">
        <v>2</v>
      </c>
      <c r="J580" s="190">
        <v>20</v>
      </c>
      <c r="K580" s="437">
        <v>10</v>
      </c>
      <c r="L580" s="233" t="s">
        <v>3894</v>
      </c>
      <c r="M580" s="47"/>
      <c r="N580" s="47"/>
      <c r="O580" s="47"/>
      <c r="P580" s="47"/>
      <c r="Q580" s="47"/>
      <c r="R580" s="47"/>
      <c r="S580" s="47"/>
      <c r="T580" s="47"/>
      <c r="U580" s="47"/>
      <c r="V580" s="47"/>
      <c r="W580" s="47"/>
      <c r="X580" s="47"/>
      <c r="Y580" s="47"/>
      <c r="Z580" s="47"/>
    </row>
    <row r="581" spans="1:26" ht="114.75">
      <c r="A581" s="190" t="s">
        <v>2501</v>
      </c>
      <c r="B581" s="190" t="s">
        <v>3000</v>
      </c>
      <c r="C581" s="190" t="s">
        <v>782</v>
      </c>
      <c r="D581" s="190" t="s">
        <v>3009</v>
      </c>
      <c r="E581" s="277" t="s">
        <v>3010</v>
      </c>
      <c r="F581" s="258" t="s">
        <v>3011</v>
      </c>
      <c r="G581" s="263">
        <v>2</v>
      </c>
      <c r="H581" s="355">
        <v>2</v>
      </c>
      <c r="I581" s="190">
        <v>2</v>
      </c>
      <c r="J581" s="190">
        <v>20</v>
      </c>
      <c r="K581" s="437">
        <v>10</v>
      </c>
      <c r="L581" s="233" t="s">
        <v>3894</v>
      </c>
      <c r="M581" s="47"/>
      <c r="N581" s="47"/>
      <c r="O581" s="47"/>
      <c r="P581" s="47"/>
      <c r="Q581" s="47"/>
      <c r="R581" s="47"/>
      <c r="S581" s="47"/>
      <c r="T581" s="47"/>
      <c r="U581" s="47"/>
      <c r="V581" s="47"/>
      <c r="W581" s="47"/>
      <c r="X581" s="47"/>
      <c r="Y581" s="47"/>
      <c r="Z581" s="47"/>
    </row>
    <row r="582" spans="1:26" ht="114.75">
      <c r="A582" s="190" t="s">
        <v>2996</v>
      </c>
      <c r="B582" s="190" t="s">
        <v>3012</v>
      </c>
      <c r="C582" s="190" t="s">
        <v>782</v>
      </c>
      <c r="D582" s="190" t="s">
        <v>3013</v>
      </c>
      <c r="E582" s="277" t="s">
        <v>3014</v>
      </c>
      <c r="F582" s="258" t="s">
        <v>1871</v>
      </c>
      <c r="G582" s="263">
        <v>3</v>
      </c>
      <c r="H582" s="355">
        <v>3</v>
      </c>
      <c r="I582" s="190">
        <v>3</v>
      </c>
      <c r="J582" s="190">
        <v>20</v>
      </c>
      <c r="K582" s="437">
        <f>J582/3</f>
        <v>6.666666666666667</v>
      </c>
      <c r="L582" s="233" t="s">
        <v>3894</v>
      </c>
      <c r="M582" s="47"/>
      <c r="N582" s="47"/>
      <c r="O582" s="47"/>
      <c r="P582" s="47"/>
      <c r="Q582" s="47"/>
      <c r="R582" s="47"/>
      <c r="S582" s="47"/>
      <c r="T582" s="47"/>
      <c r="U582" s="47"/>
      <c r="V582" s="47"/>
      <c r="W582" s="47"/>
      <c r="X582" s="47"/>
      <c r="Y582" s="47"/>
      <c r="Z582" s="47"/>
    </row>
    <row r="583" spans="1:26" ht="140.25">
      <c r="A583" s="190" t="s">
        <v>3899</v>
      </c>
      <c r="B583" s="190" t="s">
        <v>5732</v>
      </c>
      <c r="C583" s="190" t="s">
        <v>782</v>
      </c>
      <c r="D583" s="190" t="s">
        <v>5733</v>
      </c>
      <c r="E583" s="277" t="s">
        <v>5734</v>
      </c>
      <c r="F583" s="258" t="s">
        <v>2838</v>
      </c>
      <c r="G583" s="263">
        <v>1</v>
      </c>
      <c r="H583" s="355">
        <v>1</v>
      </c>
      <c r="I583" s="190">
        <v>1</v>
      </c>
      <c r="J583" s="190">
        <v>20</v>
      </c>
      <c r="K583" s="437">
        <v>20</v>
      </c>
      <c r="L583" s="233" t="s">
        <v>3894</v>
      </c>
      <c r="M583" s="47"/>
      <c r="N583" s="47"/>
      <c r="O583" s="47"/>
      <c r="P583" s="47"/>
      <c r="Q583" s="47"/>
      <c r="R583" s="47"/>
      <c r="S583" s="47"/>
      <c r="T583" s="47"/>
      <c r="U583" s="47"/>
      <c r="V583" s="47"/>
      <c r="W583" s="47"/>
      <c r="X583" s="47"/>
      <c r="Y583" s="47"/>
      <c r="Z583" s="47"/>
    </row>
    <row r="584" spans="1:26" ht="114.75">
      <c r="A584" s="190" t="s">
        <v>3899</v>
      </c>
      <c r="B584" s="190" t="s">
        <v>5732</v>
      </c>
      <c r="C584" s="190" t="s">
        <v>782</v>
      </c>
      <c r="D584" s="190" t="s">
        <v>5735</v>
      </c>
      <c r="E584" s="277" t="s">
        <v>5736</v>
      </c>
      <c r="F584" s="258" t="s">
        <v>2865</v>
      </c>
      <c r="G584" s="263">
        <v>1</v>
      </c>
      <c r="H584" s="355">
        <v>1</v>
      </c>
      <c r="I584" s="190">
        <v>1</v>
      </c>
      <c r="J584" s="190">
        <v>20</v>
      </c>
      <c r="K584" s="437">
        <v>20</v>
      </c>
      <c r="L584" s="233" t="s">
        <v>3894</v>
      </c>
      <c r="M584" s="47"/>
      <c r="N584" s="47"/>
      <c r="O584" s="47"/>
      <c r="P584" s="47"/>
      <c r="Q584" s="47"/>
      <c r="R584" s="47"/>
      <c r="S584" s="47"/>
      <c r="T584" s="47"/>
      <c r="U584" s="47"/>
      <c r="V584" s="47"/>
      <c r="W584" s="47"/>
      <c r="X584" s="47"/>
      <c r="Y584" s="47"/>
      <c r="Z584" s="47"/>
    </row>
    <row r="585" spans="1:26" ht="114.75">
      <c r="A585" s="190" t="s">
        <v>3899</v>
      </c>
      <c r="B585" s="190" t="s">
        <v>5732</v>
      </c>
      <c r="C585" s="190" t="s">
        <v>782</v>
      </c>
      <c r="D585" s="190" t="s">
        <v>5737</v>
      </c>
      <c r="E585" s="277" t="s">
        <v>5738</v>
      </c>
      <c r="F585" s="258" t="s">
        <v>5700</v>
      </c>
      <c r="G585" s="263">
        <v>1</v>
      </c>
      <c r="H585" s="355">
        <v>1</v>
      </c>
      <c r="I585" s="190">
        <v>1</v>
      </c>
      <c r="J585" s="190">
        <v>20</v>
      </c>
      <c r="K585" s="437">
        <v>20</v>
      </c>
      <c r="L585" s="233" t="s">
        <v>3894</v>
      </c>
      <c r="M585" s="47"/>
      <c r="N585" s="47"/>
      <c r="O585" s="47"/>
      <c r="P585" s="47"/>
      <c r="Q585" s="47"/>
      <c r="R585" s="47"/>
      <c r="S585" s="47"/>
      <c r="T585" s="47"/>
      <c r="U585" s="47"/>
      <c r="V585" s="47"/>
      <c r="W585" s="47"/>
      <c r="X585" s="47"/>
      <c r="Y585" s="47"/>
      <c r="Z585" s="47"/>
    </row>
    <row r="586" spans="1:26" ht="114.75">
      <c r="A586" s="190" t="s">
        <v>3899</v>
      </c>
      <c r="B586" s="190" t="s">
        <v>5732</v>
      </c>
      <c r="C586" s="190" t="s">
        <v>782</v>
      </c>
      <c r="D586" s="190" t="s">
        <v>5739</v>
      </c>
      <c r="E586" s="277" t="s">
        <v>5740</v>
      </c>
      <c r="F586" s="258"/>
      <c r="G586" s="263"/>
      <c r="H586" s="355"/>
      <c r="I586" s="190"/>
      <c r="J586" s="190"/>
      <c r="K586" s="437"/>
      <c r="L586" s="233" t="s">
        <v>3894</v>
      </c>
      <c r="M586" s="47"/>
      <c r="N586" s="47"/>
      <c r="O586" s="47"/>
      <c r="P586" s="47"/>
      <c r="Q586" s="47"/>
      <c r="R586" s="47"/>
      <c r="S586" s="47"/>
      <c r="T586" s="47"/>
      <c r="U586" s="47"/>
      <c r="V586" s="47"/>
      <c r="W586" s="47"/>
      <c r="X586" s="47"/>
      <c r="Y586" s="47"/>
      <c r="Z586" s="47"/>
    </row>
    <row r="587" spans="1:26" ht="102">
      <c r="A587" s="190" t="s">
        <v>3899</v>
      </c>
      <c r="B587" s="190" t="s">
        <v>5741</v>
      </c>
      <c r="C587" s="190" t="s">
        <v>782</v>
      </c>
      <c r="D587" s="190" t="s">
        <v>5742</v>
      </c>
      <c r="E587" s="277" t="s">
        <v>5743</v>
      </c>
      <c r="F587" s="258" t="s">
        <v>2928</v>
      </c>
      <c r="G587" s="263">
        <v>1</v>
      </c>
      <c r="H587" s="355">
        <v>1</v>
      </c>
      <c r="I587" s="190">
        <v>1</v>
      </c>
      <c r="J587" s="190">
        <v>20</v>
      </c>
      <c r="K587" s="437">
        <v>20</v>
      </c>
      <c r="L587" s="233" t="s">
        <v>3894</v>
      </c>
      <c r="M587" s="47"/>
      <c r="N587" s="47"/>
      <c r="O587" s="47"/>
      <c r="P587" s="47"/>
      <c r="Q587" s="47"/>
      <c r="R587" s="47"/>
      <c r="S587" s="47"/>
      <c r="T587" s="47"/>
      <c r="U587" s="47"/>
      <c r="V587" s="47"/>
      <c r="W587" s="47"/>
      <c r="X587" s="47"/>
      <c r="Y587" s="47"/>
      <c r="Z587" s="47"/>
    </row>
    <row r="588" spans="1:26" ht="102">
      <c r="A588" s="190" t="s">
        <v>3899</v>
      </c>
      <c r="B588" s="190" t="s">
        <v>5741</v>
      </c>
      <c r="C588" s="190" t="s">
        <v>782</v>
      </c>
      <c r="D588" s="190" t="s">
        <v>5744</v>
      </c>
      <c r="E588" s="277" t="s">
        <v>5745</v>
      </c>
      <c r="F588" s="258"/>
      <c r="G588" s="263"/>
      <c r="H588" s="355"/>
      <c r="I588" s="190"/>
      <c r="J588" s="190"/>
      <c r="K588" s="437"/>
      <c r="L588" s="233" t="s">
        <v>3894</v>
      </c>
      <c r="M588" s="47"/>
      <c r="N588" s="47"/>
      <c r="O588" s="47"/>
      <c r="P588" s="47"/>
      <c r="Q588" s="47"/>
      <c r="R588" s="47"/>
      <c r="S588" s="47"/>
      <c r="T588" s="47"/>
      <c r="U588" s="47"/>
      <c r="V588" s="47"/>
      <c r="W588" s="47"/>
      <c r="X588" s="47"/>
      <c r="Y588" s="47"/>
      <c r="Z588" s="47"/>
    </row>
    <row r="589" spans="1:26" ht="102">
      <c r="A589" s="190" t="s">
        <v>3899</v>
      </c>
      <c r="B589" s="190" t="s">
        <v>5746</v>
      </c>
      <c r="C589" s="190" t="s">
        <v>782</v>
      </c>
      <c r="D589" s="190" t="s">
        <v>3111</v>
      </c>
      <c r="E589" s="277" t="s">
        <v>3111</v>
      </c>
      <c r="F589" s="258" t="s">
        <v>2938</v>
      </c>
      <c r="G589" s="263">
        <v>1</v>
      </c>
      <c r="H589" s="355">
        <v>1</v>
      </c>
      <c r="I589" s="190">
        <v>1</v>
      </c>
      <c r="J589" s="190">
        <v>10</v>
      </c>
      <c r="K589" s="437">
        <v>10</v>
      </c>
      <c r="L589" s="233" t="s">
        <v>3894</v>
      </c>
      <c r="M589" s="47"/>
      <c r="N589" s="47"/>
      <c r="O589" s="47"/>
      <c r="P589" s="47"/>
      <c r="Q589" s="47"/>
      <c r="R589" s="47"/>
      <c r="S589" s="47"/>
      <c r="T589" s="47"/>
      <c r="U589" s="47"/>
      <c r="V589" s="47"/>
      <c r="W589" s="47"/>
      <c r="X589" s="47"/>
      <c r="Y589" s="47"/>
      <c r="Z589" s="47"/>
    </row>
    <row r="590" spans="1:26" ht="102">
      <c r="A590" s="190" t="s">
        <v>2501</v>
      </c>
      <c r="B590" s="190" t="s">
        <v>3015</v>
      </c>
      <c r="C590" s="190" t="s">
        <v>782</v>
      </c>
      <c r="D590" s="190" t="s">
        <v>3016</v>
      </c>
      <c r="E590" s="277" t="s">
        <v>3017</v>
      </c>
      <c r="F590" s="258" t="s">
        <v>5747</v>
      </c>
      <c r="G590" s="263">
        <v>2</v>
      </c>
      <c r="H590" s="355">
        <v>2</v>
      </c>
      <c r="I590" s="190">
        <v>2</v>
      </c>
      <c r="J590" s="190">
        <v>10</v>
      </c>
      <c r="K590" s="437">
        <v>5</v>
      </c>
      <c r="L590" s="233" t="s">
        <v>3894</v>
      </c>
      <c r="M590" s="47"/>
      <c r="N590" s="47"/>
      <c r="O590" s="47"/>
      <c r="P590" s="47"/>
      <c r="Q590" s="47"/>
      <c r="R590" s="47"/>
      <c r="S590" s="47"/>
      <c r="T590" s="47"/>
      <c r="U590" s="47"/>
      <c r="V590" s="47"/>
      <c r="W590" s="47"/>
      <c r="X590" s="47"/>
      <c r="Y590" s="47"/>
      <c r="Z590" s="47"/>
    </row>
    <row r="591" spans="1:26" ht="102">
      <c r="A591" s="190" t="s">
        <v>2501</v>
      </c>
      <c r="B591" s="190" t="s">
        <v>3015</v>
      </c>
      <c r="C591" s="190" t="s">
        <v>782</v>
      </c>
      <c r="D591" s="190" t="s">
        <v>5748</v>
      </c>
      <c r="E591" s="277" t="s">
        <v>5749</v>
      </c>
      <c r="F591" s="258"/>
      <c r="G591" s="263"/>
      <c r="H591" s="355"/>
      <c r="I591" s="190"/>
      <c r="J591" s="190"/>
      <c r="K591" s="437"/>
      <c r="L591" s="233" t="s">
        <v>3894</v>
      </c>
      <c r="M591" s="47"/>
      <c r="N591" s="47"/>
      <c r="O591" s="47"/>
      <c r="P591" s="47"/>
      <c r="Q591" s="47"/>
      <c r="R591" s="47"/>
      <c r="S591" s="47"/>
      <c r="T591" s="47"/>
      <c r="U591" s="47"/>
      <c r="V591" s="47"/>
      <c r="W591" s="47"/>
      <c r="X591" s="47"/>
      <c r="Y591" s="47"/>
      <c r="Z591" s="47"/>
    </row>
    <row r="592" spans="1:26" ht="153">
      <c r="A592" s="190" t="s">
        <v>2501</v>
      </c>
      <c r="B592" s="190" t="s">
        <v>3019</v>
      </c>
      <c r="C592" s="190" t="s">
        <v>782</v>
      </c>
      <c r="D592" s="190" t="s">
        <v>3020</v>
      </c>
      <c r="E592" s="277" t="s">
        <v>3021</v>
      </c>
      <c r="F592" s="258" t="s">
        <v>2928</v>
      </c>
      <c r="G592" s="263">
        <v>2</v>
      </c>
      <c r="H592" s="355">
        <v>2</v>
      </c>
      <c r="I592" s="190">
        <v>2</v>
      </c>
      <c r="J592" s="190">
        <v>20</v>
      </c>
      <c r="K592" s="437">
        <v>10</v>
      </c>
      <c r="L592" s="233" t="s">
        <v>3894</v>
      </c>
      <c r="M592" s="47"/>
      <c r="N592" s="47"/>
      <c r="O592" s="47"/>
      <c r="P592" s="47"/>
      <c r="Q592" s="47"/>
      <c r="R592" s="47"/>
      <c r="S592" s="47"/>
      <c r="T592" s="47"/>
      <c r="U592" s="47"/>
      <c r="V592" s="47"/>
      <c r="W592" s="47"/>
      <c r="X592" s="47"/>
      <c r="Y592" s="47"/>
      <c r="Z592" s="47"/>
    </row>
    <row r="593" spans="1:26" ht="102">
      <c r="A593" s="190" t="s">
        <v>2501</v>
      </c>
      <c r="B593" s="190" t="s">
        <v>3022</v>
      </c>
      <c r="C593" s="190" t="s">
        <v>782</v>
      </c>
      <c r="D593" s="190" t="s">
        <v>5750</v>
      </c>
      <c r="E593" s="277" t="s">
        <v>3024</v>
      </c>
      <c r="F593" s="258" t="s">
        <v>5700</v>
      </c>
      <c r="G593" s="263">
        <v>2</v>
      </c>
      <c r="H593" s="355">
        <v>2</v>
      </c>
      <c r="I593" s="190">
        <v>2</v>
      </c>
      <c r="J593" s="190">
        <v>20</v>
      </c>
      <c r="K593" s="437">
        <v>10</v>
      </c>
      <c r="L593" s="233" t="s">
        <v>3894</v>
      </c>
      <c r="M593" s="47"/>
      <c r="N593" s="47"/>
      <c r="O593" s="47"/>
      <c r="P593" s="47"/>
      <c r="Q593" s="47"/>
      <c r="R593" s="47"/>
      <c r="S593" s="47"/>
      <c r="T593" s="47"/>
      <c r="U593" s="47"/>
      <c r="V593" s="47"/>
      <c r="W593" s="47"/>
      <c r="X593" s="47"/>
      <c r="Y593" s="47"/>
      <c r="Z593" s="47"/>
    </row>
    <row r="594" spans="1:26" ht="102">
      <c r="A594" s="190" t="s">
        <v>2501</v>
      </c>
      <c r="B594" s="190" t="s">
        <v>3022</v>
      </c>
      <c r="C594" s="190" t="s">
        <v>782</v>
      </c>
      <c r="D594" s="190" t="s">
        <v>5751</v>
      </c>
      <c r="E594" s="277" t="s">
        <v>710</v>
      </c>
      <c r="F594" s="258" t="s">
        <v>3026</v>
      </c>
      <c r="G594" s="263">
        <v>2</v>
      </c>
      <c r="H594" s="355">
        <v>2</v>
      </c>
      <c r="I594" s="190">
        <v>2</v>
      </c>
      <c r="J594" s="190">
        <v>20</v>
      </c>
      <c r="K594" s="437">
        <v>10</v>
      </c>
      <c r="L594" s="233" t="s">
        <v>3894</v>
      </c>
      <c r="M594" s="47"/>
      <c r="N594" s="47"/>
      <c r="O594" s="47"/>
      <c r="P594" s="47"/>
      <c r="Q594" s="47"/>
      <c r="R594" s="47"/>
      <c r="S594" s="47"/>
      <c r="T594" s="47"/>
      <c r="U594" s="47"/>
      <c r="V594" s="47"/>
      <c r="W594" s="47"/>
      <c r="X594" s="47"/>
      <c r="Y594" s="47"/>
      <c r="Z594" s="47"/>
    </row>
    <row r="595" spans="1:26" ht="114.75">
      <c r="A595" s="190" t="s">
        <v>2501</v>
      </c>
      <c r="B595" s="190" t="s">
        <v>3022</v>
      </c>
      <c r="C595" s="190" t="s">
        <v>782</v>
      </c>
      <c r="D595" s="190" t="s">
        <v>5752</v>
      </c>
      <c r="E595" s="277" t="s">
        <v>5753</v>
      </c>
      <c r="F595" s="258"/>
      <c r="G595" s="263"/>
      <c r="H595" s="355"/>
      <c r="I595" s="190"/>
      <c r="J595" s="190"/>
      <c r="K595" s="437"/>
      <c r="L595" s="233" t="s">
        <v>3894</v>
      </c>
      <c r="M595" s="47"/>
      <c r="N595" s="47"/>
      <c r="O595" s="47"/>
      <c r="P595" s="47"/>
      <c r="Q595" s="47"/>
      <c r="R595" s="47"/>
      <c r="S595" s="47"/>
      <c r="T595" s="47"/>
      <c r="U595" s="47"/>
      <c r="V595" s="47"/>
      <c r="W595" s="47"/>
      <c r="X595" s="47"/>
      <c r="Y595" s="47"/>
      <c r="Z595" s="47"/>
    </row>
    <row r="596" spans="1:26" ht="153">
      <c r="A596" s="190" t="s">
        <v>3027</v>
      </c>
      <c r="B596" s="190" t="s">
        <v>3028</v>
      </c>
      <c r="C596" s="190" t="s">
        <v>782</v>
      </c>
      <c r="D596" s="190" t="s">
        <v>3029</v>
      </c>
      <c r="E596" s="277" t="s">
        <v>3030</v>
      </c>
      <c r="F596" s="258" t="s">
        <v>2838</v>
      </c>
      <c r="G596" s="263">
        <v>3</v>
      </c>
      <c r="H596" s="355">
        <v>3</v>
      </c>
      <c r="I596" s="190">
        <v>3</v>
      </c>
      <c r="J596" s="190">
        <v>20</v>
      </c>
      <c r="K596" s="437">
        <f>J596/3</f>
        <v>6.666666666666667</v>
      </c>
      <c r="L596" s="233" t="s">
        <v>3894</v>
      </c>
      <c r="M596" s="47"/>
      <c r="N596" s="47"/>
      <c r="O596" s="47"/>
      <c r="P596" s="47"/>
      <c r="Q596" s="47"/>
      <c r="R596" s="47"/>
      <c r="S596" s="47"/>
      <c r="T596" s="47"/>
      <c r="U596" s="47"/>
      <c r="V596" s="47"/>
      <c r="W596" s="47"/>
      <c r="X596" s="47"/>
      <c r="Y596" s="47"/>
      <c r="Z596" s="47"/>
    </row>
    <row r="597" spans="1:26" ht="102">
      <c r="A597" s="190" t="s">
        <v>2501</v>
      </c>
      <c r="B597" s="190" t="s">
        <v>3031</v>
      </c>
      <c r="C597" s="190" t="s">
        <v>782</v>
      </c>
      <c r="D597" s="190" t="s">
        <v>3032</v>
      </c>
      <c r="E597" s="277" t="s">
        <v>3033</v>
      </c>
      <c r="F597" s="258" t="s">
        <v>2938</v>
      </c>
      <c r="G597" s="263">
        <v>2</v>
      </c>
      <c r="H597" s="355">
        <v>2</v>
      </c>
      <c r="I597" s="190">
        <v>2</v>
      </c>
      <c r="J597" s="190">
        <v>10</v>
      </c>
      <c r="K597" s="437">
        <v>5</v>
      </c>
      <c r="L597" s="233" t="s">
        <v>3894</v>
      </c>
      <c r="M597" s="47"/>
      <c r="N597" s="47"/>
      <c r="O597" s="47"/>
      <c r="P597" s="47"/>
      <c r="Q597" s="47"/>
      <c r="R597" s="47"/>
      <c r="S597" s="47"/>
      <c r="T597" s="47"/>
      <c r="U597" s="47"/>
      <c r="V597" s="47"/>
      <c r="W597" s="47"/>
      <c r="X597" s="47"/>
      <c r="Y597" s="47"/>
      <c r="Z597" s="47"/>
    </row>
    <row r="598" spans="1:26" ht="76.5">
      <c r="A598" s="190" t="s">
        <v>3899</v>
      </c>
      <c r="B598" s="190" t="s">
        <v>5754</v>
      </c>
      <c r="C598" s="190" t="s">
        <v>782</v>
      </c>
      <c r="D598" s="190" t="s">
        <v>5731</v>
      </c>
      <c r="E598" s="277" t="s">
        <v>1079</v>
      </c>
      <c r="F598" s="258" t="s">
        <v>2938</v>
      </c>
      <c r="G598" s="263">
        <v>1</v>
      </c>
      <c r="H598" s="355">
        <v>1</v>
      </c>
      <c r="I598" s="190">
        <v>1</v>
      </c>
      <c r="J598" s="190">
        <v>10</v>
      </c>
      <c r="K598" s="437">
        <v>10</v>
      </c>
      <c r="L598" s="233" t="s">
        <v>3894</v>
      </c>
      <c r="M598" s="47"/>
      <c r="N598" s="47"/>
      <c r="O598" s="47"/>
      <c r="P598" s="47"/>
      <c r="Q598" s="47"/>
      <c r="R598" s="47"/>
      <c r="S598" s="47"/>
      <c r="T598" s="47"/>
      <c r="U598" s="47"/>
      <c r="V598" s="47"/>
      <c r="W598" s="47"/>
      <c r="X598" s="47"/>
      <c r="Y598" s="47"/>
      <c r="Z598" s="47"/>
    </row>
    <row r="599" spans="1:26" ht="191.25">
      <c r="A599" s="190" t="s">
        <v>3899</v>
      </c>
      <c r="B599" s="190" t="s">
        <v>5755</v>
      </c>
      <c r="C599" s="190" t="s">
        <v>782</v>
      </c>
      <c r="D599" s="190" t="s">
        <v>5756</v>
      </c>
      <c r="E599" s="277" t="s">
        <v>3008</v>
      </c>
      <c r="F599" s="258" t="s">
        <v>2865</v>
      </c>
      <c r="G599" s="263">
        <v>1</v>
      </c>
      <c r="H599" s="355">
        <v>1</v>
      </c>
      <c r="I599" s="190">
        <v>1</v>
      </c>
      <c r="J599" s="190">
        <v>20</v>
      </c>
      <c r="K599" s="437">
        <v>20</v>
      </c>
      <c r="L599" s="233" t="s">
        <v>3894</v>
      </c>
      <c r="M599" s="47"/>
      <c r="N599" s="47"/>
      <c r="O599" s="47"/>
      <c r="P599" s="47"/>
      <c r="Q599" s="47"/>
      <c r="R599" s="47"/>
      <c r="S599" s="47"/>
      <c r="T599" s="47"/>
      <c r="U599" s="47"/>
      <c r="V599" s="47"/>
      <c r="W599" s="47"/>
      <c r="X599" s="47"/>
      <c r="Y599" s="47"/>
      <c r="Z599" s="47"/>
    </row>
    <row r="600" spans="1:26" ht="89.25">
      <c r="A600" s="190" t="s">
        <v>5757</v>
      </c>
      <c r="B600" s="190" t="s">
        <v>5758</v>
      </c>
      <c r="C600" s="190" t="s">
        <v>782</v>
      </c>
      <c r="D600" s="190" t="s">
        <v>5759</v>
      </c>
      <c r="E600" s="190" t="s">
        <v>5460</v>
      </c>
      <c r="F600" s="258" t="s">
        <v>5700</v>
      </c>
      <c r="G600" s="263">
        <v>2</v>
      </c>
      <c r="H600" s="355">
        <v>2</v>
      </c>
      <c r="I600" s="190">
        <v>3</v>
      </c>
      <c r="J600" s="190">
        <v>20</v>
      </c>
      <c r="K600" s="437">
        <v>10</v>
      </c>
      <c r="L600" s="233" t="s">
        <v>3894</v>
      </c>
      <c r="M600" s="47"/>
      <c r="N600" s="47"/>
      <c r="O600" s="47"/>
      <c r="P600" s="47"/>
      <c r="Q600" s="47"/>
      <c r="R600" s="47"/>
      <c r="S600" s="47"/>
      <c r="T600" s="47"/>
      <c r="U600" s="47"/>
      <c r="V600" s="47"/>
      <c r="W600" s="47"/>
      <c r="X600" s="47"/>
      <c r="Y600" s="47"/>
      <c r="Z600" s="47"/>
    </row>
    <row r="601" spans="1:26" ht="140.25">
      <c r="A601" s="190" t="s">
        <v>3899</v>
      </c>
      <c r="B601" s="190" t="s">
        <v>5760</v>
      </c>
      <c r="C601" s="190" t="s">
        <v>782</v>
      </c>
      <c r="D601" s="190" t="s">
        <v>5761</v>
      </c>
      <c r="E601" s="276" t="s">
        <v>5762</v>
      </c>
      <c r="F601" s="258" t="s">
        <v>2938</v>
      </c>
      <c r="G601" s="263">
        <v>1</v>
      </c>
      <c r="H601" s="355">
        <v>1</v>
      </c>
      <c r="I601" s="190">
        <v>1</v>
      </c>
      <c r="J601" s="190">
        <v>10</v>
      </c>
      <c r="K601" s="437">
        <v>10</v>
      </c>
      <c r="L601" s="233" t="s">
        <v>3894</v>
      </c>
      <c r="M601" s="47"/>
      <c r="N601" s="47"/>
      <c r="O601" s="47"/>
      <c r="P601" s="47"/>
      <c r="Q601" s="47"/>
      <c r="R601" s="47"/>
      <c r="S601" s="47"/>
      <c r="T601" s="47"/>
      <c r="U601" s="47"/>
      <c r="V601" s="47"/>
      <c r="W601" s="47"/>
      <c r="X601" s="47"/>
      <c r="Y601" s="47"/>
      <c r="Z601" s="47"/>
    </row>
    <row r="602" spans="1:26" ht="76.5">
      <c r="A602" s="190" t="s">
        <v>2645</v>
      </c>
      <c r="B602" s="190" t="s">
        <v>2646</v>
      </c>
      <c r="C602" s="190" t="s">
        <v>782</v>
      </c>
      <c r="D602" s="190" t="s">
        <v>5763</v>
      </c>
      <c r="E602" s="190" t="s">
        <v>5764</v>
      </c>
      <c r="F602" s="190" t="s">
        <v>5765</v>
      </c>
      <c r="G602" s="190">
        <v>3</v>
      </c>
      <c r="H602" s="190">
        <v>3</v>
      </c>
      <c r="I602" s="190">
        <v>3</v>
      </c>
      <c r="J602" s="190">
        <v>20</v>
      </c>
      <c r="K602" s="437">
        <f>J602/G602</f>
        <v>6.666666666666667</v>
      </c>
      <c r="L602" s="407" t="s">
        <v>3909</v>
      </c>
      <c r="M602" s="47"/>
      <c r="N602" s="47"/>
      <c r="O602" s="47"/>
      <c r="P602" s="47"/>
      <c r="Q602" s="47"/>
      <c r="R602" s="47"/>
      <c r="S602" s="47"/>
      <c r="T602" s="47"/>
      <c r="U602" s="47"/>
      <c r="V602" s="47"/>
      <c r="W602" s="47"/>
      <c r="X602" s="47"/>
      <c r="Y602" s="47"/>
      <c r="Z602" s="47"/>
    </row>
    <row r="603" spans="1:26" ht="408">
      <c r="A603" s="190" t="s">
        <v>2645</v>
      </c>
      <c r="B603" s="190" t="s">
        <v>2646</v>
      </c>
      <c r="C603" s="190" t="s">
        <v>782</v>
      </c>
      <c r="D603" s="190" t="s">
        <v>5766</v>
      </c>
      <c r="E603" s="190" t="s">
        <v>5767</v>
      </c>
      <c r="F603" s="190" t="s">
        <v>5765</v>
      </c>
      <c r="G603" s="190">
        <v>3</v>
      </c>
      <c r="H603" s="190">
        <v>3</v>
      </c>
      <c r="I603" s="190">
        <v>3</v>
      </c>
      <c r="J603" s="190">
        <v>20</v>
      </c>
      <c r="K603" s="437">
        <f t="shared" ref="K603:K666" si="9">J603/G603</f>
        <v>6.666666666666667</v>
      </c>
      <c r="L603" s="407" t="s">
        <v>3909</v>
      </c>
      <c r="M603" s="47"/>
      <c r="N603" s="47"/>
      <c r="O603" s="47"/>
      <c r="P603" s="47"/>
      <c r="Q603" s="47"/>
      <c r="R603" s="47"/>
      <c r="S603" s="47"/>
      <c r="T603" s="47"/>
      <c r="U603" s="47"/>
      <c r="V603" s="47"/>
      <c r="W603" s="47"/>
      <c r="X603" s="47"/>
      <c r="Y603" s="47"/>
      <c r="Z603" s="47"/>
    </row>
    <row r="604" spans="1:26" ht="76.5">
      <c r="A604" s="190" t="s">
        <v>2645</v>
      </c>
      <c r="B604" s="190" t="s">
        <v>2646</v>
      </c>
      <c r="C604" s="190" t="s">
        <v>782</v>
      </c>
      <c r="D604" s="190" t="s">
        <v>5768</v>
      </c>
      <c r="E604" s="190" t="s">
        <v>5769</v>
      </c>
      <c r="F604" s="190" t="s">
        <v>5770</v>
      </c>
      <c r="G604" s="190">
        <v>3</v>
      </c>
      <c r="H604" s="190">
        <v>3</v>
      </c>
      <c r="I604" s="190">
        <v>3</v>
      </c>
      <c r="J604" s="190">
        <v>20</v>
      </c>
      <c r="K604" s="437">
        <f t="shared" si="9"/>
        <v>6.666666666666667</v>
      </c>
      <c r="L604" s="407" t="s">
        <v>3909</v>
      </c>
      <c r="M604" s="47"/>
      <c r="N604" s="47"/>
      <c r="O604" s="47"/>
      <c r="P604" s="47"/>
      <c r="Q604" s="47"/>
      <c r="R604" s="47"/>
      <c r="S604" s="47"/>
      <c r="T604" s="47"/>
      <c r="U604" s="47"/>
      <c r="V604" s="47"/>
      <c r="W604" s="47"/>
      <c r="X604" s="47"/>
      <c r="Y604" s="47"/>
      <c r="Z604" s="47"/>
    </row>
    <row r="605" spans="1:26" ht="76.5">
      <c r="A605" s="190" t="s">
        <v>2645</v>
      </c>
      <c r="B605" s="190" t="s">
        <v>2646</v>
      </c>
      <c r="C605" s="190" t="s">
        <v>782</v>
      </c>
      <c r="D605" s="190" t="s">
        <v>5771</v>
      </c>
      <c r="E605" s="190" t="s">
        <v>5772</v>
      </c>
      <c r="F605" s="190" t="s">
        <v>5765</v>
      </c>
      <c r="G605" s="190">
        <v>3</v>
      </c>
      <c r="H605" s="190">
        <v>3</v>
      </c>
      <c r="I605" s="190">
        <v>3</v>
      </c>
      <c r="J605" s="190">
        <v>20</v>
      </c>
      <c r="K605" s="437">
        <f t="shared" si="9"/>
        <v>6.666666666666667</v>
      </c>
      <c r="L605" s="407" t="s">
        <v>3909</v>
      </c>
      <c r="M605" s="47"/>
      <c r="N605" s="47"/>
      <c r="O605" s="47"/>
      <c r="P605" s="47"/>
      <c r="Q605" s="47"/>
      <c r="R605" s="47"/>
      <c r="S605" s="47"/>
      <c r="T605" s="47"/>
      <c r="U605" s="47"/>
      <c r="V605" s="47"/>
      <c r="W605" s="47"/>
      <c r="X605" s="47"/>
      <c r="Y605" s="47"/>
      <c r="Z605" s="47"/>
    </row>
    <row r="606" spans="1:26" ht="76.5">
      <c r="A606" s="190" t="s">
        <v>2645</v>
      </c>
      <c r="B606" s="190" t="s">
        <v>2646</v>
      </c>
      <c r="C606" s="190" t="s">
        <v>782</v>
      </c>
      <c r="D606" s="190" t="s">
        <v>5773</v>
      </c>
      <c r="E606" s="470" t="s">
        <v>5774</v>
      </c>
      <c r="F606" s="190" t="s">
        <v>5765</v>
      </c>
      <c r="G606" s="190">
        <v>3</v>
      </c>
      <c r="H606" s="190">
        <v>3</v>
      </c>
      <c r="I606" s="190">
        <v>3</v>
      </c>
      <c r="J606" s="190">
        <v>20</v>
      </c>
      <c r="K606" s="437">
        <f t="shared" si="9"/>
        <v>6.666666666666667</v>
      </c>
      <c r="L606" s="407" t="s">
        <v>3909</v>
      </c>
      <c r="M606" s="47"/>
      <c r="N606" s="47"/>
      <c r="O606" s="47"/>
      <c r="P606" s="47"/>
      <c r="Q606" s="47"/>
      <c r="R606" s="47"/>
      <c r="S606" s="47"/>
      <c r="T606" s="47"/>
      <c r="U606" s="47"/>
      <c r="V606" s="47"/>
      <c r="W606" s="47"/>
      <c r="X606" s="47"/>
      <c r="Y606" s="47"/>
      <c r="Z606" s="47"/>
    </row>
    <row r="607" spans="1:26" ht="127.5">
      <c r="A607" s="190" t="s">
        <v>2645</v>
      </c>
      <c r="B607" s="190" t="s">
        <v>2646</v>
      </c>
      <c r="C607" s="190" t="s">
        <v>782</v>
      </c>
      <c r="D607" s="190" t="s">
        <v>5775</v>
      </c>
      <c r="E607" s="190" t="s">
        <v>5776</v>
      </c>
      <c r="F607" s="190" t="s">
        <v>5765</v>
      </c>
      <c r="G607" s="190">
        <v>3</v>
      </c>
      <c r="H607" s="190">
        <v>3</v>
      </c>
      <c r="I607" s="190">
        <v>3</v>
      </c>
      <c r="J607" s="190">
        <v>20</v>
      </c>
      <c r="K607" s="437">
        <f t="shared" si="9"/>
        <v>6.666666666666667</v>
      </c>
      <c r="L607" s="407" t="s">
        <v>3909</v>
      </c>
      <c r="M607" s="47"/>
      <c r="N607" s="47"/>
      <c r="O607" s="47"/>
      <c r="P607" s="47"/>
      <c r="Q607" s="47"/>
      <c r="R607" s="47"/>
      <c r="S607" s="47"/>
      <c r="T607" s="47"/>
      <c r="U607" s="47"/>
      <c r="V607" s="47"/>
      <c r="W607" s="47"/>
      <c r="X607" s="47"/>
      <c r="Y607" s="47"/>
      <c r="Z607" s="47"/>
    </row>
    <row r="608" spans="1:26" ht="102">
      <c r="A608" s="190" t="s">
        <v>2645</v>
      </c>
      <c r="B608" s="190" t="s">
        <v>2646</v>
      </c>
      <c r="C608" s="190" t="s">
        <v>782</v>
      </c>
      <c r="D608" s="190" t="s">
        <v>5777</v>
      </c>
      <c r="E608" s="190" t="s">
        <v>5778</v>
      </c>
      <c r="F608" s="190" t="s">
        <v>5765</v>
      </c>
      <c r="G608" s="190">
        <v>3</v>
      </c>
      <c r="H608" s="190">
        <v>3</v>
      </c>
      <c r="I608" s="190">
        <v>3</v>
      </c>
      <c r="J608" s="190">
        <v>20</v>
      </c>
      <c r="K608" s="437">
        <f t="shared" si="9"/>
        <v>6.666666666666667</v>
      </c>
      <c r="L608" s="407" t="s">
        <v>3909</v>
      </c>
      <c r="M608" s="47"/>
      <c r="N608" s="47"/>
      <c r="O608" s="47"/>
      <c r="P608" s="47"/>
      <c r="Q608" s="47"/>
      <c r="R608" s="47"/>
      <c r="S608" s="47"/>
      <c r="T608" s="47"/>
      <c r="U608" s="47"/>
      <c r="V608" s="47"/>
      <c r="W608" s="47"/>
      <c r="X608" s="47"/>
      <c r="Y608" s="47"/>
      <c r="Z608" s="47"/>
    </row>
    <row r="609" spans="1:26" ht="89.25">
      <c r="A609" s="190" t="s">
        <v>2645</v>
      </c>
      <c r="B609" s="190" t="s">
        <v>2646</v>
      </c>
      <c r="C609" s="190" t="s">
        <v>782</v>
      </c>
      <c r="D609" s="190" t="s">
        <v>5779</v>
      </c>
      <c r="E609" s="190" t="s">
        <v>5780</v>
      </c>
      <c r="F609" s="190" t="s">
        <v>5765</v>
      </c>
      <c r="G609" s="190">
        <v>3</v>
      </c>
      <c r="H609" s="190">
        <v>3</v>
      </c>
      <c r="I609" s="190">
        <v>3</v>
      </c>
      <c r="J609" s="190">
        <v>20</v>
      </c>
      <c r="K609" s="437">
        <f t="shared" si="9"/>
        <v>6.666666666666667</v>
      </c>
      <c r="L609" s="407" t="s">
        <v>3909</v>
      </c>
      <c r="M609" s="47"/>
      <c r="N609" s="47"/>
      <c r="O609" s="47"/>
      <c r="P609" s="47"/>
      <c r="Q609" s="47"/>
      <c r="R609" s="47"/>
      <c r="S609" s="47"/>
      <c r="T609" s="47"/>
      <c r="U609" s="47"/>
      <c r="V609" s="47"/>
      <c r="W609" s="47"/>
      <c r="X609" s="47"/>
      <c r="Y609" s="47"/>
      <c r="Z609" s="47"/>
    </row>
    <row r="610" spans="1:26" ht="76.5">
      <c r="A610" s="190" t="s">
        <v>2645</v>
      </c>
      <c r="B610" s="190" t="s">
        <v>2646</v>
      </c>
      <c r="C610" s="190" t="s">
        <v>782</v>
      </c>
      <c r="D610" s="190" t="s">
        <v>5781</v>
      </c>
      <c r="E610" s="190" t="s">
        <v>5782</v>
      </c>
      <c r="F610" s="190" t="s">
        <v>1871</v>
      </c>
      <c r="G610" s="190">
        <v>3</v>
      </c>
      <c r="H610" s="190">
        <v>3</v>
      </c>
      <c r="I610" s="190">
        <v>3</v>
      </c>
      <c r="J610" s="190">
        <v>20</v>
      </c>
      <c r="K610" s="437">
        <f t="shared" si="9"/>
        <v>6.666666666666667</v>
      </c>
      <c r="L610" s="407" t="s">
        <v>3909</v>
      </c>
      <c r="M610" s="47"/>
      <c r="N610" s="47"/>
      <c r="O610" s="47"/>
      <c r="P610" s="47"/>
      <c r="Q610" s="47"/>
      <c r="R610" s="47"/>
      <c r="S610" s="47"/>
      <c r="T610" s="47"/>
      <c r="U610" s="47"/>
      <c r="V610" s="47"/>
      <c r="W610" s="47"/>
      <c r="X610" s="47"/>
      <c r="Y610" s="47"/>
      <c r="Z610" s="47"/>
    </row>
    <row r="611" spans="1:26" ht="165.75">
      <c r="A611" s="190" t="s">
        <v>2645</v>
      </c>
      <c r="B611" s="190" t="s">
        <v>2646</v>
      </c>
      <c r="C611" s="190" t="s">
        <v>782</v>
      </c>
      <c r="D611" s="190" t="s">
        <v>5783</v>
      </c>
      <c r="E611" s="190" t="s">
        <v>5784</v>
      </c>
      <c r="F611" s="190" t="s">
        <v>5765</v>
      </c>
      <c r="G611" s="190">
        <v>3</v>
      </c>
      <c r="H611" s="190">
        <v>3</v>
      </c>
      <c r="I611" s="190">
        <v>3</v>
      </c>
      <c r="J611" s="190">
        <v>20</v>
      </c>
      <c r="K611" s="437">
        <f t="shared" si="9"/>
        <v>6.666666666666667</v>
      </c>
      <c r="L611" s="407" t="s">
        <v>3909</v>
      </c>
      <c r="M611" s="47"/>
      <c r="N611" s="47"/>
      <c r="O611" s="47"/>
      <c r="P611" s="47"/>
      <c r="Q611" s="47"/>
      <c r="R611" s="47"/>
      <c r="S611" s="47"/>
      <c r="T611" s="47"/>
      <c r="U611" s="47"/>
      <c r="V611" s="47"/>
      <c r="W611" s="47"/>
      <c r="X611" s="47"/>
      <c r="Y611" s="47"/>
      <c r="Z611" s="47"/>
    </row>
    <row r="612" spans="1:26" ht="357">
      <c r="A612" s="190" t="s">
        <v>2645</v>
      </c>
      <c r="B612" s="190" t="s">
        <v>2646</v>
      </c>
      <c r="C612" s="190" t="s">
        <v>782</v>
      </c>
      <c r="D612" s="190" t="s">
        <v>5785</v>
      </c>
      <c r="E612" s="190" t="s">
        <v>5786</v>
      </c>
      <c r="F612" s="190" t="s">
        <v>5765</v>
      </c>
      <c r="G612" s="190">
        <v>3</v>
      </c>
      <c r="H612" s="190">
        <v>3</v>
      </c>
      <c r="I612" s="190">
        <v>3</v>
      </c>
      <c r="J612" s="190">
        <v>20</v>
      </c>
      <c r="K612" s="437">
        <f t="shared" si="9"/>
        <v>6.666666666666667</v>
      </c>
      <c r="L612" s="407" t="s">
        <v>3909</v>
      </c>
      <c r="M612" s="47"/>
      <c r="N612" s="47"/>
      <c r="O612" s="47"/>
      <c r="P612" s="47"/>
      <c r="Q612" s="47"/>
      <c r="R612" s="47"/>
      <c r="S612" s="47"/>
      <c r="T612" s="47"/>
      <c r="U612" s="47"/>
      <c r="V612" s="47"/>
      <c r="W612" s="47"/>
      <c r="X612" s="47"/>
      <c r="Y612" s="47"/>
      <c r="Z612" s="47"/>
    </row>
    <row r="613" spans="1:26" ht="102">
      <c r="A613" s="190" t="s">
        <v>2645</v>
      </c>
      <c r="B613" s="190" t="s">
        <v>2646</v>
      </c>
      <c r="C613" s="190" t="s">
        <v>782</v>
      </c>
      <c r="D613" s="190" t="s">
        <v>5787</v>
      </c>
      <c r="E613" s="190" t="s">
        <v>5788</v>
      </c>
      <c r="F613" s="190" t="s">
        <v>5765</v>
      </c>
      <c r="G613" s="190">
        <v>3</v>
      </c>
      <c r="H613" s="190">
        <v>3</v>
      </c>
      <c r="I613" s="190">
        <v>3</v>
      </c>
      <c r="J613" s="190">
        <v>20</v>
      </c>
      <c r="K613" s="437">
        <f t="shared" si="9"/>
        <v>6.666666666666667</v>
      </c>
      <c r="L613" s="407" t="s">
        <v>3909</v>
      </c>
      <c r="M613" s="47"/>
      <c r="N613" s="47"/>
      <c r="O613" s="47"/>
      <c r="P613" s="47"/>
      <c r="Q613" s="47"/>
      <c r="R613" s="47"/>
      <c r="S613" s="47"/>
      <c r="T613" s="47"/>
      <c r="U613" s="47"/>
      <c r="V613" s="47"/>
      <c r="W613" s="47"/>
      <c r="X613" s="47"/>
      <c r="Y613" s="47"/>
      <c r="Z613" s="47"/>
    </row>
    <row r="614" spans="1:26" ht="76.5">
      <c r="A614" s="190" t="s">
        <v>2645</v>
      </c>
      <c r="B614" s="190" t="s">
        <v>2646</v>
      </c>
      <c r="C614" s="190" t="s">
        <v>782</v>
      </c>
      <c r="D614" s="190" t="s">
        <v>5789</v>
      </c>
      <c r="E614" s="190" t="s">
        <v>5790</v>
      </c>
      <c r="F614" s="190" t="s">
        <v>5765</v>
      </c>
      <c r="G614" s="190">
        <v>3</v>
      </c>
      <c r="H614" s="190">
        <v>3</v>
      </c>
      <c r="I614" s="190">
        <v>3</v>
      </c>
      <c r="J614" s="190">
        <v>20</v>
      </c>
      <c r="K614" s="437">
        <f t="shared" si="9"/>
        <v>6.666666666666667</v>
      </c>
      <c r="L614" s="407" t="s">
        <v>3909</v>
      </c>
      <c r="M614" s="47"/>
      <c r="N614" s="47"/>
      <c r="O614" s="47"/>
      <c r="P614" s="47"/>
      <c r="Q614" s="47"/>
      <c r="R614" s="47"/>
      <c r="S614" s="47"/>
      <c r="T614" s="47"/>
      <c r="U614" s="47"/>
      <c r="V614" s="47"/>
      <c r="W614" s="47"/>
      <c r="X614" s="47"/>
      <c r="Y614" s="47"/>
      <c r="Z614" s="47"/>
    </row>
    <row r="615" spans="1:26" ht="76.5">
      <c r="A615" s="190" t="s">
        <v>2645</v>
      </c>
      <c r="B615" s="190" t="s">
        <v>2646</v>
      </c>
      <c r="C615" s="190" t="s">
        <v>782</v>
      </c>
      <c r="D615" s="190" t="s">
        <v>5791</v>
      </c>
      <c r="E615" s="190" t="s">
        <v>5792</v>
      </c>
      <c r="F615" s="190" t="s">
        <v>5765</v>
      </c>
      <c r="G615" s="190">
        <v>3</v>
      </c>
      <c r="H615" s="190">
        <v>3</v>
      </c>
      <c r="I615" s="190">
        <v>3</v>
      </c>
      <c r="J615" s="190">
        <v>20</v>
      </c>
      <c r="K615" s="437">
        <f t="shared" si="9"/>
        <v>6.666666666666667</v>
      </c>
      <c r="L615" s="407" t="s">
        <v>3909</v>
      </c>
      <c r="M615" s="47"/>
      <c r="N615" s="47"/>
      <c r="O615" s="47"/>
      <c r="P615" s="47"/>
      <c r="Q615" s="47"/>
      <c r="R615" s="47"/>
      <c r="S615" s="47"/>
      <c r="T615" s="47"/>
      <c r="U615" s="47"/>
      <c r="V615" s="47"/>
      <c r="W615" s="47"/>
      <c r="X615" s="47"/>
      <c r="Y615" s="47"/>
      <c r="Z615" s="47"/>
    </row>
    <row r="616" spans="1:26" ht="76.5">
      <c r="A616" s="190" t="s">
        <v>2645</v>
      </c>
      <c r="B616" s="190" t="s">
        <v>2646</v>
      </c>
      <c r="C616" s="190" t="s">
        <v>782</v>
      </c>
      <c r="D616" s="190" t="s">
        <v>5793</v>
      </c>
      <c r="E616" s="470" t="s">
        <v>5794</v>
      </c>
      <c r="F616" s="190" t="s">
        <v>3053</v>
      </c>
      <c r="G616" s="190">
        <v>3</v>
      </c>
      <c r="H616" s="190">
        <v>3</v>
      </c>
      <c r="I616" s="190">
        <v>3</v>
      </c>
      <c r="J616" s="190">
        <v>20</v>
      </c>
      <c r="K616" s="437">
        <f t="shared" si="9"/>
        <v>6.666666666666667</v>
      </c>
      <c r="L616" s="407" t="s">
        <v>3909</v>
      </c>
      <c r="M616" s="47"/>
      <c r="N616" s="47"/>
      <c r="O616" s="47"/>
      <c r="P616" s="47"/>
      <c r="Q616" s="47"/>
      <c r="R616" s="47"/>
      <c r="S616" s="47"/>
      <c r="T616" s="47"/>
      <c r="U616" s="47"/>
      <c r="V616" s="47"/>
      <c r="W616" s="47"/>
      <c r="X616" s="47"/>
      <c r="Y616" s="47"/>
      <c r="Z616" s="47"/>
    </row>
    <row r="617" spans="1:26" ht="89.25">
      <c r="A617" s="190" t="s">
        <v>2645</v>
      </c>
      <c r="B617" s="190" t="s">
        <v>2646</v>
      </c>
      <c r="C617" s="190" t="s">
        <v>782</v>
      </c>
      <c r="D617" s="190" t="s">
        <v>5795</v>
      </c>
      <c r="E617" s="190" t="s">
        <v>5796</v>
      </c>
      <c r="F617" s="190" t="s">
        <v>5797</v>
      </c>
      <c r="G617" s="190">
        <v>3</v>
      </c>
      <c r="H617" s="190">
        <v>3</v>
      </c>
      <c r="I617" s="190">
        <v>3</v>
      </c>
      <c r="J617" s="190">
        <v>10</v>
      </c>
      <c r="K617" s="437">
        <f t="shared" si="9"/>
        <v>3.3333333333333335</v>
      </c>
      <c r="L617" s="407" t="s">
        <v>3909</v>
      </c>
      <c r="M617" s="47"/>
      <c r="N617" s="47"/>
      <c r="O617" s="47"/>
      <c r="P617" s="47"/>
      <c r="Q617" s="47"/>
      <c r="R617" s="47"/>
      <c r="S617" s="47"/>
      <c r="T617" s="47"/>
      <c r="U617" s="47"/>
      <c r="V617" s="47"/>
      <c r="W617" s="47"/>
      <c r="X617" s="47"/>
      <c r="Y617" s="47"/>
      <c r="Z617" s="47"/>
    </row>
    <row r="618" spans="1:26" ht="76.5">
      <c r="A618" s="190" t="s">
        <v>2645</v>
      </c>
      <c r="B618" s="190" t="s">
        <v>2646</v>
      </c>
      <c r="C618" s="190" t="s">
        <v>782</v>
      </c>
      <c r="D618" s="190" t="s">
        <v>5798</v>
      </c>
      <c r="E618" s="190" t="s">
        <v>5799</v>
      </c>
      <c r="F618" s="190" t="s">
        <v>5797</v>
      </c>
      <c r="G618" s="190">
        <v>3</v>
      </c>
      <c r="H618" s="190">
        <v>3</v>
      </c>
      <c r="I618" s="190">
        <v>3</v>
      </c>
      <c r="J618" s="190">
        <v>10</v>
      </c>
      <c r="K618" s="437">
        <f t="shared" si="9"/>
        <v>3.3333333333333335</v>
      </c>
      <c r="L618" s="407" t="s">
        <v>3909</v>
      </c>
      <c r="M618" s="47"/>
      <c r="N618" s="47"/>
      <c r="O618" s="47"/>
      <c r="P618" s="47"/>
      <c r="Q618" s="47"/>
      <c r="R618" s="47"/>
      <c r="S618" s="47"/>
      <c r="T618" s="47"/>
      <c r="U618" s="47"/>
      <c r="V618" s="47"/>
      <c r="W618" s="47"/>
      <c r="X618" s="47"/>
      <c r="Y618" s="47"/>
      <c r="Z618" s="47"/>
    </row>
    <row r="619" spans="1:26" ht="76.5">
      <c r="A619" s="190" t="s">
        <v>2645</v>
      </c>
      <c r="B619" s="190" t="s">
        <v>2646</v>
      </c>
      <c r="C619" s="190" t="s">
        <v>782</v>
      </c>
      <c r="D619" s="190" t="s">
        <v>5800</v>
      </c>
      <c r="E619" s="190"/>
      <c r="F619" s="190" t="s">
        <v>5797</v>
      </c>
      <c r="G619" s="190">
        <v>3</v>
      </c>
      <c r="H619" s="190">
        <v>3</v>
      </c>
      <c r="I619" s="190">
        <v>3</v>
      </c>
      <c r="J619" s="190">
        <v>10</v>
      </c>
      <c r="K619" s="437">
        <f t="shared" si="9"/>
        <v>3.3333333333333335</v>
      </c>
      <c r="L619" s="407" t="s">
        <v>3909</v>
      </c>
      <c r="M619" s="47"/>
      <c r="N619" s="47"/>
      <c r="O619" s="47"/>
      <c r="P619" s="47"/>
      <c r="Q619" s="47"/>
      <c r="R619" s="47"/>
      <c r="S619" s="47"/>
      <c r="T619" s="47"/>
      <c r="U619" s="47"/>
      <c r="V619" s="47"/>
      <c r="W619" s="47"/>
      <c r="X619" s="47"/>
      <c r="Y619" s="47"/>
      <c r="Z619" s="47"/>
    </row>
    <row r="620" spans="1:26" ht="76.5">
      <c r="A620" s="190" t="s">
        <v>4624</v>
      </c>
      <c r="B620" s="190" t="s">
        <v>4625</v>
      </c>
      <c r="C620" s="190" t="s">
        <v>782</v>
      </c>
      <c r="D620" s="190" t="s">
        <v>5801</v>
      </c>
      <c r="E620" s="190" t="s">
        <v>5802</v>
      </c>
      <c r="F620" s="190" t="s">
        <v>5765</v>
      </c>
      <c r="G620" s="190">
        <v>2</v>
      </c>
      <c r="H620" s="190">
        <v>2</v>
      </c>
      <c r="I620" s="190">
        <v>2</v>
      </c>
      <c r="J620" s="190">
        <v>20</v>
      </c>
      <c r="K620" s="437">
        <f t="shared" si="9"/>
        <v>10</v>
      </c>
      <c r="L620" s="407" t="s">
        <v>3909</v>
      </c>
      <c r="M620" s="47"/>
      <c r="N620" s="47"/>
      <c r="O620" s="47"/>
      <c r="P620" s="47"/>
      <c r="Q620" s="47"/>
      <c r="R620" s="47"/>
      <c r="S620" s="47"/>
      <c r="T620" s="47"/>
      <c r="U620" s="47"/>
      <c r="V620" s="47"/>
      <c r="W620" s="47"/>
      <c r="X620" s="47"/>
      <c r="Y620" s="47"/>
      <c r="Z620" s="47"/>
    </row>
    <row r="621" spans="1:26" ht="76.5">
      <c r="A621" s="190" t="s">
        <v>4624</v>
      </c>
      <c r="B621" s="190" t="s">
        <v>4625</v>
      </c>
      <c r="C621" s="190" t="s">
        <v>782</v>
      </c>
      <c r="D621" s="190" t="s">
        <v>5803</v>
      </c>
      <c r="E621" s="190" t="s">
        <v>5804</v>
      </c>
      <c r="F621" s="190" t="s">
        <v>5765</v>
      </c>
      <c r="G621" s="190">
        <v>2</v>
      </c>
      <c r="H621" s="190">
        <v>2</v>
      </c>
      <c r="I621" s="190">
        <v>2</v>
      </c>
      <c r="J621" s="190">
        <v>20</v>
      </c>
      <c r="K621" s="437">
        <f t="shared" si="9"/>
        <v>10</v>
      </c>
      <c r="L621" s="407" t="s">
        <v>3909</v>
      </c>
      <c r="M621" s="47"/>
      <c r="N621" s="47"/>
      <c r="O621" s="47"/>
      <c r="P621" s="47"/>
      <c r="Q621" s="47"/>
      <c r="R621" s="47"/>
      <c r="S621" s="47"/>
      <c r="T621" s="47"/>
      <c r="U621" s="47"/>
      <c r="V621" s="47"/>
      <c r="W621" s="47"/>
      <c r="X621" s="47"/>
      <c r="Y621" s="47"/>
      <c r="Z621" s="47"/>
    </row>
    <row r="622" spans="1:26" ht="76.5">
      <c r="A622" s="190" t="s">
        <v>4624</v>
      </c>
      <c r="B622" s="190" t="s">
        <v>4625</v>
      </c>
      <c r="C622" s="190" t="s">
        <v>782</v>
      </c>
      <c r="D622" s="190" t="s">
        <v>5805</v>
      </c>
      <c r="E622" s="190" t="s">
        <v>5806</v>
      </c>
      <c r="F622" s="190" t="s">
        <v>5765</v>
      </c>
      <c r="G622" s="190">
        <v>2</v>
      </c>
      <c r="H622" s="190">
        <v>2</v>
      </c>
      <c r="I622" s="190">
        <v>2</v>
      </c>
      <c r="J622" s="190">
        <v>20</v>
      </c>
      <c r="K622" s="437">
        <f t="shared" si="9"/>
        <v>10</v>
      </c>
      <c r="L622" s="407" t="s">
        <v>3909</v>
      </c>
      <c r="M622" s="47"/>
      <c r="N622" s="47"/>
      <c r="O622" s="47"/>
      <c r="P622" s="47"/>
      <c r="Q622" s="47"/>
      <c r="R622" s="47"/>
      <c r="S622" s="47"/>
      <c r="T622" s="47"/>
      <c r="U622" s="47"/>
      <c r="V622" s="47"/>
      <c r="W622" s="47"/>
      <c r="X622" s="47"/>
      <c r="Y622" s="47"/>
      <c r="Z622" s="47"/>
    </row>
    <row r="623" spans="1:26" ht="229.5">
      <c r="A623" s="190" t="s">
        <v>4624</v>
      </c>
      <c r="B623" s="190" t="s">
        <v>4625</v>
      </c>
      <c r="C623" s="190" t="s">
        <v>782</v>
      </c>
      <c r="D623" s="190" t="s">
        <v>5807</v>
      </c>
      <c r="E623" s="190" t="s">
        <v>5808</v>
      </c>
      <c r="F623" s="190" t="s">
        <v>5765</v>
      </c>
      <c r="G623" s="190">
        <v>2</v>
      </c>
      <c r="H623" s="190">
        <v>2</v>
      </c>
      <c r="I623" s="190">
        <v>2</v>
      </c>
      <c r="J623" s="190">
        <v>20</v>
      </c>
      <c r="K623" s="437">
        <f t="shared" si="9"/>
        <v>10</v>
      </c>
      <c r="L623" s="407" t="s">
        <v>3909</v>
      </c>
      <c r="M623" s="47"/>
      <c r="N623" s="47"/>
      <c r="O623" s="47"/>
      <c r="P623" s="47"/>
      <c r="Q623" s="47"/>
      <c r="R623" s="47"/>
      <c r="S623" s="47"/>
      <c r="T623" s="47"/>
      <c r="U623" s="47"/>
      <c r="V623" s="47"/>
      <c r="W623" s="47"/>
      <c r="X623" s="47"/>
      <c r="Y623" s="47"/>
      <c r="Z623" s="47"/>
    </row>
    <row r="624" spans="1:26" ht="102">
      <c r="A624" s="190" t="s">
        <v>4624</v>
      </c>
      <c r="B624" s="190" t="s">
        <v>4625</v>
      </c>
      <c r="C624" s="190" t="s">
        <v>782</v>
      </c>
      <c r="D624" s="190" t="s">
        <v>5809</v>
      </c>
      <c r="E624" s="190" t="s">
        <v>5810</v>
      </c>
      <c r="F624" s="190" t="s">
        <v>5765</v>
      </c>
      <c r="G624" s="190">
        <v>2</v>
      </c>
      <c r="H624" s="190">
        <v>2</v>
      </c>
      <c r="I624" s="190">
        <v>2</v>
      </c>
      <c r="J624" s="190">
        <v>20</v>
      </c>
      <c r="K624" s="437">
        <f t="shared" si="9"/>
        <v>10</v>
      </c>
      <c r="L624" s="407" t="s">
        <v>3909</v>
      </c>
      <c r="M624" s="47"/>
      <c r="N624" s="47"/>
      <c r="O624" s="47"/>
      <c r="P624" s="47"/>
      <c r="Q624" s="47"/>
      <c r="R624" s="47"/>
      <c r="S624" s="47"/>
      <c r="T624" s="47"/>
      <c r="U624" s="47"/>
      <c r="V624" s="47"/>
      <c r="W624" s="47"/>
      <c r="X624" s="47"/>
      <c r="Y624" s="47"/>
      <c r="Z624" s="47"/>
    </row>
    <row r="625" spans="1:26" ht="114.75">
      <c r="A625" s="190" t="s">
        <v>4624</v>
      </c>
      <c r="B625" s="190" t="s">
        <v>4625</v>
      </c>
      <c r="C625" s="190" t="s">
        <v>782</v>
      </c>
      <c r="D625" s="190" t="s">
        <v>5811</v>
      </c>
      <c r="E625" s="190" t="s">
        <v>5812</v>
      </c>
      <c r="F625" s="190" t="s">
        <v>5765</v>
      </c>
      <c r="G625" s="190">
        <v>2</v>
      </c>
      <c r="H625" s="190">
        <v>2</v>
      </c>
      <c r="I625" s="190">
        <v>2</v>
      </c>
      <c r="J625" s="190">
        <v>20</v>
      </c>
      <c r="K625" s="437">
        <f t="shared" si="9"/>
        <v>10</v>
      </c>
      <c r="L625" s="407" t="s">
        <v>3909</v>
      </c>
      <c r="M625" s="47"/>
      <c r="N625" s="47"/>
      <c r="O625" s="47"/>
      <c r="P625" s="47"/>
      <c r="Q625" s="47"/>
      <c r="R625" s="47"/>
      <c r="S625" s="47"/>
      <c r="T625" s="47"/>
      <c r="U625" s="47"/>
      <c r="V625" s="47"/>
      <c r="W625" s="47"/>
      <c r="X625" s="47"/>
      <c r="Y625" s="47"/>
      <c r="Z625" s="47"/>
    </row>
    <row r="626" spans="1:26" ht="76.5">
      <c r="A626" s="190" t="s">
        <v>4624</v>
      </c>
      <c r="B626" s="190" t="s">
        <v>4625</v>
      </c>
      <c r="C626" s="190" t="s">
        <v>782</v>
      </c>
      <c r="D626" s="190" t="s">
        <v>5813</v>
      </c>
      <c r="E626" s="190" t="s">
        <v>5814</v>
      </c>
      <c r="F626" s="190" t="s">
        <v>5765</v>
      </c>
      <c r="G626" s="190">
        <v>2</v>
      </c>
      <c r="H626" s="190">
        <v>2</v>
      </c>
      <c r="I626" s="190">
        <v>2</v>
      </c>
      <c r="J626" s="190">
        <v>20</v>
      </c>
      <c r="K626" s="437">
        <f t="shared" si="9"/>
        <v>10</v>
      </c>
      <c r="L626" s="407" t="s">
        <v>3909</v>
      </c>
      <c r="M626" s="47"/>
      <c r="N626" s="47"/>
      <c r="O626" s="47"/>
      <c r="P626" s="47"/>
      <c r="Q626" s="47"/>
      <c r="R626" s="47"/>
      <c r="S626" s="47"/>
      <c r="T626" s="47"/>
      <c r="U626" s="47"/>
      <c r="V626" s="47"/>
      <c r="W626" s="47"/>
      <c r="X626" s="47"/>
      <c r="Y626" s="47"/>
      <c r="Z626" s="47"/>
    </row>
    <row r="627" spans="1:26" ht="76.5">
      <c r="A627" s="190" t="s">
        <v>4624</v>
      </c>
      <c r="B627" s="190" t="s">
        <v>4625</v>
      </c>
      <c r="C627" s="190" t="s">
        <v>782</v>
      </c>
      <c r="D627" s="190" t="s">
        <v>5815</v>
      </c>
      <c r="E627" s="190" t="s">
        <v>5816</v>
      </c>
      <c r="F627" s="190" t="s">
        <v>5817</v>
      </c>
      <c r="G627" s="190">
        <v>2</v>
      </c>
      <c r="H627" s="190">
        <v>2</v>
      </c>
      <c r="I627" s="190">
        <v>2</v>
      </c>
      <c r="J627" s="190">
        <v>20</v>
      </c>
      <c r="K627" s="437">
        <f t="shared" si="9"/>
        <v>10</v>
      </c>
      <c r="L627" s="407" t="s">
        <v>3909</v>
      </c>
      <c r="M627" s="47"/>
      <c r="N627" s="47"/>
      <c r="O627" s="47"/>
      <c r="P627" s="47"/>
      <c r="Q627" s="47"/>
      <c r="R627" s="47"/>
      <c r="S627" s="47"/>
      <c r="T627" s="47"/>
      <c r="U627" s="47"/>
      <c r="V627" s="47"/>
      <c r="W627" s="47"/>
      <c r="X627" s="47"/>
      <c r="Y627" s="47"/>
      <c r="Z627" s="47"/>
    </row>
    <row r="628" spans="1:26" ht="89.25">
      <c r="A628" s="190" t="s">
        <v>4624</v>
      </c>
      <c r="B628" s="190" t="s">
        <v>4625</v>
      </c>
      <c r="C628" s="190" t="s">
        <v>782</v>
      </c>
      <c r="D628" s="190" t="s">
        <v>5818</v>
      </c>
      <c r="E628" s="190" t="s">
        <v>5819</v>
      </c>
      <c r="F628" s="190" t="s">
        <v>5820</v>
      </c>
      <c r="G628" s="190">
        <v>2</v>
      </c>
      <c r="H628" s="190">
        <v>2</v>
      </c>
      <c r="I628" s="190">
        <v>2</v>
      </c>
      <c r="J628" s="190">
        <v>20</v>
      </c>
      <c r="K628" s="437">
        <f t="shared" si="9"/>
        <v>10</v>
      </c>
      <c r="L628" s="407" t="s">
        <v>3909</v>
      </c>
      <c r="M628" s="47"/>
      <c r="N628" s="47"/>
      <c r="O628" s="47"/>
      <c r="P628" s="47"/>
      <c r="Q628" s="47"/>
      <c r="R628" s="47"/>
      <c r="S628" s="47"/>
      <c r="T628" s="47"/>
      <c r="U628" s="47"/>
      <c r="V628" s="47"/>
      <c r="W628" s="47"/>
      <c r="X628" s="47"/>
      <c r="Y628" s="47"/>
      <c r="Z628" s="47"/>
    </row>
    <row r="629" spans="1:26" ht="89.25">
      <c r="A629" s="190" t="s">
        <v>4624</v>
      </c>
      <c r="B629" s="190" t="s">
        <v>4625</v>
      </c>
      <c r="C629" s="190" t="s">
        <v>782</v>
      </c>
      <c r="D629" s="190" t="s">
        <v>5821</v>
      </c>
      <c r="E629" s="190" t="s">
        <v>5822</v>
      </c>
      <c r="F629" s="190" t="s">
        <v>5765</v>
      </c>
      <c r="G629" s="190">
        <v>2</v>
      </c>
      <c r="H629" s="190">
        <v>2</v>
      </c>
      <c r="I629" s="190">
        <v>2</v>
      </c>
      <c r="J629" s="190">
        <v>20</v>
      </c>
      <c r="K629" s="437">
        <f t="shared" si="9"/>
        <v>10</v>
      </c>
      <c r="L629" s="407" t="s">
        <v>3909</v>
      </c>
      <c r="M629" s="47"/>
      <c r="N629" s="47"/>
      <c r="O629" s="47"/>
      <c r="P629" s="47"/>
      <c r="Q629" s="47"/>
      <c r="R629" s="47"/>
      <c r="S629" s="47"/>
      <c r="T629" s="47"/>
      <c r="U629" s="47"/>
      <c r="V629" s="47"/>
      <c r="W629" s="47"/>
      <c r="X629" s="47"/>
      <c r="Y629" s="47"/>
      <c r="Z629" s="47"/>
    </row>
    <row r="630" spans="1:26" ht="255">
      <c r="A630" s="190" t="s">
        <v>4624</v>
      </c>
      <c r="B630" s="190" t="s">
        <v>4625</v>
      </c>
      <c r="C630" s="190" t="s">
        <v>782</v>
      </c>
      <c r="D630" s="190" t="s">
        <v>5823</v>
      </c>
      <c r="E630" s="190" t="s">
        <v>5824</v>
      </c>
      <c r="F630" s="190" t="s">
        <v>5765</v>
      </c>
      <c r="G630" s="190">
        <v>2</v>
      </c>
      <c r="H630" s="190">
        <v>2</v>
      </c>
      <c r="I630" s="190">
        <v>2</v>
      </c>
      <c r="J630" s="190">
        <v>20</v>
      </c>
      <c r="K630" s="437">
        <f t="shared" si="9"/>
        <v>10</v>
      </c>
      <c r="L630" s="407" t="s">
        <v>3909</v>
      </c>
      <c r="M630" s="47"/>
      <c r="N630" s="47"/>
      <c r="O630" s="47"/>
      <c r="P630" s="47"/>
      <c r="Q630" s="47"/>
      <c r="R630" s="47"/>
      <c r="S630" s="47"/>
      <c r="T630" s="47"/>
      <c r="U630" s="47"/>
      <c r="V630" s="47"/>
      <c r="W630" s="47"/>
      <c r="X630" s="47"/>
      <c r="Y630" s="47"/>
      <c r="Z630" s="47"/>
    </row>
    <row r="631" spans="1:26" ht="51">
      <c r="A631" s="190" t="s">
        <v>4624</v>
      </c>
      <c r="B631" s="190" t="s">
        <v>4625</v>
      </c>
      <c r="C631" s="190" t="s">
        <v>782</v>
      </c>
      <c r="D631" s="190" t="s">
        <v>5825</v>
      </c>
      <c r="E631" s="190" t="s">
        <v>5826</v>
      </c>
      <c r="F631" s="190" t="s">
        <v>5765</v>
      </c>
      <c r="G631" s="190">
        <v>2</v>
      </c>
      <c r="H631" s="190">
        <v>2</v>
      </c>
      <c r="I631" s="190">
        <v>2</v>
      </c>
      <c r="J631" s="190">
        <v>20</v>
      </c>
      <c r="K631" s="437">
        <f t="shared" si="9"/>
        <v>10</v>
      </c>
      <c r="L631" s="407" t="s">
        <v>3909</v>
      </c>
      <c r="M631" s="47"/>
      <c r="N631" s="47"/>
      <c r="O631" s="47"/>
      <c r="P631" s="47"/>
      <c r="Q631" s="47"/>
      <c r="R631" s="47"/>
      <c r="S631" s="47"/>
      <c r="T631" s="47"/>
      <c r="U631" s="47"/>
      <c r="V631" s="47"/>
      <c r="W631" s="47"/>
      <c r="X631" s="47"/>
      <c r="Y631" s="47"/>
      <c r="Z631" s="47"/>
    </row>
    <row r="632" spans="1:26" ht="76.5">
      <c r="A632" s="190" t="s">
        <v>4624</v>
      </c>
      <c r="B632" s="190" t="s">
        <v>4625</v>
      </c>
      <c r="C632" s="190" t="s">
        <v>782</v>
      </c>
      <c r="D632" s="190" t="s">
        <v>5827</v>
      </c>
      <c r="E632" s="470" t="s">
        <v>5828</v>
      </c>
      <c r="F632" s="190" t="s">
        <v>5765</v>
      </c>
      <c r="G632" s="190">
        <v>2</v>
      </c>
      <c r="H632" s="190">
        <v>2</v>
      </c>
      <c r="I632" s="190">
        <v>2</v>
      </c>
      <c r="J632" s="190">
        <v>20</v>
      </c>
      <c r="K632" s="437">
        <f t="shared" si="9"/>
        <v>10</v>
      </c>
      <c r="L632" s="407" t="s">
        <v>3909</v>
      </c>
      <c r="M632" s="47"/>
      <c r="N632" s="47"/>
      <c r="O632" s="47"/>
      <c r="P632" s="47"/>
      <c r="Q632" s="47"/>
      <c r="R632" s="47"/>
      <c r="S632" s="47"/>
      <c r="T632" s="47"/>
      <c r="U632" s="47"/>
      <c r="V632" s="47"/>
      <c r="W632" s="47"/>
      <c r="X632" s="47"/>
      <c r="Y632" s="47"/>
      <c r="Z632" s="47"/>
    </row>
    <row r="633" spans="1:26" ht="89.25">
      <c r="A633" s="190" t="s">
        <v>4624</v>
      </c>
      <c r="B633" s="190" t="s">
        <v>4625</v>
      </c>
      <c r="C633" s="190" t="s">
        <v>782</v>
      </c>
      <c r="D633" s="190" t="s">
        <v>5829</v>
      </c>
      <c r="E633" s="470" t="s">
        <v>5830</v>
      </c>
      <c r="F633" s="190" t="s">
        <v>5765</v>
      </c>
      <c r="G633" s="190">
        <v>2</v>
      </c>
      <c r="H633" s="190">
        <v>2</v>
      </c>
      <c r="I633" s="190">
        <v>2</v>
      </c>
      <c r="J633" s="190">
        <v>20</v>
      </c>
      <c r="K633" s="437">
        <f t="shared" si="9"/>
        <v>10</v>
      </c>
      <c r="L633" s="407" t="s">
        <v>3909</v>
      </c>
      <c r="M633" s="47"/>
      <c r="N633" s="47"/>
      <c r="O633" s="47"/>
      <c r="P633" s="47"/>
      <c r="Q633" s="47"/>
      <c r="R633" s="47"/>
      <c r="S633" s="47"/>
      <c r="T633" s="47"/>
      <c r="U633" s="47"/>
      <c r="V633" s="47"/>
      <c r="W633" s="47"/>
      <c r="X633" s="47"/>
      <c r="Y633" s="47"/>
      <c r="Z633" s="47"/>
    </row>
    <row r="634" spans="1:26" ht="76.5">
      <c r="A634" s="190" t="s">
        <v>4624</v>
      </c>
      <c r="B634" s="190" t="s">
        <v>4625</v>
      </c>
      <c r="C634" s="190" t="s">
        <v>782</v>
      </c>
      <c r="D634" s="190" t="s">
        <v>5831</v>
      </c>
      <c r="E634" s="190" t="s">
        <v>5832</v>
      </c>
      <c r="F634" s="190" t="s">
        <v>5765</v>
      </c>
      <c r="G634" s="190">
        <v>2</v>
      </c>
      <c r="H634" s="190">
        <v>2</v>
      </c>
      <c r="I634" s="190">
        <v>2</v>
      </c>
      <c r="J634" s="190">
        <v>20</v>
      </c>
      <c r="K634" s="437">
        <f t="shared" si="9"/>
        <v>10</v>
      </c>
      <c r="L634" s="407" t="s">
        <v>3909</v>
      </c>
      <c r="M634" s="47"/>
      <c r="N634" s="47"/>
      <c r="O634" s="47"/>
      <c r="P634" s="47"/>
      <c r="Q634" s="47"/>
      <c r="R634" s="47"/>
      <c r="S634" s="47"/>
      <c r="T634" s="47"/>
      <c r="U634" s="47"/>
      <c r="V634" s="47"/>
      <c r="W634" s="47"/>
      <c r="X634" s="47"/>
      <c r="Y634" s="47"/>
      <c r="Z634" s="47"/>
    </row>
    <row r="635" spans="1:26" ht="76.5">
      <c r="A635" s="190" t="s">
        <v>4624</v>
      </c>
      <c r="B635" s="190" t="s">
        <v>4625</v>
      </c>
      <c r="C635" s="190" t="s">
        <v>782</v>
      </c>
      <c r="D635" s="190" t="s">
        <v>5833</v>
      </c>
      <c r="E635" s="190" t="s">
        <v>5834</v>
      </c>
      <c r="F635" s="190" t="s">
        <v>5765</v>
      </c>
      <c r="G635" s="190">
        <v>2</v>
      </c>
      <c r="H635" s="190">
        <v>2</v>
      </c>
      <c r="I635" s="190">
        <v>2</v>
      </c>
      <c r="J635" s="190">
        <v>20</v>
      </c>
      <c r="K635" s="437">
        <f t="shared" si="9"/>
        <v>10</v>
      </c>
      <c r="L635" s="407" t="s">
        <v>3909</v>
      </c>
      <c r="M635" s="47"/>
      <c r="N635" s="47"/>
      <c r="O635" s="47"/>
      <c r="P635" s="47"/>
      <c r="Q635" s="47"/>
      <c r="R635" s="47"/>
      <c r="S635" s="47"/>
      <c r="T635" s="47"/>
      <c r="U635" s="47"/>
      <c r="V635" s="47"/>
      <c r="W635" s="47"/>
      <c r="X635" s="47"/>
      <c r="Y635" s="47"/>
      <c r="Z635" s="47"/>
    </row>
    <row r="636" spans="1:26" ht="382.5">
      <c r="A636" s="190" t="s">
        <v>4624</v>
      </c>
      <c r="B636" s="190" t="s">
        <v>4625</v>
      </c>
      <c r="C636" s="190" t="s">
        <v>782</v>
      </c>
      <c r="D636" s="190" t="s">
        <v>5835</v>
      </c>
      <c r="E636" s="190" t="s">
        <v>5836</v>
      </c>
      <c r="F636" s="190" t="s">
        <v>1871</v>
      </c>
      <c r="G636" s="190">
        <v>2</v>
      </c>
      <c r="H636" s="190">
        <v>2</v>
      </c>
      <c r="I636" s="190">
        <v>2</v>
      </c>
      <c r="J636" s="190">
        <v>20</v>
      </c>
      <c r="K636" s="437">
        <f t="shared" si="9"/>
        <v>10</v>
      </c>
      <c r="L636" s="407" t="s">
        <v>3909</v>
      </c>
      <c r="M636" s="47"/>
      <c r="N636" s="47"/>
      <c r="O636" s="47"/>
      <c r="P636" s="47"/>
      <c r="Q636" s="47"/>
      <c r="R636" s="47"/>
      <c r="S636" s="47"/>
      <c r="T636" s="47"/>
      <c r="U636" s="47"/>
      <c r="V636" s="47"/>
      <c r="W636" s="47"/>
      <c r="X636" s="47"/>
      <c r="Y636" s="47"/>
      <c r="Z636" s="47"/>
    </row>
    <row r="637" spans="1:26" ht="127.5">
      <c r="A637" s="190" t="s">
        <v>4624</v>
      </c>
      <c r="B637" s="190" t="s">
        <v>4625</v>
      </c>
      <c r="C637" s="190" t="s">
        <v>782</v>
      </c>
      <c r="D637" s="190" t="s">
        <v>5837</v>
      </c>
      <c r="E637" s="190" t="s">
        <v>5838</v>
      </c>
      <c r="F637" s="190" t="s">
        <v>5765</v>
      </c>
      <c r="G637" s="190">
        <v>2</v>
      </c>
      <c r="H637" s="190">
        <v>2</v>
      </c>
      <c r="I637" s="190">
        <v>2</v>
      </c>
      <c r="J637" s="190">
        <v>20</v>
      </c>
      <c r="K637" s="437">
        <f t="shared" si="9"/>
        <v>10</v>
      </c>
      <c r="L637" s="407" t="s">
        <v>3909</v>
      </c>
      <c r="M637" s="47"/>
      <c r="N637" s="47"/>
      <c r="O637" s="47"/>
      <c r="P637" s="47"/>
      <c r="Q637" s="47"/>
      <c r="R637" s="47"/>
      <c r="S637" s="47"/>
      <c r="T637" s="47"/>
      <c r="U637" s="47"/>
      <c r="V637" s="47"/>
      <c r="W637" s="47"/>
      <c r="X637" s="47"/>
      <c r="Y637" s="47"/>
      <c r="Z637" s="47"/>
    </row>
    <row r="638" spans="1:26" ht="89.25">
      <c r="A638" s="190" t="s">
        <v>4624</v>
      </c>
      <c r="B638" s="190" t="s">
        <v>4625</v>
      </c>
      <c r="C638" s="190" t="s">
        <v>782</v>
      </c>
      <c r="D638" s="190" t="s">
        <v>5839</v>
      </c>
      <c r="E638" s="470" t="s">
        <v>5840</v>
      </c>
      <c r="F638" s="190" t="s">
        <v>5765</v>
      </c>
      <c r="G638" s="190">
        <v>2</v>
      </c>
      <c r="H638" s="190">
        <v>2</v>
      </c>
      <c r="I638" s="190">
        <v>2</v>
      </c>
      <c r="J638" s="190">
        <v>20</v>
      </c>
      <c r="K638" s="437">
        <f t="shared" si="9"/>
        <v>10</v>
      </c>
      <c r="L638" s="407" t="s">
        <v>3909</v>
      </c>
      <c r="M638" s="47"/>
      <c r="N638" s="47"/>
      <c r="O638" s="47"/>
      <c r="P638" s="47"/>
      <c r="Q638" s="47"/>
      <c r="R638" s="47"/>
      <c r="S638" s="47"/>
      <c r="T638" s="47"/>
      <c r="U638" s="47"/>
      <c r="V638" s="47"/>
      <c r="W638" s="47"/>
      <c r="X638" s="47"/>
      <c r="Y638" s="47"/>
      <c r="Z638" s="47"/>
    </row>
    <row r="639" spans="1:26" ht="102">
      <c r="A639" s="190" t="s">
        <v>4624</v>
      </c>
      <c r="B639" s="190" t="s">
        <v>4625</v>
      </c>
      <c r="C639" s="190" t="s">
        <v>782</v>
      </c>
      <c r="D639" s="190" t="s">
        <v>5841</v>
      </c>
      <c r="E639" s="190" t="s">
        <v>5842</v>
      </c>
      <c r="F639" s="190" t="s">
        <v>5765</v>
      </c>
      <c r="G639" s="190">
        <v>2</v>
      </c>
      <c r="H639" s="190">
        <v>2</v>
      </c>
      <c r="I639" s="190">
        <v>2</v>
      </c>
      <c r="J639" s="190">
        <v>20</v>
      </c>
      <c r="K639" s="437">
        <f t="shared" si="9"/>
        <v>10</v>
      </c>
      <c r="L639" s="407" t="s">
        <v>3909</v>
      </c>
      <c r="M639" s="47"/>
      <c r="N639" s="47"/>
      <c r="O639" s="47"/>
      <c r="P639" s="47"/>
      <c r="Q639" s="47"/>
      <c r="R639" s="47"/>
      <c r="S639" s="47"/>
      <c r="T639" s="47"/>
      <c r="U639" s="47"/>
      <c r="V639" s="47"/>
      <c r="W639" s="47"/>
      <c r="X639" s="47"/>
      <c r="Y639" s="47"/>
      <c r="Z639" s="47"/>
    </row>
    <row r="640" spans="1:26" ht="76.5">
      <c r="A640" s="190" t="s">
        <v>4624</v>
      </c>
      <c r="B640" s="190" t="s">
        <v>4625</v>
      </c>
      <c r="C640" s="190" t="s">
        <v>782</v>
      </c>
      <c r="D640" s="190" t="s">
        <v>5843</v>
      </c>
      <c r="E640" s="190" t="s">
        <v>5844</v>
      </c>
      <c r="F640" s="190" t="s">
        <v>5765</v>
      </c>
      <c r="G640" s="190">
        <v>2</v>
      </c>
      <c r="H640" s="190">
        <v>2</v>
      </c>
      <c r="I640" s="190">
        <v>2</v>
      </c>
      <c r="J640" s="190">
        <v>20</v>
      </c>
      <c r="K640" s="437">
        <f t="shared" si="9"/>
        <v>10</v>
      </c>
      <c r="L640" s="407" t="s">
        <v>3909</v>
      </c>
      <c r="M640" s="47"/>
      <c r="N640" s="47"/>
      <c r="O640" s="47"/>
      <c r="P640" s="47"/>
      <c r="Q640" s="47"/>
      <c r="R640" s="47"/>
      <c r="S640" s="47"/>
      <c r="T640" s="47"/>
      <c r="U640" s="47"/>
      <c r="V640" s="47"/>
      <c r="W640" s="47"/>
      <c r="X640" s="47"/>
      <c r="Y640" s="47"/>
      <c r="Z640" s="47"/>
    </row>
    <row r="641" spans="1:26" ht="89.25">
      <c r="A641" s="190" t="s">
        <v>4624</v>
      </c>
      <c r="B641" s="190" t="s">
        <v>4625</v>
      </c>
      <c r="C641" s="190" t="s">
        <v>782</v>
      </c>
      <c r="D641" s="190" t="s">
        <v>5845</v>
      </c>
      <c r="E641" s="190" t="s">
        <v>5846</v>
      </c>
      <c r="F641" s="190" t="s">
        <v>5765</v>
      </c>
      <c r="G641" s="190">
        <v>2</v>
      </c>
      <c r="H641" s="190">
        <v>2</v>
      </c>
      <c r="I641" s="190">
        <v>2</v>
      </c>
      <c r="J641" s="190">
        <v>20</v>
      </c>
      <c r="K641" s="437">
        <f t="shared" si="9"/>
        <v>10</v>
      </c>
      <c r="L641" s="407" t="s">
        <v>3909</v>
      </c>
      <c r="M641" s="47"/>
      <c r="N641" s="47"/>
      <c r="O641" s="47"/>
      <c r="P641" s="47"/>
      <c r="Q641" s="47"/>
      <c r="R641" s="47"/>
      <c r="S641" s="47"/>
      <c r="T641" s="47"/>
      <c r="U641" s="47"/>
      <c r="V641" s="47"/>
      <c r="W641" s="47"/>
      <c r="X641" s="47"/>
      <c r="Y641" s="47"/>
      <c r="Z641" s="47"/>
    </row>
    <row r="642" spans="1:26" ht="89.25">
      <c r="A642" s="190" t="s">
        <v>4651</v>
      </c>
      <c r="B642" s="190" t="s">
        <v>4652</v>
      </c>
      <c r="C642" s="190" t="s">
        <v>782</v>
      </c>
      <c r="D642" s="190" t="s">
        <v>5847</v>
      </c>
      <c r="E642" s="190" t="s">
        <v>5848</v>
      </c>
      <c r="F642" s="190" t="s">
        <v>5765</v>
      </c>
      <c r="G642" s="190">
        <v>2</v>
      </c>
      <c r="H642" s="190">
        <v>2</v>
      </c>
      <c r="I642" s="190">
        <v>2</v>
      </c>
      <c r="J642" s="190">
        <v>20</v>
      </c>
      <c r="K642" s="437">
        <f t="shared" si="9"/>
        <v>10</v>
      </c>
      <c r="L642" s="407" t="s">
        <v>3909</v>
      </c>
      <c r="M642" s="47"/>
      <c r="N642" s="47"/>
      <c r="O642" s="47"/>
      <c r="P642" s="47"/>
      <c r="Q642" s="47"/>
      <c r="R642" s="47"/>
      <c r="S642" s="47"/>
      <c r="T642" s="47"/>
      <c r="U642" s="47"/>
      <c r="V642" s="47"/>
      <c r="W642" s="47"/>
      <c r="X642" s="47"/>
      <c r="Y642" s="47"/>
      <c r="Z642" s="47"/>
    </row>
    <row r="643" spans="1:26" ht="153">
      <c r="A643" s="190" t="s">
        <v>4651</v>
      </c>
      <c r="B643" s="190" t="s">
        <v>4652</v>
      </c>
      <c r="C643" s="190" t="s">
        <v>782</v>
      </c>
      <c r="D643" s="190" t="s">
        <v>5849</v>
      </c>
      <c r="E643" s="190" t="s">
        <v>5850</v>
      </c>
      <c r="F643" s="190" t="s">
        <v>5765</v>
      </c>
      <c r="G643" s="190">
        <v>2</v>
      </c>
      <c r="H643" s="190">
        <v>2</v>
      </c>
      <c r="I643" s="190">
        <v>2</v>
      </c>
      <c r="J643" s="190">
        <v>20</v>
      </c>
      <c r="K643" s="437">
        <f t="shared" si="9"/>
        <v>10</v>
      </c>
      <c r="L643" s="407" t="s">
        <v>3909</v>
      </c>
      <c r="M643" s="47"/>
      <c r="N643" s="47"/>
      <c r="O643" s="47"/>
      <c r="P643" s="47"/>
      <c r="Q643" s="47"/>
      <c r="R643" s="47"/>
      <c r="S643" s="47"/>
      <c r="T643" s="47"/>
      <c r="U643" s="47"/>
      <c r="V643" s="47"/>
      <c r="W643" s="47"/>
      <c r="X643" s="47"/>
      <c r="Y643" s="47"/>
      <c r="Z643" s="47"/>
    </row>
    <row r="644" spans="1:26" ht="102">
      <c r="A644" s="190" t="s">
        <v>4651</v>
      </c>
      <c r="B644" s="190" t="s">
        <v>4652</v>
      </c>
      <c r="C644" s="190" t="s">
        <v>782</v>
      </c>
      <c r="D644" s="190" t="s">
        <v>5851</v>
      </c>
      <c r="E644" s="190" t="s">
        <v>5852</v>
      </c>
      <c r="F644" s="190" t="s">
        <v>1871</v>
      </c>
      <c r="G644" s="190">
        <v>2</v>
      </c>
      <c r="H644" s="190">
        <v>2</v>
      </c>
      <c r="I644" s="190">
        <v>2</v>
      </c>
      <c r="J644" s="190">
        <v>20</v>
      </c>
      <c r="K644" s="437">
        <f t="shared" si="9"/>
        <v>10</v>
      </c>
      <c r="L644" s="407" t="s">
        <v>3909</v>
      </c>
      <c r="M644" s="47"/>
      <c r="N644" s="47"/>
      <c r="O644" s="47"/>
      <c r="P644" s="47"/>
      <c r="Q644" s="47"/>
      <c r="R644" s="47"/>
      <c r="S644" s="47"/>
      <c r="T644" s="47"/>
      <c r="U644" s="47"/>
      <c r="V644" s="47"/>
      <c r="W644" s="47"/>
      <c r="X644" s="47"/>
      <c r="Y644" s="47"/>
      <c r="Z644" s="47"/>
    </row>
    <row r="645" spans="1:26" ht="127.5">
      <c r="A645" s="190" t="s">
        <v>4651</v>
      </c>
      <c r="B645" s="190" t="s">
        <v>4652</v>
      </c>
      <c r="C645" s="190" t="s">
        <v>782</v>
      </c>
      <c r="D645" s="190" t="s">
        <v>5853</v>
      </c>
      <c r="E645" s="190" t="s">
        <v>5854</v>
      </c>
      <c r="F645" s="190" t="s">
        <v>5797</v>
      </c>
      <c r="G645" s="190">
        <v>2</v>
      </c>
      <c r="H645" s="190">
        <v>2</v>
      </c>
      <c r="I645" s="190">
        <v>2</v>
      </c>
      <c r="J645" s="190">
        <v>10</v>
      </c>
      <c r="K645" s="437">
        <f t="shared" si="9"/>
        <v>5</v>
      </c>
      <c r="L645" s="407" t="s">
        <v>3909</v>
      </c>
      <c r="M645" s="47"/>
      <c r="N645" s="47"/>
      <c r="O645" s="47"/>
      <c r="P645" s="47"/>
      <c r="Q645" s="47"/>
      <c r="R645" s="47"/>
      <c r="S645" s="47"/>
      <c r="T645" s="47"/>
      <c r="U645" s="47"/>
      <c r="V645" s="47"/>
      <c r="W645" s="47"/>
      <c r="X645" s="47"/>
      <c r="Y645" s="47"/>
      <c r="Z645" s="47"/>
    </row>
    <row r="646" spans="1:26" ht="89.25">
      <c r="A646" s="190" t="s">
        <v>4651</v>
      </c>
      <c r="B646" s="190" t="s">
        <v>4652</v>
      </c>
      <c r="C646" s="190" t="s">
        <v>782</v>
      </c>
      <c r="D646" s="190" t="s">
        <v>5855</v>
      </c>
      <c r="E646" s="190" t="s">
        <v>5856</v>
      </c>
      <c r="F646" s="190" t="s">
        <v>5765</v>
      </c>
      <c r="G646" s="190">
        <v>2</v>
      </c>
      <c r="H646" s="190">
        <v>2</v>
      </c>
      <c r="I646" s="190">
        <v>2</v>
      </c>
      <c r="J646" s="190">
        <v>20</v>
      </c>
      <c r="K646" s="437">
        <f t="shared" si="9"/>
        <v>10</v>
      </c>
      <c r="L646" s="407" t="s">
        <v>3909</v>
      </c>
      <c r="M646" s="47"/>
      <c r="N646" s="47"/>
      <c r="O646" s="47"/>
      <c r="P646" s="47"/>
      <c r="Q646" s="47"/>
      <c r="R646" s="47"/>
      <c r="S646" s="47"/>
      <c r="T646" s="47"/>
      <c r="U646" s="47"/>
      <c r="V646" s="47"/>
      <c r="W646" s="47"/>
      <c r="X646" s="47"/>
      <c r="Y646" s="47"/>
      <c r="Z646" s="47"/>
    </row>
    <row r="647" spans="1:26" ht="89.25">
      <c r="A647" s="190" t="s">
        <v>4651</v>
      </c>
      <c r="B647" s="190" t="s">
        <v>4652</v>
      </c>
      <c r="C647" s="190" t="s">
        <v>782</v>
      </c>
      <c r="D647" s="190" t="s">
        <v>5857</v>
      </c>
      <c r="E647" s="190" t="s">
        <v>5858</v>
      </c>
      <c r="F647" s="190" t="s">
        <v>5765</v>
      </c>
      <c r="G647" s="190">
        <v>2</v>
      </c>
      <c r="H647" s="190">
        <v>2</v>
      </c>
      <c r="I647" s="190">
        <v>2</v>
      </c>
      <c r="J647" s="190">
        <v>20</v>
      </c>
      <c r="K647" s="437">
        <f t="shared" si="9"/>
        <v>10</v>
      </c>
      <c r="L647" s="407" t="s">
        <v>3909</v>
      </c>
      <c r="M647" s="47"/>
      <c r="N647" s="47"/>
      <c r="O647" s="47"/>
      <c r="P647" s="47"/>
      <c r="Q647" s="47"/>
      <c r="R647" s="47"/>
      <c r="S647" s="47"/>
      <c r="T647" s="47"/>
      <c r="U647" s="47"/>
      <c r="V647" s="47"/>
      <c r="W647" s="47"/>
      <c r="X647" s="47"/>
      <c r="Y647" s="47"/>
      <c r="Z647" s="47"/>
    </row>
    <row r="648" spans="1:26" ht="89.25">
      <c r="A648" s="190" t="s">
        <v>4651</v>
      </c>
      <c r="B648" s="190" t="s">
        <v>4652</v>
      </c>
      <c r="C648" s="190" t="s">
        <v>782</v>
      </c>
      <c r="D648" s="190" t="s">
        <v>5859</v>
      </c>
      <c r="E648" s="190" t="s">
        <v>5860</v>
      </c>
      <c r="F648" s="190" t="s">
        <v>5765</v>
      </c>
      <c r="G648" s="190">
        <v>2</v>
      </c>
      <c r="H648" s="190">
        <v>2</v>
      </c>
      <c r="I648" s="190">
        <v>2</v>
      </c>
      <c r="J648" s="190">
        <v>20</v>
      </c>
      <c r="K648" s="437">
        <f t="shared" si="9"/>
        <v>10</v>
      </c>
      <c r="L648" s="407" t="s">
        <v>3909</v>
      </c>
      <c r="M648" s="47"/>
      <c r="N648" s="47"/>
      <c r="O648" s="47"/>
      <c r="P648" s="47"/>
      <c r="Q648" s="47"/>
      <c r="R648" s="47"/>
      <c r="S648" s="47"/>
      <c r="T648" s="47"/>
      <c r="U648" s="47"/>
      <c r="V648" s="47"/>
      <c r="W648" s="47"/>
      <c r="X648" s="47"/>
      <c r="Y648" s="47"/>
      <c r="Z648" s="47"/>
    </row>
    <row r="649" spans="1:26" ht="76.5">
      <c r="A649" s="190" t="s">
        <v>4651</v>
      </c>
      <c r="B649" s="190" t="s">
        <v>4652</v>
      </c>
      <c r="C649" s="190" t="s">
        <v>782</v>
      </c>
      <c r="D649" s="190" t="s">
        <v>5861</v>
      </c>
      <c r="E649" s="190" t="s">
        <v>5862</v>
      </c>
      <c r="F649" s="190" t="s">
        <v>5765</v>
      </c>
      <c r="G649" s="190">
        <v>2</v>
      </c>
      <c r="H649" s="190">
        <v>2</v>
      </c>
      <c r="I649" s="190">
        <v>2</v>
      </c>
      <c r="J649" s="190">
        <v>20</v>
      </c>
      <c r="K649" s="437">
        <f t="shared" si="9"/>
        <v>10</v>
      </c>
      <c r="L649" s="407" t="s">
        <v>3909</v>
      </c>
      <c r="M649" s="47"/>
      <c r="N649" s="47"/>
      <c r="O649" s="47"/>
      <c r="P649" s="47"/>
      <c r="Q649" s="47"/>
      <c r="R649" s="47"/>
      <c r="S649" s="47"/>
      <c r="T649" s="47"/>
      <c r="U649" s="47"/>
      <c r="V649" s="47"/>
      <c r="W649" s="47"/>
      <c r="X649" s="47"/>
      <c r="Y649" s="47"/>
      <c r="Z649" s="47"/>
    </row>
    <row r="650" spans="1:26" ht="89.25">
      <c r="A650" s="190" t="s">
        <v>4661</v>
      </c>
      <c r="B650" s="190" t="s">
        <v>3090</v>
      </c>
      <c r="C650" s="190" t="s">
        <v>782</v>
      </c>
      <c r="D650" s="190" t="s">
        <v>5863</v>
      </c>
      <c r="E650" s="190" t="s">
        <v>5864</v>
      </c>
      <c r="F650" s="190" t="s">
        <v>5765</v>
      </c>
      <c r="G650" s="190">
        <v>2</v>
      </c>
      <c r="H650" s="190">
        <v>2</v>
      </c>
      <c r="I650" s="190">
        <v>2</v>
      </c>
      <c r="J650" s="190">
        <v>20</v>
      </c>
      <c r="K650" s="437">
        <f t="shared" si="9"/>
        <v>10</v>
      </c>
      <c r="L650" s="407" t="s">
        <v>3909</v>
      </c>
      <c r="M650" s="47"/>
      <c r="N650" s="47"/>
      <c r="O650" s="47"/>
      <c r="P650" s="47"/>
      <c r="Q650" s="47"/>
      <c r="R650" s="47"/>
      <c r="S650" s="47"/>
      <c r="T650" s="47"/>
      <c r="U650" s="47"/>
      <c r="V650" s="47"/>
      <c r="W650" s="47"/>
      <c r="X650" s="47"/>
      <c r="Y650" s="47"/>
      <c r="Z650" s="47"/>
    </row>
    <row r="651" spans="1:26" ht="89.25">
      <c r="A651" s="190" t="s">
        <v>4661</v>
      </c>
      <c r="B651" s="190" t="s">
        <v>3090</v>
      </c>
      <c r="C651" s="190" t="s">
        <v>782</v>
      </c>
      <c r="D651" s="190" t="s">
        <v>5865</v>
      </c>
      <c r="E651" s="190" t="s">
        <v>5866</v>
      </c>
      <c r="F651" s="190" t="s">
        <v>5765</v>
      </c>
      <c r="G651" s="190">
        <v>2</v>
      </c>
      <c r="H651" s="190">
        <v>2</v>
      </c>
      <c r="I651" s="190">
        <v>2</v>
      </c>
      <c r="J651" s="190">
        <v>20</v>
      </c>
      <c r="K651" s="437">
        <f t="shared" si="9"/>
        <v>10</v>
      </c>
      <c r="L651" s="407" t="s">
        <v>3909</v>
      </c>
      <c r="M651" s="47"/>
      <c r="N651" s="47"/>
      <c r="O651" s="47"/>
      <c r="P651" s="47"/>
      <c r="Q651" s="47"/>
      <c r="R651" s="47"/>
      <c r="S651" s="47"/>
      <c r="T651" s="47"/>
      <c r="U651" s="47"/>
      <c r="V651" s="47"/>
      <c r="W651" s="47"/>
      <c r="X651" s="47"/>
      <c r="Y651" s="47"/>
      <c r="Z651" s="47"/>
    </row>
    <row r="652" spans="1:26" ht="76.5">
      <c r="A652" s="190" t="s">
        <v>4661</v>
      </c>
      <c r="B652" s="190" t="s">
        <v>3090</v>
      </c>
      <c r="C652" s="190" t="s">
        <v>782</v>
      </c>
      <c r="D652" s="190" t="s">
        <v>5867</v>
      </c>
      <c r="E652" s="190" t="s">
        <v>5868</v>
      </c>
      <c r="F652" s="190" t="s">
        <v>5765</v>
      </c>
      <c r="G652" s="190">
        <v>2</v>
      </c>
      <c r="H652" s="190">
        <v>2</v>
      </c>
      <c r="I652" s="190">
        <v>2</v>
      </c>
      <c r="J652" s="190">
        <v>20</v>
      </c>
      <c r="K652" s="437">
        <f t="shared" si="9"/>
        <v>10</v>
      </c>
      <c r="L652" s="407" t="s">
        <v>3909</v>
      </c>
      <c r="M652" s="47"/>
      <c r="N652" s="47"/>
      <c r="O652" s="47"/>
      <c r="P652" s="47"/>
      <c r="Q652" s="47"/>
      <c r="R652" s="47"/>
      <c r="S652" s="47"/>
      <c r="T652" s="47"/>
      <c r="U652" s="47"/>
      <c r="V652" s="47"/>
      <c r="W652" s="47"/>
      <c r="X652" s="47"/>
      <c r="Y652" s="47"/>
      <c r="Z652" s="47"/>
    </row>
    <row r="653" spans="1:26" ht="76.5">
      <c r="A653" s="190" t="s">
        <v>4661</v>
      </c>
      <c r="B653" s="190" t="s">
        <v>3090</v>
      </c>
      <c r="C653" s="190" t="s">
        <v>782</v>
      </c>
      <c r="D653" s="190" t="s">
        <v>5869</v>
      </c>
      <c r="E653" s="190" t="s">
        <v>5870</v>
      </c>
      <c r="F653" s="190" t="s">
        <v>5765</v>
      </c>
      <c r="G653" s="190">
        <v>2</v>
      </c>
      <c r="H653" s="190">
        <v>2</v>
      </c>
      <c r="I653" s="190">
        <v>2</v>
      </c>
      <c r="J653" s="190">
        <v>20</v>
      </c>
      <c r="K653" s="437">
        <f t="shared" si="9"/>
        <v>10</v>
      </c>
      <c r="L653" s="407" t="s">
        <v>3909</v>
      </c>
      <c r="M653" s="47"/>
      <c r="N653" s="47"/>
      <c r="O653" s="47"/>
      <c r="P653" s="47"/>
      <c r="Q653" s="47"/>
      <c r="R653" s="47"/>
      <c r="S653" s="47"/>
      <c r="T653" s="47"/>
      <c r="U653" s="47"/>
      <c r="V653" s="47"/>
      <c r="W653" s="47"/>
      <c r="X653" s="47"/>
      <c r="Y653" s="47"/>
      <c r="Z653" s="47"/>
    </row>
    <row r="654" spans="1:26" ht="89.25">
      <c r="A654" s="190" t="s">
        <v>4661</v>
      </c>
      <c r="B654" s="190" t="s">
        <v>3090</v>
      </c>
      <c r="C654" s="190" t="s">
        <v>782</v>
      </c>
      <c r="D654" s="190" t="s">
        <v>5871</v>
      </c>
      <c r="E654" s="190" t="s">
        <v>5872</v>
      </c>
      <c r="F654" s="190" t="s">
        <v>5765</v>
      </c>
      <c r="G654" s="190">
        <v>2</v>
      </c>
      <c r="H654" s="190">
        <v>2</v>
      </c>
      <c r="I654" s="190">
        <v>2</v>
      </c>
      <c r="J654" s="190">
        <v>20</v>
      </c>
      <c r="K654" s="437">
        <f t="shared" si="9"/>
        <v>10</v>
      </c>
      <c r="L654" s="407" t="s">
        <v>3909</v>
      </c>
      <c r="M654" s="47"/>
      <c r="N654" s="47"/>
      <c r="O654" s="47"/>
      <c r="P654" s="47"/>
      <c r="Q654" s="47"/>
      <c r="R654" s="47"/>
      <c r="S654" s="47"/>
      <c r="T654" s="47"/>
      <c r="U654" s="47"/>
      <c r="V654" s="47"/>
      <c r="W654" s="47"/>
      <c r="X654" s="47"/>
      <c r="Y654" s="47"/>
      <c r="Z654" s="47"/>
    </row>
    <row r="655" spans="1:26" ht="102">
      <c r="A655" s="190" t="s">
        <v>4661</v>
      </c>
      <c r="B655" s="190" t="s">
        <v>3090</v>
      </c>
      <c r="C655" s="190" t="s">
        <v>782</v>
      </c>
      <c r="D655" s="190" t="s">
        <v>5873</v>
      </c>
      <c r="E655" s="190" t="s">
        <v>5874</v>
      </c>
      <c r="F655" s="190" t="s">
        <v>5765</v>
      </c>
      <c r="G655" s="190">
        <v>2</v>
      </c>
      <c r="H655" s="190">
        <v>2</v>
      </c>
      <c r="I655" s="190">
        <v>2</v>
      </c>
      <c r="J655" s="190">
        <v>20</v>
      </c>
      <c r="K655" s="437">
        <f t="shared" si="9"/>
        <v>10</v>
      </c>
      <c r="L655" s="407" t="s">
        <v>3909</v>
      </c>
      <c r="M655" s="47"/>
      <c r="N655" s="47"/>
      <c r="O655" s="47"/>
      <c r="P655" s="47"/>
      <c r="Q655" s="47"/>
      <c r="R655" s="47"/>
      <c r="S655" s="47"/>
      <c r="T655" s="47"/>
      <c r="U655" s="47"/>
      <c r="V655" s="47"/>
      <c r="W655" s="47"/>
      <c r="X655" s="47"/>
      <c r="Y655" s="47"/>
      <c r="Z655" s="47"/>
    </row>
    <row r="656" spans="1:26" ht="153">
      <c r="A656" s="190" t="s">
        <v>4667</v>
      </c>
      <c r="B656" s="190" t="s">
        <v>4668</v>
      </c>
      <c r="C656" s="190" t="s">
        <v>782</v>
      </c>
      <c r="D656" s="190" t="s">
        <v>5875</v>
      </c>
      <c r="E656" s="190" t="s">
        <v>5876</v>
      </c>
      <c r="F656" s="190" t="s">
        <v>2846</v>
      </c>
      <c r="G656" s="190">
        <v>4</v>
      </c>
      <c r="H656" s="190">
        <v>4</v>
      </c>
      <c r="I656" s="190">
        <v>4</v>
      </c>
      <c r="J656" s="190">
        <v>20</v>
      </c>
      <c r="K656" s="437">
        <f t="shared" si="9"/>
        <v>5</v>
      </c>
      <c r="L656" s="407" t="s">
        <v>3909</v>
      </c>
      <c r="M656" s="47"/>
      <c r="N656" s="47"/>
      <c r="O656" s="47"/>
      <c r="P656" s="47"/>
      <c r="Q656" s="47"/>
      <c r="R656" s="47"/>
      <c r="S656" s="47"/>
      <c r="T656" s="47"/>
      <c r="U656" s="47"/>
      <c r="V656" s="47"/>
      <c r="W656" s="47"/>
      <c r="X656" s="47"/>
      <c r="Y656" s="47"/>
      <c r="Z656" s="47"/>
    </row>
    <row r="657" spans="1:26" ht="114.75">
      <c r="A657" s="190" t="s">
        <v>4667</v>
      </c>
      <c r="B657" s="190" t="s">
        <v>4668</v>
      </c>
      <c r="C657" s="190" t="s">
        <v>782</v>
      </c>
      <c r="D657" s="190" t="s">
        <v>5877</v>
      </c>
      <c r="E657" s="190" t="s">
        <v>5878</v>
      </c>
      <c r="F657" s="190" t="s">
        <v>1871</v>
      </c>
      <c r="G657" s="190">
        <v>4</v>
      </c>
      <c r="H657" s="190">
        <v>4</v>
      </c>
      <c r="I657" s="190">
        <v>4</v>
      </c>
      <c r="J657" s="190">
        <v>20</v>
      </c>
      <c r="K657" s="437">
        <f t="shared" si="9"/>
        <v>5</v>
      </c>
      <c r="L657" s="407" t="s">
        <v>3909</v>
      </c>
      <c r="M657" s="47"/>
      <c r="N657" s="47"/>
      <c r="O657" s="47"/>
      <c r="P657" s="47"/>
      <c r="Q657" s="47"/>
      <c r="R657" s="47"/>
      <c r="S657" s="47"/>
      <c r="T657" s="47"/>
      <c r="U657" s="47"/>
      <c r="V657" s="47"/>
      <c r="W657" s="47"/>
      <c r="X657" s="47"/>
      <c r="Y657" s="47"/>
      <c r="Z657" s="47"/>
    </row>
    <row r="658" spans="1:26" ht="89.25">
      <c r="A658" s="190" t="s">
        <v>4667</v>
      </c>
      <c r="B658" s="190" t="s">
        <v>4668</v>
      </c>
      <c r="C658" s="190" t="s">
        <v>782</v>
      </c>
      <c r="D658" s="190" t="s">
        <v>5879</v>
      </c>
      <c r="E658" s="190" t="s">
        <v>5880</v>
      </c>
      <c r="F658" s="190" t="s">
        <v>5765</v>
      </c>
      <c r="G658" s="190">
        <v>4</v>
      </c>
      <c r="H658" s="190">
        <v>4</v>
      </c>
      <c r="I658" s="190">
        <v>4</v>
      </c>
      <c r="J658" s="190">
        <v>20</v>
      </c>
      <c r="K658" s="437">
        <f t="shared" si="9"/>
        <v>5</v>
      </c>
      <c r="L658" s="407" t="s">
        <v>3909</v>
      </c>
      <c r="M658" s="47"/>
      <c r="N658" s="47"/>
      <c r="O658" s="47"/>
      <c r="P658" s="47"/>
      <c r="Q658" s="47"/>
      <c r="R658" s="47"/>
      <c r="S658" s="47"/>
      <c r="T658" s="47"/>
      <c r="U658" s="47"/>
      <c r="V658" s="47"/>
      <c r="W658" s="47"/>
      <c r="X658" s="47"/>
      <c r="Y658" s="47"/>
      <c r="Z658" s="47"/>
    </row>
    <row r="659" spans="1:26" ht="76.5">
      <c r="A659" s="190" t="s">
        <v>4667</v>
      </c>
      <c r="B659" s="190" t="s">
        <v>4668</v>
      </c>
      <c r="C659" s="190" t="s">
        <v>782</v>
      </c>
      <c r="D659" s="190" t="s">
        <v>5881</v>
      </c>
      <c r="E659" s="190" t="s">
        <v>5882</v>
      </c>
      <c r="F659" s="190" t="s">
        <v>5765</v>
      </c>
      <c r="G659" s="190">
        <v>4</v>
      </c>
      <c r="H659" s="190">
        <v>4</v>
      </c>
      <c r="I659" s="190">
        <v>4</v>
      </c>
      <c r="J659" s="190">
        <v>20</v>
      </c>
      <c r="K659" s="437">
        <f t="shared" si="9"/>
        <v>5</v>
      </c>
      <c r="L659" s="407" t="s">
        <v>3909</v>
      </c>
      <c r="M659" s="47"/>
      <c r="N659" s="47"/>
      <c r="O659" s="47"/>
      <c r="P659" s="47"/>
      <c r="Q659" s="47"/>
      <c r="R659" s="47"/>
      <c r="S659" s="47"/>
      <c r="T659" s="47"/>
      <c r="U659" s="47"/>
      <c r="V659" s="47"/>
      <c r="W659" s="47"/>
      <c r="X659" s="47"/>
      <c r="Y659" s="47"/>
      <c r="Z659" s="47"/>
    </row>
    <row r="660" spans="1:26" ht="76.5">
      <c r="A660" s="190" t="s">
        <v>4651</v>
      </c>
      <c r="B660" s="190" t="s">
        <v>4687</v>
      </c>
      <c r="C660" s="190" t="s">
        <v>782</v>
      </c>
      <c r="D660" s="190" t="s">
        <v>5883</v>
      </c>
      <c r="E660" s="190" t="s">
        <v>5884</v>
      </c>
      <c r="F660" s="190" t="s">
        <v>5885</v>
      </c>
      <c r="G660" s="190">
        <v>2</v>
      </c>
      <c r="H660" s="190">
        <v>2</v>
      </c>
      <c r="I660" s="190">
        <v>2</v>
      </c>
      <c r="J660" s="190">
        <v>20</v>
      </c>
      <c r="K660" s="437">
        <f t="shared" si="9"/>
        <v>10</v>
      </c>
      <c r="L660" s="407" t="s">
        <v>3909</v>
      </c>
      <c r="M660" s="47"/>
      <c r="N660" s="47"/>
      <c r="O660" s="47"/>
      <c r="P660" s="47"/>
      <c r="Q660" s="47"/>
      <c r="R660" s="47"/>
      <c r="S660" s="47"/>
      <c r="T660" s="47"/>
      <c r="U660" s="47"/>
      <c r="V660" s="47"/>
      <c r="W660" s="47"/>
      <c r="X660" s="47"/>
      <c r="Y660" s="47"/>
      <c r="Z660" s="47"/>
    </row>
    <row r="661" spans="1:26" ht="102">
      <c r="A661" s="190" t="s">
        <v>4651</v>
      </c>
      <c r="B661" s="190" t="s">
        <v>4687</v>
      </c>
      <c r="C661" s="190" t="s">
        <v>782</v>
      </c>
      <c r="D661" s="190" t="s">
        <v>5886</v>
      </c>
      <c r="E661" s="190" t="s">
        <v>5887</v>
      </c>
      <c r="F661" s="190" t="s">
        <v>5765</v>
      </c>
      <c r="G661" s="190">
        <v>2</v>
      </c>
      <c r="H661" s="190">
        <v>2</v>
      </c>
      <c r="I661" s="190">
        <v>2</v>
      </c>
      <c r="J661" s="190">
        <v>20</v>
      </c>
      <c r="K661" s="437">
        <f t="shared" si="9"/>
        <v>10</v>
      </c>
      <c r="L661" s="407" t="s">
        <v>3909</v>
      </c>
      <c r="M661" s="47"/>
      <c r="N661" s="47"/>
      <c r="O661" s="47"/>
      <c r="P661" s="47"/>
      <c r="Q661" s="47"/>
      <c r="R661" s="47"/>
      <c r="S661" s="47"/>
      <c r="T661" s="47"/>
      <c r="U661" s="47"/>
      <c r="V661" s="47"/>
      <c r="W661" s="47"/>
      <c r="X661" s="47"/>
      <c r="Y661" s="47"/>
      <c r="Z661" s="47"/>
    </row>
    <row r="662" spans="1:26" ht="76.5">
      <c r="A662" s="190" t="s">
        <v>4651</v>
      </c>
      <c r="B662" s="190" t="s">
        <v>4687</v>
      </c>
      <c r="C662" s="190" t="s">
        <v>782</v>
      </c>
      <c r="D662" s="190" t="s">
        <v>5888</v>
      </c>
      <c r="E662" s="190" t="s">
        <v>5889</v>
      </c>
      <c r="F662" s="190" t="s">
        <v>5820</v>
      </c>
      <c r="G662" s="190">
        <v>2</v>
      </c>
      <c r="H662" s="190">
        <v>2</v>
      </c>
      <c r="I662" s="190">
        <v>2</v>
      </c>
      <c r="J662" s="190">
        <v>20</v>
      </c>
      <c r="K662" s="437">
        <f t="shared" si="9"/>
        <v>10</v>
      </c>
      <c r="L662" s="407" t="s">
        <v>3909</v>
      </c>
      <c r="M662" s="47"/>
      <c r="N662" s="47"/>
      <c r="O662" s="47"/>
      <c r="P662" s="47"/>
      <c r="Q662" s="47"/>
      <c r="R662" s="47"/>
      <c r="S662" s="47"/>
      <c r="T662" s="47"/>
      <c r="U662" s="47"/>
      <c r="V662" s="47"/>
      <c r="W662" s="47"/>
      <c r="X662" s="47"/>
      <c r="Y662" s="47"/>
      <c r="Z662" s="47"/>
    </row>
    <row r="663" spans="1:26" ht="408">
      <c r="A663" s="190" t="s">
        <v>4651</v>
      </c>
      <c r="B663" s="190" t="s">
        <v>4687</v>
      </c>
      <c r="C663" s="190" t="s">
        <v>782</v>
      </c>
      <c r="D663" s="190" t="s">
        <v>5890</v>
      </c>
      <c r="E663" s="190" t="s">
        <v>5891</v>
      </c>
      <c r="F663" s="190" t="s">
        <v>5765</v>
      </c>
      <c r="G663" s="190">
        <v>2</v>
      </c>
      <c r="H663" s="190">
        <v>2</v>
      </c>
      <c r="I663" s="190">
        <v>2</v>
      </c>
      <c r="J663" s="190">
        <v>20</v>
      </c>
      <c r="K663" s="437">
        <f t="shared" si="9"/>
        <v>10</v>
      </c>
      <c r="L663" s="407" t="s">
        <v>3909</v>
      </c>
      <c r="M663" s="47"/>
      <c r="N663" s="47"/>
      <c r="O663" s="47"/>
      <c r="P663" s="47"/>
      <c r="Q663" s="47"/>
      <c r="R663" s="47"/>
      <c r="S663" s="47"/>
      <c r="T663" s="47"/>
      <c r="U663" s="47"/>
      <c r="V663" s="47"/>
      <c r="W663" s="47"/>
      <c r="X663" s="47"/>
      <c r="Y663" s="47"/>
      <c r="Z663" s="47"/>
    </row>
    <row r="664" spans="1:26" ht="76.5">
      <c r="A664" s="190" t="s">
        <v>4728</v>
      </c>
      <c r="B664" s="190" t="s">
        <v>5892</v>
      </c>
      <c r="C664" s="190" t="s">
        <v>782</v>
      </c>
      <c r="D664" s="190" t="s">
        <v>5893</v>
      </c>
      <c r="E664" s="190" t="s">
        <v>5894</v>
      </c>
      <c r="F664" s="190" t="s">
        <v>5765</v>
      </c>
      <c r="G664" s="190">
        <v>1</v>
      </c>
      <c r="H664" s="190">
        <v>1</v>
      </c>
      <c r="I664" s="190">
        <v>1</v>
      </c>
      <c r="J664" s="190">
        <v>20</v>
      </c>
      <c r="K664" s="437">
        <f t="shared" si="9"/>
        <v>20</v>
      </c>
      <c r="L664" s="407" t="s">
        <v>3909</v>
      </c>
      <c r="M664" s="47"/>
      <c r="N664" s="47"/>
      <c r="O664" s="47"/>
      <c r="P664" s="47"/>
      <c r="Q664" s="47"/>
      <c r="R664" s="47"/>
      <c r="S664" s="47"/>
      <c r="T664" s="47"/>
      <c r="U664" s="47"/>
      <c r="V664" s="47"/>
      <c r="W664" s="47"/>
      <c r="X664" s="47"/>
      <c r="Y664" s="47"/>
      <c r="Z664" s="47"/>
    </row>
    <row r="665" spans="1:26" ht="153">
      <c r="A665" s="190" t="s">
        <v>4712</v>
      </c>
      <c r="B665" s="190" t="s">
        <v>3953</v>
      </c>
      <c r="C665" s="190" t="s">
        <v>782</v>
      </c>
      <c r="D665" s="190" t="s">
        <v>5895</v>
      </c>
      <c r="E665" s="190" t="s">
        <v>5896</v>
      </c>
      <c r="F665" s="190" t="s">
        <v>5765</v>
      </c>
      <c r="G665" s="190">
        <v>4</v>
      </c>
      <c r="H665" s="190">
        <v>4</v>
      </c>
      <c r="I665" s="190">
        <v>4</v>
      </c>
      <c r="J665" s="190">
        <v>20</v>
      </c>
      <c r="K665" s="437">
        <f t="shared" si="9"/>
        <v>5</v>
      </c>
      <c r="L665" s="407" t="s">
        <v>3909</v>
      </c>
      <c r="M665" s="47"/>
      <c r="N665" s="47"/>
      <c r="O665" s="47"/>
      <c r="P665" s="47"/>
      <c r="Q665" s="47"/>
      <c r="R665" s="47"/>
      <c r="S665" s="47"/>
      <c r="T665" s="47"/>
      <c r="U665" s="47"/>
      <c r="V665" s="47"/>
      <c r="W665" s="47"/>
      <c r="X665" s="47"/>
      <c r="Y665" s="47"/>
      <c r="Z665" s="47"/>
    </row>
    <row r="666" spans="1:26" ht="76.5">
      <c r="A666" s="190" t="s">
        <v>4717</v>
      </c>
      <c r="B666" s="190" t="s">
        <v>440</v>
      </c>
      <c r="C666" s="190" t="s">
        <v>782</v>
      </c>
      <c r="D666" s="190" t="s">
        <v>5897</v>
      </c>
      <c r="E666" s="190" t="s">
        <v>5898</v>
      </c>
      <c r="F666" s="190" t="s">
        <v>5765</v>
      </c>
      <c r="G666" s="190">
        <v>6</v>
      </c>
      <c r="H666" s="190">
        <v>6</v>
      </c>
      <c r="I666" s="190">
        <v>6</v>
      </c>
      <c r="J666" s="190">
        <v>20</v>
      </c>
      <c r="K666" s="437">
        <f t="shared" si="9"/>
        <v>3.3333333333333335</v>
      </c>
      <c r="L666" s="407" t="s">
        <v>3909</v>
      </c>
      <c r="M666" s="47"/>
      <c r="N666" s="47"/>
      <c r="O666" s="47"/>
      <c r="P666" s="47"/>
      <c r="Q666" s="47"/>
      <c r="R666" s="47"/>
      <c r="S666" s="47"/>
      <c r="T666" s="47"/>
      <c r="U666" s="47"/>
      <c r="V666" s="47"/>
      <c r="W666" s="47"/>
      <c r="X666" s="47"/>
      <c r="Y666" s="47"/>
      <c r="Z666" s="47"/>
    </row>
    <row r="667" spans="1:26" ht="127.5">
      <c r="A667" s="190" t="s">
        <v>4661</v>
      </c>
      <c r="B667" s="190" t="s">
        <v>3086</v>
      </c>
      <c r="C667" s="190" t="s">
        <v>782</v>
      </c>
      <c r="D667" s="190" t="s">
        <v>5899</v>
      </c>
      <c r="E667" s="190" t="s">
        <v>5900</v>
      </c>
      <c r="F667" s="190" t="s">
        <v>5797</v>
      </c>
      <c r="G667" s="190">
        <v>2</v>
      </c>
      <c r="H667" s="190">
        <v>2</v>
      </c>
      <c r="I667" s="190">
        <v>2</v>
      </c>
      <c r="J667" s="190">
        <v>10</v>
      </c>
      <c r="K667" s="437">
        <f t="shared" ref="K667:K670" si="10">J667/G667</f>
        <v>5</v>
      </c>
      <c r="L667" s="407" t="s">
        <v>3909</v>
      </c>
      <c r="M667" s="47"/>
      <c r="N667" s="47"/>
      <c r="O667" s="47"/>
      <c r="P667" s="47"/>
      <c r="Q667" s="47"/>
      <c r="R667" s="47"/>
      <c r="S667" s="47"/>
      <c r="T667" s="47"/>
      <c r="U667" s="47"/>
      <c r="V667" s="47"/>
      <c r="W667" s="47"/>
      <c r="X667" s="47"/>
      <c r="Y667" s="47"/>
      <c r="Z667" s="47"/>
    </row>
    <row r="668" spans="1:26" ht="127.5">
      <c r="A668" s="190" t="s">
        <v>4651</v>
      </c>
      <c r="B668" s="190" t="s">
        <v>3926</v>
      </c>
      <c r="C668" s="190" t="s">
        <v>782</v>
      </c>
      <c r="D668" s="190" t="s">
        <v>5901</v>
      </c>
      <c r="E668" s="190" t="s">
        <v>5902</v>
      </c>
      <c r="F668" s="190" t="s">
        <v>5903</v>
      </c>
      <c r="G668" s="190">
        <v>2</v>
      </c>
      <c r="H668" s="190">
        <v>2</v>
      </c>
      <c r="I668" s="190">
        <v>2</v>
      </c>
      <c r="J668" s="190">
        <v>20</v>
      </c>
      <c r="K668" s="437">
        <f t="shared" si="10"/>
        <v>10</v>
      </c>
      <c r="L668" s="407" t="s">
        <v>3909</v>
      </c>
      <c r="M668" s="47"/>
      <c r="N668" s="47"/>
      <c r="O668" s="47"/>
      <c r="P668" s="47"/>
      <c r="Q668" s="47"/>
      <c r="R668" s="47"/>
      <c r="S668" s="47"/>
      <c r="T668" s="47"/>
      <c r="U668" s="47"/>
      <c r="V668" s="47"/>
      <c r="W668" s="47"/>
      <c r="X668" s="47"/>
      <c r="Y668" s="47"/>
      <c r="Z668" s="47"/>
    </row>
    <row r="669" spans="1:26" ht="114.75">
      <c r="A669" s="190" t="s">
        <v>5904</v>
      </c>
      <c r="B669" s="190" t="s">
        <v>5905</v>
      </c>
      <c r="C669" s="190" t="s">
        <v>782</v>
      </c>
      <c r="D669" s="190" t="s">
        <v>5906</v>
      </c>
      <c r="E669" s="190" t="s">
        <v>5907</v>
      </c>
      <c r="F669" s="190" t="s">
        <v>5765</v>
      </c>
      <c r="G669" s="190">
        <v>4</v>
      </c>
      <c r="H669" s="190">
        <v>3</v>
      </c>
      <c r="I669" s="190">
        <v>4</v>
      </c>
      <c r="J669" s="190">
        <v>20</v>
      </c>
      <c r="K669" s="437">
        <f t="shared" si="10"/>
        <v>5</v>
      </c>
      <c r="L669" s="407" t="s">
        <v>3909</v>
      </c>
      <c r="M669" s="47"/>
      <c r="N669" s="47"/>
      <c r="O669" s="47"/>
      <c r="P669" s="47"/>
      <c r="Q669" s="47"/>
      <c r="R669" s="47"/>
      <c r="S669" s="47"/>
      <c r="T669" s="47"/>
      <c r="U669" s="47"/>
      <c r="V669" s="47"/>
      <c r="W669" s="47"/>
      <c r="X669" s="47"/>
      <c r="Y669" s="47"/>
      <c r="Z669" s="47"/>
    </row>
    <row r="670" spans="1:26" ht="89.25">
      <c r="A670" s="190" t="s">
        <v>5908</v>
      </c>
      <c r="B670" s="190" t="s">
        <v>5909</v>
      </c>
      <c r="C670" s="190" t="s">
        <v>782</v>
      </c>
      <c r="D670" s="190" t="s">
        <v>5910</v>
      </c>
      <c r="E670" s="190" t="s">
        <v>5911</v>
      </c>
      <c r="F670" s="190" t="s">
        <v>5765</v>
      </c>
      <c r="G670" s="190">
        <v>3</v>
      </c>
      <c r="H670" s="190">
        <v>3</v>
      </c>
      <c r="I670" s="190">
        <v>3</v>
      </c>
      <c r="J670" s="190">
        <v>20</v>
      </c>
      <c r="K670" s="437">
        <f t="shared" si="10"/>
        <v>6.666666666666667</v>
      </c>
      <c r="L670" s="407" t="s">
        <v>3909</v>
      </c>
      <c r="M670" s="47"/>
      <c r="N670" s="47"/>
      <c r="O670" s="47"/>
      <c r="P670" s="47"/>
      <c r="Q670" s="47"/>
      <c r="R670" s="47"/>
      <c r="S670" s="47"/>
      <c r="T670" s="47"/>
      <c r="U670" s="47"/>
      <c r="V670" s="47"/>
      <c r="W670" s="47"/>
      <c r="X670" s="47"/>
      <c r="Y670" s="47"/>
      <c r="Z670" s="47"/>
    </row>
    <row r="671" spans="1:26" ht="76.5">
      <c r="A671" s="190" t="s">
        <v>5912</v>
      </c>
      <c r="B671" s="190" t="s">
        <v>5913</v>
      </c>
      <c r="C671" s="190" t="s">
        <v>782</v>
      </c>
      <c r="D671" s="190" t="s">
        <v>5914</v>
      </c>
      <c r="E671" s="489" t="s">
        <v>5915</v>
      </c>
      <c r="F671" s="190" t="s">
        <v>5180</v>
      </c>
      <c r="G671" s="191">
        <v>1</v>
      </c>
      <c r="H671" s="355">
        <v>1</v>
      </c>
      <c r="I671" s="407">
        <v>1</v>
      </c>
      <c r="J671" s="407">
        <v>20</v>
      </c>
      <c r="K671" s="407">
        <v>20</v>
      </c>
      <c r="L671" s="233" t="s">
        <v>3942</v>
      </c>
      <c r="M671" s="47"/>
      <c r="N671" s="47"/>
      <c r="O671" s="47"/>
      <c r="P671" s="47"/>
      <c r="Q671" s="47"/>
      <c r="R671" s="47"/>
      <c r="S671" s="47"/>
      <c r="T671" s="47"/>
      <c r="U671" s="47"/>
      <c r="V671" s="47"/>
      <c r="W671" s="47"/>
      <c r="X671" s="47"/>
      <c r="Y671" s="47"/>
      <c r="Z671" s="47"/>
    </row>
    <row r="672" spans="1:26" ht="114.75">
      <c r="A672" s="190" t="s">
        <v>5912</v>
      </c>
      <c r="B672" s="190" t="s">
        <v>5916</v>
      </c>
      <c r="C672" s="190" t="s">
        <v>782</v>
      </c>
      <c r="D672" s="190" t="s">
        <v>5917</v>
      </c>
      <c r="E672" s="489" t="s">
        <v>5918</v>
      </c>
      <c r="F672" s="190" t="s">
        <v>722</v>
      </c>
      <c r="G672" s="463">
        <v>1</v>
      </c>
      <c r="H672" s="484">
        <v>1</v>
      </c>
      <c r="I672" s="191">
        <v>1</v>
      </c>
      <c r="J672" s="191">
        <v>20</v>
      </c>
      <c r="K672" s="191">
        <v>20</v>
      </c>
      <c r="L672" s="233" t="s">
        <v>3942</v>
      </c>
      <c r="M672" s="47"/>
      <c r="N672" s="47"/>
      <c r="O672" s="47"/>
      <c r="P672" s="47"/>
      <c r="Q672" s="47"/>
      <c r="R672" s="47"/>
      <c r="S672" s="47"/>
      <c r="T672" s="47"/>
      <c r="U672" s="47"/>
      <c r="V672" s="47"/>
      <c r="W672" s="47"/>
      <c r="X672" s="47"/>
      <c r="Y672" s="47"/>
      <c r="Z672" s="47"/>
    </row>
    <row r="673" spans="1:26" ht="76.5">
      <c r="A673" s="190" t="s">
        <v>5912</v>
      </c>
      <c r="B673" s="190" t="s">
        <v>5919</v>
      </c>
      <c r="C673" s="190" t="s">
        <v>782</v>
      </c>
      <c r="D673" s="190" t="s">
        <v>5920</v>
      </c>
      <c r="E673" s="489" t="s">
        <v>5921</v>
      </c>
      <c r="F673" s="190" t="s">
        <v>722</v>
      </c>
      <c r="G673" s="263">
        <v>1</v>
      </c>
      <c r="H673" s="355">
        <v>1</v>
      </c>
      <c r="I673" s="191">
        <v>1</v>
      </c>
      <c r="J673" s="191">
        <v>20</v>
      </c>
      <c r="K673" s="191">
        <v>20</v>
      </c>
      <c r="L673" s="233" t="s">
        <v>3942</v>
      </c>
      <c r="M673" s="47"/>
      <c r="N673" s="47"/>
      <c r="O673" s="47"/>
      <c r="P673" s="47"/>
      <c r="Q673" s="47"/>
      <c r="R673" s="47"/>
      <c r="S673" s="47"/>
      <c r="T673" s="47"/>
      <c r="U673" s="47"/>
      <c r="V673" s="47"/>
      <c r="W673" s="47"/>
      <c r="X673" s="47"/>
      <c r="Y673" s="47"/>
      <c r="Z673" s="47"/>
    </row>
    <row r="674" spans="1:26" ht="63.75">
      <c r="A674" s="190" t="s">
        <v>4741</v>
      </c>
      <c r="B674" s="190" t="s">
        <v>4733</v>
      </c>
      <c r="C674" s="190" t="s">
        <v>782</v>
      </c>
      <c r="D674" s="258" t="s">
        <v>5922</v>
      </c>
      <c r="E674" s="277" t="s">
        <v>5923</v>
      </c>
      <c r="F674" s="258" t="s">
        <v>2899</v>
      </c>
      <c r="G674" s="190">
        <v>3</v>
      </c>
      <c r="H674" s="190">
        <v>1</v>
      </c>
      <c r="I674" s="407">
        <v>3</v>
      </c>
      <c r="J674" s="407">
        <v>20</v>
      </c>
      <c r="K674" s="453">
        <f t="shared" ref="K674:K675" si="11">J674/3</f>
        <v>6.666666666666667</v>
      </c>
      <c r="L674" s="233" t="s">
        <v>4737</v>
      </c>
      <c r="M674" s="47"/>
      <c r="N674" s="47"/>
      <c r="O674" s="47"/>
      <c r="P674" s="47"/>
      <c r="Q674" s="47"/>
      <c r="R674" s="47"/>
      <c r="S674" s="47"/>
      <c r="T674" s="47"/>
      <c r="U674" s="47"/>
      <c r="V674" s="47"/>
      <c r="W674" s="47"/>
      <c r="X674" s="47"/>
      <c r="Y674" s="47"/>
      <c r="Z674" s="47"/>
    </row>
    <row r="675" spans="1:26" ht="63.75">
      <c r="A675" s="190" t="s">
        <v>4741</v>
      </c>
      <c r="B675" s="190" t="s">
        <v>4733</v>
      </c>
      <c r="C675" s="190" t="s">
        <v>782</v>
      </c>
      <c r="D675" s="190" t="s">
        <v>5924</v>
      </c>
      <c r="E675" s="276" t="s">
        <v>5925</v>
      </c>
      <c r="F675" s="190"/>
      <c r="G675" s="190">
        <v>3</v>
      </c>
      <c r="H675" s="190">
        <v>1</v>
      </c>
      <c r="I675" s="407">
        <v>3</v>
      </c>
      <c r="J675" s="407">
        <v>10</v>
      </c>
      <c r="K675" s="453">
        <f t="shared" si="11"/>
        <v>3.3333333333333335</v>
      </c>
      <c r="L675" s="233" t="s">
        <v>4737</v>
      </c>
      <c r="M675" s="47"/>
      <c r="N675" s="47"/>
      <c r="O675" s="47"/>
      <c r="P675" s="47"/>
      <c r="Q675" s="47"/>
      <c r="R675" s="47"/>
      <c r="S675" s="47"/>
      <c r="T675" s="47"/>
      <c r="U675" s="47"/>
      <c r="V675" s="47"/>
      <c r="W675" s="47"/>
      <c r="X675" s="47"/>
      <c r="Y675" s="47"/>
      <c r="Z675" s="47"/>
    </row>
    <row r="676" spans="1:26" ht="89.25">
      <c r="A676" s="190" t="s">
        <v>4744</v>
      </c>
      <c r="B676" s="190" t="s">
        <v>4745</v>
      </c>
      <c r="C676" s="190" t="s">
        <v>782</v>
      </c>
      <c r="D676" s="190" t="s">
        <v>5926</v>
      </c>
      <c r="E676" s="276" t="s">
        <v>5927</v>
      </c>
      <c r="F676" s="190" t="s">
        <v>2899</v>
      </c>
      <c r="G676" s="260">
        <v>1</v>
      </c>
      <c r="H676" s="260">
        <v>1</v>
      </c>
      <c r="I676" s="191">
        <v>1</v>
      </c>
      <c r="J676" s="191">
        <v>20</v>
      </c>
      <c r="K676" s="191">
        <v>20</v>
      </c>
      <c r="L676" s="233" t="s">
        <v>4737</v>
      </c>
      <c r="M676" s="47"/>
      <c r="N676" s="47"/>
      <c r="O676" s="47"/>
      <c r="P676" s="47"/>
      <c r="Q676" s="47"/>
      <c r="R676" s="47"/>
      <c r="S676" s="47"/>
      <c r="T676" s="47"/>
      <c r="U676" s="47"/>
      <c r="V676" s="47"/>
      <c r="W676" s="47"/>
      <c r="X676" s="47"/>
      <c r="Y676" s="47"/>
      <c r="Z676" s="47"/>
    </row>
    <row r="677" spans="1:26" ht="89.25">
      <c r="A677" s="190" t="s">
        <v>4744</v>
      </c>
      <c r="B677" s="190" t="s">
        <v>4745</v>
      </c>
      <c r="C677" s="190" t="s">
        <v>782</v>
      </c>
      <c r="D677" s="190" t="s">
        <v>5928</v>
      </c>
      <c r="E677" s="276" t="s">
        <v>5929</v>
      </c>
      <c r="F677" s="190" t="s">
        <v>2899</v>
      </c>
      <c r="G677" s="260">
        <v>1</v>
      </c>
      <c r="H677" s="437">
        <v>1</v>
      </c>
      <c r="I677" s="191">
        <v>1</v>
      </c>
      <c r="J677" s="191">
        <v>20</v>
      </c>
      <c r="K677" s="191">
        <v>20</v>
      </c>
      <c r="L677" s="233" t="s">
        <v>4737</v>
      </c>
      <c r="M677" s="47"/>
      <c r="N677" s="47"/>
      <c r="O677" s="47"/>
      <c r="P677" s="47"/>
      <c r="Q677" s="47"/>
      <c r="R677" s="47"/>
      <c r="S677" s="47"/>
      <c r="T677" s="47"/>
      <c r="U677" s="47"/>
      <c r="V677" s="47"/>
      <c r="W677" s="47"/>
      <c r="X677" s="47"/>
      <c r="Y677" s="47"/>
      <c r="Z677" s="47"/>
    </row>
    <row r="678" spans="1:26" ht="89.25">
      <c r="A678" s="190" t="s">
        <v>4744</v>
      </c>
      <c r="B678" s="190" t="s">
        <v>4745</v>
      </c>
      <c r="C678" s="190" t="s">
        <v>782</v>
      </c>
      <c r="D678" s="190" t="s">
        <v>5930</v>
      </c>
      <c r="E678" s="276" t="s">
        <v>5931</v>
      </c>
      <c r="F678" s="190" t="s">
        <v>2899</v>
      </c>
      <c r="G678" s="260">
        <v>1</v>
      </c>
      <c r="H678" s="437">
        <v>1</v>
      </c>
      <c r="I678" s="191">
        <v>1</v>
      </c>
      <c r="J678" s="191">
        <v>20</v>
      </c>
      <c r="K678" s="191">
        <v>20</v>
      </c>
      <c r="L678" s="233" t="s">
        <v>4737</v>
      </c>
      <c r="M678" s="47"/>
      <c r="N678" s="47"/>
      <c r="O678" s="47"/>
      <c r="P678" s="47"/>
      <c r="Q678" s="47"/>
      <c r="R678" s="47"/>
      <c r="S678" s="47"/>
      <c r="T678" s="47"/>
      <c r="U678" s="47"/>
      <c r="V678" s="47"/>
      <c r="W678" s="47"/>
      <c r="X678" s="47"/>
      <c r="Y678" s="47"/>
      <c r="Z678" s="47"/>
    </row>
    <row r="679" spans="1:26" ht="76.5">
      <c r="A679" s="190" t="s">
        <v>4756</v>
      </c>
      <c r="B679" s="190" t="s">
        <v>4752</v>
      </c>
      <c r="C679" s="190" t="s">
        <v>782</v>
      </c>
      <c r="D679" s="190" t="s">
        <v>5932</v>
      </c>
      <c r="E679" s="276" t="s">
        <v>5338</v>
      </c>
      <c r="F679" s="190" t="s">
        <v>2899</v>
      </c>
      <c r="G679" s="260">
        <v>4</v>
      </c>
      <c r="H679" s="437">
        <v>2</v>
      </c>
      <c r="I679" s="191">
        <v>4</v>
      </c>
      <c r="J679" s="191">
        <v>20</v>
      </c>
      <c r="K679" s="191">
        <f>J679/4</f>
        <v>5</v>
      </c>
      <c r="L679" s="233" t="s">
        <v>4737</v>
      </c>
      <c r="M679" s="47"/>
      <c r="N679" s="47"/>
      <c r="O679" s="47"/>
      <c r="P679" s="47"/>
      <c r="Q679" s="47"/>
      <c r="R679" s="47"/>
      <c r="S679" s="47"/>
      <c r="T679" s="47"/>
      <c r="U679" s="47"/>
      <c r="V679" s="47"/>
      <c r="W679" s="47"/>
      <c r="X679" s="47"/>
      <c r="Y679" s="47"/>
      <c r="Z679" s="47"/>
    </row>
    <row r="680" spans="1:26" ht="102">
      <c r="A680" s="190" t="s">
        <v>5933</v>
      </c>
      <c r="B680" s="190" t="s">
        <v>4760</v>
      </c>
      <c r="C680" s="190" t="s">
        <v>782</v>
      </c>
      <c r="D680" s="190" t="s">
        <v>5934</v>
      </c>
      <c r="E680" s="276" t="s">
        <v>5935</v>
      </c>
      <c r="F680" s="190" t="s">
        <v>2899</v>
      </c>
      <c r="G680" s="260">
        <v>3</v>
      </c>
      <c r="H680" s="437">
        <v>2</v>
      </c>
      <c r="I680" s="191">
        <v>3</v>
      </c>
      <c r="J680" s="191">
        <v>20</v>
      </c>
      <c r="K680" s="355">
        <f>J680/3</f>
        <v>6.666666666666667</v>
      </c>
      <c r="L680" s="233" t="s">
        <v>4737</v>
      </c>
      <c r="M680" s="47"/>
      <c r="N680" s="47"/>
      <c r="O680" s="47"/>
      <c r="P680" s="47"/>
      <c r="Q680" s="47"/>
      <c r="R680" s="47"/>
      <c r="S680" s="47"/>
      <c r="T680" s="47"/>
      <c r="U680" s="47"/>
      <c r="V680" s="47"/>
      <c r="W680" s="47"/>
      <c r="X680" s="47"/>
      <c r="Y680" s="47"/>
      <c r="Z680" s="47"/>
    </row>
    <row r="681" spans="1:26" ht="89.25">
      <c r="A681" s="190" t="s">
        <v>5936</v>
      </c>
      <c r="B681" s="190" t="s">
        <v>4769</v>
      </c>
      <c r="C681" s="190" t="s">
        <v>782</v>
      </c>
      <c r="D681" s="190" t="s">
        <v>5937</v>
      </c>
      <c r="E681" s="276" t="s">
        <v>5938</v>
      </c>
      <c r="F681" s="190" t="s">
        <v>2899</v>
      </c>
      <c r="G681" s="260">
        <v>4</v>
      </c>
      <c r="H681" s="437">
        <v>1</v>
      </c>
      <c r="I681" s="191">
        <v>4</v>
      </c>
      <c r="J681" s="191">
        <v>20</v>
      </c>
      <c r="K681" s="191">
        <f>J681/4</f>
        <v>5</v>
      </c>
      <c r="L681" s="233" t="s">
        <v>4737</v>
      </c>
      <c r="M681" s="47"/>
      <c r="N681" s="47"/>
      <c r="O681" s="47"/>
      <c r="P681" s="47"/>
      <c r="Q681" s="47"/>
      <c r="R681" s="47"/>
      <c r="S681" s="47"/>
      <c r="T681" s="47"/>
      <c r="U681" s="47"/>
      <c r="V681" s="47"/>
      <c r="W681" s="47"/>
      <c r="X681" s="47"/>
      <c r="Y681" s="47"/>
      <c r="Z681" s="47"/>
    </row>
    <row r="682" spans="1:26" ht="127.5">
      <c r="A682" s="190" t="s">
        <v>5939</v>
      </c>
      <c r="B682" s="190" t="s">
        <v>5940</v>
      </c>
      <c r="C682" s="190" t="s">
        <v>782</v>
      </c>
      <c r="D682" s="190" t="s">
        <v>5941</v>
      </c>
      <c r="E682" s="276" t="s">
        <v>5942</v>
      </c>
      <c r="F682" s="190" t="s">
        <v>2899</v>
      </c>
      <c r="G682" s="260">
        <v>3</v>
      </c>
      <c r="H682" s="437">
        <v>2</v>
      </c>
      <c r="I682" s="191">
        <v>3</v>
      </c>
      <c r="J682" s="191">
        <v>10</v>
      </c>
      <c r="K682" s="355">
        <f>J682/3</f>
        <v>3.3333333333333335</v>
      </c>
      <c r="L682" s="233" t="s">
        <v>4737</v>
      </c>
      <c r="M682" s="47"/>
      <c r="N682" s="47"/>
      <c r="O682" s="47"/>
      <c r="P682" s="47"/>
      <c r="Q682" s="47"/>
      <c r="R682" s="47"/>
      <c r="S682" s="47"/>
      <c r="T682" s="47"/>
      <c r="U682" s="47"/>
      <c r="V682" s="47"/>
      <c r="W682" s="47"/>
      <c r="X682" s="47"/>
      <c r="Y682" s="47"/>
      <c r="Z682" s="47"/>
    </row>
    <row r="683" spans="1:26" ht="114.75">
      <c r="A683" s="190" t="s">
        <v>5192</v>
      </c>
      <c r="B683" s="190" t="s">
        <v>5943</v>
      </c>
      <c r="C683" s="190" t="s">
        <v>782</v>
      </c>
      <c r="D683" s="190" t="s">
        <v>5944</v>
      </c>
      <c r="E683" s="258" t="s">
        <v>5945</v>
      </c>
      <c r="F683" s="190" t="s">
        <v>5946</v>
      </c>
      <c r="G683" s="190">
        <v>1</v>
      </c>
      <c r="H683" s="190">
        <v>1</v>
      </c>
      <c r="I683" s="190">
        <v>1</v>
      </c>
      <c r="J683" s="190">
        <v>1</v>
      </c>
      <c r="K683" s="190">
        <v>20</v>
      </c>
      <c r="L683" s="407" t="s">
        <v>3952</v>
      </c>
      <c r="M683" s="47"/>
      <c r="N683" s="47"/>
      <c r="O683" s="47"/>
      <c r="P683" s="47"/>
      <c r="Q683" s="47"/>
      <c r="R683" s="47"/>
      <c r="S683" s="47"/>
      <c r="T683" s="47"/>
      <c r="U683" s="47"/>
      <c r="V683" s="47"/>
      <c r="W683" s="47"/>
      <c r="X683" s="47"/>
      <c r="Y683" s="47"/>
      <c r="Z683" s="47"/>
    </row>
    <row r="684" spans="1:26" ht="63.75">
      <c r="A684" s="190" t="s">
        <v>5192</v>
      </c>
      <c r="B684" s="190" t="s">
        <v>5947</v>
      </c>
      <c r="C684" s="190" t="s">
        <v>782</v>
      </c>
      <c r="D684" s="190" t="s">
        <v>5948</v>
      </c>
      <c r="E684" s="190" t="s">
        <v>5949</v>
      </c>
      <c r="F684" s="190" t="s">
        <v>5950</v>
      </c>
      <c r="G684" s="190">
        <v>1</v>
      </c>
      <c r="H684" s="190">
        <v>1</v>
      </c>
      <c r="I684" s="190">
        <v>1</v>
      </c>
      <c r="J684" s="190">
        <v>1</v>
      </c>
      <c r="K684" s="190">
        <v>20</v>
      </c>
      <c r="L684" s="407" t="s">
        <v>3952</v>
      </c>
      <c r="M684" s="47"/>
      <c r="N684" s="47"/>
      <c r="O684" s="47"/>
      <c r="P684" s="47"/>
      <c r="Q684" s="47"/>
      <c r="R684" s="47"/>
      <c r="S684" s="47"/>
      <c r="T684" s="47"/>
      <c r="U684" s="47"/>
      <c r="V684" s="47"/>
      <c r="W684" s="47"/>
      <c r="X684" s="47"/>
      <c r="Y684" s="47"/>
      <c r="Z684" s="47"/>
    </row>
    <row r="685" spans="1:26" ht="76.5">
      <c r="A685" s="190" t="s">
        <v>5192</v>
      </c>
      <c r="B685" s="190" t="s">
        <v>5951</v>
      </c>
      <c r="C685" s="190" t="s">
        <v>782</v>
      </c>
      <c r="D685" s="190" t="s">
        <v>5952</v>
      </c>
      <c r="E685" s="277" t="s">
        <v>5953</v>
      </c>
      <c r="F685" s="190" t="s">
        <v>5950</v>
      </c>
      <c r="G685" s="190">
        <v>1</v>
      </c>
      <c r="H685" s="190">
        <v>1</v>
      </c>
      <c r="I685" s="190">
        <v>1</v>
      </c>
      <c r="J685" s="190">
        <v>1</v>
      </c>
      <c r="K685" s="190">
        <v>20</v>
      </c>
      <c r="L685" s="407" t="s">
        <v>3952</v>
      </c>
      <c r="M685" s="47"/>
      <c r="N685" s="47"/>
      <c r="O685" s="47"/>
      <c r="P685" s="47"/>
      <c r="Q685" s="47"/>
      <c r="R685" s="47"/>
      <c r="S685" s="47"/>
      <c r="T685" s="47"/>
      <c r="U685" s="47"/>
      <c r="V685" s="47"/>
      <c r="W685" s="47"/>
      <c r="X685" s="47"/>
      <c r="Y685" s="47"/>
      <c r="Z685" s="47"/>
    </row>
    <row r="686" spans="1:26" ht="76.5">
      <c r="A686" s="190" t="s">
        <v>5192</v>
      </c>
      <c r="B686" s="190" t="s">
        <v>5954</v>
      </c>
      <c r="C686" s="190" t="s">
        <v>782</v>
      </c>
      <c r="D686" s="190" t="s">
        <v>5955</v>
      </c>
      <c r="E686" s="258" t="s">
        <v>5956</v>
      </c>
      <c r="F686" s="190" t="s">
        <v>5957</v>
      </c>
      <c r="G686" s="190">
        <v>1</v>
      </c>
      <c r="H686" s="190">
        <v>1</v>
      </c>
      <c r="I686" s="190">
        <v>1</v>
      </c>
      <c r="J686" s="190">
        <v>1</v>
      </c>
      <c r="K686" s="190">
        <v>20</v>
      </c>
      <c r="L686" s="407" t="s">
        <v>3952</v>
      </c>
      <c r="M686" s="47"/>
      <c r="N686" s="47"/>
      <c r="O686" s="47"/>
      <c r="P686" s="47"/>
      <c r="Q686" s="47"/>
      <c r="R686" s="47"/>
      <c r="S686" s="47"/>
      <c r="T686" s="47"/>
      <c r="U686" s="47"/>
      <c r="V686" s="47"/>
      <c r="W686" s="47"/>
      <c r="X686" s="47"/>
      <c r="Y686" s="47"/>
      <c r="Z686" s="47"/>
    </row>
    <row r="687" spans="1:26" ht="89.25">
      <c r="A687" s="190" t="s">
        <v>5192</v>
      </c>
      <c r="B687" s="190" t="s">
        <v>5954</v>
      </c>
      <c r="C687" s="190" t="s">
        <v>782</v>
      </c>
      <c r="D687" s="190" t="s">
        <v>5958</v>
      </c>
      <c r="E687" s="190" t="s">
        <v>5959</v>
      </c>
      <c r="F687" s="190" t="s">
        <v>5950</v>
      </c>
      <c r="G687" s="190">
        <v>1</v>
      </c>
      <c r="H687" s="190">
        <v>1</v>
      </c>
      <c r="I687" s="190">
        <v>1</v>
      </c>
      <c r="J687" s="190">
        <v>1</v>
      </c>
      <c r="K687" s="190">
        <v>20</v>
      </c>
      <c r="L687" s="407" t="s">
        <v>3952</v>
      </c>
      <c r="M687" s="47"/>
      <c r="N687" s="47"/>
      <c r="O687" s="47"/>
      <c r="P687" s="47"/>
      <c r="Q687" s="47"/>
      <c r="R687" s="47"/>
      <c r="S687" s="47"/>
      <c r="T687" s="47"/>
      <c r="U687" s="47"/>
      <c r="V687" s="47"/>
      <c r="W687" s="47"/>
      <c r="X687" s="47"/>
      <c r="Y687" s="47"/>
      <c r="Z687" s="47"/>
    </row>
    <row r="688" spans="1:26" ht="76.5">
      <c r="A688" s="190" t="s">
        <v>4777</v>
      </c>
      <c r="B688" s="258" t="s">
        <v>4778</v>
      </c>
      <c r="C688" s="190" t="s">
        <v>782</v>
      </c>
      <c r="D688" s="190" t="s">
        <v>5960</v>
      </c>
      <c r="E688" s="190" t="s">
        <v>5961</v>
      </c>
      <c r="F688" s="261" t="s">
        <v>722</v>
      </c>
      <c r="G688" s="190">
        <v>1</v>
      </c>
      <c r="H688" s="190">
        <v>1</v>
      </c>
      <c r="I688" s="190">
        <v>1</v>
      </c>
      <c r="J688" s="408">
        <v>10</v>
      </c>
      <c r="K688" s="232">
        <v>10</v>
      </c>
      <c r="L688" s="233" t="s">
        <v>4782</v>
      </c>
      <c r="M688" s="47"/>
      <c r="N688" s="47"/>
      <c r="O688" s="47"/>
      <c r="P688" s="47"/>
      <c r="Q688" s="47"/>
      <c r="R688" s="47"/>
      <c r="S688" s="47"/>
      <c r="T688" s="47"/>
      <c r="U688" s="47"/>
      <c r="V688" s="47"/>
      <c r="W688" s="47"/>
      <c r="X688" s="47"/>
      <c r="Y688" s="47"/>
      <c r="Z688" s="47"/>
    </row>
    <row r="689" spans="1:26" ht="63.75">
      <c r="A689" s="190" t="s">
        <v>4777</v>
      </c>
      <c r="B689" s="258" t="s">
        <v>4778</v>
      </c>
      <c r="C689" s="190" t="s">
        <v>782</v>
      </c>
      <c r="D689" s="190" t="s">
        <v>5962</v>
      </c>
      <c r="E689" s="190" t="s">
        <v>5963</v>
      </c>
      <c r="F689" s="261" t="s">
        <v>5964</v>
      </c>
      <c r="G689" s="190">
        <v>1</v>
      </c>
      <c r="H689" s="190">
        <v>1</v>
      </c>
      <c r="I689" s="190">
        <v>1</v>
      </c>
      <c r="J689" s="408">
        <v>20</v>
      </c>
      <c r="K689" s="232">
        <v>20</v>
      </c>
      <c r="L689" s="233" t="s">
        <v>4782</v>
      </c>
      <c r="M689" s="47"/>
      <c r="N689" s="47"/>
      <c r="O689" s="47"/>
      <c r="P689" s="47"/>
      <c r="Q689" s="47"/>
      <c r="R689" s="47"/>
      <c r="S689" s="47"/>
      <c r="T689" s="47"/>
      <c r="U689" s="47"/>
      <c r="V689" s="47"/>
      <c r="W689" s="47"/>
      <c r="X689" s="47"/>
      <c r="Y689" s="47"/>
      <c r="Z689" s="47"/>
    </row>
    <row r="690" spans="1:26" ht="89.25">
      <c r="A690" s="190" t="s">
        <v>4777</v>
      </c>
      <c r="B690" s="258" t="s">
        <v>4778</v>
      </c>
      <c r="C690" s="190" t="s">
        <v>782</v>
      </c>
      <c r="D690" s="190" t="s">
        <v>5965</v>
      </c>
      <c r="E690" s="190" t="s">
        <v>5966</v>
      </c>
      <c r="F690" s="261" t="s">
        <v>5967</v>
      </c>
      <c r="G690" s="190">
        <v>1</v>
      </c>
      <c r="H690" s="190">
        <v>1</v>
      </c>
      <c r="I690" s="190">
        <v>1</v>
      </c>
      <c r="J690" s="408">
        <v>20</v>
      </c>
      <c r="K690" s="232">
        <v>20</v>
      </c>
      <c r="L690" s="233" t="s">
        <v>4782</v>
      </c>
      <c r="M690" s="47"/>
      <c r="N690" s="47"/>
      <c r="O690" s="47"/>
      <c r="P690" s="47"/>
      <c r="Q690" s="47"/>
      <c r="R690" s="47"/>
      <c r="S690" s="47"/>
      <c r="T690" s="47"/>
      <c r="U690" s="47"/>
      <c r="V690" s="47"/>
      <c r="W690" s="47"/>
      <c r="X690" s="47"/>
      <c r="Y690" s="47"/>
      <c r="Z690" s="47"/>
    </row>
    <row r="691" spans="1:26" ht="63.75">
      <c r="A691" s="190" t="s">
        <v>4777</v>
      </c>
      <c r="B691" s="278" t="s">
        <v>5968</v>
      </c>
      <c r="C691" s="190" t="s">
        <v>782</v>
      </c>
      <c r="D691" s="190" t="s">
        <v>5969</v>
      </c>
      <c r="E691" s="190" t="s">
        <v>5970</v>
      </c>
      <c r="F691" s="261" t="s">
        <v>722</v>
      </c>
      <c r="G691" s="190">
        <v>1</v>
      </c>
      <c r="H691" s="190">
        <v>1</v>
      </c>
      <c r="I691" s="190">
        <v>1</v>
      </c>
      <c r="J691" s="408">
        <v>10</v>
      </c>
      <c r="K691" s="232">
        <v>10</v>
      </c>
      <c r="L691" s="233" t="s">
        <v>4782</v>
      </c>
      <c r="M691" s="47"/>
      <c r="N691" s="47"/>
      <c r="O691" s="47"/>
      <c r="P691" s="47"/>
      <c r="Q691" s="47"/>
      <c r="R691" s="47"/>
      <c r="S691" s="47"/>
      <c r="T691" s="47"/>
      <c r="U691" s="47"/>
      <c r="V691" s="47"/>
      <c r="W691" s="47"/>
      <c r="X691" s="47"/>
      <c r="Y691" s="47"/>
      <c r="Z691" s="47"/>
    </row>
    <row r="692" spans="1:26" ht="127.5">
      <c r="A692" s="190" t="s">
        <v>4787</v>
      </c>
      <c r="B692" s="190" t="s">
        <v>4788</v>
      </c>
      <c r="C692" s="190" t="s">
        <v>782</v>
      </c>
      <c r="D692" s="190" t="s">
        <v>5971</v>
      </c>
      <c r="E692" s="276" t="s">
        <v>5972</v>
      </c>
      <c r="F692" s="190" t="s">
        <v>5973</v>
      </c>
      <c r="G692" s="190">
        <v>1</v>
      </c>
      <c r="H692" s="190">
        <v>1</v>
      </c>
      <c r="I692" s="190">
        <v>1</v>
      </c>
      <c r="J692" s="190">
        <v>20</v>
      </c>
      <c r="K692" s="190">
        <v>20</v>
      </c>
      <c r="L692" s="233" t="s">
        <v>4792</v>
      </c>
      <c r="M692" s="47"/>
      <c r="N692" s="47"/>
      <c r="O692" s="47"/>
      <c r="P692" s="47"/>
      <c r="Q692" s="47"/>
      <c r="R692" s="47"/>
      <c r="S692" s="47"/>
      <c r="T692" s="47"/>
      <c r="U692" s="47"/>
      <c r="V692" s="47"/>
      <c r="W692" s="47"/>
      <c r="X692" s="47"/>
      <c r="Y692" s="47"/>
      <c r="Z692" s="47"/>
    </row>
    <row r="693" spans="1:26" ht="127.5">
      <c r="A693" s="190" t="s">
        <v>4787</v>
      </c>
      <c r="B693" s="190" t="s">
        <v>4788</v>
      </c>
      <c r="C693" s="190" t="s">
        <v>782</v>
      </c>
      <c r="D693" s="258" t="s">
        <v>5974</v>
      </c>
      <c r="E693" s="277" t="s">
        <v>5975</v>
      </c>
      <c r="F693" s="258" t="s">
        <v>5976</v>
      </c>
      <c r="G693" s="190">
        <v>1</v>
      </c>
      <c r="H693" s="190">
        <v>1</v>
      </c>
      <c r="I693" s="190">
        <v>1</v>
      </c>
      <c r="J693" s="190">
        <v>20</v>
      </c>
      <c r="K693" s="190">
        <v>20</v>
      </c>
      <c r="L693" s="233" t="s">
        <v>4792</v>
      </c>
      <c r="M693" s="47"/>
      <c r="N693" s="47"/>
      <c r="O693" s="47"/>
      <c r="P693" s="47"/>
      <c r="Q693" s="47"/>
      <c r="R693" s="47"/>
      <c r="S693" s="47"/>
      <c r="T693" s="47"/>
      <c r="U693" s="47"/>
      <c r="V693" s="47"/>
      <c r="W693" s="47"/>
      <c r="X693" s="47"/>
      <c r="Y693" s="47"/>
      <c r="Z693" s="47"/>
    </row>
    <row r="694" spans="1:26" ht="76.5">
      <c r="A694" s="190" t="s">
        <v>4469</v>
      </c>
      <c r="B694" s="190" t="s">
        <v>782</v>
      </c>
      <c r="C694" s="190" t="s">
        <v>4470</v>
      </c>
      <c r="D694" s="190" t="s">
        <v>4536</v>
      </c>
      <c r="E694" s="190" t="s">
        <v>4537</v>
      </c>
      <c r="F694" s="190" t="s">
        <v>5977</v>
      </c>
      <c r="G694" s="190"/>
      <c r="H694" s="261">
        <v>2</v>
      </c>
      <c r="I694" s="407">
        <v>2</v>
      </c>
      <c r="J694" s="407">
        <v>20</v>
      </c>
      <c r="K694" s="407">
        <v>10</v>
      </c>
      <c r="L694" s="233" t="s">
        <v>4802</v>
      </c>
      <c r="M694" s="47"/>
      <c r="N694" s="47"/>
      <c r="O694" s="47"/>
      <c r="P694" s="47"/>
      <c r="Q694" s="47"/>
      <c r="R694" s="47"/>
      <c r="S694" s="47"/>
      <c r="T694" s="47"/>
      <c r="U694" s="47"/>
      <c r="V694" s="47"/>
      <c r="W694" s="47"/>
      <c r="X694" s="47"/>
      <c r="Y694" s="47"/>
      <c r="Z694" s="47"/>
    </row>
    <row r="695" spans="1:26" ht="89.25">
      <c r="A695" s="190" t="s">
        <v>4469</v>
      </c>
      <c r="B695" s="190" t="s">
        <v>782</v>
      </c>
      <c r="C695" s="190" t="s">
        <v>4470</v>
      </c>
      <c r="D695" s="190" t="s">
        <v>5635</v>
      </c>
      <c r="E695" s="325" t="s">
        <v>5636</v>
      </c>
      <c r="F695" s="258" t="s">
        <v>722</v>
      </c>
      <c r="G695" s="463"/>
      <c r="H695" s="487">
        <v>2</v>
      </c>
      <c r="I695" s="190">
        <v>2</v>
      </c>
      <c r="J695" s="190">
        <v>20</v>
      </c>
      <c r="K695" s="190">
        <v>10</v>
      </c>
      <c r="L695" s="233" t="s">
        <v>4802</v>
      </c>
      <c r="M695" s="47"/>
      <c r="N695" s="47"/>
      <c r="O695" s="47"/>
      <c r="P695" s="47"/>
      <c r="Q695" s="47"/>
      <c r="R695" s="47"/>
      <c r="S695" s="47"/>
      <c r="T695" s="47"/>
      <c r="U695" s="47"/>
      <c r="V695" s="47"/>
      <c r="W695" s="47"/>
      <c r="X695" s="47"/>
      <c r="Y695" s="47"/>
      <c r="Z695" s="47"/>
    </row>
    <row r="696" spans="1:26" ht="114.75">
      <c r="A696" s="190" t="s">
        <v>4469</v>
      </c>
      <c r="B696" s="190" t="s">
        <v>782</v>
      </c>
      <c r="C696" s="190" t="s">
        <v>4470</v>
      </c>
      <c r="D696" s="190" t="s">
        <v>5637</v>
      </c>
      <c r="E696" s="324" t="s">
        <v>5638</v>
      </c>
      <c r="F696" s="190" t="s">
        <v>5639</v>
      </c>
      <c r="G696" s="263"/>
      <c r="H696" s="488">
        <v>2</v>
      </c>
      <c r="I696" s="190">
        <v>2</v>
      </c>
      <c r="J696" s="190">
        <v>20</v>
      </c>
      <c r="K696" s="190">
        <v>10</v>
      </c>
      <c r="L696" s="233" t="s">
        <v>4802</v>
      </c>
      <c r="M696" s="47"/>
      <c r="N696" s="47"/>
      <c r="O696" s="47"/>
      <c r="P696" s="47"/>
      <c r="Q696" s="47"/>
      <c r="R696" s="47"/>
      <c r="S696" s="47"/>
      <c r="T696" s="47"/>
      <c r="U696" s="47"/>
      <c r="V696" s="47"/>
      <c r="W696" s="47"/>
      <c r="X696" s="47"/>
      <c r="Y696" s="47"/>
      <c r="Z696" s="47"/>
    </row>
    <row r="697" spans="1:26" ht="102">
      <c r="A697" s="190" t="s">
        <v>4469</v>
      </c>
      <c r="B697" s="190" t="s">
        <v>782</v>
      </c>
      <c r="C697" s="190" t="s">
        <v>4470</v>
      </c>
      <c r="D697" s="190" t="s">
        <v>4539</v>
      </c>
      <c r="E697" s="190" t="s">
        <v>4540</v>
      </c>
      <c r="F697" s="190" t="s">
        <v>5978</v>
      </c>
      <c r="G697" s="263"/>
      <c r="H697" s="488" t="s">
        <v>5634</v>
      </c>
      <c r="I697" s="190">
        <v>2</v>
      </c>
      <c r="J697" s="190">
        <v>20</v>
      </c>
      <c r="K697" s="190">
        <v>10</v>
      </c>
      <c r="L697" s="233" t="s">
        <v>4802</v>
      </c>
      <c r="M697" s="47"/>
      <c r="N697" s="47"/>
      <c r="O697" s="47"/>
      <c r="P697" s="47"/>
      <c r="Q697" s="47"/>
      <c r="R697" s="47"/>
      <c r="S697" s="47"/>
      <c r="T697" s="47"/>
      <c r="U697" s="47"/>
      <c r="V697" s="47"/>
      <c r="W697" s="47"/>
      <c r="X697" s="47"/>
      <c r="Y697" s="47"/>
      <c r="Z697" s="47"/>
    </row>
    <row r="698" spans="1:26" ht="89.25">
      <c r="A698" s="190" t="s">
        <v>4469</v>
      </c>
      <c r="B698" s="190" t="s">
        <v>782</v>
      </c>
      <c r="C698" s="190" t="s">
        <v>4470</v>
      </c>
      <c r="D698" s="190" t="s">
        <v>5640</v>
      </c>
      <c r="E698" s="324" t="s">
        <v>5641</v>
      </c>
      <c r="F698" s="190" t="s">
        <v>5642</v>
      </c>
      <c r="G698" s="263"/>
      <c r="H698" s="488" t="s">
        <v>5634</v>
      </c>
      <c r="I698" s="190">
        <v>2</v>
      </c>
      <c r="J698" s="190">
        <v>20</v>
      </c>
      <c r="K698" s="190">
        <v>10</v>
      </c>
      <c r="L698" s="233" t="s">
        <v>4802</v>
      </c>
      <c r="M698" s="47"/>
      <c r="N698" s="47"/>
      <c r="O698" s="47"/>
      <c r="P698" s="47"/>
      <c r="Q698" s="47"/>
      <c r="R698" s="47"/>
      <c r="S698" s="47"/>
      <c r="T698" s="47"/>
      <c r="U698" s="47"/>
      <c r="V698" s="47"/>
      <c r="W698" s="47"/>
      <c r="X698" s="47"/>
      <c r="Y698" s="47"/>
      <c r="Z698" s="47"/>
    </row>
    <row r="699" spans="1:26" ht="102">
      <c r="A699" s="190" t="s">
        <v>5643</v>
      </c>
      <c r="B699" s="190" t="s">
        <v>782</v>
      </c>
      <c r="C699" s="190" t="s">
        <v>5644</v>
      </c>
      <c r="D699" s="190" t="s">
        <v>5645</v>
      </c>
      <c r="E699" s="190" t="s">
        <v>5646</v>
      </c>
      <c r="F699" s="190" t="s">
        <v>722</v>
      </c>
      <c r="G699" s="263"/>
      <c r="H699" s="488" t="s">
        <v>5634</v>
      </c>
      <c r="I699" s="190">
        <v>2</v>
      </c>
      <c r="J699" s="190">
        <v>20</v>
      </c>
      <c r="K699" s="190">
        <v>10</v>
      </c>
      <c r="L699" s="233" t="s">
        <v>4802</v>
      </c>
      <c r="M699" s="47"/>
      <c r="N699" s="47"/>
      <c r="O699" s="47"/>
      <c r="P699" s="47"/>
      <c r="Q699" s="47"/>
      <c r="R699" s="47"/>
      <c r="S699" s="47"/>
      <c r="T699" s="47"/>
      <c r="U699" s="47"/>
      <c r="V699" s="47"/>
      <c r="W699" s="47"/>
      <c r="X699" s="47"/>
      <c r="Y699" s="47"/>
      <c r="Z699" s="47"/>
    </row>
    <row r="700" spans="1:26" ht="102">
      <c r="A700" s="190" t="s">
        <v>5643</v>
      </c>
      <c r="B700" s="190" t="s">
        <v>782</v>
      </c>
      <c r="C700" s="190" t="s">
        <v>5644</v>
      </c>
      <c r="D700" s="190" t="s">
        <v>5647</v>
      </c>
      <c r="E700" s="190" t="s">
        <v>5648</v>
      </c>
      <c r="F700" s="190" t="s">
        <v>5649</v>
      </c>
      <c r="G700" s="263"/>
      <c r="H700" s="488" t="s">
        <v>5634</v>
      </c>
      <c r="I700" s="190">
        <v>2</v>
      </c>
      <c r="J700" s="190">
        <v>10</v>
      </c>
      <c r="K700" s="190">
        <v>5</v>
      </c>
      <c r="L700" s="233" t="s">
        <v>4802</v>
      </c>
      <c r="M700" s="47"/>
      <c r="N700" s="47"/>
      <c r="O700" s="47"/>
      <c r="P700" s="47"/>
      <c r="Q700" s="47"/>
      <c r="R700" s="47"/>
      <c r="S700" s="47"/>
      <c r="T700" s="47"/>
      <c r="U700" s="47"/>
      <c r="V700" s="47"/>
      <c r="W700" s="47"/>
      <c r="X700" s="47"/>
      <c r="Y700" s="47"/>
      <c r="Z700" s="47"/>
    </row>
    <row r="701" spans="1:26" ht="51">
      <c r="A701" s="190" t="s">
        <v>4542</v>
      </c>
      <c r="B701" s="190" t="s">
        <v>782</v>
      </c>
      <c r="C701" s="190" t="s">
        <v>4543</v>
      </c>
      <c r="D701" s="190" t="s">
        <v>5650</v>
      </c>
      <c r="E701" s="190" t="s">
        <v>5651</v>
      </c>
      <c r="F701" s="190" t="s">
        <v>5652</v>
      </c>
      <c r="G701" s="263"/>
      <c r="H701" s="488" t="s">
        <v>5653</v>
      </c>
      <c r="I701" s="190">
        <v>3</v>
      </c>
      <c r="J701" s="190">
        <v>20</v>
      </c>
      <c r="K701" s="190">
        <v>6.66</v>
      </c>
      <c r="L701" s="233" t="s">
        <v>4802</v>
      </c>
      <c r="M701" s="47"/>
      <c r="N701" s="47"/>
      <c r="O701" s="47"/>
      <c r="P701" s="47"/>
      <c r="Q701" s="47"/>
      <c r="R701" s="47"/>
      <c r="S701" s="47"/>
      <c r="T701" s="47"/>
      <c r="U701" s="47"/>
      <c r="V701" s="47"/>
      <c r="W701" s="47"/>
      <c r="X701" s="47"/>
      <c r="Y701" s="47"/>
      <c r="Z701" s="47"/>
    </row>
    <row r="702" spans="1:26" ht="89.25">
      <c r="A702" s="190" t="s">
        <v>4542</v>
      </c>
      <c r="B702" s="190" t="s">
        <v>782</v>
      </c>
      <c r="C702" s="190" t="s">
        <v>4543</v>
      </c>
      <c r="D702" s="190" t="s">
        <v>5654</v>
      </c>
      <c r="E702" s="190" t="s">
        <v>5655</v>
      </c>
      <c r="F702" s="190" t="s">
        <v>5656</v>
      </c>
      <c r="G702" s="263"/>
      <c r="H702" s="488" t="s">
        <v>5653</v>
      </c>
      <c r="I702" s="190">
        <v>3</v>
      </c>
      <c r="J702" s="190">
        <v>20</v>
      </c>
      <c r="K702" s="190">
        <v>6.66</v>
      </c>
      <c r="L702" s="233" t="s">
        <v>4802</v>
      </c>
      <c r="M702" s="47"/>
      <c r="N702" s="47"/>
      <c r="O702" s="47"/>
      <c r="P702" s="47"/>
      <c r="Q702" s="47"/>
      <c r="R702" s="47"/>
      <c r="S702" s="47"/>
      <c r="T702" s="47"/>
      <c r="U702" s="47"/>
      <c r="V702" s="47"/>
      <c r="W702" s="47"/>
      <c r="X702" s="47"/>
      <c r="Y702" s="47"/>
      <c r="Z702" s="47"/>
    </row>
    <row r="703" spans="1:26" ht="89.25">
      <c r="A703" s="190" t="s">
        <v>4542</v>
      </c>
      <c r="B703" s="190" t="s">
        <v>782</v>
      </c>
      <c r="C703" s="190" t="s">
        <v>4543</v>
      </c>
      <c r="D703" s="190" t="s">
        <v>5657</v>
      </c>
      <c r="E703" s="190" t="s">
        <v>5658</v>
      </c>
      <c r="F703" s="190" t="s">
        <v>5633</v>
      </c>
      <c r="G703" s="263"/>
      <c r="H703" s="488" t="s">
        <v>5653</v>
      </c>
      <c r="I703" s="190">
        <v>3</v>
      </c>
      <c r="J703" s="190">
        <v>20</v>
      </c>
      <c r="K703" s="261">
        <v>6.66</v>
      </c>
      <c r="L703" s="233" t="s">
        <v>4802</v>
      </c>
      <c r="M703" s="47"/>
      <c r="N703" s="47"/>
      <c r="O703" s="47"/>
      <c r="P703" s="47"/>
      <c r="Q703" s="47"/>
      <c r="R703" s="47"/>
      <c r="S703" s="47"/>
      <c r="T703" s="47"/>
      <c r="U703" s="47"/>
      <c r="V703" s="47"/>
      <c r="W703" s="47"/>
      <c r="X703" s="47"/>
      <c r="Y703" s="47"/>
      <c r="Z703" s="47"/>
    </row>
    <row r="704" spans="1:26" ht="102">
      <c r="A704" s="190" t="s">
        <v>4542</v>
      </c>
      <c r="B704" s="190" t="s">
        <v>782</v>
      </c>
      <c r="C704" s="190" t="s">
        <v>4543</v>
      </c>
      <c r="D704" s="190" t="s">
        <v>5659</v>
      </c>
      <c r="E704" s="324" t="s">
        <v>5660</v>
      </c>
      <c r="F704" s="190" t="s">
        <v>5661</v>
      </c>
      <c r="G704" s="263"/>
      <c r="H704" s="488" t="s">
        <v>5653</v>
      </c>
      <c r="I704" s="190">
        <v>3</v>
      </c>
      <c r="J704" s="190">
        <v>20</v>
      </c>
      <c r="K704" s="190">
        <v>6.66</v>
      </c>
      <c r="L704" s="233" t="s">
        <v>4802</v>
      </c>
      <c r="M704" s="47"/>
      <c r="N704" s="47"/>
      <c r="O704" s="47"/>
      <c r="P704" s="47"/>
      <c r="Q704" s="47"/>
      <c r="R704" s="47"/>
      <c r="S704" s="47"/>
      <c r="T704" s="47"/>
      <c r="U704" s="47"/>
      <c r="V704" s="47"/>
      <c r="W704" s="47"/>
      <c r="X704" s="47"/>
      <c r="Y704" s="47"/>
      <c r="Z704" s="47"/>
    </row>
    <row r="705" spans="1:26" ht="127.5">
      <c r="A705" s="190" t="s">
        <v>4542</v>
      </c>
      <c r="B705" s="190" t="s">
        <v>782</v>
      </c>
      <c r="C705" s="190" t="s">
        <v>4543</v>
      </c>
      <c r="D705" s="190" t="s">
        <v>4544</v>
      </c>
      <c r="E705" s="190" t="s">
        <v>4545</v>
      </c>
      <c r="F705" s="190" t="s">
        <v>5979</v>
      </c>
      <c r="G705" s="263"/>
      <c r="H705" s="488" t="s">
        <v>5653</v>
      </c>
      <c r="I705" s="190">
        <v>3</v>
      </c>
      <c r="J705" s="190">
        <v>20</v>
      </c>
      <c r="K705" s="190">
        <v>6.66</v>
      </c>
      <c r="L705" s="233" t="s">
        <v>4802</v>
      </c>
      <c r="M705" s="47"/>
      <c r="N705" s="47"/>
      <c r="O705" s="47"/>
      <c r="P705" s="47"/>
      <c r="Q705" s="47"/>
      <c r="R705" s="47"/>
      <c r="S705" s="47"/>
      <c r="T705" s="47"/>
      <c r="U705" s="47"/>
      <c r="V705" s="47"/>
      <c r="W705" s="47"/>
      <c r="X705" s="47"/>
      <c r="Y705" s="47"/>
      <c r="Z705" s="47"/>
    </row>
    <row r="706" spans="1:26" ht="114.75">
      <c r="A706" s="190" t="s">
        <v>4542</v>
      </c>
      <c r="B706" s="190" t="s">
        <v>782</v>
      </c>
      <c r="C706" s="190" t="s">
        <v>4543</v>
      </c>
      <c r="D706" s="190" t="s">
        <v>4546</v>
      </c>
      <c r="E706" s="190" t="s">
        <v>4547</v>
      </c>
      <c r="F706" s="190" t="s">
        <v>5980</v>
      </c>
      <c r="G706" s="263"/>
      <c r="H706" s="488" t="s">
        <v>5653</v>
      </c>
      <c r="I706" s="190">
        <v>3</v>
      </c>
      <c r="J706" s="190">
        <v>20</v>
      </c>
      <c r="K706" s="190">
        <v>6.66</v>
      </c>
      <c r="L706" s="233" t="s">
        <v>4802</v>
      </c>
      <c r="M706" s="47"/>
      <c r="N706" s="47"/>
      <c r="O706" s="47"/>
      <c r="P706" s="47"/>
      <c r="Q706" s="47"/>
      <c r="R706" s="47"/>
      <c r="S706" s="47"/>
      <c r="T706" s="47"/>
      <c r="U706" s="47"/>
      <c r="V706" s="47"/>
      <c r="W706" s="47"/>
      <c r="X706" s="47"/>
      <c r="Y706" s="47"/>
      <c r="Z706" s="47"/>
    </row>
    <row r="707" spans="1:26" ht="114.75">
      <c r="A707" s="190" t="s">
        <v>4542</v>
      </c>
      <c r="B707" s="190" t="s">
        <v>782</v>
      </c>
      <c r="C707" s="190" t="s">
        <v>4543</v>
      </c>
      <c r="D707" s="190" t="s">
        <v>4548</v>
      </c>
      <c r="E707" s="190" t="s">
        <v>4549</v>
      </c>
      <c r="F707" s="190" t="s">
        <v>5980</v>
      </c>
      <c r="G707" s="263"/>
      <c r="H707" s="488" t="s">
        <v>5653</v>
      </c>
      <c r="I707" s="190">
        <v>3</v>
      </c>
      <c r="J707" s="190">
        <v>20</v>
      </c>
      <c r="K707" s="190">
        <v>6.66</v>
      </c>
      <c r="L707" s="233" t="s">
        <v>4802</v>
      </c>
      <c r="M707" s="47"/>
      <c r="N707" s="47"/>
      <c r="O707" s="47"/>
      <c r="P707" s="47"/>
      <c r="Q707" s="47"/>
      <c r="R707" s="47"/>
      <c r="S707" s="47"/>
      <c r="T707" s="47"/>
      <c r="U707" s="47"/>
      <c r="V707" s="47"/>
      <c r="W707" s="47"/>
      <c r="X707" s="47"/>
      <c r="Y707" s="47"/>
      <c r="Z707" s="47"/>
    </row>
    <row r="708" spans="1:26" ht="76.5">
      <c r="A708" s="190" t="s">
        <v>4805</v>
      </c>
      <c r="B708" s="190" t="s">
        <v>782</v>
      </c>
      <c r="C708" s="190" t="s">
        <v>4806</v>
      </c>
      <c r="D708" s="190" t="s">
        <v>5981</v>
      </c>
      <c r="E708" s="190" t="s">
        <v>5982</v>
      </c>
      <c r="F708" s="190" t="s">
        <v>5983</v>
      </c>
      <c r="G708" s="263"/>
      <c r="H708" s="488" t="s">
        <v>5984</v>
      </c>
      <c r="I708" s="190">
        <v>4</v>
      </c>
      <c r="J708" s="190">
        <v>20</v>
      </c>
      <c r="K708" s="190">
        <v>5</v>
      </c>
      <c r="L708" s="233" t="s">
        <v>4802</v>
      </c>
      <c r="M708" s="47"/>
      <c r="N708" s="47"/>
      <c r="O708" s="47"/>
      <c r="P708" s="47"/>
      <c r="Q708" s="47"/>
      <c r="R708" s="47"/>
      <c r="S708" s="47"/>
      <c r="T708" s="47"/>
      <c r="U708" s="47"/>
      <c r="V708" s="47"/>
      <c r="W708" s="47"/>
      <c r="X708" s="47"/>
      <c r="Y708" s="47"/>
      <c r="Z708" s="47"/>
    </row>
    <row r="709" spans="1:26" ht="89.25">
      <c r="A709" s="190" t="s">
        <v>4805</v>
      </c>
      <c r="B709" s="190" t="s">
        <v>782</v>
      </c>
      <c r="C709" s="190" t="s">
        <v>4806</v>
      </c>
      <c r="D709" s="190" t="s">
        <v>5985</v>
      </c>
      <c r="E709" s="190" t="s">
        <v>5986</v>
      </c>
      <c r="F709" s="190" t="s">
        <v>5987</v>
      </c>
      <c r="G709" s="263"/>
      <c r="H709" s="488" t="s">
        <v>5984</v>
      </c>
      <c r="I709" s="190">
        <v>4</v>
      </c>
      <c r="J709" s="190">
        <v>20</v>
      </c>
      <c r="K709" s="190">
        <v>5</v>
      </c>
      <c r="L709" s="233" t="s">
        <v>4802</v>
      </c>
      <c r="M709" s="47"/>
      <c r="N709" s="47"/>
      <c r="O709" s="47"/>
      <c r="P709" s="47"/>
      <c r="Q709" s="47"/>
      <c r="R709" s="47"/>
      <c r="S709" s="47"/>
      <c r="T709" s="47"/>
      <c r="U709" s="47"/>
      <c r="V709" s="47"/>
      <c r="W709" s="47"/>
      <c r="X709" s="47"/>
      <c r="Y709" s="47"/>
      <c r="Z709" s="47"/>
    </row>
    <row r="710" spans="1:26" ht="63.75">
      <c r="A710" s="190" t="s">
        <v>4805</v>
      </c>
      <c r="B710" s="190" t="s">
        <v>782</v>
      </c>
      <c r="C710" s="190" t="s">
        <v>4806</v>
      </c>
      <c r="D710" s="190" t="s">
        <v>5988</v>
      </c>
      <c r="E710" s="190" t="s">
        <v>5012</v>
      </c>
      <c r="F710" s="190" t="s">
        <v>5989</v>
      </c>
      <c r="G710" s="263"/>
      <c r="H710" s="488" t="s">
        <v>5984</v>
      </c>
      <c r="I710" s="190">
        <v>4</v>
      </c>
      <c r="J710" s="190">
        <v>20</v>
      </c>
      <c r="K710" s="190">
        <v>5</v>
      </c>
      <c r="L710" s="233" t="s">
        <v>4802</v>
      </c>
      <c r="M710" s="47"/>
      <c r="N710" s="47"/>
      <c r="O710" s="47"/>
      <c r="P710" s="47"/>
      <c r="Q710" s="47"/>
      <c r="R710" s="47"/>
      <c r="S710" s="47"/>
      <c r="T710" s="47"/>
      <c r="U710" s="47"/>
      <c r="V710" s="47"/>
      <c r="W710" s="47"/>
      <c r="X710" s="47"/>
      <c r="Y710" s="47"/>
      <c r="Z710" s="47"/>
    </row>
    <row r="711" spans="1:26" ht="127.5">
      <c r="A711" s="190" t="s">
        <v>4805</v>
      </c>
      <c r="B711" s="190" t="s">
        <v>782</v>
      </c>
      <c r="C711" s="190" t="s">
        <v>4806</v>
      </c>
      <c r="D711" s="190" t="s">
        <v>5990</v>
      </c>
      <c r="E711" s="190" t="s">
        <v>5991</v>
      </c>
      <c r="F711" s="190" t="s">
        <v>5992</v>
      </c>
      <c r="G711" s="263"/>
      <c r="H711" s="488" t="s">
        <v>5984</v>
      </c>
      <c r="I711" s="190">
        <v>4</v>
      </c>
      <c r="J711" s="190">
        <v>20</v>
      </c>
      <c r="K711" s="190">
        <v>5</v>
      </c>
      <c r="L711" s="233" t="s">
        <v>4802</v>
      </c>
      <c r="M711" s="47"/>
      <c r="N711" s="47"/>
      <c r="O711" s="47"/>
      <c r="P711" s="47"/>
      <c r="Q711" s="47"/>
      <c r="R711" s="47"/>
      <c r="S711" s="47"/>
      <c r="T711" s="47"/>
      <c r="U711" s="47"/>
      <c r="V711" s="47"/>
      <c r="W711" s="47"/>
      <c r="X711" s="47"/>
      <c r="Y711" s="47"/>
      <c r="Z711" s="47"/>
    </row>
    <row r="712" spans="1:26" ht="127.5">
      <c r="A712" s="190" t="s">
        <v>4469</v>
      </c>
      <c r="B712" s="190" t="s">
        <v>782</v>
      </c>
      <c r="C712" s="190" t="s">
        <v>4482</v>
      </c>
      <c r="D712" s="190" t="s">
        <v>5662</v>
      </c>
      <c r="E712" s="190" t="s">
        <v>5663</v>
      </c>
      <c r="F712" s="190" t="s">
        <v>5664</v>
      </c>
      <c r="G712" s="263"/>
      <c r="H712" s="488" t="s">
        <v>5634</v>
      </c>
      <c r="I712" s="190">
        <v>2</v>
      </c>
      <c r="J712" s="190">
        <v>20</v>
      </c>
      <c r="K712" s="190">
        <v>10</v>
      </c>
      <c r="L712" s="233" t="s">
        <v>4802</v>
      </c>
      <c r="M712" s="47"/>
      <c r="N712" s="47"/>
      <c r="O712" s="47"/>
      <c r="P712" s="47"/>
      <c r="Q712" s="47"/>
      <c r="R712" s="47"/>
      <c r="S712" s="47"/>
      <c r="T712" s="47"/>
      <c r="U712" s="47"/>
      <c r="V712" s="47"/>
      <c r="W712" s="47"/>
      <c r="X712" s="47"/>
      <c r="Y712" s="47"/>
      <c r="Z712" s="47"/>
    </row>
    <row r="713" spans="1:26" ht="89.25">
      <c r="A713" s="190" t="s">
        <v>4469</v>
      </c>
      <c r="B713" s="190" t="s">
        <v>782</v>
      </c>
      <c r="C713" s="190" t="s">
        <v>5665</v>
      </c>
      <c r="D713" s="190" t="s">
        <v>5666</v>
      </c>
      <c r="E713" s="190" t="s">
        <v>5667</v>
      </c>
      <c r="F713" s="190" t="s">
        <v>5668</v>
      </c>
      <c r="G713" s="263"/>
      <c r="H713" s="488" t="s">
        <v>5634</v>
      </c>
      <c r="I713" s="190">
        <v>2</v>
      </c>
      <c r="J713" s="190">
        <v>20</v>
      </c>
      <c r="K713" s="190">
        <v>10</v>
      </c>
      <c r="L713" s="233" t="s">
        <v>4802</v>
      </c>
      <c r="M713" s="47"/>
      <c r="N713" s="47"/>
      <c r="O713" s="47"/>
      <c r="P713" s="47"/>
      <c r="Q713" s="47"/>
      <c r="R713" s="47"/>
      <c r="S713" s="47"/>
      <c r="T713" s="47"/>
      <c r="U713" s="47"/>
      <c r="V713" s="47"/>
      <c r="W713" s="47"/>
      <c r="X713" s="47"/>
      <c r="Y713" s="47"/>
      <c r="Z713" s="47"/>
    </row>
    <row r="714" spans="1:26" ht="76.5">
      <c r="A714" s="190" t="s">
        <v>4825</v>
      </c>
      <c r="B714" s="190" t="s">
        <v>4826</v>
      </c>
      <c r="C714" s="190" t="s">
        <v>782</v>
      </c>
      <c r="D714" s="190" t="s">
        <v>5993</v>
      </c>
      <c r="E714" s="276" t="s">
        <v>5994</v>
      </c>
      <c r="F714" s="190" t="s">
        <v>722</v>
      </c>
      <c r="G714" s="190"/>
      <c r="H714" s="190">
        <v>1</v>
      </c>
      <c r="I714" s="190">
        <v>1</v>
      </c>
      <c r="J714" s="190">
        <v>20</v>
      </c>
      <c r="K714" s="453">
        <f t="shared" ref="K714:K720" si="12">J714/I714</f>
        <v>20</v>
      </c>
      <c r="L714" s="233" t="s">
        <v>3958</v>
      </c>
      <c r="M714" s="47"/>
      <c r="N714" s="47"/>
      <c r="O714" s="47"/>
      <c r="P714" s="47"/>
      <c r="Q714" s="47"/>
      <c r="R714" s="47"/>
      <c r="S714" s="47"/>
      <c r="T714" s="47"/>
      <c r="U714" s="47"/>
      <c r="V714" s="47"/>
      <c r="W714" s="47"/>
      <c r="X714" s="47"/>
      <c r="Y714" s="47"/>
      <c r="Z714" s="47"/>
    </row>
    <row r="715" spans="1:26" ht="102">
      <c r="A715" s="190" t="s">
        <v>4825</v>
      </c>
      <c r="B715" s="190" t="s">
        <v>4826</v>
      </c>
      <c r="C715" s="190" t="s">
        <v>782</v>
      </c>
      <c r="D715" s="190" t="s">
        <v>5995</v>
      </c>
      <c r="E715" s="276" t="s">
        <v>5996</v>
      </c>
      <c r="F715" s="190" t="s">
        <v>722</v>
      </c>
      <c r="G715" s="190"/>
      <c r="H715" s="190">
        <v>1</v>
      </c>
      <c r="I715" s="190">
        <v>1</v>
      </c>
      <c r="J715" s="190">
        <v>20</v>
      </c>
      <c r="K715" s="453">
        <f t="shared" si="12"/>
        <v>20</v>
      </c>
      <c r="L715" s="233" t="s">
        <v>3958</v>
      </c>
      <c r="M715" s="47"/>
      <c r="N715" s="47"/>
      <c r="O715" s="47"/>
      <c r="P715" s="47"/>
      <c r="Q715" s="47"/>
      <c r="R715" s="47"/>
      <c r="S715" s="47"/>
      <c r="T715" s="47"/>
      <c r="U715" s="47"/>
      <c r="V715" s="47"/>
      <c r="W715" s="47"/>
      <c r="X715" s="47"/>
      <c r="Y715" s="47"/>
      <c r="Z715" s="47"/>
    </row>
    <row r="716" spans="1:26" ht="51">
      <c r="A716" s="190" t="s">
        <v>4825</v>
      </c>
      <c r="B716" s="190" t="s">
        <v>4826</v>
      </c>
      <c r="C716" s="190" t="s">
        <v>782</v>
      </c>
      <c r="D716" s="190" t="s">
        <v>5997</v>
      </c>
      <c r="E716" s="276" t="s">
        <v>5998</v>
      </c>
      <c r="F716" s="190" t="s">
        <v>722</v>
      </c>
      <c r="G716" s="190"/>
      <c r="H716" s="190">
        <v>1</v>
      </c>
      <c r="I716" s="190">
        <v>1</v>
      </c>
      <c r="J716" s="190">
        <v>20</v>
      </c>
      <c r="K716" s="453">
        <f t="shared" si="12"/>
        <v>20</v>
      </c>
      <c r="L716" s="233" t="s">
        <v>3958</v>
      </c>
      <c r="M716" s="47"/>
      <c r="N716" s="47"/>
      <c r="O716" s="47"/>
      <c r="P716" s="47"/>
      <c r="Q716" s="47"/>
      <c r="R716" s="47"/>
      <c r="S716" s="47"/>
      <c r="T716" s="47"/>
      <c r="U716" s="47"/>
      <c r="V716" s="47"/>
      <c r="W716" s="47"/>
      <c r="X716" s="47"/>
      <c r="Y716" s="47"/>
      <c r="Z716" s="47"/>
    </row>
    <row r="717" spans="1:26" ht="76.5">
      <c r="A717" s="190" t="s">
        <v>4839</v>
      </c>
      <c r="B717" s="190" t="s">
        <v>4840</v>
      </c>
      <c r="C717" s="190" t="s">
        <v>782</v>
      </c>
      <c r="D717" s="190" t="s">
        <v>5999</v>
      </c>
      <c r="E717" s="276" t="s">
        <v>2920</v>
      </c>
      <c r="F717" s="190" t="s">
        <v>722</v>
      </c>
      <c r="G717" s="190"/>
      <c r="H717" s="190">
        <v>2</v>
      </c>
      <c r="I717" s="190">
        <v>2</v>
      </c>
      <c r="J717" s="190">
        <v>10</v>
      </c>
      <c r="K717" s="453">
        <f t="shared" si="12"/>
        <v>5</v>
      </c>
      <c r="L717" s="233" t="s">
        <v>3958</v>
      </c>
      <c r="M717" s="47"/>
      <c r="N717" s="47"/>
      <c r="O717" s="47"/>
      <c r="P717" s="47"/>
      <c r="Q717" s="47"/>
      <c r="R717" s="47"/>
      <c r="S717" s="47"/>
      <c r="T717" s="47"/>
      <c r="U717" s="47"/>
      <c r="V717" s="47"/>
      <c r="W717" s="47"/>
      <c r="X717" s="47"/>
      <c r="Y717" s="47"/>
      <c r="Z717" s="47"/>
    </row>
    <row r="718" spans="1:26" ht="102">
      <c r="A718" s="190" t="s">
        <v>4839</v>
      </c>
      <c r="B718" s="190" t="s">
        <v>4840</v>
      </c>
      <c r="C718" s="190" t="s">
        <v>782</v>
      </c>
      <c r="D718" s="190" t="s">
        <v>6000</v>
      </c>
      <c r="E718" s="276" t="s">
        <v>2922</v>
      </c>
      <c r="F718" s="190" t="s">
        <v>722</v>
      </c>
      <c r="G718" s="190"/>
      <c r="H718" s="190">
        <v>2</v>
      </c>
      <c r="I718" s="190">
        <v>2</v>
      </c>
      <c r="J718" s="190">
        <v>20</v>
      </c>
      <c r="K718" s="453">
        <f t="shared" si="12"/>
        <v>10</v>
      </c>
      <c r="L718" s="233" t="s">
        <v>3958</v>
      </c>
      <c r="M718" s="47"/>
      <c r="N718" s="47"/>
      <c r="O718" s="47"/>
      <c r="P718" s="47"/>
      <c r="Q718" s="47"/>
      <c r="R718" s="47"/>
      <c r="S718" s="47"/>
      <c r="T718" s="47"/>
      <c r="U718" s="47"/>
      <c r="V718" s="47"/>
      <c r="W718" s="47"/>
      <c r="X718" s="47"/>
      <c r="Y718" s="47"/>
      <c r="Z718" s="47"/>
    </row>
    <row r="719" spans="1:26" ht="76.5">
      <c r="A719" s="190" t="s">
        <v>3954</v>
      </c>
      <c r="B719" s="190" t="s">
        <v>3953</v>
      </c>
      <c r="C719" s="190" t="s">
        <v>782</v>
      </c>
      <c r="D719" s="190" t="s">
        <v>3061</v>
      </c>
      <c r="E719" s="276" t="s">
        <v>467</v>
      </c>
      <c r="F719" s="190" t="s">
        <v>722</v>
      </c>
      <c r="G719" s="190"/>
      <c r="H719" s="190">
        <v>4</v>
      </c>
      <c r="I719" s="190">
        <v>4</v>
      </c>
      <c r="J719" s="190">
        <v>20</v>
      </c>
      <c r="K719" s="453">
        <f t="shared" si="12"/>
        <v>5</v>
      </c>
      <c r="L719" s="233" t="s">
        <v>3958</v>
      </c>
      <c r="M719" s="47"/>
      <c r="N719" s="47"/>
      <c r="O719" s="47"/>
      <c r="P719" s="47"/>
      <c r="Q719" s="47"/>
      <c r="R719" s="47"/>
      <c r="S719" s="47"/>
      <c r="T719" s="47"/>
      <c r="U719" s="47"/>
      <c r="V719" s="47"/>
      <c r="W719" s="47"/>
      <c r="X719" s="47"/>
      <c r="Y719" s="47"/>
      <c r="Z719" s="47"/>
    </row>
    <row r="720" spans="1:26" ht="76.5">
      <c r="A720" s="190" t="s">
        <v>4845</v>
      </c>
      <c r="B720" s="190" t="s">
        <v>440</v>
      </c>
      <c r="C720" s="190" t="s">
        <v>782</v>
      </c>
      <c r="D720" s="190" t="s">
        <v>3064</v>
      </c>
      <c r="E720" s="276" t="s">
        <v>473</v>
      </c>
      <c r="F720" s="190" t="s">
        <v>722</v>
      </c>
      <c r="G720" s="190"/>
      <c r="H720" s="190">
        <v>6</v>
      </c>
      <c r="I720" s="190">
        <v>6</v>
      </c>
      <c r="J720" s="190">
        <v>20</v>
      </c>
      <c r="K720" s="453">
        <f t="shared" si="12"/>
        <v>3.3333333333333335</v>
      </c>
      <c r="L720" s="233" t="s">
        <v>3958</v>
      </c>
      <c r="M720" s="47"/>
      <c r="N720" s="47"/>
      <c r="O720" s="47"/>
      <c r="P720" s="47"/>
      <c r="Q720" s="47"/>
      <c r="R720" s="47"/>
      <c r="S720" s="47"/>
      <c r="T720" s="47"/>
      <c r="U720" s="47"/>
      <c r="V720" s="47"/>
      <c r="W720" s="47"/>
      <c r="X720" s="47"/>
      <c r="Y720" s="47"/>
      <c r="Z720" s="47"/>
    </row>
    <row r="721" spans="1:26" ht="51">
      <c r="A721" s="190" t="s">
        <v>6001</v>
      </c>
      <c r="B721" s="190" t="s">
        <v>6002</v>
      </c>
      <c r="C721" s="190" t="s">
        <v>782</v>
      </c>
      <c r="D721" s="190" t="s">
        <v>6003</v>
      </c>
      <c r="E721" s="306" t="s">
        <v>6004</v>
      </c>
      <c r="F721" s="190" t="s">
        <v>2899</v>
      </c>
      <c r="G721" s="190">
        <v>2</v>
      </c>
      <c r="H721" s="190">
        <v>2</v>
      </c>
      <c r="I721" s="233">
        <v>2</v>
      </c>
      <c r="J721" s="233">
        <v>20</v>
      </c>
      <c r="K721" s="233">
        <v>10</v>
      </c>
      <c r="L721" s="233" t="s">
        <v>3987</v>
      </c>
      <c r="M721" s="47"/>
      <c r="N721" s="47"/>
      <c r="O721" s="47"/>
      <c r="P721" s="47"/>
      <c r="Q721" s="47"/>
      <c r="R721" s="47"/>
      <c r="S721" s="47"/>
      <c r="T721" s="47"/>
      <c r="U721" s="47"/>
      <c r="V721" s="47"/>
      <c r="W721" s="47"/>
      <c r="X721" s="47"/>
      <c r="Y721" s="47"/>
      <c r="Z721" s="47"/>
    </row>
    <row r="722" spans="1:26" ht="63.75">
      <c r="A722" s="190" t="s">
        <v>6001</v>
      </c>
      <c r="B722" s="306" t="s">
        <v>6002</v>
      </c>
      <c r="C722" s="190" t="s">
        <v>782</v>
      </c>
      <c r="D722" s="190" t="s">
        <v>6005</v>
      </c>
      <c r="E722" s="306" t="s">
        <v>6006</v>
      </c>
      <c r="F722" s="190" t="s">
        <v>2899</v>
      </c>
      <c r="G722" s="190">
        <v>2</v>
      </c>
      <c r="H722" s="190">
        <v>2</v>
      </c>
      <c r="I722" s="233">
        <v>2</v>
      </c>
      <c r="J722" s="233">
        <v>20</v>
      </c>
      <c r="K722" s="233">
        <v>10</v>
      </c>
      <c r="L722" s="233" t="s">
        <v>3987</v>
      </c>
      <c r="M722" s="47"/>
      <c r="N722" s="47"/>
      <c r="O722" s="47"/>
      <c r="P722" s="47"/>
      <c r="Q722" s="47"/>
      <c r="R722" s="47"/>
      <c r="S722" s="47"/>
      <c r="T722" s="47"/>
      <c r="U722" s="47"/>
      <c r="V722" s="47"/>
      <c r="W722" s="47"/>
      <c r="X722" s="47"/>
      <c r="Y722" s="47"/>
      <c r="Z722" s="47"/>
    </row>
    <row r="723" spans="1:26" ht="89.25">
      <c r="A723" s="190" t="s">
        <v>3987</v>
      </c>
      <c r="B723" s="190" t="s">
        <v>6007</v>
      </c>
      <c r="C723" s="190" t="s">
        <v>782</v>
      </c>
      <c r="D723" s="190" t="s">
        <v>6008</v>
      </c>
      <c r="E723" s="190" t="s">
        <v>6009</v>
      </c>
      <c r="F723" s="190" t="s">
        <v>2899</v>
      </c>
      <c r="G723" s="190">
        <v>1</v>
      </c>
      <c r="H723" s="190">
        <v>1</v>
      </c>
      <c r="I723" s="233">
        <v>1</v>
      </c>
      <c r="J723" s="233">
        <v>20</v>
      </c>
      <c r="K723" s="233">
        <v>20</v>
      </c>
      <c r="L723" s="233" t="s">
        <v>3987</v>
      </c>
      <c r="M723" s="47"/>
      <c r="N723" s="47"/>
      <c r="O723" s="47"/>
      <c r="P723" s="47"/>
      <c r="Q723" s="47"/>
      <c r="R723" s="47"/>
      <c r="S723" s="47"/>
      <c r="T723" s="47"/>
      <c r="U723" s="47"/>
      <c r="V723" s="47"/>
      <c r="W723" s="47"/>
      <c r="X723" s="47"/>
      <c r="Y723" s="47"/>
      <c r="Z723" s="47"/>
    </row>
    <row r="724" spans="1:26" ht="102">
      <c r="A724" s="190" t="s">
        <v>3987</v>
      </c>
      <c r="B724" s="190" t="s">
        <v>6007</v>
      </c>
      <c r="C724" s="190" t="s">
        <v>782</v>
      </c>
      <c r="D724" s="190" t="s">
        <v>6010</v>
      </c>
      <c r="E724" s="190" t="s">
        <v>6011</v>
      </c>
      <c r="F724" s="190" t="s">
        <v>6012</v>
      </c>
      <c r="G724" s="190">
        <v>1</v>
      </c>
      <c r="H724" s="190">
        <v>1</v>
      </c>
      <c r="I724" s="233">
        <v>1</v>
      </c>
      <c r="J724" s="233">
        <v>20</v>
      </c>
      <c r="K724" s="233">
        <v>20</v>
      </c>
      <c r="L724" s="233" t="s">
        <v>3987</v>
      </c>
      <c r="M724" s="47"/>
      <c r="N724" s="47"/>
      <c r="O724" s="47"/>
      <c r="P724" s="47"/>
      <c r="Q724" s="47"/>
      <c r="R724" s="47"/>
      <c r="S724" s="47"/>
      <c r="T724" s="47"/>
      <c r="U724" s="47"/>
      <c r="V724" s="47"/>
      <c r="W724" s="47"/>
      <c r="X724" s="47"/>
      <c r="Y724" s="47"/>
      <c r="Z724" s="47"/>
    </row>
    <row r="725" spans="1:26">
      <c r="A725" s="233" t="s">
        <v>4871</v>
      </c>
      <c r="B725" s="233" t="s">
        <v>4872</v>
      </c>
      <c r="C725" s="233" t="s">
        <v>782</v>
      </c>
      <c r="D725" s="233" t="s">
        <v>6013</v>
      </c>
      <c r="E725" s="233" t="s">
        <v>6014</v>
      </c>
      <c r="F725" s="233" t="s">
        <v>6015</v>
      </c>
      <c r="G725" s="233">
        <v>2</v>
      </c>
      <c r="H725" s="233">
        <v>2</v>
      </c>
      <c r="I725" s="233">
        <v>2</v>
      </c>
      <c r="J725" s="233">
        <v>20</v>
      </c>
      <c r="K725" s="233">
        <f t="shared" ref="K725:K737" si="13">J725/2</f>
        <v>10</v>
      </c>
      <c r="L725" s="233" t="s">
        <v>4064</v>
      </c>
      <c r="M725" s="47"/>
      <c r="N725" s="47"/>
      <c r="O725" s="47"/>
      <c r="P725" s="47"/>
      <c r="Q725" s="47"/>
      <c r="R725" s="47"/>
      <c r="S725" s="47"/>
      <c r="T725" s="47"/>
      <c r="U725" s="47"/>
      <c r="V725" s="47"/>
      <c r="W725" s="47"/>
      <c r="X725" s="47"/>
      <c r="Y725" s="47"/>
      <c r="Z725" s="47"/>
    </row>
    <row r="726" spans="1:26">
      <c r="A726" s="233" t="s">
        <v>4871</v>
      </c>
      <c r="B726" s="233" t="s">
        <v>4872</v>
      </c>
      <c r="C726" s="233" t="s">
        <v>782</v>
      </c>
      <c r="D726" s="233" t="s">
        <v>6016</v>
      </c>
      <c r="E726" s="305" t="s">
        <v>6017</v>
      </c>
      <c r="F726" s="305" t="s">
        <v>722</v>
      </c>
      <c r="G726" s="233">
        <v>2</v>
      </c>
      <c r="H726" s="233">
        <v>2</v>
      </c>
      <c r="I726" s="233">
        <v>2</v>
      </c>
      <c r="J726" s="233">
        <v>20</v>
      </c>
      <c r="K726" s="233">
        <f t="shared" si="13"/>
        <v>10</v>
      </c>
      <c r="L726" s="233" t="s">
        <v>4064</v>
      </c>
      <c r="M726" s="47"/>
      <c r="N726" s="47"/>
      <c r="O726" s="47"/>
      <c r="P726" s="47"/>
      <c r="Q726" s="47"/>
      <c r="R726" s="47"/>
      <c r="S726" s="47"/>
      <c r="T726" s="47"/>
      <c r="U726" s="47"/>
      <c r="V726" s="47"/>
      <c r="W726" s="47"/>
      <c r="X726" s="47"/>
      <c r="Y726" s="47"/>
      <c r="Z726" s="47"/>
    </row>
    <row r="727" spans="1:26">
      <c r="A727" s="233" t="s">
        <v>4871</v>
      </c>
      <c r="B727" s="233" t="s">
        <v>4872</v>
      </c>
      <c r="C727" s="233" t="s">
        <v>782</v>
      </c>
      <c r="D727" s="233" t="s">
        <v>2956</v>
      </c>
      <c r="E727" s="233" t="s">
        <v>2957</v>
      </c>
      <c r="F727" s="233" t="s">
        <v>722</v>
      </c>
      <c r="G727" s="308">
        <v>2</v>
      </c>
      <c r="H727" s="308">
        <v>2</v>
      </c>
      <c r="I727" s="233">
        <v>2</v>
      </c>
      <c r="J727" s="233">
        <v>10</v>
      </c>
      <c r="K727" s="233">
        <f t="shared" si="13"/>
        <v>5</v>
      </c>
      <c r="L727" s="233" t="s">
        <v>4064</v>
      </c>
      <c r="M727" s="47"/>
      <c r="N727" s="47"/>
      <c r="O727" s="47"/>
      <c r="P727" s="47"/>
      <c r="Q727" s="47"/>
      <c r="R727" s="47"/>
      <c r="S727" s="47"/>
      <c r="T727" s="47"/>
      <c r="U727" s="47"/>
      <c r="V727" s="47"/>
      <c r="W727" s="47"/>
      <c r="X727" s="47"/>
      <c r="Y727" s="47"/>
      <c r="Z727" s="47"/>
    </row>
    <row r="728" spans="1:26">
      <c r="A728" s="233" t="s">
        <v>4871</v>
      </c>
      <c r="B728" s="233" t="s">
        <v>4872</v>
      </c>
      <c r="C728" s="233" t="s">
        <v>782</v>
      </c>
      <c r="D728" s="233" t="s">
        <v>6018</v>
      </c>
      <c r="E728" s="233" t="s">
        <v>6019</v>
      </c>
      <c r="F728" s="233" t="s">
        <v>6020</v>
      </c>
      <c r="G728" s="233">
        <v>2</v>
      </c>
      <c r="H728" s="233">
        <v>2</v>
      </c>
      <c r="I728" s="233">
        <v>2</v>
      </c>
      <c r="J728" s="233">
        <v>20</v>
      </c>
      <c r="K728" s="233">
        <f t="shared" si="13"/>
        <v>10</v>
      </c>
      <c r="L728" s="233" t="s">
        <v>4064</v>
      </c>
      <c r="M728" s="47"/>
      <c r="N728" s="47"/>
      <c r="O728" s="47"/>
      <c r="P728" s="47"/>
      <c r="Q728" s="47"/>
      <c r="R728" s="47"/>
      <c r="S728" s="47"/>
      <c r="T728" s="47"/>
      <c r="U728" s="47"/>
      <c r="V728" s="47"/>
      <c r="W728" s="47"/>
      <c r="X728" s="47"/>
      <c r="Y728" s="47"/>
      <c r="Z728" s="47"/>
    </row>
    <row r="729" spans="1:26">
      <c r="A729" s="233" t="s">
        <v>4871</v>
      </c>
      <c r="B729" s="233" t="s">
        <v>4872</v>
      </c>
      <c r="C729" s="233" t="s">
        <v>782</v>
      </c>
      <c r="D729" s="233" t="s">
        <v>6021</v>
      </c>
      <c r="E729" s="233" t="s">
        <v>6022</v>
      </c>
      <c r="F729" s="233" t="s">
        <v>722</v>
      </c>
      <c r="G729" s="233">
        <v>2</v>
      </c>
      <c r="H729" s="233">
        <v>2</v>
      </c>
      <c r="I729" s="233">
        <v>2</v>
      </c>
      <c r="J729" s="233">
        <v>20</v>
      </c>
      <c r="K729" s="233">
        <f t="shared" si="13"/>
        <v>10</v>
      </c>
      <c r="L729" s="233" t="s">
        <v>4064</v>
      </c>
      <c r="M729" s="47"/>
      <c r="N729" s="47"/>
      <c r="O729" s="47"/>
      <c r="P729" s="47"/>
      <c r="Q729" s="47"/>
      <c r="R729" s="47"/>
      <c r="S729" s="47"/>
      <c r="T729" s="47"/>
      <c r="U729" s="47"/>
      <c r="V729" s="47"/>
      <c r="W729" s="47"/>
      <c r="X729" s="47"/>
      <c r="Y729" s="47"/>
      <c r="Z729" s="47"/>
    </row>
    <row r="730" spans="1:26">
      <c r="A730" s="233" t="s">
        <v>4871</v>
      </c>
      <c r="B730" s="233" t="s">
        <v>4872</v>
      </c>
      <c r="C730" s="233" t="s">
        <v>782</v>
      </c>
      <c r="D730" s="233" t="s">
        <v>6023</v>
      </c>
      <c r="E730" s="233" t="s">
        <v>6024</v>
      </c>
      <c r="F730" s="233" t="s">
        <v>3053</v>
      </c>
      <c r="G730" s="233">
        <v>2</v>
      </c>
      <c r="H730" s="233">
        <v>2</v>
      </c>
      <c r="I730" s="233">
        <v>2</v>
      </c>
      <c r="J730" s="233">
        <v>20</v>
      </c>
      <c r="K730" s="233">
        <f t="shared" si="13"/>
        <v>10</v>
      </c>
      <c r="L730" s="233" t="s">
        <v>4064</v>
      </c>
      <c r="M730" s="47"/>
      <c r="N730" s="47"/>
      <c r="O730" s="47"/>
      <c r="P730" s="47"/>
      <c r="Q730" s="47"/>
      <c r="R730" s="47"/>
      <c r="S730" s="47"/>
      <c r="T730" s="47"/>
      <c r="U730" s="47"/>
      <c r="V730" s="47"/>
      <c r="W730" s="47"/>
      <c r="X730" s="47"/>
      <c r="Y730" s="47"/>
      <c r="Z730" s="47"/>
    </row>
    <row r="731" spans="1:26">
      <c r="A731" s="233" t="s">
        <v>4871</v>
      </c>
      <c r="B731" s="233" t="s">
        <v>4872</v>
      </c>
      <c r="C731" s="233" t="s">
        <v>782</v>
      </c>
      <c r="D731" s="233" t="s">
        <v>6025</v>
      </c>
      <c r="E731" s="233" t="s">
        <v>6026</v>
      </c>
      <c r="F731" s="233" t="s">
        <v>722</v>
      </c>
      <c r="G731" s="233">
        <v>2</v>
      </c>
      <c r="H731" s="233">
        <v>2</v>
      </c>
      <c r="I731" s="233">
        <v>2</v>
      </c>
      <c r="J731" s="233">
        <v>20</v>
      </c>
      <c r="K731" s="233">
        <f t="shared" si="13"/>
        <v>10</v>
      </c>
      <c r="L731" s="233" t="s">
        <v>4064</v>
      </c>
      <c r="M731" s="47"/>
      <c r="N731" s="47"/>
      <c r="O731" s="47"/>
      <c r="P731" s="47"/>
      <c r="Q731" s="47"/>
      <c r="R731" s="47"/>
      <c r="S731" s="47"/>
      <c r="T731" s="47"/>
      <c r="U731" s="47"/>
      <c r="V731" s="47"/>
      <c r="W731" s="47"/>
      <c r="X731" s="47"/>
      <c r="Y731" s="47"/>
      <c r="Z731" s="47"/>
    </row>
    <row r="732" spans="1:26">
      <c r="A732" s="233" t="s">
        <v>4871</v>
      </c>
      <c r="B732" s="233" t="s">
        <v>4872</v>
      </c>
      <c r="C732" s="233" t="s">
        <v>782</v>
      </c>
      <c r="D732" s="233" t="s">
        <v>6027</v>
      </c>
      <c r="E732" s="233" t="s">
        <v>6028</v>
      </c>
      <c r="F732" s="233" t="s">
        <v>722</v>
      </c>
      <c r="G732" s="233">
        <v>2</v>
      </c>
      <c r="H732" s="233">
        <v>2</v>
      </c>
      <c r="I732" s="233">
        <v>2</v>
      </c>
      <c r="J732" s="233">
        <v>20</v>
      </c>
      <c r="K732" s="233">
        <f t="shared" si="13"/>
        <v>10</v>
      </c>
      <c r="L732" s="233" t="s">
        <v>4064</v>
      </c>
      <c r="M732" s="47"/>
      <c r="N732" s="47"/>
      <c r="O732" s="47"/>
      <c r="P732" s="47"/>
      <c r="Q732" s="47"/>
      <c r="R732" s="47"/>
      <c r="S732" s="47"/>
      <c r="T732" s="47"/>
      <c r="U732" s="47"/>
      <c r="V732" s="47"/>
      <c r="W732" s="47"/>
      <c r="X732" s="47"/>
      <c r="Y732" s="47"/>
      <c r="Z732" s="47"/>
    </row>
    <row r="733" spans="1:26">
      <c r="A733" s="233" t="s">
        <v>4871</v>
      </c>
      <c r="B733" s="233" t="s">
        <v>4872</v>
      </c>
      <c r="C733" s="233" t="s">
        <v>782</v>
      </c>
      <c r="D733" s="233" t="s">
        <v>6029</v>
      </c>
      <c r="E733" s="233" t="s">
        <v>6030</v>
      </c>
      <c r="F733" s="233" t="s">
        <v>722</v>
      </c>
      <c r="G733" s="233">
        <v>2</v>
      </c>
      <c r="H733" s="233">
        <v>2</v>
      </c>
      <c r="I733" s="233">
        <v>2</v>
      </c>
      <c r="J733" s="233">
        <v>20</v>
      </c>
      <c r="K733" s="233">
        <f t="shared" si="13"/>
        <v>10</v>
      </c>
      <c r="L733" s="233" t="s">
        <v>4064</v>
      </c>
      <c r="M733" s="47"/>
      <c r="N733" s="47"/>
      <c r="O733" s="47"/>
      <c r="P733" s="47"/>
      <c r="Q733" s="47"/>
      <c r="R733" s="47"/>
      <c r="S733" s="47"/>
      <c r="T733" s="47"/>
      <c r="U733" s="47"/>
      <c r="V733" s="47"/>
      <c r="W733" s="47"/>
      <c r="X733" s="47"/>
      <c r="Y733" s="47"/>
      <c r="Z733" s="47"/>
    </row>
    <row r="734" spans="1:26">
      <c r="A734" s="233" t="s">
        <v>6031</v>
      </c>
      <c r="B734" s="233" t="s">
        <v>6032</v>
      </c>
      <c r="C734" s="233" t="s">
        <v>782</v>
      </c>
      <c r="D734" s="233" t="s">
        <v>6033</v>
      </c>
      <c r="E734" s="233" t="s">
        <v>6034</v>
      </c>
      <c r="F734" s="233" t="s">
        <v>722</v>
      </c>
      <c r="G734" s="233">
        <v>2</v>
      </c>
      <c r="H734" s="233">
        <v>2</v>
      </c>
      <c r="I734" s="233">
        <v>2</v>
      </c>
      <c r="J734" s="233">
        <v>20</v>
      </c>
      <c r="K734" s="233">
        <f t="shared" si="13"/>
        <v>10</v>
      </c>
      <c r="L734" s="233" t="s">
        <v>4064</v>
      </c>
      <c r="M734" s="47"/>
      <c r="N734" s="47"/>
      <c r="O734" s="47"/>
      <c r="P734" s="47"/>
      <c r="Q734" s="47"/>
      <c r="R734" s="47"/>
      <c r="S734" s="47"/>
      <c r="T734" s="47"/>
      <c r="U734" s="47"/>
      <c r="V734" s="47"/>
      <c r="W734" s="47"/>
      <c r="X734" s="47"/>
      <c r="Y734" s="47"/>
      <c r="Z734" s="47"/>
    </row>
    <row r="735" spans="1:26">
      <c r="A735" s="233" t="s">
        <v>6031</v>
      </c>
      <c r="B735" s="233" t="s">
        <v>6032</v>
      </c>
      <c r="C735" s="233" t="s">
        <v>782</v>
      </c>
      <c r="D735" s="233" t="s">
        <v>6035</v>
      </c>
      <c r="E735" s="233" t="s">
        <v>6036</v>
      </c>
      <c r="F735" s="233" t="s">
        <v>722</v>
      </c>
      <c r="G735" s="233">
        <v>2</v>
      </c>
      <c r="H735" s="233">
        <v>2</v>
      </c>
      <c r="I735" s="233">
        <v>2</v>
      </c>
      <c r="J735" s="233">
        <v>20</v>
      </c>
      <c r="K735" s="233">
        <f t="shared" si="13"/>
        <v>10</v>
      </c>
      <c r="L735" s="233" t="s">
        <v>4064</v>
      </c>
      <c r="M735" s="47"/>
      <c r="N735" s="47"/>
      <c r="O735" s="47"/>
      <c r="P735" s="47"/>
      <c r="Q735" s="47"/>
      <c r="R735" s="47"/>
      <c r="S735" s="47"/>
      <c r="T735" s="47"/>
      <c r="U735" s="47"/>
      <c r="V735" s="47"/>
      <c r="W735" s="47"/>
      <c r="X735" s="47"/>
      <c r="Y735" s="47"/>
      <c r="Z735" s="47"/>
    </row>
    <row r="736" spans="1:26">
      <c r="A736" s="233" t="s">
        <v>6031</v>
      </c>
      <c r="B736" s="233" t="s">
        <v>6032</v>
      </c>
      <c r="C736" s="233" t="s">
        <v>782</v>
      </c>
      <c r="D736" s="233" t="s">
        <v>6037</v>
      </c>
      <c r="E736" s="233" t="s">
        <v>6038</v>
      </c>
      <c r="F736" s="233" t="s">
        <v>722</v>
      </c>
      <c r="G736" s="233">
        <v>2</v>
      </c>
      <c r="H736" s="233">
        <v>2</v>
      </c>
      <c r="I736" s="233">
        <v>2</v>
      </c>
      <c r="J736" s="233">
        <v>20</v>
      </c>
      <c r="K736" s="233">
        <f t="shared" si="13"/>
        <v>10</v>
      </c>
      <c r="L736" s="233" t="s">
        <v>4064</v>
      </c>
      <c r="M736" s="47"/>
      <c r="N736" s="47"/>
      <c r="O736" s="47"/>
      <c r="P736" s="47"/>
      <c r="Q736" s="47"/>
      <c r="R736" s="47"/>
      <c r="S736" s="47"/>
      <c r="T736" s="47"/>
      <c r="U736" s="47"/>
      <c r="V736" s="47"/>
      <c r="W736" s="47"/>
      <c r="X736" s="47"/>
      <c r="Y736" s="47"/>
      <c r="Z736" s="47"/>
    </row>
    <row r="737" spans="1:26">
      <c r="A737" s="233" t="s">
        <v>6031</v>
      </c>
      <c r="B737" s="233" t="s">
        <v>6032</v>
      </c>
      <c r="C737" s="233" t="s">
        <v>782</v>
      </c>
      <c r="D737" s="233" t="s">
        <v>6039</v>
      </c>
      <c r="E737" s="233" t="s">
        <v>6040</v>
      </c>
      <c r="F737" s="233" t="s">
        <v>722</v>
      </c>
      <c r="G737" s="233">
        <v>2</v>
      </c>
      <c r="H737" s="233">
        <v>2</v>
      </c>
      <c r="I737" s="233">
        <v>2</v>
      </c>
      <c r="J737" s="233">
        <v>20</v>
      </c>
      <c r="K737" s="233">
        <f t="shared" si="13"/>
        <v>10</v>
      </c>
      <c r="L737" s="233" t="s">
        <v>4064</v>
      </c>
      <c r="M737" s="47"/>
      <c r="N737" s="47"/>
      <c r="O737" s="47"/>
      <c r="P737" s="47"/>
      <c r="Q737" s="47"/>
      <c r="R737" s="47"/>
      <c r="S737" s="47"/>
      <c r="T737" s="47"/>
      <c r="U737" s="47"/>
      <c r="V737" s="47"/>
      <c r="W737" s="47"/>
      <c r="X737" s="47"/>
      <c r="Y737" s="47"/>
      <c r="Z737" s="47"/>
    </row>
    <row r="738" spans="1:26">
      <c r="A738" s="233" t="s">
        <v>4857</v>
      </c>
      <c r="B738" s="305" t="s">
        <v>4858</v>
      </c>
      <c r="C738" s="233" t="s">
        <v>782</v>
      </c>
      <c r="D738" s="233" t="s">
        <v>6041</v>
      </c>
      <c r="E738" s="233" t="s">
        <v>6042</v>
      </c>
      <c r="F738" s="233" t="s">
        <v>722</v>
      </c>
      <c r="G738" s="233">
        <v>4</v>
      </c>
      <c r="H738" s="233">
        <v>1</v>
      </c>
      <c r="I738" s="233">
        <v>4</v>
      </c>
      <c r="J738" s="233">
        <v>20</v>
      </c>
      <c r="K738" s="233">
        <f>J738/4</f>
        <v>5</v>
      </c>
      <c r="L738" s="233" t="s">
        <v>4064</v>
      </c>
      <c r="M738" s="47"/>
      <c r="N738" s="47"/>
      <c r="O738" s="47"/>
      <c r="P738" s="47"/>
      <c r="Q738" s="47"/>
      <c r="R738" s="47"/>
      <c r="S738" s="47"/>
      <c r="T738" s="47"/>
      <c r="U738" s="47"/>
      <c r="V738" s="47"/>
      <c r="W738" s="47"/>
      <c r="X738" s="47"/>
      <c r="Y738" s="47"/>
      <c r="Z738" s="47"/>
    </row>
    <row r="739" spans="1:26">
      <c r="A739" s="233" t="s">
        <v>4871</v>
      </c>
      <c r="B739" s="233" t="s">
        <v>6043</v>
      </c>
      <c r="C739" s="233" t="s">
        <v>782</v>
      </c>
      <c r="D739" s="233" t="s">
        <v>6044</v>
      </c>
      <c r="E739" s="233" t="s">
        <v>6045</v>
      </c>
      <c r="F739" s="233" t="s">
        <v>722</v>
      </c>
      <c r="G739" s="233">
        <v>2</v>
      </c>
      <c r="H739" s="233">
        <v>2</v>
      </c>
      <c r="I739" s="233">
        <v>2</v>
      </c>
      <c r="J739" s="233">
        <v>20</v>
      </c>
      <c r="K739" s="233">
        <f t="shared" ref="K739:K744" si="14">J739/2</f>
        <v>10</v>
      </c>
      <c r="L739" s="233" t="s">
        <v>4064</v>
      </c>
      <c r="M739" s="47"/>
      <c r="N739" s="47"/>
      <c r="O739" s="47"/>
      <c r="P739" s="47"/>
      <c r="Q739" s="47"/>
      <c r="R739" s="47"/>
      <c r="S739" s="47"/>
      <c r="T739" s="47"/>
      <c r="U739" s="47"/>
      <c r="V739" s="47"/>
      <c r="W739" s="47"/>
      <c r="X739" s="47"/>
      <c r="Y739" s="47"/>
      <c r="Z739" s="47"/>
    </row>
    <row r="740" spans="1:26">
      <c r="A740" s="233" t="s">
        <v>4871</v>
      </c>
      <c r="B740" s="233" t="s">
        <v>6043</v>
      </c>
      <c r="C740" s="233" t="s">
        <v>782</v>
      </c>
      <c r="D740" s="233" t="s">
        <v>6046</v>
      </c>
      <c r="E740" s="233" t="s">
        <v>6047</v>
      </c>
      <c r="F740" s="233" t="s">
        <v>722</v>
      </c>
      <c r="G740" s="233">
        <v>2</v>
      </c>
      <c r="H740" s="233">
        <v>2</v>
      </c>
      <c r="I740" s="233">
        <v>2</v>
      </c>
      <c r="J740" s="233">
        <v>20</v>
      </c>
      <c r="K740" s="233">
        <f t="shared" si="14"/>
        <v>10</v>
      </c>
      <c r="L740" s="233" t="s">
        <v>4064</v>
      </c>
      <c r="M740" s="47"/>
      <c r="N740" s="47"/>
      <c r="O740" s="47"/>
      <c r="P740" s="47"/>
      <c r="Q740" s="47"/>
      <c r="R740" s="47"/>
      <c r="S740" s="47"/>
      <c r="T740" s="47"/>
      <c r="U740" s="47"/>
      <c r="V740" s="47"/>
      <c r="W740" s="47"/>
      <c r="X740" s="47"/>
      <c r="Y740" s="47"/>
      <c r="Z740" s="47"/>
    </row>
    <row r="741" spans="1:26">
      <c r="A741" s="233" t="s">
        <v>4871</v>
      </c>
      <c r="B741" s="233" t="s">
        <v>6043</v>
      </c>
      <c r="C741" s="233" t="s">
        <v>782</v>
      </c>
      <c r="D741" s="233" t="s">
        <v>6048</v>
      </c>
      <c r="E741" s="233" t="s">
        <v>6049</v>
      </c>
      <c r="F741" s="233" t="s">
        <v>722</v>
      </c>
      <c r="G741" s="233">
        <v>2</v>
      </c>
      <c r="H741" s="233">
        <v>2</v>
      </c>
      <c r="I741" s="233">
        <v>2</v>
      </c>
      <c r="J741" s="233">
        <v>20</v>
      </c>
      <c r="K741" s="233">
        <f t="shared" si="14"/>
        <v>10</v>
      </c>
      <c r="L741" s="233" t="s">
        <v>4064</v>
      </c>
      <c r="M741" s="47"/>
      <c r="N741" s="47"/>
      <c r="O741" s="47"/>
      <c r="P741" s="47"/>
      <c r="Q741" s="47"/>
      <c r="R741" s="47"/>
      <c r="S741" s="47"/>
      <c r="T741" s="47"/>
      <c r="U741" s="47"/>
      <c r="V741" s="47"/>
      <c r="W741" s="47"/>
      <c r="X741" s="47"/>
      <c r="Y741" s="47"/>
      <c r="Z741" s="47"/>
    </row>
    <row r="742" spans="1:26">
      <c r="A742" s="233" t="s">
        <v>4894</v>
      </c>
      <c r="B742" s="233" t="s">
        <v>4895</v>
      </c>
      <c r="C742" s="233" t="s">
        <v>782</v>
      </c>
      <c r="D742" s="233" t="s">
        <v>6050</v>
      </c>
      <c r="E742" s="233" t="s">
        <v>6051</v>
      </c>
      <c r="F742" s="233" t="s">
        <v>5817</v>
      </c>
      <c r="G742" s="233">
        <v>2</v>
      </c>
      <c r="H742" s="233">
        <v>2</v>
      </c>
      <c r="I742" s="233">
        <v>2</v>
      </c>
      <c r="J742" s="233">
        <v>20</v>
      </c>
      <c r="K742" s="233">
        <f t="shared" si="14"/>
        <v>10</v>
      </c>
      <c r="L742" s="233" t="s">
        <v>4064</v>
      </c>
      <c r="M742" s="47"/>
      <c r="N742" s="47"/>
      <c r="O742" s="47"/>
      <c r="P742" s="47"/>
      <c r="Q742" s="47"/>
      <c r="R742" s="47"/>
      <c r="S742" s="47"/>
      <c r="T742" s="47"/>
      <c r="U742" s="47"/>
      <c r="V742" s="47"/>
      <c r="W742" s="47"/>
      <c r="X742" s="47"/>
      <c r="Y742" s="47"/>
      <c r="Z742" s="47"/>
    </row>
    <row r="743" spans="1:26">
      <c r="A743" s="233" t="s">
        <v>4894</v>
      </c>
      <c r="B743" s="233" t="s">
        <v>4895</v>
      </c>
      <c r="C743" s="233" t="s">
        <v>782</v>
      </c>
      <c r="D743" s="233" t="s">
        <v>6052</v>
      </c>
      <c r="E743" s="233" t="s">
        <v>6053</v>
      </c>
      <c r="F743" s="233" t="s">
        <v>722</v>
      </c>
      <c r="G743" s="233">
        <v>2</v>
      </c>
      <c r="H743" s="233">
        <v>2</v>
      </c>
      <c r="I743" s="233">
        <v>2</v>
      </c>
      <c r="J743" s="233">
        <v>20</v>
      </c>
      <c r="K743" s="233">
        <f t="shared" si="14"/>
        <v>10</v>
      </c>
      <c r="L743" s="233" t="s">
        <v>4064</v>
      </c>
      <c r="M743" s="47"/>
      <c r="N743" s="47"/>
      <c r="O743" s="47"/>
      <c r="P743" s="47"/>
      <c r="Q743" s="47"/>
      <c r="R743" s="47"/>
      <c r="S743" s="47"/>
      <c r="T743" s="47"/>
      <c r="U743" s="47"/>
      <c r="V743" s="47"/>
      <c r="W743" s="47"/>
      <c r="X743" s="47"/>
      <c r="Y743" s="47"/>
      <c r="Z743" s="47"/>
    </row>
    <row r="744" spans="1:26">
      <c r="A744" s="233" t="s">
        <v>4894</v>
      </c>
      <c r="B744" s="233" t="s">
        <v>4895</v>
      </c>
      <c r="C744" s="233" t="s">
        <v>782</v>
      </c>
      <c r="D744" s="233" t="s">
        <v>6054</v>
      </c>
      <c r="E744" s="233" t="s">
        <v>6055</v>
      </c>
      <c r="F744" s="233" t="s">
        <v>722</v>
      </c>
      <c r="G744" s="233">
        <v>2</v>
      </c>
      <c r="H744" s="233">
        <v>2</v>
      </c>
      <c r="I744" s="233">
        <v>2</v>
      </c>
      <c r="J744" s="233">
        <v>20</v>
      </c>
      <c r="K744" s="233">
        <f t="shared" si="14"/>
        <v>10</v>
      </c>
      <c r="L744" s="233" t="s">
        <v>4064</v>
      </c>
      <c r="M744" s="47"/>
      <c r="N744" s="47"/>
      <c r="O744" s="47"/>
      <c r="P744" s="47"/>
      <c r="Q744" s="47"/>
      <c r="R744" s="47"/>
      <c r="S744" s="47"/>
      <c r="T744" s="47"/>
      <c r="U744" s="47"/>
      <c r="V744" s="47"/>
      <c r="W744" s="47"/>
      <c r="X744" s="47"/>
      <c r="Y744" s="47"/>
      <c r="Z744" s="47"/>
    </row>
    <row r="745" spans="1:26">
      <c r="A745" s="233" t="s">
        <v>6056</v>
      </c>
      <c r="B745" s="233" t="s">
        <v>6057</v>
      </c>
      <c r="C745" s="233" t="s">
        <v>782</v>
      </c>
      <c r="D745" s="233" t="s">
        <v>6058</v>
      </c>
      <c r="E745" s="233" t="s">
        <v>6059</v>
      </c>
      <c r="F745" s="233" t="s">
        <v>722</v>
      </c>
      <c r="G745" s="233">
        <v>3</v>
      </c>
      <c r="H745" s="233">
        <v>3</v>
      </c>
      <c r="I745" s="233">
        <v>3</v>
      </c>
      <c r="J745" s="233">
        <v>20</v>
      </c>
      <c r="K745" s="362">
        <f t="shared" ref="K745:K746" si="15">J745/3</f>
        <v>6.666666666666667</v>
      </c>
      <c r="L745" s="233" t="s">
        <v>4064</v>
      </c>
      <c r="M745" s="47"/>
      <c r="N745" s="47"/>
      <c r="O745" s="47"/>
      <c r="P745" s="47"/>
      <c r="Q745" s="47"/>
      <c r="R745" s="47"/>
      <c r="S745" s="47"/>
      <c r="T745" s="47"/>
      <c r="U745" s="47"/>
      <c r="V745" s="47"/>
      <c r="W745" s="47"/>
      <c r="X745" s="47"/>
      <c r="Y745" s="47"/>
      <c r="Z745" s="47"/>
    </row>
    <row r="746" spans="1:26">
      <c r="A746" s="233" t="s">
        <v>6056</v>
      </c>
      <c r="B746" s="233" t="s">
        <v>6057</v>
      </c>
      <c r="C746" s="233" t="s">
        <v>782</v>
      </c>
      <c r="D746" s="233" t="s">
        <v>6060</v>
      </c>
      <c r="E746" s="233" t="s">
        <v>6061</v>
      </c>
      <c r="F746" s="233" t="s">
        <v>722</v>
      </c>
      <c r="G746" s="233">
        <v>3</v>
      </c>
      <c r="H746" s="233">
        <v>3</v>
      </c>
      <c r="I746" s="233">
        <v>3</v>
      </c>
      <c r="J746" s="233">
        <v>20</v>
      </c>
      <c r="K746" s="362">
        <f t="shared" si="15"/>
        <v>6.666666666666667</v>
      </c>
      <c r="L746" s="233" t="s">
        <v>4064</v>
      </c>
      <c r="M746" s="47"/>
      <c r="N746" s="47"/>
      <c r="O746" s="47"/>
      <c r="P746" s="47"/>
      <c r="Q746" s="47"/>
      <c r="R746" s="47"/>
      <c r="S746" s="47"/>
      <c r="T746" s="47"/>
      <c r="U746" s="47"/>
      <c r="V746" s="47"/>
      <c r="W746" s="47"/>
      <c r="X746" s="47"/>
      <c r="Y746" s="47"/>
      <c r="Z746" s="47"/>
    </row>
    <row r="747" spans="1:26">
      <c r="A747" s="233" t="s">
        <v>6062</v>
      </c>
      <c r="B747" s="233" t="s">
        <v>6063</v>
      </c>
      <c r="C747" s="233" t="s">
        <v>782</v>
      </c>
      <c r="D747" s="233" t="s">
        <v>6064</v>
      </c>
      <c r="E747" s="233" t="s">
        <v>6065</v>
      </c>
      <c r="F747" s="233" t="s">
        <v>722</v>
      </c>
      <c r="G747" s="233">
        <v>2</v>
      </c>
      <c r="H747" s="233">
        <v>2</v>
      </c>
      <c r="I747" s="233">
        <v>2</v>
      </c>
      <c r="J747" s="233">
        <v>20</v>
      </c>
      <c r="K747" s="233">
        <f>J747/2</f>
        <v>10</v>
      </c>
      <c r="L747" s="233" t="s">
        <v>4064</v>
      </c>
      <c r="M747" s="47"/>
      <c r="N747" s="47"/>
      <c r="O747" s="47"/>
      <c r="P747" s="47"/>
      <c r="Q747" s="47"/>
      <c r="R747" s="47"/>
      <c r="S747" s="47"/>
      <c r="T747" s="47"/>
      <c r="U747" s="47"/>
      <c r="V747" s="47"/>
      <c r="W747" s="47"/>
      <c r="X747" s="47"/>
      <c r="Y747" s="47"/>
      <c r="Z747" s="47"/>
    </row>
    <row r="748" spans="1:26" ht="76.5">
      <c r="A748" s="258" t="s">
        <v>6066</v>
      </c>
      <c r="B748" s="190" t="s">
        <v>6067</v>
      </c>
      <c r="C748" s="190" t="s">
        <v>782</v>
      </c>
      <c r="D748" s="190" t="s">
        <v>6068</v>
      </c>
      <c r="E748" s="276" t="s">
        <v>6069</v>
      </c>
      <c r="F748" s="190" t="s">
        <v>1758</v>
      </c>
      <c r="G748" s="190">
        <v>2</v>
      </c>
      <c r="H748" s="190">
        <v>2</v>
      </c>
      <c r="I748" s="407">
        <v>2</v>
      </c>
      <c r="J748" s="407">
        <v>20</v>
      </c>
      <c r="K748" s="407">
        <f>J748/I748</f>
        <v>10</v>
      </c>
      <c r="L748" s="233" t="s">
        <v>4004</v>
      </c>
      <c r="M748" s="47"/>
      <c r="N748" s="47"/>
      <c r="O748" s="47"/>
      <c r="P748" s="47"/>
      <c r="Q748" s="47"/>
      <c r="R748" s="47"/>
      <c r="S748" s="47"/>
      <c r="T748" s="47"/>
      <c r="U748" s="47"/>
      <c r="V748" s="47"/>
      <c r="W748" s="47"/>
      <c r="X748" s="47"/>
      <c r="Y748" s="47"/>
      <c r="Z748" s="47"/>
    </row>
    <row r="749" spans="1:26" ht="38.25">
      <c r="A749" s="190" t="s">
        <v>6070</v>
      </c>
      <c r="B749" s="305" t="s">
        <v>4916</v>
      </c>
      <c r="C749" s="233" t="s">
        <v>782</v>
      </c>
      <c r="D749" s="233" t="s">
        <v>6071</v>
      </c>
      <c r="E749" s="233" t="s">
        <v>6072</v>
      </c>
      <c r="F749" s="233" t="s">
        <v>2141</v>
      </c>
      <c r="G749" s="233">
        <v>4</v>
      </c>
      <c r="H749" s="233">
        <v>3</v>
      </c>
      <c r="I749" s="233">
        <v>4</v>
      </c>
      <c r="J749" s="233">
        <v>20</v>
      </c>
      <c r="K749" s="233">
        <f t="shared" ref="K749:K750" si="16">J749/I749</f>
        <v>5</v>
      </c>
      <c r="L749" s="233" t="s">
        <v>4007</v>
      </c>
      <c r="M749" s="47"/>
      <c r="N749" s="47"/>
      <c r="O749" s="47"/>
      <c r="P749" s="47"/>
      <c r="Q749" s="47"/>
      <c r="R749" s="47"/>
      <c r="S749" s="47"/>
      <c r="T749" s="47"/>
      <c r="U749" s="47"/>
      <c r="V749" s="47"/>
      <c r="W749" s="47"/>
      <c r="X749" s="47"/>
      <c r="Y749" s="47"/>
      <c r="Z749" s="47"/>
    </row>
    <row r="750" spans="1:26" ht="38.25">
      <c r="A750" s="190" t="s">
        <v>6070</v>
      </c>
      <c r="B750" s="305" t="s">
        <v>4916</v>
      </c>
      <c r="C750" s="233" t="s">
        <v>782</v>
      </c>
      <c r="D750" s="233" t="s">
        <v>6073</v>
      </c>
      <c r="E750" s="233" t="s">
        <v>6074</v>
      </c>
      <c r="F750" s="233" t="s">
        <v>2141</v>
      </c>
      <c r="G750" s="233">
        <v>4</v>
      </c>
      <c r="H750" s="233">
        <v>3</v>
      </c>
      <c r="I750" s="407">
        <v>4</v>
      </c>
      <c r="J750" s="407">
        <v>20</v>
      </c>
      <c r="K750" s="233">
        <f t="shared" si="16"/>
        <v>5</v>
      </c>
      <c r="L750" s="233" t="s">
        <v>4007</v>
      </c>
      <c r="M750" s="47"/>
      <c r="N750" s="47"/>
      <c r="O750" s="47"/>
      <c r="P750" s="47"/>
      <c r="Q750" s="47"/>
      <c r="R750" s="47"/>
      <c r="S750" s="47"/>
      <c r="T750" s="47"/>
      <c r="U750" s="47"/>
      <c r="V750" s="47"/>
      <c r="W750" s="47"/>
      <c r="X750" s="47"/>
      <c r="Y750" s="47"/>
      <c r="Z750" s="47"/>
    </row>
    <row r="751" spans="1:26" ht="38.25">
      <c r="A751" s="190" t="s">
        <v>6070</v>
      </c>
      <c r="B751" s="305" t="s">
        <v>4916</v>
      </c>
      <c r="C751" s="233" t="s">
        <v>782</v>
      </c>
      <c r="D751" s="233" t="s">
        <v>6075</v>
      </c>
      <c r="E751" s="233" t="s">
        <v>6076</v>
      </c>
      <c r="F751" s="233" t="s">
        <v>6077</v>
      </c>
      <c r="G751" s="233">
        <v>4</v>
      </c>
      <c r="H751" s="233">
        <v>3</v>
      </c>
      <c r="I751" s="407">
        <v>4</v>
      </c>
      <c r="J751" s="407">
        <v>20</v>
      </c>
      <c r="K751" s="407">
        <f t="shared" ref="K751:K752" si="17">J751/G751</f>
        <v>5</v>
      </c>
      <c r="L751" s="233" t="s">
        <v>4007</v>
      </c>
      <c r="M751" s="47"/>
      <c r="N751" s="47"/>
      <c r="O751" s="47"/>
      <c r="P751" s="47"/>
      <c r="Q751" s="47"/>
      <c r="R751" s="47"/>
      <c r="S751" s="47"/>
      <c r="T751" s="47"/>
      <c r="U751" s="47"/>
      <c r="V751" s="47"/>
      <c r="W751" s="47"/>
      <c r="X751" s="47"/>
      <c r="Y751" s="47"/>
      <c r="Z751" s="47"/>
    </row>
    <row r="752" spans="1:26" ht="38.25">
      <c r="A752" s="190" t="s">
        <v>6070</v>
      </c>
      <c r="B752" s="305" t="s">
        <v>4916</v>
      </c>
      <c r="C752" s="233" t="s">
        <v>782</v>
      </c>
      <c r="D752" s="233" t="s">
        <v>6078</v>
      </c>
      <c r="E752" s="233" t="s">
        <v>6079</v>
      </c>
      <c r="F752" s="233" t="s">
        <v>2141</v>
      </c>
      <c r="G752" s="233">
        <v>4</v>
      </c>
      <c r="H752" s="233">
        <v>3</v>
      </c>
      <c r="I752" s="407">
        <v>4</v>
      </c>
      <c r="J752" s="407">
        <v>20</v>
      </c>
      <c r="K752" s="407">
        <f t="shared" si="17"/>
        <v>5</v>
      </c>
      <c r="L752" s="233" t="s">
        <v>4007</v>
      </c>
      <c r="M752" s="47"/>
      <c r="N752" s="47"/>
      <c r="O752" s="47"/>
      <c r="P752" s="47"/>
      <c r="Q752" s="47"/>
      <c r="R752" s="47"/>
      <c r="S752" s="47"/>
      <c r="T752" s="47"/>
      <c r="U752" s="47"/>
      <c r="V752" s="47"/>
      <c r="W752" s="47"/>
      <c r="X752" s="47"/>
      <c r="Y752" s="47"/>
      <c r="Z752" s="47"/>
    </row>
    <row r="753" spans="1:26" ht="38.25">
      <c r="A753" s="190" t="s">
        <v>6070</v>
      </c>
      <c r="B753" s="305" t="s">
        <v>4916</v>
      </c>
      <c r="C753" s="233" t="s">
        <v>782</v>
      </c>
      <c r="D753" s="233" t="s">
        <v>6080</v>
      </c>
      <c r="E753" s="233" t="s">
        <v>6081</v>
      </c>
      <c r="F753" s="233" t="s">
        <v>2141</v>
      </c>
      <c r="G753" s="233">
        <v>4</v>
      </c>
      <c r="H753" s="233">
        <v>3</v>
      </c>
      <c r="I753" s="407">
        <v>4</v>
      </c>
      <c r="J753" s="407">
        <v>20</v>
      </c>
      <c r="K753" s="407">
        <f>J753/G753</f>
        <v>5</v>
      </c>
      <c r="L753" s="233" t="s">
        <v>4007</v>
      </c>
      <c r="M753" s="47"/>
      <c r="N753" s="47"/>
      <c r="O753" s="47"/>
      <c r="P753" s="47"/>
      <c r="Q753" s="47"/>
      <c r="R753" s="47"/>
      <c r="S753" s="47"/>
      <c r="T753" s="47"/>
      <c r="U753" s="47"/>
      <c r="V753" s="47"/>
      <c r="W753" s="47"/>
      <c r="X753" s="47"/>
      <c r="Y753" s="47"/>
      <c r="Z753" s="47"/>
    </row>
    <row r="754" spans="1:26" ht="38.25">
      <c r="A754" s="190" t="s">
        <v>6070</v>
      </c>
      <c r="B754" s="305" t="s">
        <v>4916</v>
      </c>
      <c r="C754" s="233" t="s">
        <v>782</v>
      </c>
      <c r="D754" s="233" t="s">
        <v>6082</v>
      </c>
      <c r="E754" s="233" t="s">
        <v>6083</v>
      </c>
      <c r="F754" s="233" t="s">
        <v>2141</v>
      </c>
      <c r="G754" s="233">
        <v>4</v>
      </c>
      <c r="H754" s="233">
        <v>3</v>
      </c>
      <c r="I754" s="407">
        <v>4</v>
      </c>
      <c r="J754" s="407">
        <v>20</v>
      </c>
      <c r="K754" s="407">
        <f>J754/G754</f>
        <v>5</v>
      </c>
      <c r="L754" s="233" t="s">
        <v>4007</v>
      </c>
      <c r="M754" s="47"/>
      <c r="N754" s="47"/>
      <c r="O754" s="47"/>
      <c r="P754" s="47"/>
      <c r="Q754" s="47"/>
      <c r="R754" s="47"/>
      <c r="S754" s="47"/>
      <c r="T754" s="47"/>
      <c r="U754" s="47"/>
      <c r="V754" s="47"/>
      <c r="W754" s="47"/>
      <c r="X754" s="47"/>
      <c r="Y754" s="47"/>
      <c r="Z754" s="47"/>
    </row>
    <row r="755" spans="1:26" ht="38.25">
      <c r="A755" s="190" t="s">
        <v>6070</v>
      </c>
      <c r="B755" s="305" t="s">
        <v>4916</v>
      </c>
      <c r="C755" s="233" t="s">
        <v>782</v>
      </c>
      <c r="D755" s="233" t="s">
        <v>6084</v>
      </c>
      <c r="E755" s="233" t="s">
        <v>6085</v>
      </c>
      <c r="F755" s="233" t="s">
        <v>2141</v>
      </c>
      <c r="G755" s="233">
        <v>4</v>
      </c>
      <c r="H755" s="233">
        <v>3</v>
      </c>
      <c r="I755" s="407">
        <v>4</v>
      </c>
      <c r="J755" s="407">
        <v>20</v>
      </c>
      <c r="K755" s="407">
        <f t="shared" ref="K755:K777" si="18">J755/G755</f>
        <v>5</v>
      </c>
      <c r="L755" s="233" t="s">
        <v>4007</v>
      </c>
      <c r="M755" s="47"/>
      <c r="N755" s="47"/>
      <c r="O755" s="47"/>
      <c r="P755" s="47"/>
      <c r="Q755" s="47"/>
      <c r="R755" s="47"/>
      <c r="S755" s="47"/>
      <c r="T755" s="47"/>
      <c r="U755" s="47"/>
      <c r="V755" s="47"/>
      <c r="W755" s="47"/>
      <c r="X755" s="47"/>
      <c r="Y755" s="47"/>
      <c r="Z755" s="47"/>
    </row>
    <row r="756" spans="1:26" ht="38.25">
      <c r="A756" s="190" t="s">
        <v>6070</v>
      </c>
      <c r="B756" s="305" t="s">
        <v>4916</v>
      </c>
      <c r="C756" s="233" t="s">
        <v>782</v>
      </c>
      <c r="D756" s="233" t="s">
        <v>6086</v>
      </c>
      <c r="E756" s="233" t="s">
        <v>6087</v>
      </c>
      <c r="F756" s="233" t="s">
        <v>6088</v>
      </c>
      <c r="G756" s="233">
        <v>4</v>
      </c>
      <c r="H756" s="233">
        <v>3</v>
      </c>
      <c r="I756" s="407">
        <v>4</v>
      </c>
      <c r="J756" s="407">
        <v>10</v>
      </c>
      <c r="K756" s="407">
        <f t="shared" si="18"/>
        <v>2.5</v>
      </c>
      <c r="L756" s="233" t="s">
        <v>4007</v>
      </c>
      <c r="M756" s="47"/>
      <c r="N756" s="47"/>
      <c r="O756" s="47"/>
      <c r="P756" s="47"/>
      <c r="Q756" s="47"/>
      <c r="R756" s="47"/>
      <c r="S756" s="47"/>
      <c r="T756" s="47"/>
      <c r="U756" s="47"/>
      <c r="V756" s="47"/>
      <c r="W756" s="47"/>
      <c r="X756" s="47"/>
      <c r="Y756" s="47"/>
      <c r="Z756" s="47"/>
    </row>
    <row r="757" spans="1:26" ht="38.25">
      <c r="A757" s="190" t="s">
        <v>6070</v>
      </c>
      <c r="B757" s="305" t="s">
        <v>4916</v>
      </c>
      <c r="C757" s="233" t="s">
        <v>782</v>
      </c>
      <c r="D757" s="233" t="s">
        <v>6089</v>
      </c>
      <c r="E757" s="233" t="s">
        <v>6090</v>
      </c>
      <c r="F757" s="233" t="s">
        <v>2141</v>
      </c>
      <c r="G757" s="233">
        <v>4</v>
      </c>
      <c r="H757" s="233">
        <v>3</v>
      </c>
      <c r="I757" s="407">
        <v>4</v>
      </c>
      <c r="J757" s="407">
        <v>20</v>
      </c>
      <c r="K757" s="407">
        <f t="shared" si="18"/>
        <v>5</v>
      </c>
      <c r="L757" s="233" t="s">
        <v>4007</v>
      </c>
      <c r="M757" s="47"/>
      <c r="N757" s="47"/>
      <c r="O757" s="47"/>
      <c r="P757" s="47"/>
      <c r="Q757" s="47"/>
      <c r="R757" s="47"/>
      <c r="S757" s="47"/>
      <c r="T757" s="47"/>
      <c r="U757" s="47"/>
      <c r="V757" s="47"/>
      <c r="W757" s="47"/>
      <c r="X757" s="47"/>
      <c r="Y757" s="47"/>
      <c r="Z757" s="47"/>
    </row>
    <row r="758" spans="1:26" ht="38.25">
      <c r="A758" s="190" t="s">
        <v>6070</v>
      </c>
      <c r="B758" s="305" t="s">
        <v>4916</v>
      </c>
      <c r="C758" s="233" t="s">
        <v>782</v>
      </c>
      <c r="D758" s="233" t="s">
        <v>6091</v>
      </c>
      <c r="E758" s="233" t="s">
        <v>6092</v>
      </c>
      <c r="F758" s="233" t="s">
        <v>2141</v>
      </c>
      <c r="G758" s="233">
        <v>4</v>
      </c>
      <c r="H758" s="233">
        <v>3</v>
      </c>
      <c r="I758" s="407">
        <v>4</v>
      </c>
      <c r="J758" s="407">
        <v>20</v>
      </c>
      <c r="K758" s="407">
        <f t="shared" si="18"/>
        <v>5</v>
      </c>
      <c r="L758" s="233" t="s">
        <v>4007</v>
      </c>
      <c r="M758" s="47"/>
      <c r="N758" s="47"/>
      <c r="O758" s="47"/>
      <c r="P758" s="47"/>
      <c r="Q758" s="47"/>
      <c r="R758" s="47"/>
      <c r="S758" s="47"/>
      <c r="T758" s="47"/>
      <c r="U758" s="47"/>
      <c r="V758" s="47"/>
      <c r="W758" s="47"/>
      <c r="X758" s="47"/>
      <c r="Y758" s="47"/>
      <c r="Z758" s="47"/>
    </row>
    <row r="759" spans="1:26" ht="38.25">
      <c r="A759" s="190" t="s">
        <v>6070</v>
      </c>
      <c r="B759" s="305" t="s">
        <v>4916</v>
      </c>
      <c r="C759" s="233" t="s">
        <v>782</v>
      </c>
      <c r="D759" s="233" t="s">
        <v>6093</v>
      </c>
      <c r="E759" s="233" t="s">
        <v>6094</v>
      </c>
      <c r="F759" s="233" t="s">
        <v>2141</v>
      </c>
      <c r="G759" s="233">
        <v>4</v>
      </c>
      <c r="H759" s="233">
        <v>3</v>
      </c>
      <c r="I759" s="407">
        <v>4</v>
      </c>
      <c r="J759" s="407">
        <v>20</v>
      </c>
      <c r="K759" s="407">
        <f t="shared" si="18"/>
        <v>5</v>
      </c>
      <c r="L759" s="233" t="s">
        <v>4007</v>
      </c>
      <c r="M759" s="47"/>
      <c r="N759" s="47"/>
      <c r="O759" s="47"/>
      <c r="P759" s="47"/>
      <c r="Q759" s="47"/>
      <c r="R759" s="47"/>
      <c r="S759" s="47"/>
      <c r="T759" s="47"/>
      <c r="U759" s="47"/>
      <c r="V759" s="47"/>
      <c r="W759" s="47"/>
      <c r="X759" s="47"/>
      <c r="Y759" s="47"/>
      <c r="Z759" s="47"/>
    </row>
    <row r="760" spans="1:26" ht="38.25">
      <c r="A760" s="190" t="s">
        <v>6070</v>
      </c>
      <c r="B760" s="305" t="s">
        <v>4916</v>
      </c>
      <c r="C760" s="233" t="s">
        <v>782</v>
      </c>
      <c r="D760" s="233" t="s">
        <v>6095</v>
      </c>
      <c r="E760" s="233" t="s">
        <v>6096</v>
      </c>
      <c r="F760" s="233" t="s">
        <v>2141</v>
      </c>
      <c r="G760" s="233">
        <v>4</v>
      </c>
      <c r="H760" s="233">
        <v>3</v>
      </c>
      <c r="I760" s="407">
        <v>4</v>
      </c>
      <c r="J760" s="407">
        <v>10</v>
      </c>
      <c r="K760" s="407">
        <f t="shared" si="18"/>
        <v>2.5</v>
      </c>
      <c r="L760" s="233" t="s">
        <v>4007</v>
      </c>
      <c r="M760" s="47"/>
      <c r="N760" s="47"/>
      <c r="O760" s="47"/>
      <c r="P760" s="47"/>
      <c r="Q760" s="47"/>
      <c r="R760" s="47"/>
      <c r="S760" s="47"/>
      <c r="T760" s="47"/>
      <c r="U760" s="47"/>
      <c r="V760" s="47"/>
      <c r="W760" s="47"/>
      <c r="X760" s="47"/>
      <c r="Y760" s="47"/>
      <c r="Z760" s="47"/>
    </row>
    <row r="761" spans="1:26" ht="38.25">
      <c r="A761" s="190" t="s">
        <v>6070</v>
      </c>
      <c r="B761" s="305" t="s">
        <v>4916</v>
      </c>
      <c r="C761" s="233" t="s">
        <v>782</v>
      </c>
      <c r="D761" s="233" t="s">
        <v>6097</v>
      </c>
      <c r="E761" s="233" t="s">
        <v>6098</v>
      </c>
      <c r="F761" s="233" t="s">
        <v>2141</v>
      </c>
      <c r="G761" s="233">
        <v>4</v>
      </c>
      <c r="H761" s="233">
        <v>3</v>
      </c>
      <c r="I761" s="407">
        <v>4</v>
      </c>
      <c r="J761" s="407">
        <v>20</v>
      </c>
      <c r="K761" s="407">
        <f t="shared" si="18"/>
        <v>5</v>
      </c>
      <c r="L761" s="233" t="s">
        <v>4007</v>
      </c>
      <c r="M761" s="47"/>
      <c r="N761" s="47"/>
      <c r="O761" s="47"/>
      <c r="P761" s="47"/>
      <c r="Q761" s="47"/>
      <c r="R761" s="47"/>
      <c r="S761" s="47"/>
      <c r="T761" s="47"/>
      <c r="U761" s="47"/>
      <c r="V761" s="47"/>
      <c r="W761" s="47"/>
      <c r="X761" s="47"/>
      <c r="Y761" s="47"/>
      <c r="Z761" s="47"/>
    </row>
    <row r="762" spans="1:26" ht="38.25">
      <c r="A762" s="190" t="s">
        <v>6070</v>
      </c>
      <c r="B762" s="305" t="s">
        <v>4916</v>
      </c>
      <c r="C762" s="233" t="s">
        <v>782</v>
      </c>
      <c r="D762" s="233" t="s">
        <v>6099</v>
      </c>
      <c r="E762" s="233" t="s">
        <v>6100</v>
      </c>
      <c r="F762" s="233" t="s">
        <v>2141</v>
      </c>
      <c r="G762" s="233">
        <v>4</v>
      </c>
      <c r="H762" s="233">
        <v>3</v>
      </c>
      <c r="I762" s="407">
        <v>4</v>
      </c>
      <c r="J762" s="407">
        <v>20</v>
      </c>
      <c r="K762" s="407">
        <f t="shared" si="18"/>
        <v>5</v>
      </c>
      <c r="L762" s="233" t="s">
        <v>4007</v>
      </c>
      <c r="M762" s="47"/>
      <c r="N762" s="47"/>
      <c r="O762" s="47"/>
      <c r="P762" s="47"/>
      <c r="Q762" s="47"/>
      <c r="R762" s="47"/>
      <c r="S762" s="47"/>
      <c r="T762" s="47"/>
      <c r="U762" s="47"/>
      <c r="V762" s="47"/>
      <c r="W762" s="47"/>
      <c r="X762" s="47"/>
      <c r="Y762" s="47"/>
      <c r="Z762" s="47"/>
    </row>
    <row r="763" spans="1:26" ht="38.25">
      <c r="A763" s="190" t="s">
        <v>6070</v>
      </c>
      <c r="B763" s="305" t="s">
        <v>4916</v>
      </c>
      <c r="C763" s="233" t="s">
        <v>782</v>
      </c>
      <c r="D763" s="233" t="s">
        <v>6101</v>
      </c>
      <c r="E763" s="233" t="s">
        <v>6102</v>
      </c>
      <c r="F763" s="233" t="s">
        <v>2141</v>
      </c>
      <c r="G763" s="233">
        <v>4</v>
      </c>
      <c r="H763" s="233">
        <v>3</v>
      </c>
      <c r="I763" s="407">
        <v>4</v>
      </c>
      <c r="J763" s="407">
        <v>20</v>
      </c>
      <c r="K763" s="407">
        <f t="shared" si="18"/>
        <v>5</v>
      </c>
      <c r="L763" s="233" t="s">
        <v>4007</v>
      </c>
      <c r="M763" s="47"/>
      <c r="N763" s="47"/>
      <c r="O763" s="47"/>
      <c r="P763" s="47"/>
      <c r="Q763" s="47"/>
      <c r="R763" s="47"/>
      <c r="S763" s="47"/>
      <c r="T763" s="47"/>
      <c r="U763" s="47"/>
      <c r="V763" s="47"/>
      <c r="W763" s="47"/>
      <c r="X763" s="47"/>
      <c r="Y763" s="47"/>
      <c r="Z763" s="47"/>
    </row>
    <row r="764" spans="1:26" ht="38.25">
      <c r="A764" s="190" t="s">
        <v>6070</v>
      </c>
      <c r="B764" s="305" t="s">
        <v>4916</v>
      </c>
      <c r="C764" s="233" t="s">
        <v>782</v>
      </c>
      <c r="D764" s="233" t="s">
        <v>6103</v>
      </c>
      <c r="E764" s="233" t="s">
        <v>6104</v>
      </c>
      <c r="F764" s="233" t="s">
        <v>2141</v>
      </c>
      <c r="G764" s="233">
        <v>4</v>
      </c>
      <c r="H764" s="233">
        <v>3</v>
      </c>
      <c r="I764" s="407">
        <v>4</v>
      </c>
      <c r="J764" s="407">
        <v>20</v>
      </c>
      <c r="K764" s="407">
        <f t="shared" si="18"/>
        <v>5</v>
      </c>
      <c r="L764" s="233" t="s">
        <v>4007</v>
      </c>
      <c r="M764" s="47"/>
      <c r="N764" s="47"/>
      <c r="O764" s="47"/>
      <c r="P764" s="47"/>
      <c r="Q764" s="47"/>
      <c r="R764" s="47"/>
      <c r="S764" s="47"/>
      <c r="T764" s="47"/>
      <c r="U764" s="47"/>
      <c r="V764" s="47"/>
      <c r="W764" s="47"/>
      <c r="X764" s="47"/>
      <c r="Y764" s="47"/>
      <c r="Z764" s="47"/>
    </row>
    <row r="765" spans="1:26" ht="38.25">
      <c r="A765" s="190" t="s">
        <v>6070</v>
      </c>
      <c r="B765" s="305" t="s">
        <v>4916</v>
      </c>
      <c r="C765" s="233" t="s">
        <v>782</v>
      </c>
      <c r="D765" s="233" t="s">
        <v>6105</v>
      </c>
      <c r="E765" s="233" t="s">
        <v>6106</v>
      </c>
      <c r="F765" s="233" t="s">
        <v>2141</v>
      </c>
      <c r="G765" s="233">
        <v>4</v>
      </c>
      <c r="H765" s="233">
        <v>3</v>
      </c>
      <c r="I765" s="407">
        <v>4</v>
      </c>
      <c r="J765" s="407">
        <v>20</v>
      </c>
      <c r="K765" s="407">
        <f t="shared" si="18"/>
        <v>5</v>
      </c>
      <c r="L765" s="233" t="s">
        <v>4007</v>
      </c>
      <c r="M765" s="47"/>
      <c r="N765" s="47"/>
      <c r="O765" s="47"/>
      <c r="P765" s="47"/>
      <c r="Q765" s="47"/>
      <c r="R765" s="47"/>
      <c r="S765" s="47"/>
      <c r="T765" s="47"/>
      <c r="U765" s="47"/>
      <c r="V765" s="47"/>
      <c r="W765" s="47"/>
      <c r="X765" s="47"/>
      <c r="Y765" s="47"/>
      <c r="Z765" s="47"/>
    </row>
    <row r="766" spans="1:26" ht="38.25">
      <c r="A766" s="190" t="s">
        <v>6070</v>
      </c>
      <c r="B766" s="305" t="s">
        <v>4916</v>
      </c>
      <c r="C766" s="233" t="s">
        <v>782</v>
      </c>
      <c r="D766" s="233" t="s">
        <v>6107</v>
      </c>
      <c r="E766" s="233" t="s">
        <v>6108</v>
      </c>
      <c r="F766" s="233" t="s">
        <v>2141</v>
      </c>
      <c r="G766" s="233">
        <v>4</v>
      </c>
      <c r="H766" s="233">
        <v>3</v>
      </c>
      <c r="I766" s="407">
        <v>4</v>
      </c>
      <c r="J766" s="407">
        <v>20</v>
      </c>
      <c r="K766" s="407">
        <f t="shared" si="18"/>
        <v>5</v>
      </c>
      <c r="L766" s="233" t="s">
        <v>4007</v>
      </c>
      <c r="M766" s="47"/>
      <c r="N766" s="47"/>
      <c r="O766" s="47"/>
      <c r="P766" s="47"/>
      <c r="Q766" s="47"/>
      <c r="R766" s="47"/>
      <c r="S766" s="47"/>
      <c r="T766" s="47"/>
      <c r="U766" s="47"/>
      <c r="V766" s="47"/>
      <c r="W766" s="47"/>
      <c r="X766" s="47"/>
      <c r="Y766" s="47"/>
      <c r="Z766" s="47"/>
    </row>
    <row r="767" spans="1:26" ht="38.25">
      <c r="A767" s="190" t="s">
        <v>6070</v>
      </c>
      <c r="B767" s="305" t="s">
        <v>4916</v>
      </c>
      <c r="C767" s="233" t="s">
        <v>782</v>
      </c>
      <c r="D767" s="233" t="s">
        <v>6109</v>
      </c>
      <c r="E767" s="233" t="s">
        <v>6110</v>
      </c>
      <c r="F767" s="233" t="s">
        <v>2141</v>
      </c>
      <c r="G767" s="233">
        <v>4</v>
      </c>
      <c r="H767" s="233">
        <v>3</v>
      </c>
      <c r="I767" s="407">
        <v>4</v>
      </c>
      <c r="J767" s="407">
        <v>10</v>
      </c>
      <c r="K767" s="407">
        <f t="shared" si="18"/>
        <v>2.5</v>
      </c>
      <c r="L767" s="233" t="s">
        <v>4007</v>
      </c>
      <c r="M767" s="47"/>
      <c r="N767" s="47"/>
      <c r="O767" s="47"/>
      <c r="P767" s="47"/>
      <c r="Q767" s="47"/>
      <c r="R767" s="47"/>
      <c r="S767" s="47"/>
      <c r="T767" s="47"/>
      <c r="U767" s="47"/>
      <c r="V767" s="47"/>
      <c r="W767" s="47"/>
      <c r="X767" s="47"/>
      <c r="Y767" s="47"/>
      <c r="Z767" s="47"/>
    </row>
    <row r="768" spans="1:26" ht="38.25">
      <c r="A768" s="190" t="s">
        <v>6070</v>
      </c>
      <c r="B768" s="305" t="s">
        <v>4916</v>
      </c>
      <c r="C768" s="233" t="s">
        <v>782</v>
      </c>
      <c r="D768" s="233" t="s">
        <v>6111</v>
      </c>
      <c r="E768" s="468" t="s">
        <v>6112</v>
      </c>
      <c r="F768" s="233" t="s">
        <v>2838</v>
      </c>
      <c r="G768" s="233">
        <v>4</v>
      </c>
      <c r="H768" s="233">
        <v>3</v>
      </c>
      <c r="I768" s="407">
        <v>4</v>
      </c>
      <c r="J768" s="407">
        <v>20</v>
      </c>
      <c r="K768" s="407">
        <f t="shared" si="18"/>
        <v>5</v>
      </c>
      <c r="L768" s="233" t="s">
        <v>4007</v>
      </c>
      <c r="M768" s="47"/>
      <c r="N768" s="47"/>
      <c r="O768" s="47"/>
      <c r="P768" s="47"/>
      <c r="Q768" s="47"/>
      <c r="R768" s="47"/>
      <c r="S768" s="47"/>
      <c r="T768" s="47"/>
      <c r="U768" s="47"/>
      <c r="V768" s="47"/>
      <c r="W768" s="47"/>
      <c r="X768" s="47"/>
      <c r="Y768" s="47"/>
      <c r="Z768" s="47"/>
    </row>
    <row r="769" spans="1:26" ht="38.25">
      <c r="A769" s="190" t="s">
        <v>6070</v>
      </c>
      <c r="B769" s="305" t="s">
        <v>4916</v>
      </c>
      <c r="C769" s="233" t="s">
        <v>782</v>
      </c>
      <c r="D769" s="233" t="s">
        <v>6113</v>
      </c>
      <c r="E769" s="233" t="s">
        <v>6114</v>
      </c>
      <c r="F769" s="233" t="s">
        <v>2141</v>
      </c>
      <c r="G769" s="233">
        <v>4</v>
      </c>
      <c r="H769" s="233">
        <v>3</v>
      </c>
      <c r="I769" s="407">
        <v>4</v>
      </c>
      <c r="J769" s="407">
        <v>20</v>
      </c>
      <c r="K769" s="407">
        <f t="shared" si="18"/>
        <v>5</v>
      </c>
      <c r="L769" s="233" t="s">
        <v>4007</v>
      </c>
      <c r="M769" s="47"/>
      <c r="N769" s="47"/>
      <c r="O769" s="47"/>
      <c r="P769" s="47"/>
      <c r="Q769" s="47"/>
      <c r="R769" s="47"/>
      <c r="S769" s="47"/>
      <c r="T769" s="47"/>
      <c r="U769" s="47"/>
      <c r="V769" s="47"/>
      <c r="W769" s="47"/>
      <c r="X769" s="47"/>
      <c r="Y769" s="47"/>
      <c r="Z769" s="47"/>
    </row>
    <row r="770" spans="1:26" ht="38.25">
      <c r="A770" s="190" t="s">
        <v>6070</v>
      </c>
      <c r="B770" s="305" t="s">
        <v>4916</v>
      </c>
      <c r="C770" s="233" t="s">
        <v>782</v>
      </c>
      <c r="D770" s="233" t="s">
        <v>6115</v>
      </c>
      <c r="E770" s="233" t="s">
        <v>6116</v>
      </c>
      <c r="F770" s="233" t="s">
        <v>2141</v>
      </c>
      <c r="G770" s="233">
        <v>4</v>
      </c>
      <c r="H770" s="233">
        <v>3</v>
      </c>
      <c r="I770" s="407">
        <v>4</v>
      </c>
      <c r="J770" s="407">
        <v>20</v>
      </c>
      <c r="K770" s="407">
        <f t="shared" si="18"/>
        <v>5</v>
      </c>
      <c r="L770" s="233" t="s">
        <v>4007</v>
      </c>
      <c r="M770" s="47"/>
      <c r="N770" s="47"/>
      <c r="O770" s="47"/>
      <c r="P770" s="47"/>
      <c r="Q770" s="47"/>
      <c r="R770" s="47"/>
      <c r="S770" s="47"/>
      <c r="T770" s="47"/>
      <c r="U770" s="47"/>
      <c r="V770" s="47"/>
      <c r="W770" s="47"/>
      <c r="X770" s="47"/>
      <c r="Y770" s="47"/>
      <c r="Z770" s="47"/>
    </row>
    <row r="771" spans="1:26" ht="38.25">
      <c r="A771" s="190" t="s">
        <v>6070</v>
      </c>
      <c r="B771" s="305" t="s">
        <v>4916</v>
      </c>
      <c r="C771" s="233" t="s">
        <v>782</v>
      </c>
      <c r="D771" s="233" t="s">
        <v>6117</v>
      </c>
      <c r="E771" s="233" t="s">
        <v>6118</v>
      </c>
      <c r="F771" s="233" t="s">
        <v>2141</v>
      </c>
      <c r="G771" s="233">
        <v>4</v>
      </c>
      <c r="H771" s="233">
        <v>3</v>
      </c>
      <c r="I771" s="407">
        <v>4</v>
      </c>
      <c r="J771" s="407">
        <v>10</v>
      </c>
      <c r="K771" s="407">
        <f t="shared" si="18"/>
        <v>2.5</v>
      </c>
      <c r="L771" s="233" t="s">
        <v>4007</v>
      </c>
      <c r="M771" s="47"/>
      <c r="N771" s="47"/>
      <c r="O771" s="47"/>
      <c r="P771" s="47"/>
      <c r="Q771" s="47"/>
      <c r="R771" s="47"/>
      <c r="S771" s="47"/>
      <c r="T771" s="47"/>
      <c r="U771" s="47"/>
      <c r="V771" s="47"/>
      <c r="W771" s="47"/>
      <c r="X771" s="47"/>
      <c r="Y771" s="47"/>
      <c r="Z771" s="47"/>
    </row>
    <row r="772" spans="1:26" ht="38.25">
      <c r="A772" s="190" t="s">
        <v>6070</v>
      </c>
      <c r="B772" s="305" t="s">
        <v>4916</v>
      </c>
      <c r="C772" s="233" t="s">
        <v>782</v>
      </c>
      <c r="D772" s="233" t="s">
        <v>6119</v>
      </c>
      <c r="E772" s="233" t="s">
        <v>6120</v>
      </c>
      <c r="F772" s="233" t="s">
        <v>2141</v>
      </c>
      <c r="G772" s="233">
        <v>4</v>
      </c>
      <c r="H772" s="233">
        <v>3</v>
      </c>
      <c r="I772" s="407">
        <v>4</v>
      </c>
      <c r="J772" s="407">
        <v>20</v>
      </c>
      <c r="K772" s="407">
        <f t="shared" si="18"/>
        <v>5</v>
      </c>
      <c r="L772" s="233" t="s">
        <v>4007</v>
      </c>
      <c r="M772" s="47"/>
      <c r="N772" s="47"/>
      <c r="O772" s="47"/>
      <c r="P772" s="47"/>
      <c r="Q772" s="47"/>
      <c r="R772" s="47"/>
      <c r="S772" s="47"/>
      <c r="T772" s="47"/>
      <c r="U772" s="47"/>
      <c r="V772" s="47"/>
      <c r="W772" s="47"/>
      <c r="X772" s="47"/>
      <c r="Y772" s="47"/>
      <c r="Z772" s="47"/>
    </row>
    <row r="773" spans="1:26" ht="38.25">
      <c r="A773" s="190" t="s">
        <v>6070</v>
      </c>
      <c r="B773" s="305" t="s">
        <v>4916</v>
      </c>
      <c r="C773" s="233" t="s">
        <v>782</v>
      </c>
      <c r="D773" s="233" t="s">
        <v>6121</v>
      </c>
      <c r="E773" s="233" t="s">
        <v>6122</v>
      </c>
      <c r="F773" s="233" t="s">
        <v>2141</v>
      </c>
      <c r="G773" s="233">
        <v>4</v>
      </c>
      <c r="H773" s="233">
        <v>3</v>
      </c>
      <c r="I773" s="407">
        <v>4</v>
      </c>
      <c r="J773" s="407">
        <v>20</v>
      </c>
      <c r="K773" s="407">
        <f t="shared" si="18"/>
        <v>5</v>
      </c>
      <c r="L773" s="233" t="s">
        <v>4007</v>
      </c>
      <c r="M773" s="47"/>
      <c r="N773" s="47"/>
      <c r="O773" s="47"/>
      <c r="P773" s="47"/>
      <c r="Q773" s="47"/>
      <c r="R773" s="47"/>
      <c r="S773" s="47"/>
      <c r="T773" s="47"/>
      <c r="U773" s="47"/>
      <c r="V773" s="47"/>
      <c r="W773" s="47"/>
      <c r="X773" s="47"/>
      <c r="Y773" s="47"/>
      <c r="Z773" s="47"/>
    </row>
    <row r="774" spans="1:26" ht="38.25">
      <c r="A774" s="190" t="s">
        <v>6070</v>
      </c>
      <c r="B774" s="305" t="s">
        <v>4916</v>
      </c>
      <c r="C774" s="233" t="s">
        <v>782</v>
      </c>
      <c r="D774" s="233" t="s">
        <v>6123</v>
      </c>
      <c r="E774" s="233" t="s">
        <v>6124</v>
      </c>
      <c r="F774" s="233" t="s">
        <v>2141</v>
      </c>
      <c r="G774" s="233">
        <v>4</v>
      </c>
      <c r="H774" s="233">
        <v>3</v>
      </c>
      <c r="I774" s="407">
        <v>4</v>
      </c>
      <c r="J774" s="407">
        <v>20</v>
      </c>
      <c r="K774" s="407">
        <f t="shared" si="18"/>
        <v>5</v>
      </c>
      <c r="L774" s="233" t="s">
        <v>4007</v>
      </c>
      <c r="M774" s="47"/>
      <c r="N774" s="47"/>
      <c r="O774" s="47"/>
      <c r="P774" s="47"/>
      <c r="Q774" s="47"/>
      <c r="R774" s="47"/>
      <c r="S774" s="47"/>
      <c r="T774" s="47"/>
      <c r="U774" s="47"/>
      <c r="V774" s="47"/>
      <c r="W774" s="47"/>
      <c r="X774" s="47"/>
      <c r="Y774" s="47"/>
      <c r="Z774" s="47"/>
    </row>
    <row r="775" spans="1:26" ht="38.25">
      <c r="A775" s="190" t="s">
        <v>6070</v>
      </c>
      <c r="B775" s="305" t="s">
        <v>4916</v>
      </c>
      <c r="C775" s="233" t="s">
        <v>782</v>
      </c>
      <c r="D775" s="233" t="s">
        <v>6125</v>
      </c>
      <c r="E775" s="233" t="s">
        <v>6126</v>
      </c>
      <c r="F775" s="233" t="s">
        <v>2141</v>
      </c>
      <c r="G775" s="233">
        <v>4</v>
      </c>
      <c r="H775" s="233">
        <v>3</v>
      </c>
      <c r="I775" s="407">
        <v>4</v>
      </c>
      <c r="J775" s="407">
        <v>10</v>
      </c>
      <c r="K775" s="407">
        <f t="shared" si="18"/>
        <v>2.5</v>
      </c>
      <c r="L775" s="233" t="s">
        <v>4007</v>
      </c>
      <c r="M775" s="47"/>
      <c r="N775" s="47"/>
      <c r="O775" s="47"/>
      <c r="P775" s="47"/>
      <c r="Q775" s="47"/>
      <c r="R775" s="47"/>
      <c r="S775" s="47"/>
      <c r="T775" s="47"/>
      <c r="U775" s="47"/>
      <c r="V775" s="47"/>
      <c r="W775" s="47"/>
      <c r="X775" s="47"/>
      <c r="Y775" s="47"/>
      <c r="Z775" s="47"/>
    </row>
    <row r="776" spans="1:26" ht="38.25">
      <c r="A776" s="190" t="s">
        <v>6070</v>
      </c>
      <c r="B776" s="305" t="s">
        <v>4916</v>
      </c>
      <c r="C776" s="233" t="s">
        <v>782</v>
      </c>
      <c r="D776" s="233" t="s">
        <v>6127</v>
      </c>
      <c r="E776" s="233" t="s">
        <v>6128</v>
      </c>
      <c r="F776" s="233" t="s">
        <v>2141</v>
      </c>
      <c r="G776" s="233">
        <v>4</v>
      </c>
      <c r="H776" s="233">
        <v>3</v>
      </c>
      <c r="I776" s="407">
        <v>4</v>
      </c>
      <c r="J776" s="407">
        <v>20</v>
      </c>
      <c r="K776" s="407">
        <f t="shared" si="18"/>
        <v>5</v>
      </c>
      <c r="L776" s="233" t="s">
        <v>4007</v>
      </c>
      <c r="M776" s="47"/>
      <c r="N776" s="47"/>
      <c r="O776" s="47"/>
      <c r="P776" s="47"/>
      <c r="Q776" s="47"/>
      <c r="R776" s="47"/>
      <c r="S776" s="47"/>
      <c r="T776" s="47"/>
      <c r="U776" s="47"/>
      <c r="V776" s="47"/>
      <c r="W776" s="47"/>
      <c r="X776" s="47"/>
      <c r="Y776" s="47"/>
      <c r="Z776" s="47"/>
    </row>
    <row r="777" spans="1:26" ht="38.25">
      <c r="A777" s="190" t="s">
        <v>6070</v>
      </c>
      <c r="B777" s="305" t="s">
        <v>4916</v>
      </c>
      <c r="C777" s="233" t="s">
        <v>782</v>
      </c>
      <c r="D777" s="233" t="s">
        <v>6129</v>
      </c>
      <c r="E777" s="233" t="s">
        <v>6130</v>
      </c>
      <c r="F777" s="233" t="s">
        <v>2141</v>
      </c>
      <c r="G777" s="233">
        <v>4</v>
      </c>
      <c r="H777" s="233">
        <v>3</v>
      </c>
      <c r="I777" s="407">
        <v>4</v>
      </c>
      <c r="J777" s="407">
        <v>20</v>
      </c>
      <c r="K777" s="407">
        <f t="shared" si="18"/>
        <v>5</v>
      </c>
      <c r="L777" s="233" t="s">
        <v>4007</v>
      </c>
      <c r="M777" s="47"/>
      <c r="N777" s="47"/>
      <c r="O777" s="47"/>
      <c r="P777" s="47"/>
      <c r="Q777" s="47"/>
      <c r="R777" s="47"/>
      <c r="S777" s="47"/>
      <c r="T777" s="47"/>
      <c r="U777" s="47"/>
      <c r="V777" s="47"/>
      <c r="W777" s="47"/>
      <c r="X777" s="47"/>
      <c r="Y777" s="47"/>
      <c r="Z777" s="47"/>
    </row>
    <row r="778" spans="1:26" ht="38.25">
      <c r="A778" s="190" t="s">
        <v>6070</v>
      </c>
      <c r="B778" s="305" t="s">
        <v>4916</v>
      </c>
      <c r="C778" s="233" t="s">
        <v>782</v>
      </c>
      <c r="D778" s="233" t="s">
        <v>6131</v>
      </c>
      <c r="E778" s="233" t="s">
        <v>6132</v>
      </c>
      <c r="F778" s="233" t="s">
        <v>2141</v>
      </c>
      <c r="G778" s="233">
        <v>4</v>
      </c>
      <c r="H778" s="233">
        <v>3</v>
      </c>
      <c r="I778" s="407">
        <v>4</v>
      </c>
      <c r="J778" s="407">
        <v>10</v>
      </c>
      <c r="K778" s="407">
        <f>J778/G778</f>
        <v>2.5</v>
      </c>
      <c r="L778" s="233" t="s">
        <v>4007</v>
      </c>
      <c r="M778" s="47"/>
      <c r="N778" s="47"/>
      <c r="O778" s="47"/>
      <c r="P778" s="47"/>
      <c r="Q778" s="47"/>
      <c r="R778" s="47"/>
      <c r="S778" s="47"/>
      <c r="T778" s="47"/>
      <c r="U778" s="47"/>
      <c r="V778" s="47"/>
      <c r="W778" s="47"/>
      <c r="X778" s="47"/>
      <c r="Y778" s="47"/>
      <c r="Z778" s="47"/>
    </row>
    <row r="779" spans="1:26" ht="63.75">
      <c r="A779" s="190" t="s">
        <v>6070</v>
      </c>
      <c r="B779" s="305" t="s">
        <v>4916</v>
      </c>
      <c r="C779" s="233" t="s">
        <v>782</v>
      </c>
      <c r="D779" s="190" t="s">
        <v>6133</v>
      </c>
      <c r="E779" s="276" t="s">
        <v>6134</v>
      </c>
      <c r="F779" s="233" t="s">
        <v>2938</v>
      </c>
      <c r="G779" s="233">
        <v>4</v>
      </c>
      <c r="H779" s="233">
        <v>3</v>
      </c>
      <c r="I779" s="407">
        <v>4</v>
      </c>
      <c r="J779" s="407">
        <v>10</v>
      </c>
      <c r="K779" s="407">
        <v>2.5</v>
      </c>
      <c r="L779" s="233" t="s">
        <v>4007</v>
      </c>
      <c r="M779" s="47"/>
      <c r="N779" s="47"/>
      <c r="O779" s="47"/>
      <c r="P779" s="47"/>
      <c r="Q779" s="47"/>
      <c r="R779" s="47"/>
      <c r="S779" s="47"/>
      <c r="T779" s="47"/>
      <c r="U779" s="47"/>
      <c r="V779" s="47"/>
      <c r="W779" s="47"/>
      <c r="X779" s="47"/>
      <c r="Y779" s="47"/>
      <c r="Z779" s="47"/>
    </row>
    <row r="780" spans="1:26" ht="63.75">
      <c r="A780" s="190" t="s">
        <v>6070</v>
      </c>
      <c r="B780" s="305" t="s">
        <v>4916</v>
      </c>
      <c r="C780" s="233" t="s">
        <v>782</v>
      </c>
      <c r="D780" s="190" t="s">
        <v>6135</v>
      </c>
      <c r="E780" s="276" t="s">
        <v>6136</v>
      </c>
      <c r="F780" s="233" t="s">
        <v>2938</v>
      </c>
      <c r="G780" s="233">
        <v>4</v>
      </c>
      <c r="H780" s="233">
        <v>3</v>
      </c>
      <c r="I780" s="407">
        <v>4</v>
      </c>
      <c r="J780" s="407">
        <v>10</v>
      </c>
      <c r="K780" s="407">
        <v>2.5</v>
      </c>
      <c r="L780" s="233" t="s">
        <v>4007</v>
      </c>
      <c r="M780" s="47"/>
      <c r="N780" s="47"/>
      <c r="O780" s="47"/>
      <c r="P780" s="47"/>
      <c r="Q780" s="47"/>
      <c r="R780" s="47"/>
      <c r="S780" s="47"/>
      <c r="T780" s="47"/>
      <c r="U780" s="47"/>
      <c r="V780" s="47"/>
      <c r="W780" s="47"/>
      <c r="X780" s="47"/>
      <c r="Y780" s="47"/>
      <c r="Z780" s="47"/>
    </row>
    <row r="781" spans="1:26" ht="76.5">
      <c r="A781" s="190" t="s">
        <v>6070</v>
      </c>
      <c r="B781" s="305" t="s">
        <v>4916</v>
      </c>
      <c r="C781" s="233" t="s">
        <v>782</v>
      </c>
      <c r="D781" s="190" t="s">
        <v>6137</v>
      </c>
      <c r="E781" s="276" t="s">
        <v>6138</v>
      </c>
      <c r="F781" s="233" t="s">
        <v>2141</v>
      </c>
      <c r="G781" s="233">
        <v>4</v>
      </c>
      <c r="H781" s="233">
        <v>3</v>
      </c>
      <c r="I781" s="407">
        <v>4</v>
      </c>
      <c r="J781" s="407">
        <v>20</v>
      </c>
      <c r="K781" s="407">
        <v>5</v>
      </c>
      <c r="L781" s="233" t="s">
        <v>4007</v>
      </c>
      <c r="M781" s="47"/>
      <c r="N781" s="47"/>
      <c r="O781" s="47"/>
      <c r="P781" s="47"/>
      <c r="Q781" s="47"/>
      <c r="R781" s="47"/>
      <c r="S781" s="47"/>
      <c r="T781" s="47"/>
      <c r="U781" s="47"/>
      <c r="V781" s="47"/>
      <c r="W781" s="47"/>
      <c r="X781" s="47"/>
      <c r="Y781" s="47"/>
      <c r="Z781" s="47"/>
    </row>
    <row r="782" spans="1:26" ht="51">
      <c r="A782" s="190" t="s">
        <v>6070</v>
      </c>
      <c r="B782" s="305" t="s">
        <v>4916</v>
      </c>
      <c r="C782" s="233" t="s">
        <v>782</v>
      </c>
      <c r="D782" s="190" t="s">
        <v>6139</v>
      </c>
      <c r="E782" s="276" t="s">
        <v>6140</v>
      </c>
      <c r="F782" s="233" t="s">
        <v>2141</v>
      </c>
      <c r="G782" s="233">
        <v>4</v>
      </c>
      <c r="H782" s="233">
        <v>3</v>
      </c>
      <c r="I782" s="407">
        <v>4</v>
      </c>
      <c r="J782" s="407">
        <v>20</v>
      </c>
      <c r="K782" s="407">
        <v>5</v>
      </c>
      <c r="L782" s="233" t="s">
        <v>4007</v>
      </c>
      <c r="M782" s="47"/>
      <c r="N782" s="47"/>
      <c r="O782" s="47"/>
      <c r="P782" s="47"/>
      <c r="Q782" s="47"/>
      <c r="R782" s="47"/>
      <c r="S782" s="47"/>
      <c r="T782" s="47"/>
      <c r="U782" s="47"/>
      <c r="V782" s="47"/>
      <c r="W782" s="47"/>
      <c r="X782" s="47"/>
      <c r="Y782" s="47"/>
      <c r="Z782" s="47"/>
    </row>
    <row r="783" spans="1:26" ht="63.75">
      <c r="A783" s="190" t="s">
        <v>6070</v>
      </c>
      <c r="B783" s="305" t="s">
        <v>4916</v>
      </c>
      <c r="C783" s="233" t="s">
        <v>782</v>
      </c>
      <c r="D783" s="190" t="s">
        <v>6141</v>
      </c>
      <c r="E783" s="276" t="s">
        <v>6142</v>
      </c>
      <c r="F783" s="233" t="s">
        <v>2938</v>
      </c>
      <c r="G783" s="233">
        <v>4</v>
      </c>
      <c r="H783" s="233">
        <v>3</v>
      </c>
      <c r="I783" s="407">
        <v>4</v>
      </c>
      <c r="J783" s="407">
        <v>10</v>
      </c>
      <c r="K783" s="407">
        <v>2.5</v>
      </c>
      <c r="L783" s="233" t="s">
        <v>4007</v>
      </c>
      <c r="M783" s="47"/>
      <c r="N783" s="47"/>
      <c r="O783" s="47"/>
      <c r="P783" s="47"/>
      <c r="Q783" s="47"/>
      <c r="R783" s="47"/>
      <c r="S783" s="47"/>
      <c r="T783" s="47"/>
      <c r="U783" s="47"/>
      <c r="V783" s="47"/>
      <c r="W783" s="47"/>
      <c r="X783" s="47"/>
      <c r="Y783" s="47"/>
      <c r="Z783" s="47"/>
    </row>
    <row r="784" spans="1:26" ht="38.25">
      <c r="A784" s="190" t="s">
        <v>6143</v>
      </c>
      <c r="B784" s="190" t="s">
        <v>4962</v>
      </c>
      <c r="C784" s="190" t="s">
        <v>782</v>
      </c>
      <c r="D784" s="233" t="s">
        <v>6144</v>
      </c>
      <c r="E784" s="233" t="s">
        <v>6145</v>
      </c>
      <c r="F784" s="233" t="s">
        <v>2141</v>
      </c>
      <c r="G784" s="233">
        <v>4</v>
      </c>
      <c r="H784" s="233">
        <v>3</v>
      </c>
      <c r="I784" s="407">
        <v>4</v>
      </c>
      <c r="J784" s="407">
        <v>10</v>
      </c>
      <c r="K784" s="407">
        <f t="shared" ref="K784:K799" si="19">J784/G784</f>
        <v>2.5</v>
      </c>
      <c r="L784" s="233" t="s">
        <v>4007</v>
      </c>
      <c r="M784" s="47"/>
      <c r="N784" s="47"/>
      <c r="O784" s="47"/>
      <c r="P784" s="47"/>
      <c r="Q784" s="47"/>
      <c r="R784" s="47"/>
      <c r="S784" s="47"/>
      <c r="T784" s="47"/>
      <c r="U784" s="47"/>
      <c r="V784" s="47"/>
      <c r="W784" s="47"/>
      <c r="X784" s="47"/>
      <c r="Y784" s="47"/>
      <c r="Z784" s="47"/>
    </row>
    <row r="785" spans="1:26" ht="38.25">
      <c r="A785" s="190" t="s">
        <v>6143</v>
      </c>
      <c r="B785" s="190" t="s">
        <v>4962</v>
      </c>
      <c r="C785" s="190" t="s">
        <v>782</v>
      </c>
      <c r="D785" s="233" t="s">
        <v>6146</v>
      </c>
      <c r="E785" s="233" t="s">
        <v>6147</v>
      </c>
      <c r="F785" s="233" t="s">
        <v>5817</v>
      </c>
      <c r="G785" s="233">
        <v>4</v>
      </c>
      <c r="H785" s="233">
        <v>3</v>
      </c>
      <c r="I785" s="407">
        <v>4</v>
      </c>
      <c r="J785" s="407">
        <v>20</v>
      </c>
      <c r="K785" s="407">
        <f t="shared" si="19"/>
        <v>5</v>
      </c>
      <c r="L785" s="233" t="s">
        <v>4007</v>
      </c>
      <c r="M785" s="47"/>
      <c r="N785" s="47"/>
      <c r="O785" s="47"/>
      <c r="P785" s="47"/>
      <c r="Q785" s="47"/>
      <c r="R785" s="47"/>
      <c r="S785" s="47"/>
      <c r="T785" s="47"/>
      <c r="U785" s="47"/>
      <c r="V785" s="47"/>
      <c r="W785" s="47"/>
      <c r="X785" s="47"/>
      <c r="Y785" s="47"/>
      <c r="Z785" s="47"/>
    </row>
    <row r="786" spans="1:26" ht="38.25">
      <c r="A786" s="190" t="s">
        <v>6143</v>
      </c>
      <c r="B786" s="190" t="s">
        <v>4962</v>
      </c>
      <c r="C786" s="190" t="s">
        <v>782</v>
      </c>
      <c r="D786" s="233" t="s">
        <v>6148</v>
      </c>
      <c r="E786" s="233" t="s">
        <v>6149</v>
      </c>
      <c r="F786" s="233" t="s">
        <v>2141</v>
      </c>
      <c r="G786" s="233">
        <v>4</v>
      </c>
      <c r="H786" s="233">
        <v>3</v>
      </c>
      <c r="I786" s="407">
        <v>4</v>
      </c>
      <c r="J786" s="407">
        <v>20</v>
      </c>
      <c r="K786" s="407">
        <f t="shared" si="19"/>
        <v>5</v>
      </c>
      <c r="L786" s="233" t="s">
        <v>4007</v>
      </c>
      <c r="M786" s="47"/>
      <c r="N786" s="47"/>
      <c r="O786" s="47"/>
      <c r="P786" s="47"/>
      <c r="Q786" s="47"/>
      <c r="R786" s="47"/>
      <c r="S786" s="47"/>
      <c r="T786" s="47"/>
      <c r="U786" s="47"/>
      <c r="V786" s="47"/>
      <c r="W786" s="47"/>
      <c r="X786" s="47"/>
      <c r="Y786" s="47"/>
      <c r="Z786" s="47"/>
    </row>
    <row r="787" spans="1:26" ht="38.25">
      <c r="A787" s="190" t="s">
        <v>6150</v>
      </c>
      <c r="B787" s="190" t="s">
        <v>4968</v>
      </c>
      <c r="C787" s="190" t="s">
        <v>782</v>
      </c>
      <c r="D787" s="233" t="s">
        <v>6151</v>
      </c>
      <c r="E787" s="233" t="s">
        <v>6152</v>
      </c>
      <c r="F787" s="233" t="s">
        <v>2141</v>
      </c>
      <c r="G787" s="233">
        <v>2</v>
      </c>
      <c r="H787" s="233">
        <v>1</v>
      </c>
      <c r="I787" s="407">
        <v>2</v>
      </c>
      <c r="J787" s="407">
        <v>20</v>
      </c>
      <c r="K787" s="407">
        <f t="shared" si="19"/>
        <v>10</v>
      </c>
      <c r="L787" s="233" t="s">
        <v>4007</v>
      </c>
      <c r="M787" s="47"/>
      <c r="N787" s="47"/>
      <c r="O787" s="47"/>
      <c r="P787" s="47"/>
      <c r="Q787" s="47"/>
      <c r="R787" s="47"/>
      <c r="S787" s="47"/>
      <c r="T787" s="47"/>
      <c r="U787" s="47"/>
      <c r="V787" s="47"/>
      <c r="W787" s="47"/>
      <c r="X787" s="47"/>
      <c r="Y787" s="47"/>
      <c r="Z787" s="47"/>
    </row>
    <row r="788" spans="1:26" ht="38.25">
      <c r="A788" s="190" t="s">
        <v>6150</v>
      </c>
      <c r="B788" s="190" t="s">
        <v>4968</v>
      </c>
      <c r="C788" s="190" t="s">
        <v>782</v>
      </c>
      <c r="D788" s="233" t="s">
        <v>6153</v>
      </c>
      <c r="E788" s="233" t="s">
        <v>6154</v>
      </c>
      <c r="F788" s="233" t="s">
        <v>2141</v>
      </c>
      <c r="G788" s="233">
        <v>2</v>
      </c>
      <c r="H788" s="233">
        <v>1</v>
      </c>
      <c r="I788" s="407">
        <v>2</v>
      </c>
      <c r="J788" s="407">
        <v>10</v>
      </c>
      <c r="K788" s="407">
        <f t="shared" si="19"/>
        <v>5</v>
      </c>
      <c r="L788" s="233" t="s">
        <v>4007</v>
      </c>
      <c r="M788" s="47"/>
      <c r="N788" s="47"/>
      <c r="O788" s="47"/>
      <c r="P788" s="47"/>
      <c r="Q788" s="47"/>
      <c r="R788" s="47"/>
      <c r="S788" s="47"/>
      <c r="T788" s="47"/>
      <c r="U788" s="47"/>
      <c r="V788" s="47"/>
      <c r="W788" s="47"/>
      <c r="X788" s="47"/>
      <c r="Y788" s="47"/>
      <c r="Z788" s="47"/>
    </row>
    <row r="789" spans="1:26" ht="38.25">
      <c r="A789" s="190" t="s">
        <v>6155</v>
      </c>
      <c r="B789" s="258" t="s">
        <v>6156</v>
      </c>
      <c r="C789" s="233" t="s">
        <v>782</v>
      </c>
      <c r="D789" s="233" t="s">
        <v>6157</v>
      </c>
      <c r="E789" s="233" t="s">
        <v>6158</v>
      </c>
      <c r="F789" s="233" t="s">
        <v>2141</v>
      </c>
      <c r="G789" s="233">
        <v>4</v>
      </c>
      <c r="H789" s="233">
        <v>4</v>
      </c>
      <c r="I789" s="407">
        <v>4</v>
      </c>
      <c r="J789" s="407">
        <v>20</v>
      </c>
      <c r="K789" s="407">
        <f t="shared" si="19"/>
        <v>5</v>
      </c>
      <c r="L789" s="233" t="s">
        <v>4007</v>
      </c>
      <c r="M789" s="47"/>
      <c r="N789" s="47"/>
      <c r="O789" s="47"/>
      <c r="P789" s="47"/>
      <c r="Q789" s="47"/>
      <c r="R789" s="47"/>
      <c r="S789" s="47"/>
      <c r="T789" s="47"/>
      <c r="U789" s="47"/>
      <c r="V789" s="47"/>
      <c r="W789" s="47"/>
      <c r="X789" s="47"/>
      <c r="Y789" s="47"/>
      <c r="Z789" s="47"/>
    </row>
    <row r="790" spans="1:26" ht="38.25">
      <c r="A790" s="190" t="s">
        <v>6155</v>
      </c>
      <c r="B790" s="258" t="s">
        <v>6156</v>
      </c>
      <c r="C790" s="233" t="s">
        <v>782</v>
      </c>
      <c r="D790" s="233" t="s">
        <v>6159</v>
      </c>
      <c r="E790" s="233" t="s">
        <v>6160</v>
      </c>
      <c r="F790" s="233" t="s">
        <v>6088</v>
      </c>
      <c r="G790" s="233">
        <v>4</v>
      </c>
      <c r="H790" s="233">
        <v>4</v>
      </c>
      <c r="I790" s="407">
        <v>4</v>
      </c>
      <c r="J790" s="407">
        <v>10</v>
      </c>
      <c r="K790" s="407">
        <f t="shared" si="19"/>
        <v>2.5</v>
      </c>
      <c r="L790" s="233" t="s">
        <v>4007</v>
      </c>
      <c r="M790" s="47"/>
      <c r="N790" s="47"/>
      <c r="O790" s="47"/>
      <c r="P790" s="47"/>
      <c r="Q790" s="47"/>
      <c r="R790" s="47"/>
      <c r="S790" s="47"/>
      <c r="T790" s="47"/>
      <c r="U790" s="47"/>
      <c r="V790" s="47"/>
      <c r="W790" s="47"/>
      <c r="X790" s="47"/>
      <c r="Y790" s="47"/>
      <c r="Z790" s="47"/>
    </row>
    <row r="791" spans="1:26" ht="38.25">
      <c r="A791" s="190" t="s">
        <v>6155</v>
      </c>
      <c r="B791" s="258" t="s">
        <v>6156</v>
      </c>
      <c r="C791" s="233" t="s">
        <v>782</v>
      </c>
      <c r="D791" s="233" t="s">
        <v>6161</v>
      </c>
      <c r="E791" s="233" t="s">
        <v>6162</v>
      </c>
      <c r="F791" s="233" t="s">
        <v>2141</v>
      </c>
      <c r="G791" s="233">
        <v>4</v>
      </c>
      <c r="H791" s="233">
        <v>4</v>
      </c>
      <c r="I791" s="407">
        <v>4</v>
      </c>
      <c r="J791" s="407">
        <v>10</v>
      </c>
      <c r="K791" s="407">
        <f t="shared" si="19"/>
        <v>2.5</v>
      </c>
      <c r="L791" s="233" t="s">
        <v>4007</v>
      </c>
      <c r="M791" s="47"/>
      <c r="N791" s="47"/>
      <c r="O791" s="47"/>
      <c r="P791" s="47"/>
      <c r="Q791" s="47"/>
      <c r="R791" s="47"/>
      <c r="S791" s="47"/>
      <c r="T791" s="47"/>
      <c r="U791" s="47"/>
      <c r="V791" s="47"/>
      <c r="W791" s="47"/>
      <c r="X791" s="47"/>
      <c r="Y791" s="47"/>
      <c r="Z791" s="47"/>
    </row>
    <row r="792" spans="1:26" ht="38.25">
      <c r="A792" s="190" t="s">
        <v>6155</v>
      </c>
      <c r="B792" s="258" t="s">
        <v>6156</v>
      </c>
      <c r="C792" s="233" t="s">
        <v>782</v>
      </c>
      <c r="D792" s="233" t="s">
        <v>6163</v>
      </c>
      <c r="E792" s="233" t="s">
        <v>6164</v>
      </c>
      <c r="F792" s="233" t="s">
        <v>2141</v>
      </c>
      <c r="G792" s="233">
        <v>4</v>
      </c>
      <c r="H792" s="233">
        <v>4</v>
      </c>
      <c r="I792" s="407">
        <v>4</v>
      </c>
      <c r="J792" s="407">
        <v>20</v>
      </c>
      <c r="K792" s="407">
        <f t="shared" si="19"/>
        <v>5</v>
      </c>
      <c r="L792" s="233" t="s">
        <v>4007</v>
      </c>
      <c r="M792" s="47"/>
      <c r="N792" s="47"/>
      <c r="O792" s="47"/>
      <c r="P792" s="47"/>
      <c r="Q792" s="47"/>
      <c r="R792" s="47"/>
      <c r="S792" s="47"/>
      <c r="T792" s="47"/>
      <c r="U792" s="47"/>
      <c r="V792" s="47"/>
      <c r="W792" s="47"/>
      <c r="X792" s="47"/>
      <c r="Y792" s="47"/>
      <c r="Z792" s="47"/>
    </row>
    <row r="793" spans="1:26" ht="38.25">
      <c r="A793" s="191" t="s">
        <v>6165</v>
      </c>
      <c r="B793" s="258" t="s">
        <v>6166</v>
      </c>
      <c r="C793" s="233" t="s">
        <v>782</v>
      </c>
      <c r="D793" s="233" t="s">
        <v>5731</v>
      </c>
      <c r="E793" s="233" t="s">
        <v>500</v>
      </c>
      <c r="F793" s="233" t="s">
        <v>6088</v>
      </c>
      <c r="G793" s="233">
        <v>1</v>
      </c>
      <c r="H793" s="233">
        <v>1</v>
      </c>
      <c r="I793" s="407">
        <v>1</v>
      </c>
      <c r="J793" s="407">
        <v>10</v>
      </c>
      <c r="K793" s="407">
        <f t="shared" si="19"/>
        <v>10</v>
      </c>
      <c r="L793" s="233" t="s">
        <v>4007</v>
      </c>
      <c r="M793" s="47"/>
      <c r="N793" s="47"/>
      <c r="O793" s="47"/>
      <c r="P793" s="47"/>
      <c r="Q793" s="47"/>
      <c r="R793" s="47"/>
      <c r="S793" s="47"/>
      <c r="T793" s="47"/>
      <c r="U793" s="47"/>
      <c r="V793" s="47"/>
      <c r="W793" s="47"/>
      <c r="X793" s="47"/>
      <c r="Y793" s="47"/>
      <c r="Z793" s="47"/>
    </row>
    <row r="794" spans="1:26" ht="76.5">
      <c r="A794" s="190" t="s">
        <v>6167</v>
      </c>
      <c r="B794" s="190" t="s">
        <v>4972</v>
      </c>
      <c r="C794" s="190" t="s">
        <v>782</v>
      </c>
      <c r="D794" s="233" t="s">
        <v>6168</v>
      </c>
      <c r="E794" s="233" t="s">
        <v>6169</v>
      </c>
      <c r="F794" s="233" t="s">
        <v>6088</v>
      </c>
      <c r="G794" s="233">
        <v>1</v>
      </c>
      <c r="H794" s="233">
        <v>1</v>
      </c>
      <c r="I794" s="407">
        <v>3</v>
      </c>
      <c r="J794" s="407">
        <v>10</v>
      </c>
      <c r="K794" s="407">
        <f t="shared" si="19"/>
        <v>10</v>
      </c>
      <c r="L794" s="233" t="s">
        <v>4007</v>
      </c>
      <c r="M794" s="47"/>
      <c r="N794" s="47"/>
      <c r="O794" s="47"/>
      <c r="P794" s="47"/>
      <c r="Q794" s="47"/>
      <c r="R794" s="47"/>
      <c r="S794" s="47"/>
      <c r="T794" s="47"/>
      <c r="U794" s="47"/>
      <c r="V794" s="47"/>
      <c r="W794" s="47"/>
      <c r="X794" s="47"/>
      <c r="Y794" s="47"/>
      <c r="Z794" s="47"/>
    </row>
    <row r="795" spans="1:26" ht="76.5">
      <c r="A795" s="190" t="s">
        <v>6167</v>
      </c>
      <c r="B795" s="190" t="s">
        <v>4972</v>
      </c>
      <c r="C795" s="190" t="s">
        <v>782</v>
      </c>
      <c r="D795" s="233" t="s">
        <v>6170</v>
      </c>
      <c r="E795" s="233" t="s">
        <v>6171</v>
      </c>
      <c r="F795" s="190" t="s">
        <v>6088</v>
      </c>
      <c r="G795" s="190">
        <v>1</v>
      </c>
      <c r="H795" s="190">
        <v>1</v>
      </c>
      <c r="I795" s="407">
        <v>3</v>
      </c>
      <c r="J795" s="407">
        <v>10</v>
      </c>
      <c r="K795" s="407">
        <f t="shared" si="19"/>
        <v>10</v>
      </c>
      <c r="L795" s="233" t="s">
        <v>4007</v>
      </c>
      <c r="M795" s="47"/>
      <c r="N795" s="47"/>
      <c r="O795" s="47"/>
      <c r="P795" s="47"/>
      <c r="Q795" s="47"/>
      <c r="R795" s="47"/>
      <c r="S795" s="47"/>
      <c r="T795" s="47"/>
      <c r="U795" s="47"/>
      <c r="V795" s="47"/>
      <c r="W795" s="47"/>
      <c r="X795" s="47"/>
      <c r="Y795" s="47"/>
      <c r="Z795" s="47"/>
    </row>
    <row r="796" spans="1:26" ht="63.75">
      <c r="A796" s="190" t="s">
        <v>6172</v>
      </c>
      <c r="B796" s="190" t="s">
        <v>4976</v>
      </c>
      <c r="C796" s="190" t="s">
        <v>782</v>
      </c>
      <c r="D796" s="233" t="s">
        <v>6173</v>
      </c>
      <c r="E796" s="233" t="s">
        <v>6174</v>
      </c>
      <c r="F796" s="190" t="s">
        <v>6088</v>
      </c>
      <c r="G796" s="190">
        <v>4</v>
      </c>
      <c r="H796" s="190">
        <v>2</v>
      </c>
      <c r="I796" s="407">
        <v>4</v>
      </c>
      <c r="J796" s="407">
        <v>10</v>
      </c>
      <c r="K796" s="407">
        <f t="shared" si="19"/>
        <v>2.5</v>
      </c>
      <c r="L796" s="233" t="s">
        <v>4007</v>
      </c>
      <c r="M796" s="47"/>
      <c r="N796" s="47"/>
      <c r="O796" s="47"/>
      <c r="P796" s="47"/>
      <c r="Q796" s="47"/>
      <c r="R796" s="47"/>
      <c r="S796" s="47"/>
      <c r="T796" s="47"/>
      <c r="U796" s="47"/>
      <c r="V796" s="47"/>
      <c r="W796" s="47"/>
      <c r="X796" s="47"/>
      <c r="Y796" s="47"/>
      <c r="Z796" s="47"/>
    </row>
    <row r="797" spans="1:26" ht="76.5">
      <c r="A797" s="190" t="s">
        <v>6175</v>
      </c>
      <c r="B797" s="190" t="s">
        <v>2637</v>
      </c>
      <c r="C797" s="190" t="s">
        <v>782</v>
      </c>
      <c r="D797" s="233" t="s">
        <v>3064</v>
      </c>
      <c r="E797" s="233" t="s">
        <v>6176</v>
      </c>
      <c r="F797" s="190" t="s">
        <v>2141</v>
      </c>
      <c r="G797" s="190">
        <v>6</v>
      </c>
      <c r="H797" s="190">
        <v>6</v>
      </c>
      <c r="I797" s="407">
        <v>6</v>
      </c>
      <c r="J797" s="407">
        <v>20</v>
      </c>
      <c r="K797" s="453">
        <f t="shared" si="19"/>
        <v>3.3333333333333335</v>
      </c>
      <c r="L797" s="233" t="s">
        <v>4007</v>
      </c>
      <c r="M797" s="47"/>
      <c r="N797" s="47"/>
      <c r="O797" s="47"/>
      <c r="P797" s="47"/>
      <c r="Q797" s="47"/>
      <c r="R797" s="47"/>
      <c r="S797" s="47"/>
      <c r="T797" s="47"/>
      <c r="U797" s="47"/>
      <c r="V797" s="47"/>
      <c r="W797" s="47"/>
      <c r="X797" s="47"/>
      <c r="Y797" s="47"/>
      <c r="Z797" s="47"/>
    </row>
    <row r="798" spans="1:26" ht="89.25">
      <c r="A798" s="190" t="s">
        <v>6177</v>
      </c>
      <c r="B798" s="190" t="s">
        <v>6178</v>
      </c>
      <c r="C798" s="190" t="s">
        <v>782</v>
      </c>
      <c r="D798" s="233" t="s">
        <v>3057</v>
      </c>
      <c r="E798" s="233" t="s">
        <v>6179</v>
      </c>
      <c r="F798" s="190" t="s">
        <v>2141</v>
      </c>
      <c r="G798" s="190">
        <v>3</v>
      </c>
      <c r="H798" s="190">
        <v>3</v>
      </c>
      <c r="I798" s="407">
        <v>3</v>
      </c>
      <c r="J798" s="407">
        <v>10</v>
      </c>
      <c r="K798" s="453">
        <f t="shared" si="19"/>
        <v>3.3333333333333335</v>
      </c>
      <c r="L798" s="233" t="s">
        <v>4007</v>
      </c>
      <c r="M798" s="47"/>
      <c r="N798" s="47"/>
      <c r="O798" s="47"/>
      <c r="P798" s="47"/>
      <c r="Q798" s="47"/>
      <c r="R798" s="47"/>
      <c r="S798" s="47"/>
      <c r="T798" s="47"/>
      <c r="U798" s="47"/>
      <c r="V798" s="47"/>
      <c r="W798" s="47"/>
      <c r="X798" s="47"/>
      <c r="Y798" s="47"/>
      <c r="Z798" s="47"/>
    </row>
    <row r="799" spans="1:26" ht="38.25">
      <c r="A799" s="191" t="s">
        <v>6165</v>
      </c>
      <c r="B799" s="190" t="s">
        <v>6180</v>
      </c>
      <c r="C799" s="190" t="s">
        <v>782</v>
      </c>
      <c r="D799" s="233" t="s">
        <v>6181</v>
      </c>
      <c r="E799" s="233" t="s">
        <v>6182</v>
      </c>
      <c r="F799" s="190" t="s">
        <v>2141</v>
      </c>
      <c r="G799" s="190">
        <v>1</v>
      </c>
      <c r="H799" s="190">
        <v>1</v>
      </c>
      <c r="I799" s="407">
        <v>1</v>
      </c>
      <c r="J799" s="407">
        <v>20</v>
      </c>
      <c r="K799" s="453">
        <f t="shared" si="19"/>
        <v>20</v>
      </c>
      <c r="L799" s="233" t="s">
        <v>4007</v>
      </c>
      <c r="M799" s="47"/>
      <c r="N799" s="47"/>
      <c r="O799" s="47"/>
      <c r="P799" s="47"/>
      <c r="Q799" s="47"/>
      <c r="R799" s="47"/>
      <c r="S799" s="47"/>
      <c r="T799" s="47"/>
      <c r="U799" s="47"/>
      <c r="V799" s="47"/>
      <c r="W799" s="47"/>
      <c r="X799" s="47"/>
      <c r="Y799" s="47"/>
      <c r="Z799" s="47"/>
    </row>
    <row r="800" spans="1:26" ht="76.5">
      <c r="A800" s="190" t="s">
        <v>5002</v>
      </c>
      <c r="B800" s="190" t="s">
        <v>4668</v>
      </c>
      <c r="C800" s="190" t="s">
        <v>782</v>
      </c>
      <c r="D800" s="190" t="s">
        <v>6183</v>
      </c>
      <c r="E800" s="276" t="s">
        <v>5982</v>
      </c>
      <c r="F800" s="258" t="s">
        <v>6184</v>
      </c>
      <c r="G800" s="190">
        <v>4</v>
      </c>
      <c r="H800" s="190">
        <v>4</v>
      </c>
      <c r="I800" s="407">
        <v>4</v>
      </c>
      <c r="J800" s="407">
        <v>20</v>
      </c>
      <c r="K800" s="453">
        <f t="shared" ref="K800:K811" si="20">J800/I800</f>
        <v>5</v>
      </c>
      <c r="L800" s="233" t="s">
        <v>4014</v>
      </c>
      <c r="M800" s="47"/>
      <c r="N800" s="47"/>
      <c r="O800" s="47"/>
      <c r="P800" s="47"/>
      <c r="Q800" s="47"/>
      <c r="R800" s="47"/>
      <c r="S800" s="47"/>
      <c r="T800" s="47"/>
      <c r="U800" s="47"/>
      <c r="V800" s="47"/>
      <c r="W800" s="47"/>
      <c r="X800" s="47"/>
      <c r="Y800" s="47"/>
      <c r="Z800" s="47"/>
    </row>
    <row r="801" spans="1:26" ht="89.25">
      <c r="A801" s="190" t="s">
        <v>5002</v>
      </c>
      <c r="B801" s="190" t="s">
        <v>4668</v>
      </c>
      <c r="C801" s="190" t="s">
        <v>782</v>
      </c>
      <c r="D801" s="190" t="s">
        <v>6185</v>
      </c>
      <c r="E801" s="276" t="s">
        <v>5986</v>
      </c>
      <c r="F801" s="258" t="s">
        <v>6186</v>
      </c>
      <c r="G801" s="190">
        <v>4</v>
      </c>
      <c r="H801" s="190">
        <v>4</v>
      </c>
      <c r="I801" s="407">
        <v>4</v>
      </c>
      <c r="J801" s="407">
        <v>20</v>
      </c>
      <c r="K801" s="453">
        <f t="shared" si="20"/>
        <v>5</v>
      </c>
      <c r="L801" s="233" t="s">
        <v>4014</v>
      </c>
      <c r="M801" s="47"/>
      <c r="N801" s="47"/>
      <c r="O801" s="47"/>
      <c r="P801" s="47"/>
      <c r="Q801" s="47"/>
      <c r="R801" s="47"/>
      <c r="S801" s="47"/>
      <c r="T801" s="47"/>
      <c r="U801" s="47"/>
      <c r="V801" s="47"/>
      <c r="W801" s="47"/>
      <c r="X801" s="47"/>
      <c r="Y801" s="47"/>
      <c r="Z801" s="47"/>
    </row>
    <row r="802" spans="1:26" ht="127.5">
      <c r="A802" s="190" t="s">
        <v>5002</v>
      </c>
      <c r="B802" s="190" t="s">
        <v>4668</v>
      </c>
      <c r="C802" s="190" t="s">
        <v>782</v>
      </c>
      <c r="D802" s="190" t="s">
        <v>6187</v>
      </c>
      <c r="E802" s="276" t="s">
        <v>5991</v>
      </c>
      <c r="F802" s="258" t="s">
        <v>722</v>
      </c>
      <c r="G802" s="190">
        <v>4</v>
      </c>
      <c r="H802" s="190">
        <v>4</v>
      </c>
      <c r="I802" s="407">
        <v>4</v>
      </c>
      <c r="J802" s="407">
        <v>20</v>
      </c>
      <c r="K802" s="453">
        <f t="shared" si="20"/>
        <v>5</v>
      </c>
      <c r="L802" s="233" t="s">
        <v>4014</v>
      </c>
      <c r="M802" s="47"/>
      <c r="N802" s="47"/>
      <c r="O802" s="47"/>
      <c r="P802" s="47"/>
      <c r="Q802" s="47"/>
      <c r="R802" s="47"/>
      <c r="S802" s="47"/>
      <c r="T802" s="47"/>
      <c r="U802" s="47"/>
      <c r="V802" s="47"/>
      <c r="W802" s="47"/>
      <c r="X802" s="47"/>
      <c r="Y802" s="47"/>
      <c r="Z802" s="47"/>
    </row>
    <row r="803" spans="1:26" ht="89.25">
      <c r="A803" s="190" t="s">
        <v>5002</v>
      </c>
      <c r="B803" s="190" t="s">
        <v>4668</v>
      </c>
      <c r="C803" s="190" t="s">
        <v>782</v>
      </c>
      <c r="D803" s="190" t="s">
        <v>6188</v>
      </c>
      <c r="E803" s="276" t="s">
        <v>4823</v>
      </c>
      <c r="F803" s="258" t="s">
        <v>722</v>
      </c>
      <c r="G803" s="190">
        <v>4</v>
      </c>
      <c r="H803" s="190">
        <v>4</v>
      </c>
      <c r="I803" s="407">
        <v>4</v>
      </c>
      <c r="J803" s="407">
        <v>20</v>
      </c>
      <c r="K803" s="453">
        <f t="shared" si="20"/>
        <v>5</v>
      </c>
      <c r="L803" s="233" t="s">
        <v>4014</v>
      </c>
      <c r="M803" s="47"/>
      <c r="N803" s="47"/>
      <c r="O803" s="47"/>
      <c r="P803" s="47"/>
      <c r="Q803" s="47"/>
      <c r="R803" s="47"/>
      <c r="S803" s="47"/>
      <c r="T803" s="47"/>
      <c r="U803" s="47"/>
      <c r="V803" s="47"/>
      <c r="W803" s="47"/>
      <c r="X803" s="47"/>
      <c r="Y803" s="47"/>
      <c r="Z803" s="47"/>
    </row>
    <row r="804" spans="1:26" ht="89.25">
      <c r="A804" s="190" t="s">
        <v>5014</v>
      </c>
      <c r="B804" s="190" t="s">
        <v>5015</v>
      </c>
      <c r="C804" s="190" t="s">
        <v>782</v>
      </c>
      <c r="D804" s="190" t="s">
        <v>6189</v>
      </c>
      <c r="E804" s="276" t="s">
        <v>6190</v>
      </c>
      <c r="F804" s="258" t="s">
        <v>722</v>
      </c>
      <c r="G804" s="190">
        <v>3</v>
      </c>
      <c r="H804" s="190">
        <v>1</v>
      </c>
      <c r="I804" s="407">
        <v>3</v>
      </c>
      <c r="J804" s="407">
        <v>20</v>
      </c>
      <c r="K804" s="453">
        <f t="shared" si="20"/>
        <v>6.666666666666667</v>
      </c>
      <c r="L804" s="233" t="s">
        <v>4014</v>
      </c>
      <c r="M804" s="47"/>
      <c r="N804" s="47"/>
      <c r="O804" s="47"/>
      <c r="P804" s="47"/>
      <c r="Q804" s="47"/>
      <c r="R804" s="47"/>
      <c r="S804" s="47"/>
      <c r="T804" s="47"/>
      <c r="U804" s="47"/>
      <c r="V804" s="47"/>
      <c r="W804" s="47"/>
      <c r="X804" s="47"/>
      <c r="Y804" s="47"/>
      <c r="Z804" s="47"/>
    </row>
    <row r="805" spans="1:26" ht="102">
      <c r="A805" s="190" t="s">
        <v>5014</v>
      </c>
      <c r="B805" s="190" t="s">
        <v>5015</v>
      </c>
      <c r="C805" s="190" t="s">
        <v>782</v>
      </c>
      <c r="D805" s="190" t="s">
        <v>6191</v>
      </c>
      <c r="E805" s="276" t="s">
        <v>6192</v>
      </c>
      <c r="F805" s="258" t="s">
        <v>722</v>
      </c>
      <c r="G805" s="190">
        <v>3</v>
      </c>
      <c r="H805" s="190">
        <v>1</v>
      </c>
      <c r="I805" s="407">
        <v>3</v>
      </c>
      <c r="J805" s="407">
        <v>20</v>
      </c>
      <c r="K805" s="453">
        <f t="shared" si="20"/>
        <v>6.666666666666667</v>
      </c>
      <c r="L805" s="233" t="s">
        <v>4014</v>
      </c>
      <c r="M805" s="47"/>
      <c r="N805" s="47"/>
      <c r="O805" s="47"/>
      <c r="P805" s="47"/>
      <c r="Q805" s="47"/>
      <c r="R805" s="47"/>
      <c r="S805" s="47"/>
      <c r="T805" s="47"/>
      <c r="U805" s="47"/>
      <c r="V805" s="47"/>
      <c r="W805" s="47"/>
      <c r="X805" s="47"/>
      <c r="Y805" s="47"/>
      <c r="Z805" s="47"/>
    </row>
    <row r="806" spans="1:26" ht="89.25">
      <c r="A806" s="190" t="s">
        <v>6193</v>
      </c>
      <c r="B806" s="190" t="s">
        <v>6194</v>
      </c>
      <c r="C806" s="190" t="s">
        <v>782</v>
      </c>
      <c r="D806" s="190" t="s">
        <v>6195</v>
      </c>
      <c r="E806" s="276" t="s">
        <v>6196</v>
      </c>
      <c r="F806" s="190" t="s">
        <v>6197</v>
      </c>
      <c r="G806" s="190">
        <v>4</v>
      </c>
      <c r="H806" s="190">
        <v>1</v>
      </c>
      <c r="I806" s="407">
        <v>4</v>
      </c>
      <c r="J806" s="407">
        <v>20</v>
      </c>
      <c r="K806" s="453">
        <f t="shared" si="20"/>
        <v>5</v>
      </c>
      <c r="L806" s="233" t="s">
        <v>4014</v>
      </c>
      <c r="M806" s="47"/>
      <c r="N806" s="47"/>
      <c r="O806" s="47"/>
      <c r="P806" s="47"/>
      <c r="Q806" s="47"/>
      <c r="R806" s="47"/>
      <c r="S806" s="47"/>
      <c r="T806" s="47"/>
      <c r="U806" s="47"/>
      <c r="V806" s="47"/>
      <c r="W806" s="47"/>
      <c r="X806" s="47"/>
      <c r="Y806" s="47"/>
      <c r="Z806" s="47"/>
    </row>
    <row r="807" spans="1:26" ht="89.25">
      <c r="A807" s="190" t="s">
        <v>6193</v>
      </c>
      <c r="B807" s="190" t="s">
        <v>6194</v>
      </c>
      <c r="C807" s="190" t="s">
        <v>782</v>
      </c>
      <c r="D807" s="190" t="s">
        <v>6198</v>
      </c>
      <c r="E807" s="276" t="s">
        <v>6199</v>
      </c>
      <c r="F807" s="190" t="s">
        <v>6197</v>
      </c>
      <c r="G807" s="190">
        <v>4</v>
      </c>
      <c r="H807" s="190">
        <v>1</v>
      </c>
      <c r="I807" s="407">
        <v>4</v>
      </c>
      <c r="J807" s="407">
        <v>20</v>
      </c>
      <c r="K807" s="453">
        <f t="shared" si="20"/>
        <v>5</v>
      </c>
      <c r="L807" s="233" t="s">
        <v>4014</v>
      </c>
      <c r="M807" s="47"/>
      <c r="N807" s="47"/>
      <c r="O807" s="47"/>
      <c r="P807" s="47"/>
      <c r="Q807" s="47"/>
      <c r="R807" s="47"/>
      <c r="S807" s="47"/>
      <c r="T807" s="47"/>
      <c r="U807" s="47"/>
      <c r="V807" s="47"/>
      <c r="W807" s="47"/>
      <c r="X807" s="47"/>
      <c r="Y807" s="47"/>
      <c r="Z807" s="47"/>
    </row>
    <row r="808" spans="1:26" ht="63.75">
      <c r="A808" s="190" t="s">
        <v>6200</v>
      </c>
      <c r="B808" s="190" t="s">
        <v>6201</v>
      </c>
      <c r="C808" s="190" t="s">
        <v>782</v>
      </c>
      <c r="D808" s="190" t="s">
        <v>6202</v>
      </c>
      <c r="E808" s="276" t="s">
        <v>6203</v>
      </c>
      <c r="F808" s="190" t="s">
        <v>722</v>
      </c>
      <c r="G808" s="190">
        <v>3</v>
      </c>
      <c r="H808" s="190">
        <v>1</v>
      </c>
      <c r="I808" s="407">
        <v>3</v>
      </c>
      <c r="J808" s="407">
        <v>20</v>
      </c>
      <c r="K808" s="453">
        <f t="shared" si="20"/>
        <v>6.666666666666667</v>
      </c>
      <c r="L808" s="233" t="s">
        <v>4014</v>
      </c>
      <c r="M808" s="47"/>
      <c r="N808" s="47"/>
      <c r="O808" s="47"/>
      <c r="P808" s="47"/>
      <c r="Q808" s="47"/>
      <c r="R808" s="47"/>
      <c r="S808" s="47"/>
      <c r="T808" s="47"/>
      <c r="U808" s="47"/>
      <c r="V808" s="47"/>
      <c r="W808" s="47"/>
      <c r="X808" s="47"/>
      <c r="Y808" s="47"/>
      <c r="Z808" s="47"/>
    </row>
    <row r="809" spans="1:26" ht="114.75">
      <c r="A809" s="190" t="s">
        <v>6204</v>
      </c>
      <c r="B809" s="190" t="s">
        <v>5229</v>
      </c>
      <c r="C809" s="233"/>
      <c r="D809" s="190" t="s">
        <v>6205</v>
      </c>
      <c r="E809" s="276" t="s">
        <v>6206</v>
      </c>
      <c r="F809" s="190" t="s">
        <v>722</v>
      </c>
      <c r="G809" s="263">
        <v>3</v>
      </c>
      <c r="H809" s="190">
        <v>1</v>
      </c>
      <c r="I809" s="190">
        <v>3</v>
      </c>
      <c r="J809" s="190">
        <v>20</v>
      </c>
      <c r="K809" s="453">
        <f t="shared" si="20"/>
        <v>6.666666666666667</v>
      </c>
      <c r="L809" s="233" t="s">
        <v>4014</v>
      </c>
      <c r="M809" s="47"/>
      <c r="N809" s="47"/>
      <c r="O809" s="47"/>
      <c r="P809" s="47"/>
      <c r="Q809" s="47"/>
      <c r="R809" s="47"/>
      <c r="S809" s="47"/>
      <c r="T809" s="47"/>
      <c r="U809" s="47"/>
      <c r="V809" s="47"/>
      <c r="W809" s="47"/>
      <c r="X809" s="47"/>
      <c r="Y809" s="47"/>
      <c r="Z809" s="47"/>
    </row>
    <row r="810" spans="1:26" ht="63.75">
      <c r="A810" s="190" t="s">
        <v>5022</v>
      </c>
      <c r="B810" s="190" t="s">
        <v>5023</v>
      </c>
      <c r="C810" s="190" t="s">
        <v>782</v>
      </c>
      <c r="D810" s="190" t="s">
        <v>5024</v>
      </c>
      <c r="E810" s="276" t="s">
        <v>5025</v>
      </c>
      <c r="F810" s="190" t="s">
        <v>6207</v>
      </c>
      <c r="G810" s="263">
        <v>2</v>
      </c>
      <c r="H810" s="190">
        <v>1</v>
      </c>
      <c r="I810" s="190">
        <v>2</v>
      </c>
      <c r="J810" s="190">
        <v>20</v>
      </c>
      <c r="K810" s="453">
        <f t="shared" si="20"/>
        <v>10</v>
      </c>
      <c r="L810" s="233" t="s">
        <v>4014</v>
      </c>
      <c r="M810" s="47"/>
      <c r="N810" s="47"/>
      <c r="O810" s="47"/>
      <c r="P810" s="47"/>
      <c r="Q810" s="47"/>
      <c r="R810" s="47"/>
      <c r="S810" s="47"/>
      <c r="T810" s="47"/>
      <c r="U810" s="47"/>
      <c r="V810" s="47"/>
      <c r="W810" s="47"/>
      <c r="X810" s="47"/>
      <c r="Y810" s="47"/>
      <c r="Z810" s="47"/>
    </row>
    <row r="811" spans="1:26" ht="216.75">
      <c r="A811" s="190" t="s">
        <v>5022</v>
      </c>
      <c r="B811" s="190" t="s">
        <v>5023</v>
      </c>
      <c r="C811" s="190" t="s">
        <v>782</v>
      </c>
      <c r="D811" s="190" t="s">
        <v>6208</v>
      </c>
      <c r="E811" s="276" t="s">
        <v>6209</v>
      </c>
      <c r="F811" s="190" t="s">
        <v>2838</v>
      </c>
      <c r="G811" s="263">
        <v>2</v>
      </c>
      <c r="H811" s="190">
        <v>1</v>
      </c>
      <c r="I811" s="233">
        <v>2</v>
      </c>
      <c r="J811" s="233">
        <v>20</v>
      </c>
      <c r="K811" s="453">
        <f t="shared" si="20"/>
        <v>10</v>
      </c>
      <c r="L811" s="233" t="s">
        <v>4014</v>
      </c>
      <c r="M811" s="47"/>
      <c r="N811" s="47"/>
      <c r="O811" s="47"/>
      <c r="P811" s="47"/>
      <c r="Q811" s="47"/>
      <c r="R811" s="47"/>
      <c r="S811" s="47"/>
      <c r="T811" s="47"/>
      <c r="U811" s="47"/>
      <c r="V811" s="47"/>
      <c r="W811" s="47"/>
      <c r="X811" s="47"/>
      <c r="Y811" s="47"/>
      <c r="Z811" s="47"/>
    </row>
    <row r="812" spans="1:26" ht="89.25">
      <c r="A812" s="190" t="s">
        <v>5026</v>
      </c>
      <c r="B812" s="258" t="s">
        <v>5027</v>
      </c>
      <c r="C812" s="190" t="s">
        <v>782</v>
      </c>
      <c r="D812" s="190" t="s">
        <v>6210</v>
      </c>
      <c r="E812" s="324" t="s">
        <v>6211</v>
      </c>
      <c r="F812" s="452" t="s">
        <v>2899</v>
      </c>
      <c r="G812" s="452">
        <v>2</v>
      </c>
      <c r="H812" s="452">
        <v>2</v>
      </c>
      <c r="I812" s="452">
        <v>2</v>
      </c>
      <c r="J812" s="452">
        <v>20</v>
      </c>
      <c r="K812" s="452">
        <v>10</v>
      </c>
      <c r="L812" s="233" t="s">
        <v>4027</v>
      </c>
      <c r="M812" s="47"/>
      <c r="N812" s="47"/>
      <c r="O812" s="47"/>
      <c r="P812" s="47"/>
      <c r="Q812" s="47"/>
      <c r="R812" s="47"/>
      <c r="S812" s="47"/>
      <c r="T812" s="47"/>
      <c r="U812" s="47"/>
      <c r="V812" s="47"/>
      <c r="W812" s="47"/>
      <c r="X812" s="47"/>
      <c r="Y812" s="47"/>
      <c r="Z812" s="47"/>
    </row>
    <row r="813" spans="1:26" ht="63.75">
      <c r="A813" s="190" t="s">
        <v>6212</v>
      </c>
      <c r="B813" s="258" t="s">
        <v>5027</v>
      </c>
      <c r="C813" s="190" t="s">
        <v>782</v>
      </c>
      <c r="D813" s="190" t="s">
        <v>6213</v>
      </c>
      <c r="E813" s="324" t="s">
        <v>6214</v>
      </c>
      <c r="F813" s="452" t="s">
        <v>2899</v>
      </c>
      <c r="G813" s="452">
        <v>2</v>
      </c>
      <c r="H813" s="452">
        <v>2</v>
      </c>
      <c r="I813" s="452">
        <v>2</v>
      </c>
      <c r="J813" s="452">
        <v>20</v>
      </c>
      <c r="K813" s="452">
        <v>10</v>
      </c>
      <c r="L813" s="233" t="s">
        <v>4027</v>
      </c>
      <c r="M813" s="47"/>
      <c r="N813" s="47"/>
      <c r="O813" s="47"/>
      <c r="P813" s="47"/>
      <c r="Q813" s="47"/>
      <c r="R813" s="47"/>
      <c r="S813" s="47"/>
      <c r="T813" s="47"/>
      <c r="U813" s="47"/>
      <c r="V813" s="47"/>
      <c r="W813" s="47"/>
      <c r="X813" s="47"/>
      <c r="Y813" s="47"/>
      <c r="Z813" s="47"/>
    </row>
    <row r="814" spans="1:26" ht="63.75">
      <c r="A814" s="190" t="s">
        <v>5026</v>
      </c>
      <c r="B814" s="190" t="s">
        <v>5027</v>
      </c>
      <c r="C814" s="190" t="s">
        <v>782</v>
      </c>
      <c r="D814" s="190" t="s">
        <v>6215</v>
      </c>
      <c r="E814" s="324" t="s">
        <v>6216</v>
      </c>
      <c r="F814" s="452" t="s">
        <v>2899</v>
      </c>
      <c r="G814" s="452">
        <v>2</v>
      </c>
      <c r="H814" s="452">
        <v>2</v>
      </c>
      <c r="I814" s="452">
        <v>2</v>
      </c>
      <c r="J814" s="452">
        <v>20</v>
      </c>
      <c r="K814" s="452">
        <v>10</v>
      </c>
      <c r="L814" s="233" t="s">
        <v>4027</v>
      </c>
      <c r="M814" s="47"/>
      <c r="N814" s="47"/>
      <c r="O814" s="47"/>
      <c r="P814" s="47"/>
      <c r="Q814" s="47"/>
      <c r="R814" s="47"/>
      <c r="S814" s="47"/>
      <c r="T814" s="47"/>
      <c r="U814" s="47"/>
      <c r="V814" s="47"/>
      <c r="W814" s="47"/>
      <c r="X814" s="47"/>
      <c r="Y814" s="47"/>
      <c r="Z814" s="47"/>
    </row>
    <row r="815" spans="1:26" ht="127.5">
      <c r="A815" s="190" t="s">
        <v>5026</v>
      </c>
      <c r="B815" s="190" t="s">
        <v>5027</v>
      </c>
      <c r="C815" s="190" t="s">
        <v>782</v>
      </c>
      <c r="D815" s="190" t="s">
        <v>5028</v>
      </c>
      <c r="E815" s="324" t="s">
        <v>6217</v>
      </c>
      <c r="F815" s="452" t="s">
        <v>2899</v>
      </c>
      <c r="G815" s="452">
        <v>2</v>
      </c>
      <c r="H815" s="452">
        <v>2</v>
      </c>
      <c r="I815" s="452">
        <v>2</v>
      </c>
      <c r="J815" s="452">
        <v>20</v>
      </c>
      <c r="K815" s="452">
        <v>10</v>
      </c>
      <c r="L815" s="233" t="s">
        <v>4027</v>
      </c>
      <c r="M815" s="47"/>
      <c r="N815" s="47"/>
      <c r="O815" s="47"/>
      <c r="P815" s="47"/>
      <c r="Q815" s="47"/>
      <c r="R815" s="47"/>
      <c r="S815" s="47"/>
      <c r="T815" s="47"/>
      <c r="U815" s="47"/>
      <c r="V815" s="47"/>
      <c r="W815" s="47"/>
      <c r="X815" s="47"/>
      <c r="Y815" s="47"/>
      <c r="Z815" s="47"/>
    </row>
    <row r="816" spans="1:26" ht="102">
      <c r="A816" s="190" t="s">
        <v>5026</v>
      </c>
      <c r="B816" s="190" t="s">
        <v>5027</v>
      </c>
      <c r="C816" s="190" t="s">
        <v>782</v>
      </c>
      <c r="D816" s="190" t="s">
        <v>6218</v>
      </c>
      <c r="E816" s="324" t="s">
        <v>6217</v>
      </c>
      <c r="F816" s="452" t="s">
        <v>2899</v>
      </c>
      <c r="G816" s="452">
        <v>2</v>
      </c>
      <c r="H816" s="452">
        <v>2</v>
      </c>
      <c r="I816" s="452">
        <v>2</v>
      </c>
      <c r="J816" s="452">
        <v>20</v>
      </c>
      <c r="K816" s="452">
        <v>10</v>
      </c>
      <c r="L816" s="233" t="s">
        <v>4027</v>
      </c>
      <c r="M816" s="47"/>
      <c r="N816" s="47"/>
      <c r="O816" s="47"/>
      <c r="P816" s="47"/>
      <c r="Q816" s="47"/>
      <c r="R816" s="47"/>
      <c r="S816" s="47"/>
      <c r="T816" s="47"/>
      <c r="U816" s="47"/>
      <c r="V816" s="47"/>
      <c r="W816" s="47"/>
      <c r="X816" s="47"/>
      <c r="Y816" s="47"/>
      <c r="Z816" s="47"/>
    </row>
    <row r="817" spans="1:26" ht="51">
      <c r="A817" s="190" t="s">
        <v>5026</v>
      </c>
      <c r="B817" s="190" t="s">
        <v>5027</v>
      </c>
      <c r="C817" s="190" t="s">
        <v>782</v>
      </c>
      <c r="D817" s="190" t="s">
        <v>6219</v>
      </c>
      <c r="E817" s="324" t="s">
        <v>6220</v>
      </c>
      <c r="F817" s="452" t="s">
        <v>2899</v>
      </c>
      <c r="G817" s="452">
        <v>2</v>
      </c>
      <c r="H817" s="452">
        <v>2</v>
      </c>
      <c r="I817" s="452">
        <v>2</v>
      </c>
      <c r="J817" s="452">
        <v>20</v>
      </c>
      <c r="K817" s="452">
        <v>10</v>
      </c>
      <c r="L817" s="233" t="s">
        <v>4027</v>
      </c>
      <c r="M817" s="47"/>
      <c r="N817" s="47"/>
      <c r="O817" s="47"/>
      <c r="P817" s="47"/>
      <c r="Q817" s="47"/>
      <c r="R817" s="47"/>
      <c r="S817" s="47"/>
      <c r="T817" s="47"/>
      <c r="U817" s="47"/>
      <c r="V817" s="47"/>
      <c r="W817" s="47"/>
      <c r="X817" s="47"/>
      <c r="Y817" s="47"/>
      <c r="Z817" s="47"/>
    </row>
    <row r="818" spans="1:26" ht="89.25">
      <c r="A818" s="190" t="s">
        <v>5026</v>
      </c>
      <c r="B818" s="190" t="s">
        <v>5027</v>
      </c>
      <c r="C818" s="190" t="s">
        <v>782</v>
      </c>
      <c r="D818" s="190" t="s">
        <v>6221</v>
      </c>
      <c r="E818" s="324" t="s">
        <v>6222</v>
      </c>
      <c r="F818" s="452" t="s">
        <v>2899</v>
      </c>
      <c r="G818" s="452">
        <v>2</v>
      </c>
      <c r="H818" s="452">
        <v>2</v>
      </c>
      <c r="I818" s="452">
        <v>2</v>
      </c>
      <c r="J818" s="452">
        <v>20</v>
      </c>
      <c r="K818" s="452">
        <v>10</v>
      </c>
      <c r="L818" s="233" t="s">
        <v>4027</v>
      </c>
      <c r="M818" s="47"/>
      <c r="N818" s="47"/>
      <c r="O818" s="47"/>
      <c r="P818" s="47"/>
      <c r="Q818" s="47"/>
      <c r="R818" s="47"/>
      <c r="S818" s="47"/>
      <c r="T818" s="47"/>
      <c r="U818" s="47"/>
      <c r="V818" s="47"/>
      <c r="W818" s="47"/>
      <c r="X818" s="47"/>
      <c r="Y818" s="47"/>
      <c r="Z818" s="47"/>
    </row>
    <row r="819" spans="1:26" ht="76.5">
      <c r="A819" s="190" t="s">
        <v>5026</v>
      </c>
      <c r="B819" s="190" t="s">
        <v>5027</v>
      </c>
      <c r="C819" s="190" t="s">
        <v>782</v>
      </c>
      <c r="D819" s="190" t="s">
        <v>6223</v>
      </c>
      <c r="E819" s="324" t="s">
        <v>6224</v>
      </c>
      <c r="F819" s="452" t="s">
        <v>2899</v>
      </c>
      <c r="G819" s="452">
        <v>2</v>
      </c>
      <c r="H819" s="452">
        <v>2</v>
      </c>
      <c r="I819" s="452">
        <v>2</v>
      </c>
      <c r="J819" s="452">
        <v>20</v>
      </c>
      <c r="K819" s="452">
        <v>10</v>
      </c>
      <c r="L819" s="233" t="s">
        <v>4027</v>
      </c>
      <c r="M819" s="47"/>
      <c r="N819" s="47"/>
      <c r="O819" s="47"/>
      <c r="P819" s="47"/>
      <c r="Q819" s="47"/>
      <c r="R819" s="47"/>
      <c r="S819" s="47"/>
      <c r="T819" s="47"/>
      <c r="U819" s="47"/>
      <c r="V819" s="47"/>
      <c r="W819" s="47"/>
      <c r="X819" s="47"/>
      <c r="Y819" s="47"/>
      <c r="Z819" s="47"/>
    </row>
    <row r="820" spans="1:26" ht="89.25">
      <c r="A820" s="190" t="s">
        <v>5026</v>
      </c>
      <c r="B820" s="190" t="s">
        <v>5027</v>
      </c>
      <c r="C820" s="190" t="s">
        <v>782</v>
      </c>
      <c r="D820" s="190" t="s">
        <v>6225</v>
      </c>
      <c r="E820" s="324" t="s">
        <v>6226</v>
      </c>
      <c r="F820" s="452" t="s">
        <v>2899</v>
      </c>
      <c r="G820" s="452">
        <v>2</v>
      </c>
      <c r="H820" s="452">
        <v>2</v>
      </c>
      <c r="I820" s="452">
        <v>2</v>
      </c>
      <c r="J820" s="452">
        <v>20</v>
      </c>
      <c r="K820" s="452">
        <v>10</v>
      </c>
      <c r="L820" s="233" t="s">
        <v>4027</v>
      </c>
      <c r="M820" s="47"/>
      <c r="N820" s="47"/>
      <c r="O820" s="47"/>
      <c r="P820" s="47"/>
      <c r="Q820" s="47"/>
      <c r="R820" s="47"/>
      <c r="S820" s="47"/>
      <c r="T820" s="47"/>
      <c r="U820" s="47"/>
      <c r="V820" s="47"/>
      <c r="W820" s="47"/>
      <c r="X820" s="47"/>
      <c r="Y820" s="47"/>
      <c r="Z820" s="47"/>
    </row>
    <row r="821" spans="1:26" ht="102">
      <c r="A821" s="190" t="s">
        <v>5041</v>
      </c>
      <c r="B821" s="190" t="s">
        <v>5042</v>
      </c>
      <c r="C821" s="190" t="s">
        <v>782</v>
      </c>
      <c r="D821" s="477" t="s">
        <v>6227</v>
      </c>
      <c r="E821" s="324" t="s">
        <v>6228</v>
      </c>
      <c r="F821" s="469" t="s">
        <v>6229</v>
      </c>
      <c r="G821" s="452">
        <v>2</v>
      </c>
      <c r="H821" s="452">
        <v>2</v>
      </c>
      <c r="I821" s="452">
        <v>2</v>
      </c>
      <c r="J821" s="452">
        <v>20</v>
      </c>
      <c r="K821" s="452">
        <v>10</v>
      </c>
      <c r="L821" s="233" t="s">
        <v>4027</v>
      </c>
      <c r="M821" s="47"/>
      <c r="N821" s="47"/>
      <c r="O821" s="47"/>
      <c r="P821" s="47"/>
      <c r="Q821" s="47"/>
      <c r="R821" s="47"/>
      <c r="S821" s="47"/>
      <c r="T821" s="47"/>
      <c r="U821" s="47"/>
      <c r="V821" s="47"/>
      <c r="W821" s="47"/>
      <c r="X821" s="47"/>
      <c r="Y821" s="47"/>
      <c r="Z821" s="47"/>
    </row>
    <row r="822" spans="1:26" ht="76.5">
      <c r="A822" s="190" t="s">
        <v>5041</v>
      </c>
      <c r="B822" s="190" t="s">
        <v>5042</v>
      </c>
      <c r="C822" s="190" t="s">
        <v>782</v>
      </c>
      <c r="D822" s="477" t="s">
        <v>6230</v>
      </c>
      <c r="E822" s="324" t="s">
        <v>6231</v>
      </c>
      <c r="F822" s="452" t="s">
        <v>2899</v>
      </c>
      <c r="G822" s="452">
        <v>2</v>
      </c>
      <c r="H822" s="452">
        <v>2</v>
      </c>
      <c r="I822" s="452">
        <v>2</v>
      </c>
      <c r="J822" s="452">
        <v>20</v>
      </c>
      <c r="K822" s="452">
        <v>10</v>
      </c>
      <c r="L822" s="233" t="s">
        <v>4027</v>
      </c>
      <c r="M822" s="47"/>
      <c r="N822" s="47"/>
      <c r="O822" s="47"/>
      <c r="P822" s="47"/>
      <c r="Q822" s="47"/>
      <c r="R822" s="47"/>
      <c r="S822" s="47"/>
      <c r="T822" s="47"/>
      <c r="U822" s="47"/>
      <c r="V822" s="47"/>
      <c r="W822" s="47"/>
      <c r="X822" s="47"/>
      <c r="Y822" s="47"/>
      <c r="Z822" s="47"/>
    </row>
    <row r="823" spans="1:26" ht="140.25">
      <c r="A823" s="190" t="s">
        <v>5041</v>
      </c>
      <c r="B823" s="190" t="s">
        <v>5042</v>
      </c>
      <c r="C823" s="190" t="s">
        <v>782</v>
      </c>
      <c r="D823" s="477" t="s">
        <v>6232</v>
      </c>
      <c r="E823" s="324" t="s">
        <v>6233</v>
      </c>
      <c r="F823" s="452" t="s">
        <v>2899</v>
      </c>
      <c r="G823" s="452">
        <v>2</v>
      </c>
      <c r="H823" s="452">
        <v>2</v>
      </c>
      <c r="I823" s="452">
        <v>2</v>
      </c>
      <c r="J823" s="452">
        <v>20</v>
      </c>
      <c r="K823" s="452">
        <v>10</v>
      </c>
      <c r="L823" s="233" t="s">
        <v>4027</v>
      </c>
      <c r="M823" s="47"/>
      <c r="N823" s="47"/>
      <c r="O823" s="47"/>
      <c r="P823" s="47"/>
      <c r="Q823" s="47"/>
      <c r="R823" s="47"/>
      <c r="S823" s="47"/>
      <c r="T823" s="47"/>
      <c r="U823" s="47"/>
      <c r="V823" s="47"/>
      <c r="W823" s="47"/>
      <c r="X823" s="47"/>
      <c r="Y823" s="47"/>
      <c r="Z823" s="47"/>
    </row>
    <row r="824" spans="1:26" ht="114.75">
      <c r="A824" s="190" t="s">
        <v>5041</v>
      </c>
      <c r="B824" s="190" t="s">
        <v>5042</v>
      </c>
      <c r="C824" s="190" t="s">
        <v>782</v>
      </c>
      <c r="D824" s="477" t="s">
        <v>6234</v>
      </c>
      <c r="E824" s="324" t="s">
        <v>6235</v>
      </c>
      <c r="F824" s="452" t="s">
        <v>2899</v>
      </c>
      <c r="G824" s="452">
        <v>2</v>
      </c>
      <c r="H824" s="452">
        <v>2</v>
      </c>
      <c r="I824" s="452">
        <v>2</v>
      </c>
      <c r="J824" s="452">
        <v>20</v>
      </c>
      <c r="K824" s="452">
        <v>10</v>
      </c>
      <c r="L824" s="233" t="s">
        <v>4027</v>
      </c>
      <c r="M824" s="47"/>
      <c r="N824" s="47"/>
      <c r="O824" s="47"/>
      <c r="P824" s="47"/>
      <c r="Q824" s="47"/>
      <c r="R824" s="47"/>
      <c r="S824" s="47"/>
      <c r="T824" s="47"/>
      <c r="U824" s="47"/>
      <c r="V824" s="47"/>
      <c r="W824" s="47"/>
      <c r="X824" s="47"/>
      <c r="Y824" s="47"/>
      <c r="Z824" s="47"/>
    </row>
    <row r="825" spans="1:26" ht="267.75">
      <c r="A825" s="190" t="s">
        <v>5041</v>
      </c>
      <c r="B825" s="190" t="s">
        <v>5042</v>
      </c>
      <c r="C825" s="190" t="s">
        <v>782</v>
      </c>
      <c r="D825" s="477" t="s">
        <v>6236</v>
      </c>
      <c r="E825" s="324" t="s">
        <v>6237</v>
      </c>
      <c r="F825" s="452" t="s">
        <v>2899</v>
      </c>
      <c r="G825" s="452">
        <v>2</v>
      </c>
      <c r="H825" s="452">
        <v>2</v>
      </c>
      <c r="I825" s="452">
        <v>2</v>
      </c>
      <c r="J825" s="452">
        <v>20</v>
      </c>
      <c r="K825" s="452">
        <v>10</v>
      </c>
      <c r="L825" s="233" t="s">
        <v>4027</v>
      </c>
      <c r="M825" s="47"/>
      <c r="N825" s="47"/>
      <c r="O825" s="47"/>
      <c r="P825" s="47"/>
      <c r="Q825" s="47"/>
      <c r="R825" s="47"/>
      <c r="S825" s="47"/>
      <c r="T825" s="47"/>
      <c r="U825" s="47"/>
      <c r="V825" s="47"/>
      <c r="W825" s="47"/>
      <c r="X825" s="47"/>
      <c r="Y825" s="47"/>
      <c r="Z825" s="47"/>
    </row>
    <row r="826" spans="1:26" ht="114.75">
      <c r="A826" s="190" t="s">
        <v>5041</v>
      </c>
      <c r="B826" s="190" t="s">
        <v>5042</v>
      </c>
      <c r="C826" s="190" t="s">
        <v>782</v>
      </c>
      <c r="D826" s="477" t="s">
        <v>6238</v>
      </c>
      <c r="E826" s="324" t="s">
        <v>6239</v>
      </c>
      <c r="F826" s="452" t="s">
        <v>2899</v>
      </c>
      <c r="G826" s="452">
        <v>2</v>
      </c>
      <c r="H826" s="452">
        <v>2</v>
      </c>
      <c r="I826" s="452">
        <v>2</v>
      </c>
      <c r="J826" s="452">
        <v>20</v>
      </c>
      <c r="K826" s="452">
        <v>10</v>
      </c>
      <c r="L826" s="233" t="s">
        <v>4027</v>
      </c>
      <c r="M826" s="47"/>
      <c r="N826" s="47"/>
      <c r="O826" s="47"/>
      <c r="P826" s="47"/>
      <c r="Q826" s="47"/>
      <c r="R826" s="47"/>
      <c r="S826" s="47"/>
      <c r="T826" s="47"/>
      <c r="U826" s="47"/>
      <c r="V826" s="47"/>
      <c r="W826" s="47"/>
      <c r="X826" s="47"/>
      <c r="Y826" s="47"/>
      <c r="Z826" s="47"/>
    </row>
    <row r="827" spans="1:26" ht="114.75">
      <c r="A827" s="190" t="s">
        <v>5052</v>
      </c>
      <c r="B827" s="190" t="s">
        <v>5053</v>
      </c>
      <c r="C827" s="190" t="s">
        <v>782</v>
      </c>
      <c r="D827" s="190" t="s">
        <v>6240</v>
      </c>
      <c r="E827" s="190" t="s">
        <v>6241</v>
      </c>
      <c r="F827" s="452" t="s">
        <v>2899</v>
      </c>
      <c r="G827" s="452">
        <v>2</v>
      </c>
      <c r="H827" s="452">
        <v>2</v>
      </c>
      <c r="I827" s="452">
        <v>2</v>
      </c>
      <c r="J827" s="452">
        <v>20</v>
      </c>
      <c r="K827" s="452">
        <v>10</v>
      </c>
      <c r="L827" s="233" t="s">
        <v>4027</v>
      </c>
      <c r="M827" s="47"/>
      <c r="N827" s="47"/>
      <c r="O827" s="47"/>
      <c r="P827" s="47"/>
      <c r="Q827" s="47"/>
      <c r="R827" s="47"/>
      <c r="S827" s="47"/>
      <c r="T827" s="47"/>
      <c r="U827" s="47"/>
      <c r="V827" s="47"/>
      <c r="W827" s="47"/>
      <c r="X827" s="47"/>
      <c r="Y827" s="47"/>
      <c r="Z827" s="47"/>
    </row>
    <row r="828" spans="1:26" ht="63.75">
      <c r="A828" s="190" t="s">
        <v>5052</v>
      </c>
      <c r="B828" s="190" t="s">
        <v>5053</v>
      </c>
      <c r="C828" s="190" t="s">
        <v>782</v>
      </c>
      <c r="D828" s="190" t="s">
        <v>6242</v>
      </c>
      <c r="E828" s="190" t="s">
        <v>6243</v>
      </c>
      <c r="F828" s="452" t="s">
        <v>2899</v>
      </c>
      <c r="G828" s="452">
        <v>2</v>
      </c>
      <c r="H828" s="452">
        <v>2</v>
      </c>
      <c r="I828" s="452">
        <v>2</v>
      </c>
      <c r="J828" s="452">
        <v>20</v>
      </c>
      <c r="K828" s="452">
        <v>10</v>
      </c>
      <c r="L828" s="233" t="s">
        <v>4027</v>
      </c>
      <c r="M828" s="47"/>
      <c r="N828" s="47"/>
      <c r="O828" s="47"/>
      <c r="P828" s="47"/>
      <c r="Q828" s="47"/>
      <c r="R828" s="47"/>
      <c r="S828" s="47"/>
      <c r="T828" s="47"/>
      <c r="U828" s="47"/>
      <c r="V828" s="47"/>
      <c r="W828" s="47"/>
      <c r="X828" s="47"/>
      <c r="Y828" s="47"/>
      <c r="Z828" s="47"/>
    </row>
    <row r="829" spans="1:26" ht="76.5">
      <c r="A829" s="190" t="s">
        <v>5052</v>
      </c>
      <c r="B829" s="190" t="s">
        <v>5053</v>
      </c>
      <c r="C829" s="190" t="s">
        <v>782</v>
      </c>
      <c r="D829" s="190" t="s">
        <v>6244</v>
      </c>
      <c r="E829" s="190" t="s">
        <v>6245</v>
      </c>
      <c r="F829" s="452" t="s">
        <v>2899</v>
      </c>
      <c r="G829" s="452">
        <v>2</v>
      </c>
      <c r="H829" s="452">
        <v>2</v>
      </c>
      <c r="I829" s="452">
        <v>2</v>
      </c>
      <c r="J829" s="452">
        <v>20</v>
      </c>
      <c r="K829" s="452">
        <v>10</v>
      </c>
      <c r="L829" s="233" t="s">
        <v>4027</v>
      </c>
      <c r="M829" s="47"/>
      <c r="N829" s="47"/>
      <c r="O829" s="47"/>
      <c r="P829" s="47"/>
      <c r="Q829" s="47"/>
      <c r="R829" s="47"/>
      <c r="S829" s="47"/>
      <c r="T829" s="47"/>
      <c r="U829" s="47"/>
      <c r="V829" s="47"/>
      <c r="W829" s="47"/>
      <c r="X829" s="47"/>
      <c r="Y829" s="47"/>
      <c r="Z829" s="47"/>
    </row>
    <row r="830" spans="1:26" ht="76.5">
      <c r="A830" s="190" t="s">
        <v>5052</v>
      </c>
      <c r="B830" s="190" t="s">
        <v>5053</v>
      </c>
      <c r="C830" s="190" t="s">
        <v>782</v>
      </c>
      <c r="D830" s="190" t="s">
        <v>6246</v>
      </c>
      <c r="E830" s="190" t="s">
        <v>6247</v>
      </c>
      <c r="F830" s="452" t="s">
        <v>2899</v>
      </c>
      <c r="G830" s="452">
        <v>2</v>
      </c>
      <c r="H830" s="452">
        <v>2</v>
      </c>
      <c r="I830" s="452">
        <v>2</v>
      </c>
      <c r="J830" s="452">
        <v>20</v>
      </c>
      <c r="K830" s="452">
        <v>10</v>
      </c>
      <c r="L830" s="233" t="s">
        <v>4027</v>
      </c>
      <c r="M830" s="47"/>
      <c r="N830" s="47"/>
      <c r="O830" s="47"/>
      <c r="P830" s="47"/>
      <c r="Q830" s="47"/>
      <c r="R830" s="47"/>
      <c r="S830" s="47"/>
      <c r="T830" s="47"/>
      <c r="U830" s="47"/>
      <c r="V830" s="47"/>
      <c r="W830" s="47"/>
      <c r="X830" s="47"/>
      <c r="Y830" s="47"/>
      <c r="Z830" s="47"/>
    </row>
    <row r="831" spans="1:26" ht="63.75">
      <c r="A831" s="190" t="s">
        <v>5052</v>
      </c>
      <c r="B831" s="190" t="s">
        <v>5053</v>
      </c>
      <c r="C831" s="190" t="s">
        <v>782</v>
      </c>
      <c r="D831" s="190" t="s">
        <v>6248</v>
      </c>
      <c r="E831" s="190" t="s">
        <v>6249</v>
      </c>
      <c r="F831" s="452" t="s">
        <v>6250</v>
      </c>
      <c r="G831" s="452">
        <v>2</v>
      </c>
      <c r="H831" s="452">
        <v>2</v>
      </c>
      <c r="I831" s="452">
        <v>2</v>
      </c>
      <c r="J831" s="452">
        <v>20</v>
      </c>
      <c r="K831" s="452">
        <v>10</v>
      </c>
      <c r="L831" s="233" t="s">
        <v>4027</v>
      </c>
      <c r="M831" s="47"/>
      <c r="N831" s="47"/>
      <c r="O831" s="47"/>
      <c r="P831" s="47"/>
      <c r="Q831" s="47"/>
      <c r="R831" s="47"/>
      <c r="S831" s="47"/>
      <c r="T831" s="47"/>
      <c r="U831" s="47"/>
      <c r="V831" s="47"/>
      <c r="W831" s="47"/>
      <c r="X831" s="47"/>
      <c r="Y831" s="47"/>
      <c r="Z831" s="47"/>
    </row>
    <row r="832" spans="1:26" ht="38.25">
      <c r="A832" s="190" t="s">
        <v>6251</v>
      </c>
      <c r="B832" s="190" t="s">
        <v>6252</v>
      </c>
      <c r="C832" s="190" t="s">
        <v>782</v>
      </c>
      <c r="D832" s="190" t="s">
        <v>6253</v>
      </c>
      <c r="E832" s="233" t="s">
        <v>6254</v>
      </c>
      <c r="F832" s="190" t="s">
        <v>722</v>
      </c>
      <c r="G832" s="190">
        <v>1</v>
      </c>
      <c r="H832" s="190">
        <v>1</v>
      </c>
      <c r="I832" s="407">
        <v>1</v>
      </c>
      <c r="J832" s="407">
        <v>20</v>
      </c>
      <c r="K832" s="407">
        <v>20</v>
      </c>
      <c r="L832" s="233" t="s">
        <v>6255</v>
      </c>
      <c r="M832" s="47"/>
      <c r="N832" s="47"/>
      <c r="O832" s="47"/>
      <c r="P832" s="47"/>
      <c r="Q832" s="47"/>
      <c r="R832" s="47"/>
      <c r="S832" s="47"/>
      <c r="T832" s="47"/>
      <c r="U832" s="47"/>
      <c r="V832" s="47"/>
      <c r="W832" s="47"/>
      <c r="X832" s="47"/>
      <c r="Y832" s="47"/>
      <c r="Z832" s="47"/>
    </row>
    <row r="833" spans="1:26" ht="63.75">
      <c r="A833" s="190" t="s">
        <v>6251</v>
      </c>
      <c r="B833" s="190" t="s">
        <v>6252</v>
      </c>
      <c r="C833" s="190" t="s">
        <v>782</v>
      </c>
      <c r="D833" s="190" t="s">
        <v>6256</v>
      </c>
      <c r="E833" s="468" t="s">
        <v>6257</v>
      </c>
      <c r="F833" s="190" t="s">
        <v>722</v>
      </c>
      <c r="G833" s="190">
        <v>1</v>
      </c>
      <c r="H833" s="190">
        <v>1</v>
      </c>
      <c r="I833" s="407">
        <v>1</v>
      </c>
      <c r="J833" s="407">
        <v>10</v>
      </c>
      <c r="K833" s="407">
        <v>10</v>
      </c>
      <c r="L833" s="233" t="s">
        <v>6255</v>
      </c>
      <c r="M833" s="47"/>
      <c r="N833" s="47"/>
      <c r="O833" s="47"/>
      <c r="P833" s="47"/>
      <c r="Q833" s="47"/>
      <c r="R833" s="47"/>
      <c r="S833" s="47"/>
      <c r="T833" s="47"/>
      <c r="U833" s="47"/>
      <c r="V833" s="47"/>
      <c r="W833" s="47"/>
      <c r="X833" s="47"/>
      <c r="Y833" s="47"/>
      <c r="Z833" s="47"/>
    </row>
    <row r="834" spans="1:26" ht="89.25">
      <c r="A834" s="190" t="s">
        <v>6251</v>
      </c>
      <c r="B834" s="190" t="s">
        <v>6258</v>
      </c>
      <c r="C834" s="190" t="s">
        <v>782</v>
      </c>
      <c r="D834" s="190" t="s">
        <v>6259</v>
      </c>
      <c r="E834" s="277" t="s">
        <v>6260</v>
      </c>
      <c r="F834" s="190" t="s">
        <v>6261</v>
      </c>
      <c r="G834" s="190">
        <v>1</v>
      </c>
      <c r="H834" s="190">
        <v>1</v>
      </c>
      <c r="I834" s="407">
        <v>1</v>
      </c>
      <c r="J834" s="407">
        <v>20</v>
      </c>
      <c r="K834" s="407">
        <v>20</v>
      </c>
      <c r="L834" s="233" t="s">
        <v>6255</v>
      </c>
      <c r="M834" s="47"/>
      <c r="N834" s="47"/>
      <c r="O834" s="47"/>
      <c r="P834" s="47"/>
      <c r="Q834" s="47"/>
      <c r="R834" s="47"/>
      <c r="S834" s="47"/>
      <c r="T834" s="47"/>
      <c r="U834" s="47"/>
      <c r="V834" s="47"/>
      <c r="W834" s="47"/>
      <c r="X834" s="47"/>
      <c r="Y834" s="47"/>
      <c r="Z834" s="47"/>
    </row>
    <row r="835" spans="1:26" ht="114.75">
      <c r="A835" s="190" t="s">
        <v>6251</v>
      </c>
      <c r="B835" s="190" t="s">
        <v>6258</v>
      </c>
      <c r="C835" s="190" t="s">
        <v>782</v>
      </c>
      <c r="D835" s="190" t="s">
        <v>6262</v>
      </c>
      <c r="E835" s="276" t="s">
        <v>6263</v>
      </c>
      <c r="F835" s="190" t="s">
        <v>6264</v>
      </c>
      <c r="G835" s="190">
        <v>1</v>
      </c>
      <c r="H835" s="190">
        <v>1</v>
      </c>
      <c r="I835" s="407">
        <v>1</v>
      </c>
      <c r="J835" s="407">
        <v>20</v>
      </c>
      <c r="K835" s="407">
        <v>20</v>
      </c>
      <c r="L835" s="233" t="s">
        <v>6255</v>
      </c>
      <c r="M835" s="47"/>
      <c r="N835" s="47"/>
      <c r="O835" s="47"/>
      <c r="P835" s="47"/>
      <c r="Q835" s="47"/>
      <c r="R835" s="47"/>
      <c r="S835" s="47"/>
      <c r="T835" s="47"/>
      <c r="U835" s="47"/>
      <c r="V835" s="47"/>
      <c r="W835" s="47"/>
      <c r="X835" s="47"/>
      <c r="Y835" s="47"/>
      <c r="Z835" s="47"/>
    </row>
    <row r="836" spans="1:26" ht="76.5">
      <c r="A836" s="190" t="s">
        <v>6251</v>
      </c>
      <c r="B836" s="190" t="s">
        <v>6265</v>
      </c>
      <c r="C836" s="190" t="s">
        <v>782</v>
      </c>
      <c r="D836" s="190" t="s">
        <v>6266</v>
      </c>
      <c r="E836" s="276" t="s">
        <v>6267</v>
      </c>
      <c r="F836" s="190" t="s">
        <v>6268</v>
      </c>
      <c r="G836" s="190">
        <v>1</v>
      </c>
      <c r="H836" s="190">
        <v>1</v>
      </c>
      <c r="I836" s="407">
        <v>1</v>
      </c>
      <c r="J836" s="407">
        <v>20</v>
      </c>
      <c r="K836" s="407">
        <v>20</v>
      </c>
      <c r="L836" s="233" t="s">
        <v>6255</v>
      </c>
      <c r="M836" s="47"/>
      <c r="N836" s="47"/>
      <c r="O836" s="47"/>
      <c r="P836" s="47"/>
      <c r="Q836" s="47"/>
      <c r="R836" s="47"/>
      <c r="S836" s="47"/>
      <c r="T836" s="47"/>
      <c r="U836" s="47"/>
      <c r="V836" s="47"/>
      <c r="W836" s="47"/>
      <c r="X836" s="47"/>
      <c r="Y836" s="47"/>
      <c r="Z836" s="47"/>
    </row>
    <row r="837" spans="1:26" ht="102">
      <c r="A837" s="191" t="s">
        <v>5067</v>
      </c>
      <c r="B837" s="191" t="s">
        <v>6269</v>
      </c>
      <c r="C837" s="191" t="s">
        <v>782</v>
      </c>
      <c r="D837" s="190" t="s">
        <v>6270</v>
      </c>
      <c r="E837" s="233" t="s">
        <v>6271</v>
      </c>
      <c r="F837" s="190" t="s">
        <v>6272</v>
      </c>
      <c r="G837" s="233">
        <v>1</v>
      </c>
      <c r="H837" s="233">
        <v>1</v>
      </c>
      <c r="I837" s="407">
        <v>1</v>
      </c>
      <c r="J837" s="453">
        <v>20</v>
      </c>
      <c r="K837" s="355">
        <f>J837/I837</f>
        <v>20</v>
      </c>
      <c r="L837" s="233" t="s">
        <v>4035</v>
      </c>
      <c r="M837" s="47"/>
      <c r="N837" s="47"/>
      <c r="O837" s="47"/>
      <c r="P837" s="47"/>
      <c r="Q837" s="47"/>
      <c r="R837" s="47"/>
      <c r="S837" s="47"/>
      <c r="T837" s="47"/>
      <c r="U837" s="47"/>
      <c r="V837" s="47"/>
      <c r="W837" s="47"/>
      <c r="X837" s="47"/>
      <c r="Y837" s="47"/>
      <c r="Z837" s="47"/>
    </row>
    <row r="838" spans="1:26" ht="76.5">
      <c r="A838" s="191" t="s">
        <v>5067</v>
      </c>
      <c r="B838" s="191" t="s">
        <v>6269</v>
      </c>
      <c r="C838" s="191" t="s">
        <v>782</v>
      </c>
      <c r="D838" s="190" t="s">
        <v>6273</v>
      </c>
      <c r="E838" s="233" t="s">
        <v>6274</v>
      </c>
      <c r="F838" s="190" t="s">
        <v>722</v>
      </c>
      <c r="G838" s="233">
        <v>1</v>
      </c>
      <c r="H838" s="233">
        <v>1</v>
      </c>
      <c r="I838" s="407">
        <v>1</v>
      </c>
      <c r="J838" s="453">
        <v>20</v>
      </c>
      <c r="K838" s="355">
        <f t="shared" ref="K838:K901" si="21">J838/I838</f>
        <v>20</v>
      </c>
      <c r="L838" s="233" t="s">
        <v>4035</v>
      </c>
      <c r="M838" s="47"/>
      <c r="N838" s="47"/>
      <c r="O838" s="47"/>
      <c r="P838" s="47"/>
      <c r="Q838" s="47"/>
      <c r="R838" s="47"/>
      <c r="S838" s="47"/>
      <c r="T838" s="47"/>
      <c r="U838" s="47"/>
      <c r="V838" s="47"/>
      <c r="W838" s="47"/>
      <c r="X838" s="47"/>
      <c r="Y838" s="47"/>
      <c r="Z838" s="47"/>
    </row>
    <row r="839" spans="1:26" ht="76.5">
      <c r="A839" s="191" t="s">
        <v>5067</v>
      </c>
      <c r="B839" s="191" t="s">
        <v>6269</v>
      </c>
      <c r="C839" s="191" t="s">
        <v>782</v>
      </c>
      <c r="D839" s="190" t="s">
        <v>6275</v>
      </c>
      <c r="E839" s="233" t="s">
        <v>6276</v>
      </c>
      <c r="F839" s="190" t="s">
        <v>6277</v>
      </c>
      <c r="G839" s="233">
        <v>1</v>
      </c>
      <c r="H839" s="233">
        <v>1</v>
      </c>
      <c r="I839" s="407">
        <v>1</v>
      </c>
      <c r="J839" s="453">
        <v>20</v>
      </c>
      <c r="K839" s="355">
        <f t="shared" si="21"/>
        <v>20</v>
      </c>
      <c r="L839" s="233" t="s">
        <v>4035</v>
      </c>
      <c r="M839" s="47"/>
      <c r="N839" s="47"/>
      <c r="O839" s="47"/>
      <c r="P839" s="47"/>
      <c r="Q839" s="47"/>
      <c r="R839" s="47"/>
      <c r="S839" s="47"/>
      <c r="T839" s="47"/>
      <c r="U839" s="47"/>
      <c r="V839" s="47"/>
      <c r="W839" s="47"/>
      <c r="X839" s="47"/>
      <c r="Y839" s="47"/>
      <c r="Z839" s="47"/>
    </row>
    <row r="840" spans="1:26" ht="76.5">
      <c r="A840" s="191" t="s">
        <v>5067</v>
      </c>
      <c r="B840" s="191" t="s">
        <v>6269</v>
      </c>
      <c r="C840" s="191" t="s">
        <v>782</v>
      </c>
      <c r="D840" s="190" t="s">
        <v>6278</v>
      </c>
      <c r="E840" s="233" t="s">
        <v>6279</v>
      </c>
      <c r="F840" s="190" t="s">
        <v>722</v>
      </c>
      <c r="G840" s="233">
        <v>1</v>
      </c>
      <c r="H840" s="233">
        <v>1</v>
      </c>
      <c r="I840" s="407">
        <v>1</v>
      </c>
      <c r="J840" s="453">
        <v>20</v>
      </c>
      <c r="K840" s="355">
        <f t="shared" si="21"/>
        <v>20</v>
      </c>
      <c r="L840" s="233" t="s">
        <v>4035</v>
      </c>
      <c r="M840" s="47"/>
      <c r="N840" s="47"/>
      <c r="O840" s="47"/>
      <c r="P840" s="47"/>
      <c r="Q840" s="47"/>
      <c r="R840" s="47"/>
      <c r="S840" s="47"/>
      <c r="T840" s="47"/>
      <c r="U840" s="47"/>
      <c r="V840" s="47"/>
      <c r="W840" s="47"/>
      <c r="X840" s="47"/>
      <c r="Y840" s="47"/>
      <c r="Z840" s="47"/>
    </row>
    <row r="841" spans="1:26" ht="76.5">
      <c r="A841" s="191" t="s">
        <v>5067</v>
      </c>
      <c r="B841" s="191" t="s">
        <v>6269</v>
      </c>
      <c r="C841" s="191" t="s">
        <v>782</v>
      </c>
      <c r="D841" s="190" t="s">
        <v>6280</v>
      </c>
      <c r="E841" s="233" t="s">
        <v>6281</v>
      </c>
      <c r="F841" s="190" t="s">
        <v>722</v>
      </c>
      <c r="G841" s="233">
        <v>1</v>
      </c>
      <c r="H841" s="233">
        <v>1</v>
      </c>
      <c r="I841" s="407">
        <v>1</v>
      </c>
      <c r="J841" s="453">
        <v>20</v>
      </c>
      <c r="K841" s="355">
        <f t="shared" si="21"/>
        <v>20</v>
      </c>
      <c r="L841" s="233" t="s">
        <v>4035</v>
      </c>
      <c r="M841" s="47"/>
      <c r="N841" s="47"/>
      <c r="O841" s="47"/>
      <c r="P841" s="47"/>
      <c r="Q841" s="47"/>
      <c r="R841" s="47"/>
      <c r="S841" s="47"/>
      <c r="T841" s="47"/>
      <c r="U841" s="47"/>
      <c r="V841" s="47"/>
      <c r="W841" s="47"/>
      <c r="X841" s="47"/>
      <c r="Y841" s="47"/>
      <c r="Z841" s="47"/>
    </row>
    <row r="842" spans="1:26" ht="89.25">
      <c r="A842" s="191" t="s">
        <v>5067</v>
      </c>
      <c r="B842" s="191" t="s">
        <v>6269</v>
      </c>
      <c r="C842" s="191" t="s">
        <v>782</v>
      </c>
      <c r="D842" s="190" t="s">
        <v>6282</v>
      </c>
      <c r="E842" s="233" t="s">
        <v>6283</v>
      </c>
      <c r="F842" s="190" t="s">
        <v>6284</v>
      </c>
      <c r="G842" s="233">
        <v>1</v>
      </c>
      <c r="H842" s="233">
        <v>1</v>
      </c>
      <c r="I842" s="407">
        <v>1</v>
      </c>
      <c r="J842" s="453">
        <v>20</v>
      </c>
      <c r="K842" s="355">
        <f t="shared" si="21"/>
        <v>20</v>
      </c>
      <c r="L842" s="233" t="s">
        <v>4035</v>
      </c>
      <c r="M842" s="47"/>
      <c r="N842" s="47"/>
      <c r="O842" s="47"/>
      <c r="P842" s="47"/>
      <c r="Q842" s="47"/>
      <c r="R842" s="47"/>
      <c r="S842" s="47"/>
      <c r="T842" s="47"/>
      <c r="U842" s="47"/>
      <c r="V842" s="47"/>
      <c r="W842" s="47"/>
      <c r="X842" s="47"/>
      <c r="Y842" s="47"/>
      <c r="Z842" s="47"/>
    </row>
    <row r="843" spans="1:26" ht="76.5">
      <c r="A843" s="191" t="s">
        <v>5067</v>
      </c>
      <c r="B843" s="191" t="s">
        <v>6269</v>
      </c>
      <c r="C843" s="191" t="s">
        <v>782</v>
      </c>
      <c r="D843" s="190" t="s">
        <v>6285</v>
      </c>
      <c r="E843" s="233" t="s">
        <v>6286</v>
      </c>
      <c r="F843" s="190" t="s">
        <v>6287</v>
      </c>
      <c r="G843" s="233">
        <v>1</v>
      </c>
      <c r="H843" s="233">
        <v>1</v>
      </c>
      <c r="I843" s="407">
        <v>1</v>
      </c>
      <c r="J843" s="453">
        <v>10</v>
      </c>
      <c r="K843" s="355">
        <f t="shared" si="21"/>
        <v>10</v>
      </c>
      <c r="L843" s="233" t="s">
        <v>4035</v>
      </c>
      <c r="M843" s="47"/>
      <c r="N843" s="47"/>
      <c r="O843" s="47"/>
      <c r="P843" s="47"/>
      <c r="Q843" s="47"/>
      <c r="R843" s="47"/>
      <c r="S843" s="47"/>
      <c r="T843" s="47"/>
      <c r="U843" s="47"/>
      <c r="V843" s="47"/>
      <c r="W843" s="47"/>
      <c r="X843" s="47"/>
      <c r="Y843" s="47"/>
      <c r="Z843" s="47"/>
    </row>
    <row r="844" spans="1:26" ht="76.5">
      <c r="A844" s="191" t="s">
        <v>5067</v>
      </c>
      <c r="B844" s="191" t="s">
        <v>6269</v>
      </c>
      <c r="C844" s="191" t="s">
        <v>782</v>
      </c>
      <c r="D844" s="190" t="s">
        <v>6288</v>
      </c>
      <c r="E844" s="233" t="s">
        <v>6289</v>
      </c>
      <c r="F844" s="190" t="s">
        <v>722</v>
      </c>
      <c r="G844" s="233">
        <v>1</v>
      </c>
      <c r="H844" s="233">
        <v>1</v>
      </c>
      <c r="I844" s="407">
        <v>1</v>
      </c>
      <c r="J844" s="453">
        <v>20</v>
      </c>
      <c r="K844" s="355">
        <f t="shared" si="21"/>
        <v>20</v>
      </c>
      <c r="L844" s="233" t="s">
        <v>4035</v>
      </c>
      <c r="M844" s="47"/>
      <c r="N844" s="47"/>
      <c r="O844" s="47"/>
      <c r="P844" s="47"/>
      <c r="Q844" s="47"/>
      <c r="R844" s="47"/>
      <c r="S844" s="47"/>
      <c r="T844" s="47"/>
      <c r="U844" s="47"/>
      <c r="V844" s="47"/>
      <c r="W844" s="47"/>
      <c r="X844" s="47"/>
      <c r="Y844" s="47"/>
      <c r="Z844" s="47"/>
    </row>
    <row r="845" spans="1:26" ht="76.5">
      <c r="A845" s="191" t="s">
        <v>5067</v>
      </c>
      <c r="B845" s="191" t="s">
        <v>6269</v>
      </c>
      <c r="C845" s="191" t="s">
        <v>782</v>
      </c>
      <c r="D845" s="190" t="s">
        <v>6290</v>
      </c>
      <c r="E845" s="233" t="s">
        <v>6291</v>
      </c>
      <c r="F845" s="190" t="s">
        <v>6287</v>
      </c>
      <c r="G845" s="233">
        <v>1</v>
      </c>
      <c r="H845" s="233">
        <v>1</v>
      </c>
      <c r="I845" s="407">
        <v>1</v>
      </c>
      <c r="J845" s="453">
        <v>10</v>
      </c>
      <c r="K845" s="355">
        <f t="shared" si="21"/>
        <v>10</v>
      </c>
      <c r="L845" s="233" t="s">
        <v>4035</v>
      </c>
      <c r="M845" s="47"/>
      <c r="N845" s="47"/>
      <c r="O845" s="47"/>
      <c r="P845" s="47"/>
      <c r="Q845" s="47"/>
      <c r="R845" s="47"/>
      <c r="S845" s="47"/>
      <c r="T845" s="47"/>
      <c r="U845" s="47"/>
      <c r="V845" s="47"/>
      <c r="W845" s="47"/>
      <c r="X845" s="47"/>
      <c r="Y845" s="47"/>
      <c r="Z845" s="47"/>
    </row>
    <row r="846" spans="1:26" ht="76.5">
      <c r="A846" s="191" t="s">
        <v>5067</v>
      </c>
      <c r="B846" s="191" t="s">
        <v>6269</v>
      </c>
      <c r="C846" s="191" t="s">
        <v>782</v>
      </c>
      <c r="D846" s="190" t="s">
        <v>6292</v>
      </c>
      <c r="E846" s="233" t="s">
        <v>6293</v>
      </c>
      <c r="F846" s="190" t="s">
        <v>1871</v>
      </c>
      <c r="G846" s="233">
        <v>1</v>
      </c>
      <c r="H846" s="233">
        <v>1</v>
      </c>
      <c r="I846" s="407">
        <v>1</v>
      </c>
      <c r="J846" s="453">
        <v>20</v>
      </c>
      <c r="K846" s="355">
        <f t="shared" si="21"/>
        <v>20</v>
      </c>
      <c r="L846" s="233" t="s">
        <v>4035</v>
      </c>
      <c r="M846" s="47"/>
      <c r="N846" s="47"/>
      <c r="O846" s="47"/>
      <c r="P846" s="47"/>
      <c r="Q846" s="47"/>
      <c r="R846" s="47"/>
      <c r="S846" s="47"/>
      <c r="T846" s="47"/>
      <c r="U846" s="47"/>
      <c r="V846" s="47"/>
      <c r="W846" s="47"/>
      <c r="X846" s="47"/>
      <c r="Y846" s="47"/>
      <c r="Z846" s="47"/>
    </row>
    <row r="847" spans="1:26" ht="76.5">
      <c r="A847" s="191" t="s">
        <v>5067</v>
      </c>
      <c r="B847" s="191" t="s">
        <v>6269</v>
      </c>
      <c r="C847" s="191" t="s">
        <v>782</v>
      </c>
      <c r="D847" s="190" t="s">
        <v>6294</v>
      </c>
      <c r="E847" s="233" t="s">
        <v>6295</v>
      </c>
      <c r="F847" s="190" t="s">
        <v>722</v>
      </c>
      <c r="G847" s="233">
        <v>1</v>
      </c>
      <c r="H847" s="233">
        <v>1</v>
      </c>
      <c r="I847" s="407">
        <v>1</v>
      </c>
      <c r="J847" s="453">
        <v>20</v>
      </c>
      <c r="K847" s="355">
        <f t="shared" si="21"/>
        <v>20</v>
      </c>
      <c r="L847" s="233" t="s">
        <v>4035</v>
      </c>
      <c r="M847" s="47"/>
      <c r="N847" s="47"/>
      <c r="O847" s="47"/>
      <c r="P847" s="47"/>
      <c r="Q847" s="47"/>
      <c r="R847" s="47"/>
      <c r="S847" s="47"/>
      <c r="T847" s="47"/>
      <c r="U847" s="47"/>
      <c r="V847" s="47"/>
      <c r="W847" s="47"/>
      <c r="X847" s="47"/>
      <c r="Y847" s="47"/>
      <c r="Z847" s="47"/>
    </row>
    <row r="848" spans="1:26" ht="76.5">
      <c r="A848" s="191" t="s">
        <v>5067</v>
      </c>
      <c r="B848" s="191" t="s">
        <v>6269</v>
      </c>
      <c r="C848" s="191" t="s">
        <v>782</v>
      </c>
      <c r="D848" s="190" t="s">
        <v>6296</v>
      </c>
      <c r="E848" s="233" t="s">
        <v>6297</v>
      </c>
      <c r="F848" s="190" t="s">
        <v>6287</v>
      </c>
      <c r="G848" s="233">
        <v>1</v>
      </c>
      <c r="H848" s="233">
        <v>1</v>
      </c>
      <c r="I848" s="407">
        <v>1</v>
      </c>
      <c r="J848" s="453">
        <v>10</v>
      </c>
      <c r="K848" s="355">
        <f t="shared" si="21"/>
        <v>10</v>
      </c>
      <c r="L848" s="233" t="s">
        <v>4035</v>
      </c>
      <c r="M848" s="47"/>
      <c r="N848" s="47"/>
      <c r="O848" s="47"/>
      <c r="P848" s="47"/>
      <c r="Q848" s="47"/>
      <c r="R848" s="47"/>
      <c r="S848" s="47"/>
      <c r="T848" s="47"/>
      <c r="U848" s="47"/>
      <c r="V848" s="47"/>
      <c r="W848" s="47"/>
      <c r="X848" s="47"/>
      <c r="Y848" s="47"/>
      <c r="Z848" s="47"/>
    </row>
    <row r="849" spans="1:26" ht="89.25">
      <c r="A849" s="191" t="s">
        <v>5067</v>
      </c>
      <c r="B849" s="191" t="s">
        <v>6269</v>
      </c>
      <c r="C849" s="191" t="s">
        <v>782</v>
      </c>
      <c r="D849" s="190" t="s">
        <v>6298</v>
      </c>
      <c r="E849" s="233" t="s">
        <v>6299</v>
      </c>
      <c r="F849" s="190" t="s">
        <v>722</v>
      </c>
      <c r="G849" s="233">
        <v>1</v>
      </c>
      <c r="H849" s="233">
        <v>1</v>
      </c>
      <c r="I849" s="407">
        <v>1</v>
      </c>
      <c r="J849" s="453">
        <v>20</v>
      </c>
      <c r="K849" s="355">
        <f t="shared" si="21"/>
        <v>20</v>
      </c>
      <c r="L849" s="233" t="s">
        <v>4035</v>
      </c>
      <c r="M849" s="47"/>
      <c r="N849" s="47"/>
      <c r="O849" s="47"/>
      <c r="P849" s="47"/>
      <c r="Q849" s="47"/>
      <c r="R849" s="47"/>
      <c r="S849" s="47"/>
      <c r="T849" s="47"/>
      <c r="U849" s="47"/>
      <c r="V849" s="47"/>
      <c r="W849" s="47"/>
      <c r="X849" s="47"/>
      <c r="Y849" s="47"/>
      <c r="Z849" s="47"/>
    </row>
    <row r="850" spans="1:26" ht="76.5">
      <c r="A850" s="191" t="s">
        <v>5067</v>
      </c>
      <c r="B850" s="191" t="s">
        <v>6269</v>
      </c>
      <c r="C850" s="191" t="s">
        <v>782</v>
      </c>
      <c r="D850" s="190" t="s">
        <v>6300</v>
      </c>
      <c r="E850" s="233" t="s">
        <v>6301</v>
      </c>
      <c r="F850" s="190" t="s">
        <v>6302</v>
      </c>
      <c r="G850" s="233">
        <v>1</v>
      </c>
      <c r="H850" s="233">
        <v>1</v>
      </c>
      <c r="I850" s="407">
        <v>1</v>
      </c>
      <c r="J850" s="453">
        <v>20</v>
      </c>
      <c r="K850" s="355">
        <f t="shared" si="21"/>
        <v>20</v>
      </c>
      <c r="L850" s="233" t="s">
        <v>4035</v>
      </c>
      <c r="M850" s="47"/>
      <c r="N850" s="47"/>
      <c r="O850" s="47"/>
      <c r="P850" s="47"/>
      <c r="Q850" s="47"/>
      <c r="R850" s="47"/>
      <c r="S850" s="47"/>
      <c r="T850" s="47"/>
      <c r="U850" s="47"/>
      <c r="V850" s="47"/>
      <c r="W850" s="47"/>
      <c r="X850" s="47"/>
      <c r="Y850" s="47"/>
      <c r="Z850" s="47"/>
    </row>
    <row r="851" spans="1:26" ht="76.5">
      <c r="A851" s="191" t="s">
        <v>5067</v>
      </c>
      <c r="B851" s="191" t="s">
        <v>6269</v>
      </c>
      <c r="C851" s="191" t="s">
        <v>782</v>
      </c>
      <c r="D851" s="190" t="s">
        <v>6303</v>
      </c>
      <c r="E851" s="233" t="s">
        <v>6304</v>
      </c>
      <c r="F851" s="190" t="s">
        <v>722</v>
      </c>
      <c r="G851" s="233">
        <v>1</v>
      </c>
      <c r="H851" s="233">
        <v>1</v>
      </c>
      <c r="I851" s="407">
        <v>1</v>
      </c>
      <c r="J851" s="453">
        <v>20</v>
      </c>
      <c r="K851" s="355">
        <f t="shared" si="21"/>
        <v>20</v>
      </c>
      <c r="L851" s="233" t="s">
        <v>4035</v>
      </c>
      <c r="M851" s="47"/>
      <c r="N851" s="47"/>
      <c r="O851" s="47"/>
      <c r="P851" s="47"/>
      <c r="Q851" s="47"/>
      <c r="R851" s="47"/>
      <c r="S851" s="47"/>
      <c r="T851" s="47"/>
      <c r="U851" s="47"/>
      <c r="V851" s="47"/>
      <c r="W851" s="47"/>
      <c r="X851" s="47"/>
      <c r="Y851" s="47"/>
      <c r="Z851" s="47"/>
    </row>
    <row r="852" spans="1:26" ht="76.5">
      <c r="A852" s="191" t="s">
        <v>5067</v>
      </c>
      <c r="B852" s="191" t="s">
        <v>6269</v>
      </c>
      <c r="C852" s="191" t="s">
        <v>782</v>
      </c>
      <c r="D852" s="190" t="s">
        <v>6305</v>
      </c>
      <c r="E852" s="233" t="s">
        <v>6306</v>
      </c>
      <c r="F852" s="190" t="s">
        <v>722</v>
      </c>
      <c r="G852" s="233">
        <v>1</v>
      </c>
      <c r="H852" s="233">
        <v>1</v>
      </c>
      <c r="I852" s="407">
        <v>1</v>
      </c>
      <c r="J852" s="453">
        <v>20</v>
      </c>
      <c r="K852" s="355">
        <f t="shared" si="21"/>
        <v>20</v>
      </c>
      <c r="L852" s="233" t="s">
        <v>4035</v>
      </c>
      <c r="M852" s="47"/>
      <c r="N852" s="47"/>
      <c r="O852" s="47"/>
      <c r="P852" s="47"/>
      <c r="Q852" s="47"/>
      <c r="R852" s="47"/>
      <c r="S852" s="47"/>
      <c r="T852" s="47"/>
      <c r="U852" s="47"/>
      <c r="V852" s="47"/>
      <c r="W852" s="47"/>
      <c r="X852" s="47"/>
      <c r="Y852" s="47"/>
      <c r="Z852" s="47"/>
    </row>
    <row r="853" spans="1:26" ht="76.5">
      <c r="A853" s="191" t="s">
        <v>5067</v>
      </c>
      <c r="B853" s="191" t="s">
        <v>6269</v>
      </c>
      <c r="C853" s="191" t="s">
        <v>782</v>
      </c>
      <c r="D853" s="190" t="s">
        <v>6307</v>
      </c>
      <c r="E853" s="233" t="s">
        <v>6308</v>
      </c>
      <c r="F853" s="190" t="s">
        <v>722</v>
      </c>
      <c r="G853" s="233">
        <v>1</v>
      </c>
      <c r="H853" s="233">
        <v>1</v>
      </c>
      <c r="I853" s="407">
        <v>1</v>
      </c>
      <c r="J853" s="453">
        <v>20</v>
      </c>
      <c r="K853" s="355">
        <f t="shared" si="21"/>
        <v>20</v>
      </c>
      <c r="L853" s="233" t="s">
        <v>4035</v>
      </c>
      <c r="M853" s="47"/>
      <c r="N853" s="47"/>
      <c r="O853" s="47"/>
      <c r="P853" s="47"/>
      <c r="Q853" s="47"/>
      <c r="R853" s="47"/>
      <c r="S853" s="47"/>
      <c r="T853" s="47"/>
      <c r="U853" s="47"/>
      <c r="V853" s="47"/>
      <c r="W853" s="47"/>
      <c r="X853" s="47"/>
      <c r="Y853" s="47"/>
      <c r="Z853" s="47"/>
    </row>
    <row r="854" spans="1:26" ht="102">
      <c r="A854" s="191" t="s">
        <v>5067</v>
      </c>
      <c r="B854" s="490" t="s">
        <v>6309</v>
      </c>
      <c r="C854" s="191" t="s">
        <v>782</v>
      </c>
      <c r="D854" s="190" t="s">
        <v>6310</v>
      </c>
      <c r="E854" s="233" t="s">
        <v>6311</v>
      </c>
      <c r="F854" s="190" t="s">
        <v>1871</v>
      </c>
      <c r="G854" s="233">
        <v>1</v>
      </c>
      <c r="H854" s="233">
        <v>1</v>
      </c>
      <c r="I854" s="407">
        <v>1</v>
      </c>
      <c r="J854" s="453">
        <v>20</v>
      </c>
      <c r="K854" s="355">
        <f t="shared" si="21"/>
        <v>20</v>
      </c>
      <c r="L854" s="233" t="s">
        <v>4035</v>
      </c>
      <c r="M854" s="47"/>
      <c r="N854" s="47"/>
      <c r="O854" s="47"/>
      <c r="P854" s="47"/>
      <c r="Q854" s="47"/>
      <c r="R854" s="47"/>
      <c r="S854" s="47"/>
      <c r="T854" s="47"/>
      <c r="U854" s="47"/>
      <c r="V854" s="47"/>
      <c r="W854" s="47"/>
      <c r="X854" s="47"/>
      <c r="Y854" s="47"/>
      <c r="Z854" s="47"/>
    </row>
    <row r="855" spans="1:26" ht="102">
      <c r="A855" s="191" t="s">
        <v>5067</v>
      </c>
      <c r="B855" s="490" t="s">
        <v>6312</v>
      </c>
      <c r="C855" s="191" t="s">
        <v>782</v>
      </c>
      <c r="D855" s="190" t="s">
        <v>6313</v>
      </c>
      <c r="E855" s="233" t="s">
        <v>6314</v>
      </c>
      <c r="F855" s="190" t="s">
        <v>1871</v>
      </c>
      <c r="G855" s="233">
        <v>1</v>
      </c>
      <c r="H855" s="233">
        <v>1</v>
      </c>
      <c r="I855" s="407">
        <v>1</v>
      </c>
      <c r="J855" s="453">
        <v>20</v>
      </c>
      <c r="K855" s="355">
        <f t="shared" si="21"/>
        <v>20</v>
      </c>
      <c r="L855" s="233" t="s">
        <v>4035</v>
      </c>
      <c r="M855" s="47"/>
      <c r="N855" s="47"/>
      <c r="O855" s="47"/>
      <c r="P855" s="47"/>
      <c r="Q855" s="47"/>
      <c r="R855" s="47"/>
      <c r="S855" s="47"/>
      <c r="T855" s="47"/>
      <c r="U855" s="47"/>
      <c r="V855" s="47"/>
      <c r="W855" s="47"/>
      <c r="X855" s="47"/>
      <c r="Y855" s="47"/>
      <c r="Z855" s="47"/>
    </row>
    <row r="856" spans="1:26" ht="102">
      <c r="A856" s="191" t="s">
        <v>5067</v>
      </c>
      <c r="B856" s="490" t="s">
        <v>6315</v>
      </c>
      <c r="C856" s="191" t="s">
        <v>782</v>
      </c>
      <c r="D856" s="190" t="s">
        <v>6316</v>
      </c>
      <c r="E856" s="233" t="s">
        <v>6317</v>
      </c>
      <c r="F856" s="190" t="s">
        <v>1871</v>
      </c>
      <c r="G856" s="233">
        <v>1</v>
      </c>
      <c r="H856" s="233">
        <v>1</v>
      </c>
      <c r="I856" s="407">
        <v>1</v>
      </c>
      <c r="J856" s="453">
        <v>20</v>
      </c>
      <c r="K856" s="355">
        <f t="shared" si="21"/>
        <v>20</v>
      </c>
      <c r="L856" s="233" t="s">
        <v>4035</v>
      </c>
      <c r="M856" s="47"/>
      <c r="N856" s="47"/>
      <c r="O856" s="47"/>
      <c r="P856" s="47"/>
      <c r="Q856" s="47"/>
      <c r="R856" s="47"/>
      <c r="S856" s="47"/>
      <c r="T856" s="47"/>
      <c r="U856" s="47"/>
      <c r="V856" s="47"/>
      <c r="W856" s="47"/>
      <c r="X856" s="47"/>
      <c r="Y856" s="47"/>
      <c r="Z856" s="47"/>
    </row>
    <row r="857" spans="1:26" ht="102">
      <c r="A857" s="191" t="s">
        <v>5067</v>
      </c>
      <c r="B857" s="490" t="s">
        <v>6318</v>
      </c>
      <c r="C857" s="191" t="s">
        <v>782</v>
      </c>
      <c r="D857" s="190" t="s">
        <v>6319</v>
      </c>
      <c r="E857" s="233" t="s">
        <v>6320</v>
      </c>
      <c r="F857" s="190" t="s">
        <v>5817</v>
      </c>
      <c r="G857" s="233">
        <v>1</v>
      </c>
      <c r="H857" s="233">
        <v>1</v>
      </c>
      <c r="I857" s="407">
        <v>1</v>
      </c>
      <c r="J857" s="453">
        <v>20</v>
      </c>
      <c r="K857" s="355">
        <f t="shared" si="21"/>
        <v>20</v>
      </c>
      <c r="L857" s="233" t="s">
        <v>4035</v>
      </c>
      <c r="M857" s="47"/>
      <c r="N857" s="47"/>
      <c r="O857" s="47"/>
      <c r="P857" s="47"/>
      <c r="Q857" s="47"/>
      <c r="R857" s="47"/>
      <c r="S857" s="47"/>
      <c r="T857" s="47"/>
      <c r="U857" s="47"/>
      <c r="V857" s="47"/>
      <c r="W857" s="47"/>
      <c r="X857" s="47"/>
      <c r="Y857" s="47"/>
      <c r="Z857" s="47"/>
    </row>
    <row r="858" spans="1:26" ht="102">
      <c r="A858" s="191" t="s">
        <v>5067</v>
      </c>
      <c r="B858" s="490" t="s">
        <v>6321</v>
      </c>
      <c r="C858" s="191" t="s">
        <v>782</v>
      </c>
      <c r="D858" s="190" t="s">
        <v>6322</v>
      </c>
      <c r="E858" s="233" t="s">
        <v>6323</v>
      </c>
      <c r="F858" s="190" t="s">
        <v>5817</v>
      </c>
      <c r="G858" s="233">
        <v>1</v>
      </c>
      <c r="H858" s="233">
        <v>1</v>
      </c>
      <c r="I858" s="407">
        <v>1</v>
      </c>
      <c r="J858" s="453">
        <v>20</v>
      </c>
      <c r="K858" s="355">
        <f t="shared" si="21"/>
        <v>20</v>
      </c>
      <c r="L858" s="233" t="s">
        <v>4035</v>
      </c>
      <c r="M858" s="47"/>
      <c r="N858" s="47"/>
      <c r="O858" s="47"/>
      <c r="P858" s="47"/>
      <c r="Q858" s="47"/>
      <c r="R858" s="47"/>
      <c r="S858" s="47"/>
      <c r="T858" s="47"/>
      <c r="U858" s="47"/>
      <c r="V858" s="47"/>
      <c r="W858" s="47"/>
      <c r="X858" s="47"/>
      <c r="Y858" s="47"/>
      <c r="Z858" s="47"/>
    </row>
    <row r="859" spans="1:26" ht="102">
      <c r="A859" s="191" t="s">
        <v>5067</v>
      </c>
      <c r="B859" s="490" t="s">
        <v>6324</v>
      </c>
      <c r="C859" s="191" t="s">
        <v>782</v>
      </c>
      <c r="D859" s="190" t="s">
        <v>6325</v>
      </c>
      <c r="E859" s="233" t="s">
        <v>6326</v>
      </c>
      <c r="F859" s="190" t="s">
        <v>722</v>
      </c>
      <c r="G859" s="233">
        <v>1</v>
      </c>
      <c r="H859" s="233">
        <v>1</v>
      </c>
      <c r="I859" s="407">
        <v>1</v>
      </c>
      <c r="J859" s="453">
        <v>20</v>
      </c>
      <c r="K859" s="355">
        <f t="shared" si="21"/>
        <v>20</v>
      </c>
      <c r="L859" s="233" t="s">
        <v>4035</v>
      </c>
      <c r="M859" s="47"/>
      <c r="N859" s="47"/>
      <c r="O859" s="47"/>
      <c r="P859" s="47"/>
      <c r="Q859" s="47"/>
      <c r="R859" s="47"/>
      <c r="S859" s="47"/>
      <c r="T859" s="47"/>
      <c r="U859" s="47"/>
      <c r="V859" s="47"/>
      <c r="W859" s="47"/>
      <c r="X859" s="47"/>
      <c r="Y859" s="47"/>
      <c r="Z859" s="47"/>
    </row>
    <row r="860" spans="1:26" ht="102">
      <c r="A860" s="191" t="s">
        <v>5067</v>
      </c>
      <c r="B860" s="490" t="s">
        <v>6327</v>
      </c>
      <c r="C860" s="191" t="s">
        <v>782</v>
      </c>
      <c r="D860" s="190" t="s">
        <v>6328</v>
      </c>
      <c r="E860" s="233" t="s">
        <v>6329</v>
      </c>
      <c r="F860" s="190" t="s">
        <v>1871</v>
      </c>
      <c r="G860" s="233">
        <v>1</v>
      </c>
      <c r="H860" s="233">
        <v>1</v>
      </c>
      <c r="I860" s="407">
        <v>1</v>
      </c>
      <c r="J860" s="453">
        <v>20</v>
      </c>
      <c r="K860" s="355">
        <f t="shared" si="21"/>
        <v>20</v>
      </c>
      <c r="L860" s="233" t="s">
        <v>4035</v>
      </c>
      <c r="M860" s="47"/>
      <c r="N860" s="47"/>
      <c r="O860" s="47"/>
      <c r="P860" s="47"/>
      <c r="Q860" s="47"/>
      <c r="R860" s="47"/>
      <c r="S860" s="47"/>
      <c r="T860" s="47"/>
      <c r="U860" s="47"/>
      <c r="V860" s="47"/>
      <c r="W860" s="47"/>
      <c r="X860" s="47"/>
      <c r="Y860" s="47"/>
      <c r="Z860" s="47"/>
    </row>
    <row r="861" spans="1:26" ht="102">
      <c r="A861" s="191" t="s">
        <v>5067</v>
      </c>
      <c r="B861" s="490" t="s">
        <v>6330</v>
      </c>
      <c r="C861" s="191" t="s">
        <v>782</v>
      </c>
      <c r="D861" s="190" t="s">
        <v>6331</v>
      </c>
      <c r="E861" s="233" t="s">
        <v>6332</v>
      </c>
      <c r="F861" s="190" t="s">
        <v>722</v>
      </c>
      <c r="G861" s="233">
        <v>1</v>
      </c>
      <c r="H861" s="233">
        <v>1</v>
      </c>
      <c r="I861" s="407">
        <v>1</v>
      </c>
      <c r="J861" s="453">
        <v>20</v>
      </c>
      <c r="K861" s="355">
        <f t="shared" si="21"/>
        <v>20</v>
      </c>
      <c r="L861" s="233" t="s">
        <v>4035</v>
      </c>
      <c r="M861" s="47"/>
      <c r="N861" s="47"/>
      <c r="O861" s="47"/>
      <c r="P861" s="47"/>
      <c r="Q861" s="47"/>
      <c r="R861" s="47"/>
      <c r="S861" s="47"/>
      <c r="T861" s="47"/>
      <c r="U861" s="47"/>
      <c r="V861" s="47"/>
      <c r="W861" s="47"/>
      <c r="X861" s="47"/>
      <c r="Y861" s="47"/>
      <c r="Z861" s="47"/>
    </row>
    <row r="862" spans="1:26" ht="102">
      <c r="A862" s="191" t="s">
        <v>5067</v>
      </c>
      <c r="B862" s="490" t="s">
        <v>6333</v>
      </c>
      <c r="C862" s="191" t="s">
        <v>782</v>
      </c>
      <c r="D862" s="190" t="s">
        <v>6334</v>
      </c>
      <c r="E862" s="233" t="s">
        <v>6335</v>
      </c>
      <c r="F862" s="190" t="s">
        <v>722</v>
      </c>
      <c r="G862" s="233">
        <v>1</v>
      </c>
      <c r="H862" s="233">
        <v>1</v>
      </c>
      <c r="I862" s="407">
        <v>1</v>
      </c>
      <c r="J862" s="453">
        <v>20</v>
      </c>
      <c r="K862" s="355">
        <f t="shared" si="21"/>
        <v>20</v>
      </c>
      <c r="L862" s="233" t="s">
        <v>4035</v>
      </c>
      <c r="M862" s="47"/>
      <c r="N862" s="47"/>
      <c r="O862" s="47"/>
      <c r="P862" s="47"/>
      <c r="Q862" s="47"/>
      <c r="R862" s="47"/>
      <c r="S862" s="47"/>
      <c r="T862" s="47"/>
      <c r="U862" s="47"/>
      <c r="V862" s="47"/>
      <c r="W862" s="47"/>
      <c r="X862" s="47"/>
      <c r="Y862" s="47"/>
      <c r="Z862" s="47"/>
    </row>
    <row r="863" spans="1:26" ht="102">
      <c r="A863" s="191" t="s">
        <v>5067</v>
      </c>
      <c r="B863" s="490" t="s">
        <v>6336</v>
      </c>
      <c r="C863" s="191" t="s">
        <v>782</v>
      </c>
      <c r="D863" s="190" t="s">
        <v>6337</v>
      </c>
      <c r="E863" s="233" t="s">
        <v>6338</v>
      </c>
      <c r="F863" s="190" t="s">
        <v>722</v>
      </c>
      <c r="G863" s="233">
        <v>1</v>
      </c>
      <c r="H863" s="233">
        <v>1</v>
      </c>
      <c r="I863" s="407">
        <v>1</v>
      </c>
      <c r="J863" s="453">
        <v>20</v>
      </c>
      <c r="K863" s="355">
        <f t="shared" si="21"/>
        <v>20</v>
      </c>
      <c r="L863" s="233" t="s">
        <v>4035</v>
      </c>
      <c r="M863" s="47"/>
      <c r="N863" s="47"/>
      <c r="O863" s="47"/>
      <c r="P863" s="47"/>
      <c r="Q863" s="47"/>
      <c r="R863" s="47"/>
      <c r="S863" s="47"/>
      <c r="T863" s="47"/>
      <c r="U863" s="47"/>
      <c r="V863" s="47"/>
      <c r="W863" s="47"/>
      <c r="X863" s="47"/>
      <c r="Y863" s="47"/>
      <c r="Z863" s="47"/>
    </row>
    <row r="864" spans="1:26" ht="102">
      <c r="A864" s="191" t="s">
        <v>5067</v>
      </c>
      <c r="B864" s="490" t="s">
        <v>6339</v>
      </c>
      <c r="C864" s="191" t="s">
        <v>782</v>
      </c>
      <c r="D864" s="190" t="s">
        <v>6340</v>
      </c>
      <c r="E864" s="233" t="s">
        <v>6341</v>
      </c>
      <c r="F864" s="190" t="s">
        <v>722</v>
      </c>
      <c r="G864" s="233">
        <v>1</v>
      </c>
      <c r="H864" s="233">
        <v>1</v>
      </c>
      <c r="I864" s="407">
        <v>1</v>
      </c>
      <c r="J864" s="453">
        <v>20</v>
      </c>
      <c r="K864" s="355">
        <f t="shared" si="21"/>
        <v>20</v>
      </c>
      <c r="L864" s="233" t="s">
        <v>4035</v>
      </c>
      <c r="M864" s="47"/>
      <c r="N864" s="47"/>
      <c r="O864" s="47"/>
      <c r="P864" s="47"/>
      <c r="Q864" s="47"/>
      <c r="R864" s="47"/>
      <c r="S864" s="47"/>
      <c r="T864" s="47"/>
      <c r="U864" s="47"/>
      <c r="V864" s="47"/>
      <c r="W864" s="47"/>
      <c r="X864" s="47"/>
      <c r="Y864" s="47"/>
      <c r="Z864" s="47"/>
    </row>
    <row r="865" spans="1:26" ht="102">
      <c r="A865" s="191" t="s">
        <v>5067</v>
      </c>
      <c r="B865" s="490" t="s">
        <v>6342</v>
      </c>
      <c r="C865" s="191" t="s">
        <v>782</v>
      </c>
      <c r="D865" s="190" t="s">
        <v>6343</v>
      </c>
      <c r="E865" s="233" t="s">
        <v>6344</v>
      </c>
      <c r="F865" s="190" t="s">
        <v>722</v>
      </c>
      <c r="G865" s="233">
        <v>1</v>
      </c>
      <c r="H865" s="233">
        <v>1</v>
      </c>
      <c r="I865" s="407">
        <v>1</v>
      </c>
      <c r="J865" s="453">
        <v>20</v>
      </c>
      <c r="K865" s="355">
        <f t="shared" si="21"/>
        <v>20</v>
      </c>
      <c r="L865" s="233" t="s">
        <v>4035</v>
      </c>
      <c r="M865" s="47"/>
      <c r="N865" s="47"/>
      <c r="O865" s="47"/>
      <c r="P865" s="47"/>
      <c r="Q865" s="47"/>
      <c r="R865" s="47"/>
      <c r="S865" s="47"/>
      <c r="T865" s="47"/>
      <c r="U865" s="47"/>
      <c r="V865" s="47"/>
      <c r="W865" s="47"/>
      <c r="X865" s="47"/>
      <c r="Y865" s="47"/>
      <c r="Z865" s="47"/>
    </row>
    <row r="866" spans="1:26" ht="102">
      <c r="A866" s="191" t="s">
        <v>5067</v>
      </c>
      <c r="B866" s="490" t="s">
        <v>6345</v>
      </c>
      <c r="C866" s="191" t="s">
        <v>782</v>
      </c>
      <c r="D866" s="190" t="s">
        <v>6346</v>
      </c>
      <c r="E866" s="233" t="s">
        <v>6347</v>
      </c>
      <c r="F866" s="190" t="s">
        <v>1871</v>
      </c>
      <c r="G866" s="233">
        <v>1</v>
      </c>
      <c r="H866" s="233">
        <v>1</v>
      </c>
      <c r="I866" s="407">
        <v>1</v>
      </c>
      <c r="J866" s="453">
        <v>20</v>
      </c>
      <c r="K866" s="355">
        <f t="shared" si="21"/>
        <v>20</v>
      </c>
      <c r="L866" s="233" t="s">
        <v>4035</v>
      </c>
      <c r="M866" s="47"/>
      <c r="N866" s="47"/>
      <c r="O866" s="47"/>
      <c r="P866" s="47"/>
      <c r="Q866" s="47"/>
      <c r="R866" s="47"/>
      <c r="S866" s="47"/>
      <c r="T866" s="47"/>
      <c r="U866" s="47"/>
      <c r="V866" s="47"/>
      <c r="W866" s="47"/>
      <c r="X866" s="47"/>
      <c r="Y866" s="47"/>
      <c r="Z866" s="47"/>
    </row>
    <row r="867" spans="1:26" ht="102">
      <c r="A867" s="191" t="s">
        <v>5067</v>
      </c>
      <c r="B867" s="490" t="s">
        <v>6348</v>
      </c>
      <c r="C867" s="191" t="s">
        <v>782</v>
      </c>
      <c r="D867" s="190" t="s">
        <v>6349</v>
      </c>
      <c r="E867" s="233" t="s">
        <v>6350</v>
      </c>
      <c r="F867" s="190" t="s">
        <v>722</v>
      </c>
      <c r="G867" s="233">
        <v>1</v>
      </c>
      <c r="H867" s="233">
        <v>1</v>
      </c>
      <c r="I867" s="407">
        <v>1</v>
      </c>
      <c r="J867" s="453">
        <v>20</v>
      </c>
      <c r="K867" s="355">
        <f t="shared" si="21"/>
        <v>20</v>
      </c>
      <c r="L867" s="233" t="s">
        <v>4035</v>
      </c>
      <c r="M867" s="47"/>
      <c r="N867" s="47"/>
      <c r="O867" s="47"/>
      <c r="P867" s="47"/>
      <c r="Q867" s="47"/>
      <c r="R867" s="47"/>
      <c r="S867" s="47"/>
      <c r="T867" s="47"/>
      <c r="U867" s="47"/>
      <c r="V867" s="47"/>
      <c r="W867" s="47"/>
      <c r="X867" s="47"/>
      <c r="Y867" s="47"/>
      <c r="Z867" s="47"/>
    </row>
    <row r="868" spans="1:26" ht="102">
      <c r="A868" s="191" t="s">
        <v>5067</v>
      </c>
      <c r="B868" s="490" t="s">
        <v>6351</v>
      </c>
      <c r="C868" s="191" t="s">
        <v>782</v>
      </c>
      <c r="D868" s="190" t="s">
        <v>6352</v>
      </c>
      <c r="E868" s="233" t="s">
        <v>6353</v>
      </c>
      <c r="F868" s="190" t="s">
        <v>722</v>
      </c>
      <c r="G868" s="233">
        <v>1</v>
      </c>
      <c r="H868" s="233">
        <v>1</v>
      </c>
      <c r="I868" s="407">
        <v>1</v>
      </c>
      <c r="J868" s="453">
        <v>10</v>
      </c>
      <c r="K868" s="355">
        <f t="shared" si="21"/>
        <v>10</v>
      </c>
      <c r="L868" s="233" t="s">
        <v>4035</v>
      </c>
      <c r="M868" s="47"/>
      <c r="N868" s="47"/>
      <c r="O868" s="47"/>
      <c r="P868" s="47"/>
      <c r="Q868" s="47"/>
      <c r="R868" s="47"/>
      <c r="S868" s="47"/>
      <c r="T868" s="47"/>
      <c r="U868" s="47"/>
      <c r="V868" s="47"/>
      <c r="W868" s="47"/>
      <c r="X868" s="47"/>
      <c r="Y868" s="47"/>
      <c r="Z868" s="47"/>
    </row>
    <row r="869" spans="1:26" ht="102">
      <c r="A869" s="191" t="s">
        <v>5067</v>
      </c>
      <c r="B869" s="191" t="s">
        <v>6354</v>
      </c>
      <c r="C869" s="191" t="s">
        <v>782</v>
      </c>
      <c r="D869" s="190" t="s">
        <v>6355</v>
      </c>
      <c r="E869" s="233" t="s">
        <v>6356</v>
      </c>
      <c r="F869" s="190" t="s">
        <v>722</v>
      </c>
      <c r="G869" s="233">
        <v>1</v>
      </c>
      <c r="H869" s="233">
        <v>1</v>
      </c>
      <c r="I869" s="407">
        <v>1</v>
      </c>
      <c r="J869" s="453">
        <v>20</v>
      </c>
      <c r="K869" s="355">
        <f t="shared" si="21"/>
        <v>20</v>
      </c>
      <c r="L869" s="233" t="s">
        <v>4035</v>
      </c>
      <c r="M869" s="47"/>
      <c r="N869" s="47"/>
      <c r="O869" s="47"/>
      <c r="P869" s="47"/>
      <c r="Q869" s="47"/>
      <c r="R869" s="47"/>
      <c r="S869" s="47"/>
      <c r="T869" s="47"/>
      <c r="U869" s="47"/>
      <c r="V869" s="47"/>
      <c r="W869" s="47"/>
      <c r="X869" s="47"/>
      <c r="Y869" s="47"/>
      <c r="Z869" s="47"/>
    </row>
    <row r="870" spans="1:26" ht="102">
      <c r="A870" s="191" t="s">
        <v>5067</v>
      </c>
      <c r="B870" s="191" t="s">
        <v>6357</v>
      </c>
      <c r="C870" s="191" t="s">
        <v>782</v>
      </c>
      <c r="D870" s="190" t="s">
        <v>6358</v>
      </c>
      <c r="E870" s="233" t="s">
        <v>6359</v>
      </c>
      <c r="F870" s="190" t="s">
        <v>6360</v>
      </c>
      <c r="G870" s="190">
        <v>1</v>
      </c>
      <c r="H870" s="190">
        <v>1</v>
      </c>
      <c r="I870" s="190">
        <v>1</v>
      </c>
      <c r="J870" s="453">
        <v>20</v>
      </c>
      <c r="K870" s="355">
        <f t="shared" si="21"/>
        <v>20</v>
      </c>
      <c r="L870" s="233" t="s">
        <v>4035</v>
      </c>
      <c r="M870" s="47"/>
      <c r="N870" s="47"/>
      <c r="O870" s="47"/>
      <c r="P870" s="47"/>
      <c r="Q870" s="47"/>
      <c r="R870" s="47"/>
      <c r="S870" s="47"/>
      <c r="T870" s="47"/>
      <c r="U870" s="47"/>
      <c r="V870" s="47"/>
      <c r="W870" s="47"/>
      <c r="X870" s="47"/>
      <c r="Y870" s="47"/>
      <c r="Z870" s="47"/>
    </row>
    <row r="871" spans="1:26" ht="114.75">
      <c r="A871" s="191" t="s">
        <v>5067</v>
      </c>
      <c r="B871" s="191" t="s">
        <v>6361</v>
      </c>
      <c r="C871" s="191" t="s">
        <v>782</v>
      </c>
      <c r="D871" s="190" t="s">
        <v>6362</v>
      </c>
      <c r="E871" s="233" t="s">
        <v>6363</v>
      </c>
      <c r="F871" s="190" t="s">
        <v>1871</v>
      </c>
      <c r="G871" s="233">
        <v>1</v>
      </c>
      <c r="H871" s="233">
        <v>1</v>
      </c>
      <c r="I871" s="233">
        <v>1</v>
      </c>
      <c r="J871" s="453">
        <v>20</v>
      </c>
      <c r="K871" s="355">
        <f t="shared" si="21"/>
        <v>20</v>
      </c>
      <c r="L871" s="233" t="s">
        <v>4035</v>
      </c>
      <c r="M871" s="47"/>
      <c r="N871" s="47"/>
      <c r="O871" s="47"/>
      <c r="P871" s="47"/>
      <c r="Q871" s="47"/>
      <c r="R871" s="47"/>
      <c r="S871" s="47"/>
      <c r="T871" s="47"/>
      <c r="U871" s="47"/>
      <c r="V871" s="47"/>
      <c r="W871" s="47"/>
      <c r="X871" s="47"/>
      <c r="Y871" s="47"/>
      <c r="Z871" s="47"/>
    </row>
    <row r="872" spans="1:26" ht="114.75">
      <c r="A872" s="191" t="s">
        <v>5067</v>
      </c>
      <c r="B872" s="191" t="s">
        <v>6361</v>
      </c>
      <c r="C872" s="191" t="s">
        <v>782</v>
      </c>
      <c r="D872" s="190" t="s">
        <v>6364</v>
      </c>
      <c r="E872" s="233" t="s">
        <v>6365</v>
      </c>
      <c r="F872" s="190" t="s">
        <v>722</v>
      </c>
      <c r="G872" s="233">
        <v>1</v>
      </c>
      <c r="H872" s="233">
        <v>1</v>
      </c>
      <c r="I872" s="233">
        <v>1</v>
      </c>
      <c r="J872" s="453">
        <v>20</v>
      </c>
      <c r="K872" s="355">
        <f t="shared" si="21"/>
        <v>20</v>
      </c>
      <c r="L872" s="233" t="s">
        <v>4035</v>
      </c>
      <c r="M872" s="47"/>
      <c r="N872" s="47"/>
      <c r="O872" s="47"/>
      <c r="P872" s="47"/>
      <c r="Q872" s="47"/>
      <c r="R872" s="47"/>
      <c r="S872" s="47"/>
      <c r="T872" s="47"/>
      <c r="U872" s="47"/>
      <c r="V872" s="47"/>
      <c r="W872" s="47"/>
      <c r="X872" s="47"/>
      <c r="Y872" s="47"/>
      <c r="Z872" s="47"/>
    </row>
    <row r="873" spans="1:26" ht="127.5">
      <c r="A873" s="191" t="s">
        <v>5067</v>
      </c>
      <c r="B873" s="191" t="s">
        <v>6361</v>
      </c>
      <c r="C873" s="191" t="s">
        <v>782</v>
      </c>
      <c r="D873" s="190" t="s">
        <v>6366</v>
      </c>
      <c r="E873" s="233" t="s">
        <v>6367</v>
      </c>
      <c r="F873" s="190" t="s">
        <v>722</v>
      </c>
      <c r="G873" s="233">
        <v>1</v>
      </c>
      <c r="H873" s="233">
        <v>1</v>
      </c>
      <c r="I873" s="233">
        <v>1</v>
      </c>
      <c r="J873" s="453">
        <v>20</v>
      </c>
      <c r="K873" s="355">
        <f t="shared" si="21"/>
        <v>20</v>
      </c>
      <c r="L873" s="233" t="s">
        <v>4035</v>
      </c>
      <c r="M873" s="47"/>
      <c r="N873" s="47"/>
      <c r="O873" s="47"/>
      <c r="P873" s="47"/>
      <c r="Q873" s="47"/>
      <c r="R873" s="47"/>
      <c r="S873" s="47"/>
      <c r="T873" s="47"/>
      <c r="U873" s="47"/>
      <c r="V873" s="47"/>
      <c r="W873" s="47"/>
      <c r="X873" s="47"/>
      <c r="Y873" s="47"/>
      <c r="Z873" s="47"/>
    </row>
    <row r="874" spans="1:26" ht="76.5">
      <c r="A874" s="191" t="s">
        <v>5067</v>
      </c>
      <c r="B874" s="191" t="s">
        <v>6368</v>
      </c>
      <c r="C874" s="191" t="s">
        <v>782</v>
      </c>
      <c r="D874" s="190" t="s">
        <v>6369</v>
      </c>
      <c r="E874" s="233" t="s">
        <v>6370</v>
      </c>
      <c r="F874" s="190" t="s">
        <v>722</v>
      </c>
      <c r="G874" s="366">
        <v>1</v>
      </c>
      <c r="H874" s="366">
        <v>1</v>
      </c>
      <c r="I874" s="366">
        <v>1</v>
      </c>
      <c r="J874" s="453">
        <v>20</v>
      </c>
      <c r="K874" s="355">
        <f t="shared" si="21"/>
        <v>20</v>
      </c>
      <c r="L874" s="233" t="s">
        <v>4035</v>
      </c>
      <c r="M874" s="47"/>
      <c r="N874" s="47"/>
      <c r="O874" s="47"/>
      <c r="P874" s="47"/>
      <c r="Q874" s="47"/>
      <c r="R874" s="47"/>
      <c r="S874" s="47"/>
      <c r="T874" s="47"/>
      <c r="U874" s="47"/>
      <c r="V874" s="47"/>
      <c r="W874" s="47"/>
      <c r="X874" s="47"/>
      <c r="Y874" s="47"/>
      <c r="Z874" s="47"/>
    </row>
    <row r="875" spans="1:26" ht="102">
      <c r="A875" s="191" t="s">
        <v>4082</v>
      </c>
      <c r="B875" s="358" t="s">
        <v>4083</v>
      </c>
      <c r="C875" s="191" t="s">
        <v>782</v>
      </c>
      <c r="D875" s="190" t="s">
        <v>5267</v>
      </c>
      <c r="E875" s="233" t="s">
        <v>5268</v>
      </c>
      <c r="F875" s="190" t="s">
        <v>722</v>
      </c>
      <c r="G875" s="366">
        <v>4</v>
      </c>
      <c r="H875" s="366">
        <v>3</v>
      </c>
      <c r="I875" s="366">
        <v>4</v>
      </c>
      <c r="J875" s="453">
        <v>10</v>
      </c>
      <c r="K875" s="355">
        <f t="shared" si="21"/>
        <v>2.5</v>
      </c>
      <c r="L875" s="233" t="s">
        <v>4035</v>
      </c>
      <c r="M875" s="47"/>
      <c r="N875" s="47"/>
      <c r="O875" s="47"/>
      <c r="P875" s="47"/>
      <c r="Q875" s="47"/>
      <c r="R875" s="47"/>
      <c r="S875" s="47"/>
      <c r="T875" s="47"/>
      <c r="U875" s="47"/>
      <c r="V875" s="47"/>
      <c r="W875" s="47"/>
      <c r="X875" s="47"/>
      <c r="Y875" s="47"/>
      <c r="Z875" s="47"/>
    </row>
    <row r="876" spans="1:26" ht="102">
      <c r="A876" s="191" t="s">
        <v>4082</v>
      </c>
      <c r="B876" s="358" t="s">
        <v>4083</v>
      </c>
      <c r="C876" s="191" t="s">
        <v>782</v>
      </c>
      <c r="D876" s="190" t="s">
        <v>5282</v>
      </c>
      <c r="E876" s="190" t="s">
        <v>5283</v>
      </c>
      <c r="F876" s="190" t="s">
        <v>722</v>
      </c>
      <c r="G876" s="356">
        <v>4</v>
      </c>
      <c r="H876" s="357">
        <v>3</v>
      </c>
      <c r="I876" s="357">
        <v>4</v>
      </c>
      <c r="J876" s="355">
        <v>20</v>
      </c>
      <c r="K876" s="355">
        <f t="shared" si="21"/>
        <v>5</v>
      </c>
      <c r="L876" s="233" t="s">
        <v>4035</v>
      </c>
      <c r="M876" s="47"/>
      <c r="N876" s="47"/>
      <c r="O876" s="47"/>
      <c r="P876" s="47"/>
      <c r="Q876" s="47"/>
      <c r="R876" s="47"/>
      <c r="S876" s="47"/>
      <c r="T876" s="47"/>
      <c r="U876" s="47"/>
      <c r="V876" s="47"/>
      <c r="W876" s="47"/>
      <c r="X876" s="47"/>
      <c r="Y876" s="47"/>
      <c r="Z876" s="47"/>
    </row>
    <row r="877" spans="1:26" ht="76.5">
      <c r="A877" s="191" t="s">
        <v>5112</v>
      </c>
      <c r="B877" s="191" t="s">
        <v>6371</v>
      </c>
      <c r="C877" s="191" t="s">
        <v>782</v>
      </c>
      <c r="D877" s="190" t="s">
        <v>6372</v>
      </c>
      <c r="E877" s="233" t="s">
        <v>6373</v>
      </c>
      <c r="F877" s="190" t="s">
        <v>722</v>
      </c>
      <c r="G877" s="366">
        <v>3</v>
      </c>
      <c r="H877" s="366">
        <v>3</v>
      </c>
      <c r="I877" s="366">
        <v>3</v>
      </c>
      <c r="J877" s="453">
        <v>10</v>
      </c>
      <c r="K877" s="355">
        <f t="shared" si="21"/>
        <v>3.3333333333333335</v>
      </c>
      <c r="L877" s="233" t="s">
        <v>4035</v>
      </c>
      <c r="M877" s="47"/>
      <c r="N877" s="47"/>
      <c r="O877" s="47"/>
      <c r="P877" s="47"/>
      <c r="Q877" s="47"/>
      <c r="R877" s="47"/>
      <c r="S877" s="47"/>
      <c r="T877" s="47"/>
      <c r="U877" s="47"/>
      <c r="V877" s="47"/>
      <c r="W877" s="47"/>
      <c r="X877" s="47"/>
      <c r="Y877" s="47"/>
      <c r="Z877" s="47"/>
    </row>
    <row r="878" spans="1:26" ht="76.5">
      <c r="A878" s="191" t="s">
        <v>5112</v>
      </c>
      <c r="B878" s="191" t="s">
        <v>6374</v>
      </c>
      <c r="C878" s="191" t="s">
        <v>782</v>
      </c>
      <c r="D878" s="190" t="s">
        <v>6375</v>
      </c>
      <c r="E878" s="233" t="s">
        <v>6145</v>
      </c>
      <c r="F878" s="190" t="s">
        <v>6287</v>
      </c>
      <c r="G878" s="366">
        <v>3</v>
      </c>
      <c r="H878" s="366">
        <v>3</v>
      </c>
      <c r="I878" s="366">
        <v>3</v>
      </c>
      <c r="J878" s="453">
        <v>10</v>
      </c>
      <c r="K878" s="355">
        <f t="shared" si="21"/>
        <v>3.3333333333333335</v>
      </c>
      <c r="L878" s="233" t="s">
        <v>4035</v>
      </c>
      <c r="M878" s="47"/>
      <c r="N878" s="47"/>
      <c r="O878" s="47"/>
      <c r="P878" s="47"/>
      <c r="Q878" s="47"/>
      <c r="R878" s="47"/>
      <c r="S878" s="47"/>
      <c r="T878" s="47"/>
      <c r="U878" s="47"/>
      <c r="V878" s="47"/>
      <c r="W878" s="47"/>
      <c r="X878" s="47"/>
      <c r="Y878" s="47"/>
      <c r="Z878" s="47"/>
    </row>
    <row r="879" spans="1:26" ht="89.25">
      <c r="A879" s="191" t="s">
        <v>5112</v>
      </c>
      <c r="B879" s="191" t="s">
        <v>6376</v>
      </c>
      <c r="C879" s="191" t="s">
        <v>782</v>
      </c>
      <c r="D879" s="190" t="s">
        <v>6377</v>
      </c>
      <c r="E879" s="233" t="s">
        <v>6378</v>
      </c>
      <c r="F879" s="190" t="s">
        <v>5817</v>
      </c>
      <c r="G879" s="366">
        <v>3</v>
      </c>
      <c r="H879" s="366">
        <v>3</v>
      </c>
      <c r="I879" s="366">
        <v>3</v>
      </c>
      <c r="J879" s="453">
        <v>20</v>
      </c>
      <c r="K879" s="355">
        <f t="shared" si="21"/>
        <v>6.666666666666667</v>
      </c>
      <c r="L879" s="233" t="s">
        <v>4035</v>
      </c>
      <c r="M879" s="47"/>
      <c r="N879" s="47"/>
      <c r="O879" s="47"/>
      <c r="P879" s="47"/>
      <c r="Q879" s="47"/>
      <c r="R879" s="47"/>
      <c r="S879" s="47"/>
      <c r="T879" s="47"/>
      <c r="U879" s="47"/>
      <c r="V879" s="47"/>
      <c r="W879" s="47"/>
      <c r="X879" s="47"/>
      <c r="Y879" s="47"/>
      <c r="Z879" s="47"/>
    </row>
    <row r="880" spans="1:26" ht="89.25">
      <c r="A880" s="191" t="s">
        <v>5112</v>
      </c>
      <c r="B880" s="191" t="s">
        <v>6379</v>
      </c>
      <c r="C880" s="191" t="s">
        <v>782</v>
      </c>
      <c r="D880" s="190" t="s">
        <v>6380</v>
      </c>
      <c r="E880" s="233" t="s">
        <v>6381</v>
      </c>
      <c r="F880" s="190" t="s">
        <v>722</v>
      </c>
      <c r="G880" s="366">
        <v>3</v>
      </c>
      <c r="H880" s="366">
        <v>3</v>
      </c>
      <c r="I880" s="366">
        <v>3</v>
      </c>
      <c r="J880" s="453">
        <v>20</v>
      </c>
      <c r="K880" s="355">
        <f t="shared" si="21"/>
        <v>6.666666666666667</v>
      </c>
      <c r="L880" s="233" t="s">
        <v>4035</v>
      </c>
      <c r="M880" s="47"/>
      <c r="N880" s="47"/>
      <c r="O880" s="47"/>
      <c r="P880" s="47"/>
      <c r="Q880" s="47"/>
      <c r="R880" s="47"/>
      <c r="S880" s="47"/>
      <c r="T880" s="47"/>
      <c r="U880" s="47"/>
      <c r="V880" s="47"/>
      <c r="W880" s="47"/>
      <c r="X880" s="47"/>
      <c r="Y880" s="47"/>
      <c r="Z880" s="47"/>
    </row>
    <row r="881" spans="1:26" ht="127.5">
      <c r="A881" s="191" t="s">
        <v>5118</v>
      </c>
      <c r="B881" s="191" t="s">
        <v>5119</v>
      </c>
      <c r="C881" s="191" t="s">
        <v>782</v>
      </c>
      <c r="D881" s="190" t="s">
        <v>6382</v>
      </c>
      <c r="E881" s="233" t="s">
        <v>6383</v>
      </c>
      <c r="F881" s="190" t="s">
        <v>722</v>
      </c>
      <c r="G881" s="233">
        <v>3</v>
      </c>
      <c r="H881" s="366">
        <v>3</v>
      </c>
      <c r="I881" s="366">
        <v>3</v>
      </c>
      <c r="J881" s="453">
        <v>20</v>
      </c>
      <c r="K881" s="355">
        <f t="shared" si="21"/>
        <v>6.666666666666667</v>
      </c>
      <c r="L881" s="233" t="s">
        <v>4035</v>
      </c>
      <c r="M881" s="47"/>
      <c r="N881" s="47"/>
      <c r="O881" s="47"/>
      <c r="P881" s="47"/>
      <c r="Q881" s="47"/>
      <c r="R881" s="47"/>
      <c r="S881" s="47"/>
      <c r="T881" s="47"/>
      <c r="U881" s="47"/>
      <c r="V881" s="47"/>
      <c r="W881" s="47"/>
      <c r="X881" s="47"/>
      <c r="Y881" s="47"/>
      <c r="Z881" s="47"/>
    </row>
    <row r="882" spans="1:26" ht="127.5">
      <c r="A882" s="191" t="s">
        <v>5118</v>
      </c>
      <c r="B882" s="191" t="s">
        <v>5119</v>
      </c>
      <c r="C882" s="191" t="s">
        <v>782</v>
      </c>
      <c r="D882" s="190" t="s">
        <v>6384</v>
      </c>
      <c r="E882" s="233" t="s">
        <v>6385</v>
      </c>
      <c r="F882" s="190" t="s">
        <v>722</v>
      </c>
      <c r="G882" s="233">
        <v>3</v>
      </c>
      <c r="H882" s="366">
        <v>3</v>
      </c>
      <c r="I882" s="366">
        <v>3</v>
      </c>
      <c r="J882" s="453">
        <v>20</v>
      </c>
      <c r="K882" s="355">
        <f t="shared" si="21"/>
        <v>6.666666666666667</v>
      </c>
      <c r="L882" s="233" t="s">
        <v>4035</v>
      </c>
      <c r="M882" s="47"/>
      <c r="N882" s="47"/>
      <c r="O882" s="47"/>
      <c r="P882" s="47"/>
      <c r="Q882" s="47"/>
      <c r="R882" s="47"/>
      <c r="S882" s="47"/>
      <c r="T882" s="47"/>
      <c r="U882" s="47"/>
      <c r="V882" s="47"/>
      <c r="W882" s="47"/>
      <c r="X882" s="47"/>
      <c r="Y882" s="47"/>
      <c r="Z882" s="47"/>
    </row>
    <row r="883" spans="1:26" ht="127.5">
      <c r="A883" s="191" t="s">
        <v>5118</v>
      </c>
      <c r="B883" s="191" t="s">
        <v>5119</v>
      </c>
      <c r="C883" s="191" t="s">
        <v>782</v>
      </c>
      <c r="D883" s="190" t="s">
        <v>6386</v>
      </c>
      <c r="E883" s="233" t="s">
        <v>6387</v>
      </c>
      <c r="F883" s="190" t="s">
        <v>722</v>
      </c>
      <c r="G883" s="233">
        <v>3</v>
      </c>
      <c r="H883" s="366">
        <v>3</v>
      </c>
      <c r="I883" s="366">
        <v>3</v>
      </c>
      <c r="J883" s="453">
        <v>20</v>
      </c>
      <c r="K883" s="355">
        <f t="shared" si="21"/>
        <v>6.666666666666667</v>
      </c>
      <c r="L883" s="233" t="s">
        <v>4035</v>
      </c>
      <c r="M883" s="47"/>
      <c r="N883" s="47"/>
      <c r="O883" s="47"/>
      <c r="P883" s="47"/>
      <c r="Q883" s="47"/>
      <c r="R883" s="47"/>
      <c r="S883" s="47"/>
      <c r="T883" s="47"/>
      <c r="U883" s="47"/>
      <c r="V883" s="47"/>
      <c r="W883" s="47"/>
      <c r="X883" s="47"/>
      <c r="Y883" s="47"/>
      <c r="Z883" s="47"/>
    </row>
    <row r="884" spans="1:26" ht="89.25">
      <c r="A884" s="191" t="s">
        <v>6388</v>
      </c>
      <c r="B884" s="191" t="s">
        <v>6389</v>
      </c>
      <c r="C884" s="191" t="s">
        <v>782</v>
      </c>
      <c r="D884" s="190" t="s">
        <v>6390</v>
      </c>
      <c r="E884" s="233" t="s">
        <v>6391</v>
      </c>
      <c r="F884" s="190" t="s">
        <v>722</v>
      </c>
      <c r="G884" s="233">
        <v>4</v>
      </c>
      <c r="H884" s="233">
        <v>4</v>
      </c>
      <c r="I884" s="233">
        <v>4</v>
      </c>
      <c r="J884" s="453">
        <v>20</v>
      </c>
      <c r="K884" s="355">
        <f t="shared" si="21"/>
        <v>5</v>
      </c>
      <c r="L884" s="233" t="s">
        <v>4035</v>
      </c>
      <c r="M884" s="47"/>
      <c r="N884" s="47"/>
      <c r="O884" s="47"/>
      <c r="P884" s="47"/>
      <c r="Q884" s="47"/>
      <c r="R884" s="47"/>
      <c r="S884" s="47"/>
      <c r="T884" s="47"/>
      <c r="U884" s="47"/>
      <c r="V884" s="47"/>
      <c r="W884" s="47"/>
      <c r="X884" s="47"/>
      <c r="Y884" s="47"/>
      <c r="Z884" s="47"/>
    </row>
    <row r="885" spans="1:26" ht="89.25">
      <c r="A885" s="191" t="s">
        <v>6388</v>
      </c>
      <c r="B885" s="191" t="s">
        <v>6389</v>
      </c>
      <c r="C885" s="191" t="s">
        <v>782</v>
      </c>
      <c r="D885" s="190" t="s">
        <v>6392</v>
      </c>
      <c r="E885" s="233" t="s">
        <v>6393</v>
      </c>
      <c r="F885" s="190" t="s">
        <v>722</v>
      </c>
      <c r="G885" s="233">
        <v>4</v>
      </c>
      <c r="H885" s="233">
        <v>4</v>
      </c>
      <c r="I885" s="233">
        <v>4</v>
      </c>
      <c r="J885" s="453">
        <v>20</v>
      </c>
      <c r="K885" s="355">
        <f t="shared" si="21"/>
        <v>5</v>
      </c>
      <c r="L885" s="233" t="s">
        <v>4035</v>
      </c>
      <c r="M885" s="47"/>
      <c r="N885" s="47"/>
      <c r="O885" s="47"/>
      <c r="P885" s="47"/>
      <c r="Q885" s="47"/>
      <c r="R885" s="47"/>
      <c r="S885" s="47"/>
      <c r="T885" s="47"/>
      <c r="U885" s="47"/>
      <c r="V885" s="47"/>
      <c r="W885" s="47"/>
      <c r="X885" s="47"/>
      <c r="Y885" s="47"/>
      <c r="Z885" s="47"/>
    </row>
    <row r="886" spans="1:26" ht="89.25">
      <c r="A886" s="191" t="s">
        <v>6388</v>
      </c>
      <c r="B886" s="191" t="s">
        <v>6394</v>
      </c>
      <c r="C886" s="191" t="s">
        <v>782</v>
      </c>
      <c r="D886" s="190" t="s">
        <v>6395</v>
      </c>
      <c r="E886" s="233" t="s">
        <v>6158</v>
      </c>
      <c r="F886" s="190" t="s">
        <v>722</v>
      </c>
      <c r="G886" s="366">
        <v>4</v>
      </c>
      <c r="H886" s="233">
        <v>4</v>
      </c>
      <c r="I886" s="233">
        <v>4</v>
      </c>
      <c r="J886" s="453">
        <v>20</v>
      </c>
      <c r="K886" s="355">
        <f t="shared" si="21"/>
        <v>5</v>
      </c>
      <c r="L886" s="233" t="s">
        <v>4035</v>
      </c>
      <c r="M886" s="47"/>
      <c r="N886" s="47"/>
      <c r="O886" s="47"/>
      <c r="P886" s="47"/>
      <c r="Q886" s="47"/>
      <c r="R886" s="47"/>
      <c r="S886" s="47"/>
      <c r="T886" s="47"/>
      <c r="U886" s="47"/>
      <c r="V886" s="47"/>
      <c r="W886" s="47"/>
      <c r="X886" s="47"/>
      <c r="Y886" s="47"/>
      <c r="Z886" s="47"/>
    </row>
    <row r="887" spans="1:26" ht="89.25">
      <c r="A887" s="191" t="s">
        <v>6388</v>
      </c>
      <c r="B887" s="191" t="s">
        <v>6394</v>
      </c>
      <c r="C887" s="191" t="s">
        <v>782</v>
      </c>
      <c r="D887" s="190" t="s">
        <v>6396</v>
      </c>
      <c r="E887" s="233" t="s">
        <v>6397</v>
      </c>
      <c r="F887" s="190" t="s">
        <v>722</v>
      </c>
      <c r="G887" s="366">
        <v>4</v>
      </c>
      <c r="H887" s="233">
        <v>4</v>
      </c>
      <c r="I887" s="233">
        <v>4</v>
      </c>
      <c r="J887" s="453">
        <v>20</v>
      </c>
      <c r="K887" s="355">
        <f t="shared" si="21"/>
        <v>5</v>
      </c>
      <c r="L887" s="233" t="s">
        <v>4035</v>
      </c>
      <c r="M887" s="47"/>
      <c r="N887" s="47"/>
      <c r="O887" s="47"/>
      <c r="P887" s="47"/>
      <c r="Q887" s="47"/>
      <c r="R887" s="47"/>
      <c r="S887" s="47"/>
      <c r="T887" s="47"/>
      <c r="U887" s="47"/>
      <c r="V887" s="47"/>
      <c r="W887" s="47"/>
      <c r="X887" s="47"/>
      <c r="Y887" s="47"/>
      <c r="Z887" s="47"/>
    </row>
    <row r="888" spans="1:26" ht="102">
      <c r="A888" s="191" t="s">
        <v>6398</v>
      </c>
      <c r="B888" s="191" t="s">
        <v>4916</v>
      </c>
      <c r="C888" s="191" t="s">
        <v>782</v>
      </c>
      <c r="D888" s="190" t="s">
        <v>6071</v>
      </c>
      <c r="E888" s="190" t="s">
        <v>6072</v>
      </c>
      <c r="F888" s="190" t="s">
        <v>2141</v>
      </c>
      <c r="G888" s="190">
        <v>4</v>
      </c>
      <c r="H888" s="190">
        <v>3</v>
      </c>
      <c r="I888" s="190">
        <v>4</v>
      </c>
      <c r="J888" s="355">
        <v>20</v>
      </c>
      <c r="K888" s="355">
        <f t="shared" si="21"/>
        <v>5</v>
      </c>
      <c r="L888" s="233" t="s">
        <v>4035</v>
      </c>
      <c r="M888" s="47"/>
      <c r="N888" s="47"/>
      <c r="O888" s="47"/>
      <c r="P888" s="47"/>
      <c r="Q888" s="47"/>
      <c r="R888" s="47"/>
      <c r="S888" s="47"/>
      <c r="T888" s="47"/>
      <c r="U888" s="47"/>
      <c r="V888" s="47"/>
      <c r="W888" s="47"/>
      <c r="X888" s="47"/>
      <c r="Y888" s="47"/>
      <c r="Z888" s="47"/>
    </row>
    <row r="889" spans="1:26" ht="114.75">
      <c r="A889" s="191" t="s">
        <v>6398</v>
      </c>
      <c r="B889" s="191" t="s">
        <v>4916</v>
      </c>
      <c r="C889" s="191" t="s">
        <v>782</v>
      </c>
      <c r="D889" s="190" t="s">
        <v>6073</v>
      </c>
      <c r="E889" s="190" t="s">
        <v>6074</v>
      </c>
      <c r="F889" s="190" t="s">
        <v>2141</v>
      </c>
      <c r="G889" s="190">
        <v>4</v>
      </c>
      <c r="H889" s="190">
        <v>3</v>
      </c>
      <c r="I889" s="191">
        <v>4</v>
      </c>
      <c r="J889" s="355">
        <v>20</v>
      </c>
      <c r="K889" s="355">
        <f t="shared" si="21"/>
        <v>5</v>
      </c>
      <c r="L889" s="233" t="s">
        <v>4035</v>
      </c>
      <c r="M889" s="47"/>
      <c r="N889" s="47"/>
      <c r="O889" s="47"/>
      <c r="P889" s="47"/>
      <c r="Q889" s="47"/>
      <c r="R889" s="47"/>
      <c r="S889" s="47"/>
      <c r="T889" s="47"/>
      <c r="U889" s="47"/>
      <c r="V889" s="47"/>
      <c r="W889" s="47"/>
      <c r="X889" s="47"/>
      <c r="Y889" s="47"/>
      <c r="Z889" s="47"/>
    </row>
    <row r="890" spans="1:26" ht="102">
      <c r="A890" s="191" t="s">
        <v>6398</v>
      </c>
      <c r="B890" s="191" t="s">
        <v>4916</v>
      </c>
      <c r="C890" s="191" t="s">
        <v>782</v>
      </c>
      <c r="D890" s="190" t="s">
        <v>6075</v>
      </c>
      <c r="E890" s="190" t="s">
        <v>6076</v>
      </c>
      <c r="F890" s="190" t="s">
        <v>6077</v>
      </c>
      <c r="G890" s="190">
        <v>4</v>
      </c>
      <c r="H890" s="190">
        <v>3</v>
      </c>
      <c r="I890" s="191">
        <v>4</v>
      </c>
      <c r="J890" s="355">
        <v>20</v>
      </c>
      <c r="K890" s="355">
        <f t="shared" si="21"/>
        <v>5</v>
      </c>
      <c r="L890" s="233" t="s">
        <v>4035</v>
      </c>
      <c r="M890" s="47"/>
      <c r="N890" s="47"/>
      <c r="O890" s="47"/>
      <c r="P890" s="47"/>
      <c r="Q890" s="47"/>
      <c r="R890" s="47"/>
      <c r="S890" s="47"/>
      <c r="T890" s="47"/>
      <c r="U890" s="47"/>
      <c r="V890" s="47"/>
      <c r="W890" s="47"/>
      <c r="X890" s="47"/>
      <c r="Y890" s="47"/>
      <c r="Z890" s="47"/>
    </row>
    <row r="891" spans="1:26" ht="63.75">
      <c r="A891" s="191" t="s">
        <v>6398</v>
      </c>
      <c r="B891" s="191" t="s">
        <v>4916</v>
      </c>
      <c r="C891" s="191" t="s">
        <v>782</v>
      </c>
      <c r="D891" s="190" t="s">
        <v>6078</v>
      </c>
      <c r="E891" s="190" t="s">
        <v>6079</v>
      </c>
      <c r="F891" s="190" t="s">
        <v>2141</v>
      </c>
      <c r="G891" s="190">
        <v>4</v>
      </c>
      <c r="H891" s="190">
        <v>3</v>
      </c>
      <c r="I891" s="191">
        <v>4</v>
      </c>
      <c r="J891" s="355">
        <v>20</v>
      </c>
      <c r="K891" s="355">
        <f t="shared" si="21"/>
        <v>5</v>
      </c>
      <c r="L891" s="233" t="s">
        <v>4035</v>
      </c>
      <c r="M891" s="47"/>
      <c r="N891" s="47"/>
      <c r="O891" s="47"/>
      <c r="P891" s="47"/>
      <c r="Q891" s="47"/>
      <c r="R891" s="47"/>
      <c r="S891" s="47"/>
      <c r="T891" s="47"/>
      <c r="U891" s="47"/>
      <c r="V891" s="47"/>
      <c r="W891" s="47"/>
      <c r="X891" s="47"/>
      <c r="Y891" s="47"/>
      <c r="Z891" s="47"/>
    </row>
    <row r="892" spans="1:26" ht="102">
      <c r="A892" s="191" t="s">
        <v>6398</v>
      </c>
      <c r="B892" s="191" t="s">
        <v>4916</v>
      </c>
      <c r="C892" s="191" t="s">
        <v>782</v>
      </c>
      <c r="D892" s="190" t="s">
        <v>6399</v>
      </c>
      <c r="E892" s="470" t="s">
        <v>6400</v>
      </c>
      <c r="F892" s="190" t="s">
        <v>2141</v>
      </c>
      <c r="G892" s="190">
        <v>4</v>
      </c>
      <c r="H892" s="190">
        <v>3</v>
      </c>
      <c r="I892" s="191">
        <v>4</v>
      </c>
      <c r="J892" s="355">
        <v>20</v>
      </c>
      <c r="K892" s="355">
        <f t="shared" si="21"/>
        <v>5</v>
      </c>
      <c r="L892" s="233" t="s">
        <v>4035</v>
      </c>
      <c r="M892" s="47"/>
      <c r="N892" s="47"/>
      <c r="O892" s="47"/>
      <c r="P892" s="47"/>
      <c r="Q892" s="47"/>
      <c r="R892" s="47"/>
      <c r="S892" s="47"/>
      <c r="T892" s="47"/>
      <c r="U892" s="47"/>
      <c r="V892" s="47"/>
      <c r="W892" s="47"/>
      <c r="X892" s="47"/>
      <c r="Y892" s="47"/>
      <c r="Z892" s="47"/>
    </row>
    <row r="893" spans="1:26" ht="76.5">
      <c r="A893" s="191" t="s">
        <v>6398</v>
      </c>
      <c r="B893" s="191" t="s">
        <v>4916</v>
      </c>
      <c r="C893" s="191" t="s">
        <v>782</v>
      </c>
      <c r="D893" s="190" t="s">
        <v>6080</v>
      </c>
      <c r="E893" s="190" t="s">
        <v>6081</v>
      </c>
      <c r="F893" s="190" t="s">
        <v>2141</v>
      </c>
      <c r="G893" s="190">
        <v>4</v>
      </c>
      <c r="H893" s="190">
        <v>3</v>
      </c>
      <c r="I893" s="191">
        <v>4</v>
      </c>
      <c r="J893" s="355">
        <v>20</v>
      </c>
      <c r="K893" s="355">
        <f t="shared" si="21"/>
        <v>5</v>
      </c>
      <c r="L893" s="233" t="s">
        <v>4035</v>
      </c>
      <c r="M893" s="47"/>
      <c r="N893" s="47"/>
      <c r="O893" s="47"/>
      <c r="P893" s="47"/>
      <c r="Q893" s="47"/>
      <c r="R893" s="47"/>
      <c r="S893" s="47"/>
      <c r="T893" s="47"/>
      <c r="U893" s="47"/>
      <c r="V893" s="47"/>
      <c r="W893" s="47"/>
      <c r="X893" s="47"/>
      <c r="Y893" s="47"/>
      <c r="Z893" s="47"/>
    </row>
    <row r="894" spans="1:26" ht="51">
      <c r="A894" s="191" t="s">
        <v>6398</v>
      </c>
      <c r="B894" s="191" t="s">
        <v>4916</v>
      </c>
      <c r="C894" s="191" t="s">
        <v>782</v>
      </c>
      <c r="D894" s="190" t="s">
        <v>4935</v>
      </c>
      <c r="E894" s="190" t="s">
        <v>6401</v>
      </c>
      <c r="F894" s="190" t="s">
        <v>2141</v>
      </c>
      <c r="G894" s="190">
        <v>4</v>
      </c>
      <c r="H894" s="190">
        <v>3</v>
      </c>
      <c r="I894" s="191">
        <v>4</v>
      </c>
      <c r="J894" s="355">
        <v>20</v>
      </c>
      <c r="K894" s="355">
        <f t="shared" si="21"/>
        <v>5</v>
      </c>
      <c r="L894" s="233" t="s">
        <v>4035</v>
      </c>
      <c r="M894" s="47"/>
      <c r="N894" s="47"/>
      <c r="O894" s="47"/>
      <c r="P894" s="47"/>
      <c r="Q894" s="47"/>
      <c r="R894" s="47"/>
      <c r="S894" s="47"/>
      <c r="T894" s="47"/>
      <c r="U894" s="47"/>
      <c r="V894" s="47"/>
      <c r="W894" s="47"/>
      <c r="X894" s="47"/>
      <c r="Y894" s="47"/>
      <c r="Z894" s="47"/>
    </row>
    <row r="895" spans="1:26" ht="216.75">
      <c r="A895" s="191" t="s">
        <v>6398</v>
      </c>
      <c r="B895" s="191" t="s">
        <v>4916</v>
      </c>
      <c r="C895" s="191" t="s">
        <v>782</v>
      </c>
      <c r="D895" s="190" t="s">
        <v>6082</v>
      </c>
      <c r="E895" s="470" t="s">
        <v>6402</v>
      </c>
      <c r="F895" s="190" t="s">
        <v>2141</v>
      </c>
      <c r="G895" s="190">
        <v>4</v>
      </c>
      <c r="H895" s="190">
        <v>3</v>
      </c>
      <c r="I895" s="191">
        <v>4</v>
      </c>
      <c r="J895" s="355">
        <v>20</v>
      </c>
      <c r="K895" s="355">
        <f t="shared" si="21"/>
        <v>5</v>
      </c>
      <c r="L895" s="233" t="s">
        <v>4035</v>
      </c>
      <c r="M895" s="47"/>
      <c r="N895" s="47"/>
      <c r="O895" s="47"/>
      <c r="P895" s="47"/>
      <c r="Q895" s="47"/>
      <c r="R895" s="47"/>
      <c r="S895" s="47"/>
      <c r="T895" s="47"/>
      <c r="U895" s="47"/>
      <c r="V895" s="47"/>
      <c r="W895" s="47"/>
      <c r="X895" s="47"/>
      <c r="Y895" s="47"/>
      <c r="Z895" s="47"/>
    </row>
    <row r="896" spans="1:26" ht="76.5">
      <c r="A896" s="191" t="s">
        <v>6398</v>
      </c>
      <c r="B896" s="191" t="s">
        <v>4916</v>
      </c>
      <c r="C896" s="191" t="s">
        <v>782</v>
      </c>
      <c r="D896" s="190" t="s">
        <v>6403</v>
      </c>
      <c r="E896" s="190" t="s">
        <v>6404</v>
      </c>
      <c r="F896" s="190" t="s">
        <v>2141</v>
      </c>
      <c r="G896" s="190">
        <v>4</v>
      </c>
      <c r="H896" s="190">
        <v>3</v>
      </c>
      <c r="I896" s="191">
        <v>4</v>
      </c>
      <c r="J896" s="355">
        <v>20</v>
      </c>
      <c r="K896" s="355">
        <f t="shared" si="21"/>
        <v>5</v>
      </c>
      <c r="L896" s="233" t="s">
        <v>4035</v>
      </c>
      <c r="M896" s="47"/>
      <c r="N896" s="47"/>
      <c r="O896" s="47"/>
      <c r="P896" s="47"/>
      <c r="Q896" s="47"/>
      <c r="R896" s="47"/>
      <c r="S896" s="47"/>
      <c r="T896" s="47"/>
      <c r="U896" s="47"/>
      <c r="V896" s="47"/>
      <c r="W896" s="47"/>
      <c r="X896" s="47"/>
      <c r="Y896" s="47"/>
      <c r="Z896" s="47"/>
    </row>
    <row r="897" spans="1:26" ht="76.5">
      <c r="A897" s="191" t="s">
        <v>6398</v>
      </c>
      <c r="B897" s="191" t="s">
        <v>4916</v>
      </c>
      <c r="C897" s="191" t="s">
        <v>782</v>
      </c>
      <c r="D897" s="190" t="s">
        <v>6084</v>
      </c>
      <c r="E897" s="190" t="s">
        <v>6085</v>
      </c>
      <c r="F897" s="190" t="s">
        <v>2141</v>
      </c>
      <c r="G897" s="190">
        <v>4</v>
      </c>
      <c r="H897" s="190">
        <v>3</v>
      </c>
      <c r="I897" s="191">
        <v>4</v>
      </c>
      <c r="J897" s="355">
        <v>20</v>
      </c>
      <c r="K897" s="355">
        <f t="shared" si="21"/>
        <v>5</v>
      </c>
      <c r="L897" s="233" t="s">
        <v>4035</v>
      </c>
      <c r="M897" s="47"/>
      <c r="N897" s="47"/>
      <c r="O897" s="47"/>
      <c r="P897" s="47"/>
      <c r="Q897" s="47"/>
      <c r="R897" s="47"/>
      <c r="S897" s="47"/>
      <c r="T897" s="47"/>
      <c r="U897" s="47"/>
      <c r="V897" s="47"/>
      <c r="W897" s="47"/>
      <c r="X897" s="47"/>
      <c r="Y897" s="47"/>
      <c r="Z897" s="47"/>
    </row>
    <row r="898" spans="1:26" ht="89.25">
      <c r="A898" s="191" t="s">
        <v>6398</v>
      </c>
      <c r="B898" s="191" t="s">
        <v>4916</v>
      </c>
      <c r="C898" s="191" t="s">
        <v>782</v>
      </c>
      <c r="D898" s="190" t="s">
        <v>6086</v>
      </c>
      <c r="E898" s="190" t="s">
        <v>6087</v>
      </c>
      <c r="F898" s="190" t="s">
        <v>6088</v>
      </c>
      <c r="G898" s="190">
        <v>4</v>
      </c>
      <c r="H898" s="190">
        <v>3</v>
      </c>
      <c r="I898" s="191">
        <v>4</v>
      </c>
      <c r="J898" s="355">
        <v>10</v>
      </c>
      <c r="K898" s="355">
        <f t="shared" si="21"/>
        <v>2.5</v>
      </c>
      <c r="L898" s="233" t="s">
        <v>4035</v>
      </c>
      <c r="M898" s="47"/>
      <c r="N898" s="47"/>
      <c r="O898" s="47"/>
      <c r="P898" s="47"/>
      <c r="Q898" s="47"/>
      <c r="R898" s="47"/>
      <c r="S898" s="47"/>
      <c r="T898" s="47"/>
      <c r="U898" s="47"/>
      <c r="V898" s="47"/>
      <c r="W898" s="47"/>
      <c r="X898" s="47"/>
      <c r="Y898" s="47"/>
      <c r="Z898" s="47"/>
    </row>
    <row r="899" spans="1:26" ht="76.5">
      <c r="A899" s="191" t="s">
        <v>6398</v>
      </c>
      <c r="B899" s="191" t="s">
        <v>4916</v>
      </c>
      <c r="C899" s="191" t="s">
        <v>782</v>
      </c>
      <c r="D899" s="190" t="s">
        <v>6089</v>
      </c>
      <c r="E899" s="190" t="s">
        <v>6090</v>
      </c>
      <c r="F899" s="190" t="s">
        <v>2141</v>
      </c>
      <c r="G899" s="190">
        <v>4</v>
      </c>
      <c r="H899" s="190">
        <v>3</v>
      </c>
      <c r="I899" s="191">
        <v>4</v>
      </c>
      <c r="J899" s="355">
        <v>20</v>
      </c>
      <c r="K899" s="355">
        <f t="shared" si="21"/>
        <v>5</v>
      </c>
      <c r="L899" s="233" t="s">
        <v>4035</v>
      </c>
      <c r="M899" s="47"/>
      <c r="N899" s="47"/>
      <c r="O899" s="47"/>
      <c r="P899" s="47"/>
      <c r="Q899" s="47"/>
      <c r="R899" s="47"/>
      <c r="S899" s="47"/>
      <c r="T899" s="47"/>
      <c r="U899" s="47"/>
      <c r="V899" s="47"/>
      <c r="W899" s="47"/>
      <c r="X899" s="47"/>
      <c r="Y899" s="47"/>
      <c r="Z899" s="47"/>
    </row>
    <row r="900" spans="1:26" ht="76.5">
      <c r="A900" s="191" t="s">
        <v>6398</v>
      </c>
      <c r="B900" s="191" t="s">
        <v>4916</v>
      </c>
      <c r="C900" s="191" t="s">
        <v>782</v>
      </c>
      <c r="D900" s="190" t="s">
        <v>6091</v>
      </c>
      <c r="E900" s="190" t="s">
        <v>6092</v>
      </c>
      <c r="F900" s="190" t="s">
        <v>2141</v>
      </c>
      <c r="G900" s="190">
        <v>4</v>
      </c>
      <c r="H900" s="190">
        <v>3</v>
      </c>
      <c r="I900" s="191">
        <v>4</v>
      </c>
      <c r="J900" s="355">
        <v>20</v>
      </c>
      <c r="K900" s="355">
        <f t="shared" si="21"/>
        <v>5</v>
      </c>
      <c r="L900" s="233" t="s">
        <v>4035</v>
      </c>
      <c r="M900" s="47"/>
      <c r="N900" s="47"/>
      <c r="O900" s="47"/>
      <c r="P900" s="47"/>
      <c r="Q900" s="47"/>
      <c r="R900" s="47"/>
      <c r="S900" s="47"/>
      <c r="T900" s="47"/>
      <c r="U900" s="47"/>
      <c r="V900" s="47"/>
      <c r="W900" s="47"/>
      <c r="X900" s="47"/>
      <c r="Y900" s="47"/>
      <c r="Z900" s="47"/>
    </row>
    <row r="901" spans="1:26" ht="89.25">
      <c r="A901" s="191" t="s">
        <v>6398</v>
      </c>
      <c r="B901" s="191" t="s">
        <v>4916</v>
      </c>
      <c r="C901" s="191" t="s">
        <v>782</v>
      </c>
      <c r="D901" s="190" t="s">
        <v>6093</v>
      </c>
      <c r="E901" s="190" t="s">
        <v>6094</v>
      </c>
      <c r="F901" s="190" t="s">
        <v>2141</v>
      </c>
      <c r="G901" s="190">
        <v>4</v>
      </c>
      <c r="H901" s="190">
        <v>3</v>
      </c>
      <c r="I901" s="191">
        <v>4</v>
      </c>
      <c r="J901" s="355">
        <v>20</v>
      </c>
      <c r="K901" s="355">
        <f t="shared" si="21"/>
        <v>5</v>
      </c>
      <c r="L901" s="233" t="s">
        <v>4035</v>
      </c>
      <c r="M901" s="47"/>
      <c r="N901" s="47"/>
      <c r="O901" s="47"/>
      <c r="P901" s="47"/>
      <c r="Q901" s="47"/>
      <c r="R901" s="47"/>
      <c r="S901" s="47"/>
      <c r="T901" s="47"/>
      <c r="U901" s="47"/>
      <c r="V901" s="47"/>
      <c r="W901" s="47"/>
      <c r="X901" s="47"/>
      <c r="Y901" s="47"/>
      <c r="Z901" s="47"/>
    </row>
    <row r="902" spans="1:26" ht="76.5">
      <c r="A902" s="191" t="s">
        <v>6398</v>
      </c>
      <c r="B902" s="191" t="s">
        <v>4916</v>
      </c>
      <c r="C902" s="191" t="s">
        <v>782</v>
      </c>
      <c r="D902" s="190" t="s">
        <v>6095</v>
      </c>
      <c r="E902" s="190" t="s">
        <v>6096</v>
      </c>
      <c r="F902" s="190" t="s">
        <v>6088</v>
      </c>
      <c r="G902" s="190">
        <v>4</v>
      </c>
      <c r="H902" s="190">
        <v>3</v>
      </c>
      <c r="I902" s="191">
        <v>4</v>
      </c>
      <c r="J902" s="355">
        <v>10</v>
      </c>
      <c r="K902" s="355">
        <f t="shared" ref="K902:K961" si="22">J902/I902</f>
        <v>2.5</v>
      </c>
      <c r="L902" s="233" t="s">
        <v>4035</v>
      </c>
      <c r="M902" s="47"/>
      <c r="N902" s="47"/>
      <c r="O902" s="47"/>
      <c r="P902" s="47"/>
      <c r="Q902" s="47"/>
      <c r="R902" s="47"/>
      <c r="S902" s="47"/>
      <c r="T902" s="47"/>
      <c r="U902" s="47"/>
      <c r="V902" s="47"/>
      <c r="W902" s="47"/>
      <c r="X902" s="47"/>
      <c r="Y902" s="47"/>
      <c r="Z902" s="47"/>
    </row>
    <row r="903" spans="1:26" ht="89.25">
      <c r="A903" s="191" t="s">
        <v>6398</v>
      </c>
      <c r="B903" s="191" t="s">
        <v>4916</v>
      </c>
      <c r="C903" s="191" t="s">
        <v>782</v>
      </c>
      <c r="D903" s="190" t="s">
        <v>6097</v>
      </c>
      <c r="E903" s="190" t="s">
        <v>6098</v>
      </c>
      <c r="F903" s="190" t="s">
        <v>2141</v>
      </c>
      <c r="G903" s="190">
        <v>4</v>
      </c>
      <c r="H903" s="190">
        <v>3</v>
      </c>
      <c r="I903" s="191">
        <v>4</v>
      </c>
      <c r="J903" s="355">
        <v>20</v>
      </c>
      <c r="K903" s="355">
        <f t="shared" si="22"/>
        <v>5</v>
      </c>
      <c r="L903" s="233" t="s">
        <v>4035</v>
      </c>
      <c r="M903" s="47"/>
      <c r="N903" s="47"/>
      <c r="O903" s="47"/>
      <c r="P903" s="47"/>
      <c r="Q903" s="47"/>
      <c r="R903" s="47"/>
      <c r="S903" s="47"/>
      <c r="T903" s="47"/>
      <c r="U903" s="47"/>
      <c r="V903" s="47"/>
      <c r="W903" s="47"/>
      <c r="X903" s="47"/>
      <c r="Y903" s="47"/>
      <c r="Z903" s="47"/>
    </row>
    <row r="904" spans="1:26" ht="51">
      <c r="A904" s="191" t="s">
        <v>6398</v>
      </c>
      <c r="B904" s="191" t="s">
        <v>4916</v>
      </c>
      <c r="C904" s="191" t="s">
        <v>782</v>
      </c>
      <c r="D904" s="190" t="s">
        <v>6099</v>
      </c>
      <c r="E904" s="190" t="s">
        <v>6100</v>
      </c>
      <c r="F904" s="190" t="s">
        <v>2141</v>
      </c>
      <c r="G904" s="190">
        <v>4</v>
      </c>
      <c r="H904" s="190">
        <v>3</v>
      </c>
      <c r="I904" s="191">
        <v>4</v>
      </c>
      <c r="J904" s="355">
        <v>20</v>
      </c>
      <c r="K904" s="355">
        <f t="shared" si="22"/>
        <v>5</v>
      </c>
      <c r="L904" s="233" t="s">
        <v>4035</v>
      </c>
      <c r="M904" s="47"/>
      <c r="N904" s="47"/>
      <c r="O904" s="47"/>
      <c r="P904" s="47"/>
      <c r="Q904" s="47"/>
      <c r="R904" s="47"/>
      <c r="S904" s="47"/>
      <c r="T904" s="47"/>
      <c r="U904" s="47"/>
      <c r="V904" s="47"/>
      <c r="W904" s="47"/>
      <c r="X904" s="47"/>
      <c r="Y904" s="47"/>
      <c r="Z904" s="47"/>
    </row>
    <row r="905" spans="1:26" ht="51">
      <c r="A905" s="191" t="s">
        <v>6398</v>
      </c>
      <c r="B905" s="191" t="s">
        <v>4916</v>
      </c>
      <c r="C905" s="191" t="s">
        <v>782</v>
      </c>
      <c r="D905" s="190" t="s">
        <v>6101</v>
      </c>
      <c r="E905" s="190" t="s">
        <v>6102</v>
      </c>
      <c r="F905" s="190" t="s">
        <v>2141</v>
      </c>
      <c r="G905" s="190">
        <v>4</v>
      </c>
      <c r="H905" s="190">
        <v>3</v>
      </c>
      <c r="I905" s="191">
        <v>4</v>
      </c>
      <c r="J905" s="355">
        <v>20</v>
      </c>
      <c r="K905" s="355">
        <f t="shared" si="22"/>
        <v>5</v>
      </c>
      <c r="L905" s="233" t="s">
        <v>4035</v>
      </c>
      <c r="M905" s="47"/>
      <c r="N905" s="47"/>
      <c r="O905" s="47"/>
      <c r="P905" s="47"/>
      <c r="Q905" s="47"/>
      <c r="R905" s="47"/>
      <c r="S905" s="47"/>
      <c r="T905" s="47"/>
      <c r="U905" s="47"/>
      <c r="V905" s="47"/>
      <c r="W905" s="47"/>
      <c r="X905" s="47"/>
      <c r="Y905" s="47"/>
      <c r="Z905" s="47"/>
    </row>
    <row r="906" spans="1:26" ht="63.75">
      <c r="A906" s="191" t="s">
        <v>6398</v>
      </c>
      <c r="B906" s="191" t="s">
        <v>4916</v>
      </c>
      <c r="C906" s="191" t="s">
        <v>782</v>
      </c>
      <c r="D906" s="190" t="s">
        <v>6103</v>
      </c>
      <c r="E906" s="190" t="s">
        <v>6104</v>
      </c>
      <c r="F906" s="190" t="s">
        <v>2141</v>
      </c>
      <c r="G906" s="190">
        <v>4</v>
      </c>
      <c r="H906" s="190">
        <v>3</v>
      </c>
      <c r="I906" s="191">
        <v>4</v>
      </c>
      <c r="J906" s="355">
        <v>20</v>
      </c>
      <c r="K906" s="355">
        <f t="shared" si="22"/>
        <v>5</v>
      </c>
      <c r="L906" s="233" t="s">
        <v>4035</v>
      </c>
      <c r="M906" s="47"/>
      <c r="N906" s="47"/>
      <c r="O906" s="47"/>
      <c r="P906" s="47"/>
      <c r="Q906" s="47"/>
      <c r="R906" s="47"/>
      <c r="S906" s="47"/>
      <c r="T906" s="47"/>
      <c r="U906" s="47"/>
      <c r="V906" s="47"/>
      <c r="W906" s="47"/>
      <c r="X906" s="47"/>
      <c r="Y906" s="47"/>
      <c r="Z906" s="47"/>
    </row>
    <row r="907" spans="1:26" ht="76.5">
      <c r="A907" s="191" t="s">
        <v>6398</v>
      </c>
      <c r="B907" s="191" t="s">
        <v>4916</v>
      </c>
      <c r="C907" s="191" t="s">
        <v>782</v>
      </c>
      <c r="D907" s="190" t="s">
        <v>6105</v>
      </c>
      <c r="E907" s="190" t="s">
        <v>6106</v>
      </c>
      <c r="F907" s="190" t="s">
        <v>2141</v>
      </c>
      <c r="G907" s="190">
        <v>4</v>
      </c>
      <c r="H907" s="190">
        <v>3</v>
      </c>
      <c r="I907" s="191">
        <v>4</v>
      </c>
      <c r="J907" s="355">
        <v>20</v>
      </c>
      <c r="K907" s="355">
        <f t="shared" si="22"/>
        <v>5</v>
      </c>
      <c r="L907" s="233" t="s">
        <v>4035</v>
      </c>
      <c r="M907" s="47"/>
      <c r="N907" s="47"/>
      <c r="O907" s="47"/>
      <c r="P907" s="47"/>
      <c r="Q907" s="47"/>
      <c r="R907" s="47"/>
      <c r="S907" s="47"/>
      <c r="T907" s="47"/>
      <c r="U907" s="47"/>
      <c r="V907" s="47"/>
      <c r="W907" s="47"/>
      <c r="X907" s="47"/>
      <c r="Y907" s="47"/>
      <c r="Z907" s="47"/>
    </row>
    <row r="908" spans="1:26" ht="127.5">
      <c r="A908" s="191" t="s">
        <v>6398</v>
      </c>
      <c r="B908" s="191" t="s">
        <v>4916</v>
      </c>
      <c r="C908" s="191" t="s">
        <v>782</v>
      </c>
      <c r="D908" s="190" t="s">
        <v>6107</v>
      </c>
      <c r="E908" s="190" t="s">
        <v>6108</v>
      </c>
      <c r="F908" s="190" t="s">
        <v>2141</v>
      </c>
      <c r="G908" s="190">
        <v>4</v>
      </c>
      <c r="H908" s="190">
        <v>3</v>
      </c>
      <c r="I908" s="191">
        <v>4</v>
      </c>
      <c r="J908" s="355">
        <v>20</v>
      </c>
      <c r="K908" s="355">
        <f t="shared" si="22"/>
        <v>5</v>
      </c>
      <c r="L908" s="233" t="s">
        <v>4035</v>
      </c>
      <c r="M908" s="47"/>
      <c r="N908" s="47"/>
      <c r="O908" s="47"/>
      <c r="P908" s="47"/>
      <c r="Q908" s="47"/>
      <c r="R908" s="47"/>
      <c r="S908" s="47"/>
      <c r="T908" s="47"/>
      <c r="U908" s="47"/>
      <c r="V908" s="47"/>
      <c r="W908" s="47"/>
      <c r="X908" s="47"/>
      <c r="Y908" s="47"/>
      <c r="Z908" s="47"/>
    </row>
    <row r="909" spans="1:26" ht="114.75">
      <c r="A909" s="191" t="s">
        <v>6398</v>
      </c>
      <c r="B909" s="191" t="s">
        <v>4916</v>
      </c>
      <c r="C909" s="191" t="s">
        <v>782</v>
      </c>
      <c r="D909" s="190" t="s">
        <v>6109</v>
      </c>
      <c r="E909" s="190" t="s">
        <v>6110</v>
      </c>
      <c r="F909" s="190" t="s">
        <v>2141</v>
      </c>
      <c r="G909" s="190">
        <v>4</v>
      </c>
      <c r="H909" s="190">
        <v>3</v>
      </c>
      <c r="I909" s="191">
        <v>4</v>
      </c>
      <c r="J909" s="355">
        <v>20</v>
      </c>
      <c r="K909" s="355">
        <f t="shared" si="22"/>
        <v>5</v>
      </c>
      <c r="L909" s="233" t="s">
        <v>4035</v>
      </c>
      <c r="M909" s="47"/>
      <c r="N909" s="47"/>
      <c r="O909" s="47"/>
      <c r="P909" s="47"/>
      <c r="Q909" s="47"/>
      <c r="R909" s="47"/>
      <c r="S909" s="47"/>
      <c r="T909" s="47"/>
      <c r="U909" s="47"/>
      <c r="V909" s="47"/>
      <c r="W909" s="47"/>
      <c r="X909" s="47"/>
      <c r="Y909" s="47"/>
      <c r="Z909" s="47"/>
    </row>
    <row r="910" spans="1:26" ht="114.75">
      <c r="A910" s="191" t="s">
        <v>6398</v>
      </c>
      <c r="B910" s="191" t="s">
        <v>4916</v>
      </c>
      <c r="C910" s="191" t="s">
        <v>782</v>
      </c>
      <c r="D910" s="190" t="s">
        <v>6111</v>
      </c>
      <c r="E910" s="190" t="s">
        <v>6112</v>
      </c>
      <c r="F910" s="190" t="s">
        <v>2141</v>
      </c>
      <c r="G910" s="190">
        <v>4</v>
      </c>
      <c r="H910" s="190">
        <v>3</v>
      </c>
      <c r="I910" s="191">
        <v>4</v>
      </c>
      <c r="J910" s="355">
        <v>20</v>
      </c>
      <c r="K910" s="355">
        <f t="shared" si="22"/>
        <v>5</v>
      </c>
      <c r="L910" s="233" t="s">
        <v>4035</v>
      </c>
      <c r="M910" s="47"/>
      <c r="N910" s="47"/>
      <c r="O910" s="47"/>
      <c r="P910" s="47"/>
      <c r="Q910" s="47"/>
      <c r="R910" s="47"/>
      <c r="S910" s="47"/>
      <c r="T910" s="47"/>
      <c r="U910" s="47"/>
      <c r="V910" s="47"/>
      <c r="W910" s="47"/>
      <c r="X910" s="47"/>
      <c r="Y910" s="47"/>
      <c r="Z910" s="47"/>
    </row>
    <row r="911" spans="1:26" ht="102">
      <c r="A911" s="191" t="s">
        <v>6398</v>
      </c>
      <c r="B911" s="191" t="s">
        <v>4916</v>
      </c>
      <c r="C911" s="191" t="s">
        <v>782</v>
      </c>
      <c r="D911" s="190" t="s">
        <v>6113</v>
      </c>
      <c r="E911" s="190" t="s">
        <v>6114</v>
      </c>
      <c r="F911" s="190" t="s">
        <v>2141</v>
      </c>
      <c r="G911" s="190">
        <v>4</v>
      </c>
      <c r="H911" s="190">
        <v>3</v>
      </c>
      <c r="I911" s="191">
        <v>4</v>
      </c>
      <c r="J911" s="355">
        <v>20</v>
      </c>
      <c r="K911" s="355">
        <f t="shared" si="22"/>
        <v>5</v>
      </c>
      <c r="L911" s="233" t="s">
        <v>4035</v>
      </c>
      <c r="M911" s="47"/>
      <c r="N911" s="47"/>
      <c r="O911" s="47"/>
      <c r="P911" s="47"/>
      <c r="Q911" s="47"/>
      <c r="R911" s="47"/>
      <c r="S911" s="47"/>
      <c r="T911" s="47"/>
      <c r="U911" s="47"/>
      <c r="V911" s="47"/>
      <c r="W911" s="47"/>
      <c r="X911" s="47"/>
      <c r="Y911" s="47"/>
      <c r="Z911" s="47"/>
    </row>
    <row r="912" spans="1:26" ht="51">
      <c r="A912" s="191" t="s">
        <v>6398</v>
      </c>
      <c r="B912" s="191" t="s">
        <v>4916</v>
      </c>
      <c r="C912" s="191" t="s">
        <v>782</v>
      </c>
      <c r="D912" s="190" t="s">
        <v>6405</v>
      </c>
      <c r="E912" s="190" t="s">
        <v>6116</v>
      </c>
      <c r="F912" s="190" t="s">
        <v>2141</v>
      </c>
      <c r="G912" s="190">
        <v>4</v>
      </c>
      <c r="H912" s="190">
        <v>3</v>
      </c>
      <c r="I912" s="191">
        <v>4</v>
      </c>
      <c r="J912" s="355">
        <v>20</v>
      </c>
      <c r="K912" s="355">
        <f t="shared" si="22"/>
        <v>5</v>
      </c>
      <c r="L912" s="233" t="s">
        <v>4035</v>
      </c>
      <c r="M912" s="47"/>
      <c r="N912" s="47"/>
      <c r="O912" s="47"/>
      <c r="P912" s="47"/>
      <c r="Q912" s="47"/>
      <c r="R912" s="47"/>
      <c r="S912" s="47"/>
      <c r="T912" s="47"/>
      <c r="U912" s="47"/>
      <c r="V912" s="47"/>
      <c r="W912" s="47"/>
      <c r="X912" s="47"/>
      <c r="Y912" s="47"/>
      <c r="Z912" s="47"/>
    </row>
    <row r="913" spans="1:26" ht="89.25">
      <c r="A913" s="191" t="s">
        <v>6398</v>
      </c>
      <c r="B913" s="191" t="s">
        <v>4916</v>
      </c>
      <c r="C913" s="191" t="s">
        <v>782</v>
      </c>
      <c r="D913" s="190" t="s">
        <v>6117</v>
      </c>
      <c r="E913" s="190" t="s">
        <v>6118</v>
      </c>
      <c r="F913" s="190" t="s">
        <v>6088</v>
      </c>
      <c r="G913" s="190">
        <v>4</v>
      </c>
      <c r="H913" s="190">
        <v>3</v>
      </c>
      <c r="I913" s="191">
        <v>4</v>
      </c>
      <c r="J913" s="355">
        <v>10</v>
      </c>
      <c r="K913" s="355">
        <f t="shared" si="22"/>
        <v>2.5</v>
      </c>
      <c r="L913" s="233" t="s">
        <v>4035</v>
      </c>
      <c r="M913" s="47"/>
      <c r="N913" s="47"/>
      <c r="O913" s="47"/>
      <c r="P913" s="47"/>
      <c r="Q913" s="47"/>
      <c r="R913" s="47"/>
      <c r="S913" s="47"/>
      <c r="T913" s="47"/>
      <c r="U913" s="47"/>
      <c r="V913" s="47"/>
      <c r="W913" s="47"/>
      <c r="X913" s="47"/>
      <c r="Y913" s="47"/>
      <c r="Z913" s="47"/>
    </row>
    <row r="914" spans="1:26" ht="89.25">
      <c r="A914" s="191" t="s">
        <v>6398</v>
      </c>
      <c r="B914" s="191" t="s">
        <v>4916</v>
      </c>
      <c r="C914" s="191" t="s">
        <v>782</v>
      </c>
      <c r="D914" s="190" t="s">
        <v>6119</v>
      </c>
      <c r="E914" s="190" t="s">
        <v>6120</v>
      </c>
      <c r="F914" s="190" t="s">
        <v>2141</v>
      </c>
      <c r="G914" s="190">
        <v>4</v>
      </c>
      <c r="H914" s="190">
        <v>3</v>
      </c>
      <c r="I914" s="191">
        <v>4</v>
      </c>
      <c r="J914" s="355">
        <v>20</v>
      </c>
      <c r="K914" s="355">
        <f t="shared" si="22"/>
        <v>5</v>
      </c>
      <c r="L914" s="233" t="s">
        <v>4035</v>
      </c>
      <c r="M914" s="47"/>
      <c r="N914" s="47"/>
      <c r="O914" s="47"/>
      <c r="P914" s="47"/>
      <c r="Q914" s="47"/>
      <c r="R914" s="47"/>
      <c r="S914" s="47"/>
      <c r="T914" s="47"/>
      <c r="U914" s="47"/>
      <c r="V914" s="47"/>
      <c r="W914" s="47"/>
      <c r="X914" s="47"/>
      <c r="Y914" s="47"/>
      <c r="Z914" s="47"/>
    </row>
    <row r="915" spans="1:26" ht="63.75">
      <c r="A915" s="191" t="s">
        <v>6398</v>
      </c>
      <c r="B915" s="191" t="s">
        <v>4916</v>
      </c>
      <c r="C915" s="191" t="s">
        <v>782</v>
      </c>
      <c r="D915" s="190" t="s">
        <v>6121</v>
      </c>
      <c r="E915" s="190" t="s">
        <v>6122</v>
      </c>
      <c r="F915" s="190" t="s">
        <v>2141</v>
      </c>
      <c r="G915" s="190">
        <v>4</v>
      </c>
      <c r="H915" s="190">
        <v>3</v>
      </c>
      <c r="I915" s="191">
        <v>4</v>
      </c>
      <c r="J915" s="355">
        <v>20</v>
      </c>
      <c r="K915" s="355">
        <f t="shared" si="22"/>
        <v>5</v>
      </c>
      <c r="L915" s="233" t="s">
        <v>4035</v>
      </c>
      <c r="M915" s="47"/>
      <c r="N915" s="47"/>
      <c r="O915" s="47"/>
      <c r="P915" s="47"/>
      <c r="Q915" s="47"/>
      <c r="R915" s="47"/>
      <c r="S915" s="47"/>
      <c r="T915" s="47"/>
      <c r="U915" s="47"/>
      <c r="V915" s="47"/>
      <c r="W915" s="47"/>
      <c r="X915" s="47"/>
      <c r="Y915" s="47"/>
      <c r="Z915" s="47"/>
    </row>
    <row r="916" spans="1:26" ht="76.5">
      <c r="A916" s="191" t="s">
        <v>6398</v>
      </c>
      <c r="B916" s="191" t="s">
        <v>4916</v>
      </c>
      <c r="C916" s="191" t="s">
        <v>782</v>
      </c>
      <c r="D916" s="190" t="s">
        <v>6406</v>
      </c>
      <c r="E916" s="190" t="s">
        <v>6124</v>
      </c>
      <c r="F916" s="190" t="s">
        <v>2141</v>
      </c>
      <c r="G916" s="190">
        <v>4</v>
      </c>
      <c r="H916" s="190">
        <v>3</v>
      </c>
      <c r="I916" s="191">
        <v>4</v>
      </c>
      <c r="J916" s="355">
        <v>20</v>
      </c>
      <c r="K916" s="355">
        <f t="shared" si="22"/>
        <v>5</v>
      </c>
      <c r="L916" s="233" t="s">
        <v>4035</v>
      </c>
      <c r="M916" s="47"/>
      <c r="N916" s="47"/>
      <c r="O916" s="47"/>
      <c r="P916" s="47"/>
      <c r="Q916" s="47"/>
      <c r="R916" s="47"/>
      <c r="S916" s="47"/>
      <c r="T916" s="47"/>
      <c r="U916" s="47"/>
      <c r="V916" s="47"/>
      <c r="W916" s="47"/>
      <c r="X916" s="47"/>
      <c r="Y916" s="47"/>
      <c r="Z916" s="47"/>
    </row>
    <row r="917" spans="1:26" ht="51">
      <c r="A917" s="191" t="s">
        <v>6398</v>
      </c>
      <c r="B917" s="191" t="s">
        <v>4916</v>
      </c>
      <c r="C917" s="191" t="s">
        <v>782</v>
      </c>
      <c r="D917" s="190" t="s">
        <v>6125</v>
      </c>
      <c r="E917" s="190" t="s">
        <v>6126</v>
      </c>
      <c r="F917" s="190" t="s">
        <v>2141</v>
      </c>
      <c r="G917" s="190">
        <v>4</v>
      </c>
      <c r="H917" s="190">
        <v>3</v>
      </c>
      <c r="I917" s="191">
        <v>4</v>
      </c>
      <c r="J917" s="355">
        <v>20</v>
      </c>
      <c r="K917" s="355">
        <f t="shared" si="22"/>
        <v>5</v>
      </c>
      <c r="L917" s="233" t="s">
        <v>4035</v>
      </c>
      <c r="M917" s="47"/>
      <c r="N917" s="47"/>
      <c r="O917" s="47"/>
      <c r="P917" s="47"/>
      <c r="Q917" s="47"/>
      <c r="R917" s="47"/>
      <c r="S917" s="47"/>
      <c r="T917" s="47"/>
      <c r="U917" s="47"/>
      <c r="V917" s="47"/>
      <c r="W917" s="47"/>
      <c r="X917" s="47"/>
      <c r="Y917" s="47"/>
      <c r="Z917" s="47"/>
    </row>
    <row r="918" spans="1:26" ht="51">
      <c r="A918" s="191" t="s">
        <v>6398</v>
      </c>
      <c r="B918" s="191" t="s">
        <v>4916</v>
      </c>
      <c r="C918" s="191" t="s">
        <v>782</v>
      </c>
      <c r="D918" s="190" t="s">
        <v>6127</v>
      </c>
      <c r="E918" s="190" t="s">
        <v>6128</v>
      </c>
      <c r="F918" s="190" t="s">
        <v>2141</v>
      </c>
      <c r="G918" s="190">
        <v>4</v>
      </c>
      <c r="H918" s="190">
        <v>3</v>
      </c>
      <c r="I918" s="191">
        <v>4</v>
      </c>
      <c r="J918" s="355">
        <v>20</v>
      </c>
      <c r="K918" s="355">
        <f t="shared" si="22"/>
        <v>5</v>
      </c>
      <c r="L918" s="233" t="s">
        <v>4035</v>
      </c>
      <c r="M918" s="47"/>
      <c r="N918" s="47"/>
      <c r="O918" s="47"/>
      <c r="P918" s="47"/>
      <c r="Q918" s="47"/>
      <c r="R918" s="47"/>
      <c r="S918" s="47"/>
      <c r="T918" s="47"/>
      <c r="U918" s="47"/>
      <c r="V918" s="47"/>
      <c r="W918" s="47"/>
      <c r="X918" s="47"/>
      <c r="Y918" s="47"/>
      <c r="Z918" s="47"/>
    </row>
    <row r="919" spans="1:26" ht="102">
      <c r="A919" s="191" t="s">
        <v>6398</v>
      </c>
      <c r="B919" s="191" t="s">
        <v>4916</v>
      </c>
      <c r="C919" s="191" t="s">
        <v>782</v>
      </c>
      <c r="D919" s="190" t="s">
        <v>6129</v>
      </c>
      <c r="E919" s="190" t="s">
        <v>6130</v>
      </c>
      <c r="F919" s="190" t="s">
        <v>2141</v>
      </c>
      <c r="G919" s="190">
        <v>4</v>
      </c>
      <c r="H919" s="190">
        <v>3</v>
      </c>
      <c r="I919" s="191">
        <v>4</v>
      </c>
      <c r="J919" s="355">
        <v>20</v>
      </c>
      <c r="K919" s="355">
        <f t="shared" si="22"/>
        <v>5</v>
      </c>
      <c r="L919" s="233" t="s">
        <v>4035</v>
      </c>
      <c r="M919" s="47"/>
      <c r="N919" s="47"/>
      <c r="O919" s="47"/>
      <c r="P919" s="47"/>
      <c r="Q919" s="47"/>
      <c r="R919" s="47"/>
      <c r="S919" s="47"/>
      <c r="T919" s="47"/>
      <c r="U919" s="47"/>
      <c r="V919" s="47"/>
      <c r="W919" s="47"/>
      <c r="X919" s="47"/>
      <c r="Y919" s="47"/>
      <c r="Z919" s="47"/>
    </row>
    <row r="920" spans="1:26" ht="114.75">
      <c r="A920" s="191" t="s">
        <v>6398</v>
      </c>
      <c r="B920" s="191" t="s">
        <v>4916</v>
      </c>
      <c r="C920" s="191" t="s">
        <v>782</v>
      </c>
      <c r="D920" s="190" t="s">
        <v>6407</v>
      </c>
      <c r="E920" s="190" t="s">
        <v>6408</v>
      </c>
      <c r="F920" s="190" t="s">
        <v>2141</v>
      </c>
      <c r="G920" s="190">
        <v>4</v>
      </c>
      <c r="H920" s="190">
        <v>3</v>
      </c>
      <c r="I920" s="191">
        <v>4</v>
      </c>
      <c r="J920" s="355">
        <v>20</v>
      </c>
      <c r="K920" s="355">
        <f t="shared" si="22"/>
        <v>5</v>
      </c>
      <c r="L920" s="233" t="s">
        <v>4035</v>
      </c>
      <c r="M920" s="47"/>
      <c r="N920" s="47"/>
      <c r="O920" s="47"/>
      <c r="P920" s="47"/>
      <c r="Q920" s="47"/>
      <c r="R920" s="47"/>
      <c r="S920" s="47"/>
      <c r="T920" s="47"/>
      <c r="U920" s="47"/>
      <c r="V920" s="47"/>
      <c r="W920" s="47"/>
      <c r="X920" s="47"/>
      <c r="Y920" s="47"/>
      <c r="Z920" s="47"/>
    </row>
    <row r="921" spans="1:26" ht="76.5">
      <c r="A921" s="191" t="s">
        <v>6398</v>
      </c>
      <c r="B921" s="191" t="s">
        <v>4916</v>
      </c>
      <c r="C921" s="191" t="s">
        <v>782</v>
      </c>
      <c r="D921" s="190" t="s">
        <v>6131</v>
      </c>
      <c r="E921" s="190" t="s">
        <v>6132</v>
      </c>
      <c r="F921" s="190" t="s">
        <v>6088</v>
      </c>
      <c r="G921" s="190">
        <v>4</v>
      </c>
      <c r="H921" s="190">
        <v>3</v>
      </c>
      <c r="I921" s="191">
        <v>4</v>
      </c>
      <c r="J921" s="355">
        <v>10</v>
      </c>
      <c r="K921" s="355">
        <f t="shared" si="22"/>
        <v>2.5</v>
      </c>
      <c r="L921" s="233" t="s">
        <v>4035</v>
      </c>
      <c r="M921" s="47"/>
      <c r="N921" s="47"/>
      <c r="O921" s="47"/>
      <c r="P921" s="47"/>
      <c r="Q921" s="47"/>
      <c r="R921" s="47"/>
      <c r="S921" s="47"/>
      <c r="T921" s="47"/>
      <c r="U921" s="47"/>
      <c r="V921" s="47"/>
      <c r="W921" s="47"/>
      <c r="X921" s="47"/>
      <c r="Y921" s="47"/>
      <c r="Z921" s="47"/>
    </row>
    <row r="922" spans="1:26" ht="76.5">
      <c r="A922" s="191" t="s">
        <v>5141</v>
      </c>
      <c r="B922" s="191" t="s">
        <v>4625</v>
      </c>
      <c r="C922" s="191" t="s">
        <v>782</v>
      </c>
      <c r="D922" s="190" t="s">
        <v>5801</v>
      </c>
      <c r="E922" s="190" t="s">
        <v>5802</v>
      </c>
      <c r="F922" s="190" t="s">
        <v>5765</v>
      </c>
      <c r="G922" s="190">
        <v>2</v>
      </c>
      <c r="H922" s="190">
        <v>2</v>
      </c>
      <c r="I922" s="190">
        <v>2</v>
      </c>
      <c r="J922" s="355">
        <v>20</v>
      </c>
      <c r="K922" s="355">
        <f t="shared" si="22"/>
        <v>10</v>
      </c>
      <c r="L922" s="233" t="s">
        <v>4035</v>
      </c>
      <c r="M922" s="47"/>
      <c r="N922" s="47"/>
      <c r="O922" s="47"/>
      <c r="P922" s="47"/>
      <c r="Q922" s="47"/>
      <c r="R922" s="47"/>
      <c r="S922" s="47"/>
      <c r="T922" s="47"/>
      <c r="U922" s="47"/>
      <c r="V922" s="47"/>
      <c r="W922" s="47"/>
      <c r="X922" s="47"/>
      <c r="Y922" s="47"/>
      <c r="Z922" s="47"/>
    </row>
    <row r="923" spans="1:26" ht="76.5">
      <c r="A923" s="191" t="s">
        <v>5141</v>
      </c>
      <c r="B923" s="191" t="s">
        <v>4625</v>
      </c>
      <c r="C923" s="191" t="s">
        <v>782</v>
      </c>
      <c r="D923" s="190" t="s">
        <v>5803</v>
      </c>
      <c r="E923" s="190" t="s">
        <v>5804</v>
      </c>
      <c r="F923" s="190" t="s">
        <v>5765</v>
      </c>
      <c r="G923" s="190">
        <v>2</v>
      </c>
      <c r="H923" s="190">
        <v>2</v>
      </c>
      <c r="I923" s="190">
        <v>2</v>
      </c>
      <c r="J923" s="355">
        <v>20</v>
      </c>
      <c r="K923" s="355">
        <f t="shared" si="22"/>
        <v>10</v>
      </c>
      <c r="L923" s="233" t="s">
        <v>4035</v>
      </c>
      <c r="M923" s="47"/>
      <c r="N923" s="47"/>
      <c r="O923" s="47"/>
      <c r="P923" s="47"/>
      <c r="Q923" s="47"/>
      <c r="R923" s="47"/>
      <c r="S923" s="47"/>
      <c r="T923" s="47"/>
      <c r="U923" s="47"/>
      <c r="V923" s="47"/>
      <c r="W923" s="47"/>
      <c r="X923" s="47"/>
      <c r="Y923" s="47"/>
      <c r="Z923" s="47"/>
    </row>
    <row r="924" spans="1:26" ht="76.5">
      <c r="A924" s="191" t="s">
        <v>5141</v>
      </c>
      <c r="B924" s="191" t="s">
        <v>4625</v>
      </c>
      <c r="C924" s="191" t="s">
        <v>782</v>
      </c>
      <c r="D924" s="190" t="s">
        <v>5805</v>
      </c>
      <c r="E924" s="190" t="s">
        <v>5806</v>
      </c>
      <c r="F924" s="190" t="s">
        <v>5765</v>
      </c>
      <c r="G924" s="190">
        <v>2</v>
      </c>
      <c r="H924" s="190">
        <v>2</v>
      </c>
      <c r="I924" s="190">
        <v>2</v>
      </c>
      <c r="J924" s="355">
        <v>20</v>
      </c>
      <c r="K924" s="355">
        <f t="shared" si="22"/>
        <v>10</v>
      </c>
      <c r="L924" s="233" t="s">
        <v>4035</v>
      </c>
      <c r="M924" s="47"/>
      <c r="N924" s="47"/>
      <c r="O924" s="47"/>
      <c r="P924" s="47"/>
      <c r="Q924" s="47"/>
      <c r="R924" s="47"/>
      <c r="S924" s="47"/>
      <c r="T924" s="47"/>
      <c r="U924" s="47"/>
      <c r="V924" s="47"/>
      <c r="W924" s="47"/>
      <c r="X924" s="47"/>
      <c r="Y924" s="47"/>
      <c r="Z924" s="47"/>
    </row>
    <row r="925" spans="1:26" ht="229.5">
      <c r="A925" s="191" t="s">
        <v>5141</v>
      </c>
      <c r="B925" s="191" t="s">
        <v>4625</v>
      </c>
      <c r="C925" s="191" t="s">
        <v>782</v>
      </c>
      <c r="D925" s="190" t="s">
        <v>5807</v>
      </c>
      <c r="E925" s="190" t="s">
        <v>5808</v>
      </c>
      <c r="F925" s="190" t="s">
        <v>5765</v>
      </c>
      <c r="G925" s="190">
        <v>2</v>
      </c>
      <c r="H925" s="190">
        <v>2</v>
      </c>
      <c r="I925" s="190">
        <v>2</v>
      </c>
      <c r="J925" s="355">
        <v>20</v>
      </c>
      <c r="K925" s="355">
        <f t="shared" si="22"/>
        <v>10</v>
      </c>
      <c r="L925" s="233" t="s">
        <v>4035</v>
      </c>
      <c r="M925" s="47"/>
      <c r="N925" s="47"/>
      <c r="O925" s="47"/>
      <c r="P925" s="47"/>
      <c r="Q925" s="47"/>
      <c r="R925" s="47"/>
      <c r="S925" s="47"/>
      <c r="T925" s="47"/>
      <c r="U925" s="47"/>
      <c r="V925" s="47"/>
      <c r="W925" s="47"/>
      <c r="X925" s="47"/>
      <c r="Y925" s="47"/>
      <c r="Z925" s="47"/>
    </row>
    <row r="926" spans="1:26" ht="102">
      <c r="A926" s="191" t="s">
        <v>5141</v>
      </c>
      <c r="B926" s="191" t="s">
        <v>4625</v>
      </c>
      <c r="C926" s="191" t="s">
        <v>782</v>
      </c>
      <c r="D926" s="190" t="s">
        <v>5809</v>
      </c>
      <c r="E926" s="190" t="s">
        <v>5810</v>
      </c>
      <c r="F926" s="190" t="s">
        <v>5765</v>
      </c>
      <c r="G926" s="190">
        <v>2</v>
      </c>
      <c r="H926" s="190">
        <v>2</v>
      </c>
      <c r="I926" s="190">
        <v>2</v>
      </c>
      <c r="J926" s="355">
        <v>20</v>
      </c>
      <c r="K926" s="355">
        <f t="shared" si="22"/>
        <v>10</v>
      </c>
      <c r="L926" s="233" t="s">
        <v>4035</v>
      </c>
      <c r="M926" s="47"/>
      <c r="N926" s="47"/>
      <c r="O926" s="47"/>
      <c r="P926" s="47"/>
      <c r="Q926" s="47"/>
      <c r="R926" s="47"/>
      <c r="S926" s="47"/>
      <c r="T926" s="47"/>
      <c r="U926" s="47"/>
      <c r="V926" s="47"/>
      <c r="W926" s="47"/>
      <c r="X926" s="47"/>
      <c r="Y926" s="47"/>
      <c r="Z926" s="47"/>
    </row>
    <row r="927" spans="1:26" ht="114.75">
      <c r="A927" s="191" t="s">
        <v>5141</v>
      </c>
      <c r="B927" s="191" t="s">
        <v>4625</v>
      </c>
      <c r="C927" s="191" t="s">
        <v>782</v>
      </c>
      <c r="D927" s="190" t="s">
        <v>5811</v>
      </c>
      <c r="E927" s="190" t="s">
        <v>5812</v>
      </c>
      <c r="F927" s="190" t="s">
        <v>5765</v>
      </c>
      <c r="G927" s="190">
        <v>2</v>
      </c>
      <c r="H927" s="190">
        <v>2</v>
      </c>
      <c r="I927" s="190">
        <v>2</v>
      </c>
      <c r="J927" s="355">
        <v>20</v>
      </c>
      <c r="K927" s="355">
        <f t="shared" si="22"/>
        <v>10</v>
      </c>
      <c r="L927" s="233" t="s">
        <v>4035</v>
      </c>
      <c r="M927" s="47"/>
      <c r="N927" s="47"/>
      <c r="O927" s="47"/>
      <c r="P927" s="47"/>
      <c r="Q927" s="47"/>
      <c r="R927" s="47"/>
      <c r="S927" s="47"/>
      <c r="T927" s="47"/>
      <c r="U927" s="47"/>
      <c r="V927" s="47"/>
      <c r="W927" s="47"/>
      <c r="X927" s="47"/>
      <c r="Y927" s="47"/>
      <c r="Z927" s="47"/>
    </row>
    <row r="928" spans="1:26" ht="76.5">
      <c r="A928" s="191" t="s">
        <v>5141</v>
      </c>
      <c r="B928" s="191" t="s">
        <v>4625</v>
      </c>
      <c r="C928" s="191" t="s">
        <v>782</v>
      </c>
      <c r="D928" s="190" t="s">
        <v>5813</v>
      </c>
      <c r="E928" s="190" t="s">
        <v>5814</v>
      </c>
      <c r="F928" s="190" t="s">
        <v>5765</v>
      </c>
      <c r="G928" s="190">
        <v>2</v>
      </c>
      <c r="H928" s="190">
        <v>2</v>
      </c>
      <c r="I928" s="190">
        <v>2</v>
      </c>
      <c r="J928" s="355">
        <v>20</v>
      </c>
      <c r="K928" s="355">
        <f t="shared" si="22"/>
        <v>10</v>
      </c>
      <c r="L928" s="233" t="s">
        <v>4035</v>
      </c>
      <c r="M928" s="47"/>
      <c r="N928" s="47"/>
      <c r="O928" s="47"/>
      <c r="P928" s="47"/>
      <c r="Q928" s="47"/>
      <c r="R928" s="47"/>
      <c r="S928" s="47"/>
      <c r="T928" s="47"/>
      <c r="U928" s="47"/>
      <c r="V928" s="47"/>
      <c r="W928" s="47"/>
      <c r="X928" s="47"/>
      <c r="Y928" s="47"/>
      <c r="Z928" s="47"/>
    </row>
    <row r="929" spans="1:26" ht="76.5">
      <c r="A929" s="191" t="s">
        <v>5141</v>
      </c>
      <c r="B929" s="191" t="s">
        <v>4625</v>
      </c>
      <c r="C929" s="191" t="s">
        <v>782</v>
      </c>
      <c r="D929" s="190" t="s">
        <v>5815</v>
      </c>
      <c r="E929" s="190" t="s">
        <v>5816</v>
      </c>
      <c r="F929" s="190" t="s">
        <v>5817</v>
      </c>
      <c r="G929" s="190">
        <v>2</v>
      </c>
      <c r="H929" s="190">
        <v>2</v>
      </c>
      <c r="I929" s="190">
        <v>2</v>
      </c>
      <c r="J929" s="355">
        <v>20</v>
      </c>
      <c r="K929" s="355">
        <f t="shared" si="22"/>
        <v>10</v>
      </c>
      <c r="L929" s="233" t="s">
        <v>4035</v>
      </c>
      <c r="M929" s="47"/>
      <c r="N929" s="47"/>
      <c r="O929" s="47"/>
      <c r="P929" s="47"/>
      <c r="Q929" s="47"/>
      <c r="R929" s="47"/>
      <c r="S929" s="47"/>
      <c r="T929" s="47"/>
      <c r="U929" s="47"/>
      <c r="V929" s="47"/>
      <c r="W929" s="47"/>
      <c r="X929" s="47"/>
      <c r="Y929" s="47"/>
      <c r="Z929" s="47"/>
    </row>
    <row r="930" spans="1:26" ht="89.25">
      <c r="A930" s="191" t="s">
        <v>5141</v>
      </c>
      <c r="B930" s="191" t="s">
        <v>4625</v>
      </c>
      <c r="C930" s="191" t="s">
        <v>782</v>
      </c>
      <c r="D930" s="190" t="s">
        <v>5818</v>
      </c>
      <c r="E930" s="190" t="s">
        <v>5819</v>
      </c>
      <c r="F930" s="190" t="s">
        <v>5820</v>
      </c>
      <c r="G930" s="190">
        <v>2</v>
      </c>
      <c r="H930" s="190">
        <v>2</v>
      </c>
      <c r="I930" s="190">
        <v>2</v>
      </c>
      <c r="J930" s="355">
        <v>20</v>
      </c>
      <c r="K930" s="355">
        <f t="shared" si="22"/>
        <v>10</v>
      </c>
      <c r="L930" s="233" t="s">
        <v>4035</v>
      </c>
      <c r="M930" s="47"/>
      <c r="N930" s="47"/>
      <c r="O930" s="47"/>
      <c r="P930" s="47"/>
      <c r="Q930" s="47"/>
      <c r="R930" s="47"/>
      <c r="S930" s="47"/>
      <c r="T930" s="47"/>
      <c r="U930" s="47"/>
      <c r="V930" s="47"/>
      <c r="W930" s="47"/>
      <c r="X930" s="47"/>
      <c r="Y930" s="47"/>
      <c r="Z930" s="47"/>
    </row>
    <row r="931" spans="1:26" ht="89.25">
      <c r="A931" s="191" t="s">
        <v>5141</v>
      </c>
      <c r="B931" s="191" t="s">
        <v>4625</v>
      </c>
      <c r="C931" s="191" t="s">
        <v>782</v>
      </c>
      <c r="D931" s="190" t="s">
        <v>5821</v>
      </c>
      <c r="E931" s="190" t="s">
        <v>5822</v>
      </c>
      <c r="F931" s="190" t="s">
        <v>5765</v>
      </c>
      <c r="G931" s="190">
        <v>2</v>
      </c>
      <c r="H931" s="190">
        <v>2</v>
      </c>
      <c r="I931" s="190">
        <v>2</v>
      </c>
      <c r="J931" s="355">
        <v>20</v>
      </c>
      <c r="K931" s="355">
        <f t="shared" si="22"/>
        <v>10</v>
      </c>
      <c r="L931" s="233" t="s">
        <v>4035</v>
      </c>
      <c r="M931" s="47"/>
      <c r="N931" s="47"/>
      <c r="O931" s="47"/>
      <c r="P931" s="47"/>
      <c r="Q931" s="47"/>
      <c r="R931" s="47"/>
      <c r="S931" s="47"/>
      <c r="T931" s="47"/>
      <c r="U931" s="47"/>
      <c r="V931" s="47"/>
      <c r="W931" s="47"/>
      <c r="X931" s="47"/>
      <c r="Y931" s="47"/>
      <c r="Z931" s="47"/>
    </row>
    <row r="932" spans="1:26" ht="255">
      <c r="A932" s="191" t="s">
        <v>5141</v>
      </c>
      <c r="B932" s="191" t="s">
        <v>4625</v>
      </c>
      <c r="C932" s="191" t="s">
        <v>782</v>
      </c>
      <c r="D932" s="190" t="s">
        <v>5823</v>
      </c>
      <c r="E932" s="190" t="s">
        <v>5824</v>
      </c>
      <c r="F932" s="190" t="s">
        <v>5765</v>
      </c>
      <c r="G932" s="190">
        <v>2</v>
      </c>
      <c r="H932" s="190">
        <v>2</v>
      </c>
      <c r="I932" s="190">
        <v>2</v>
      </c>
      <c r="J932" s="355">
        <v>20</v>
      </c>
      <c r="K932" s="355">
        <f t="shared" si="22"/>
        <v>10</v>
      </c>
      <c r="L932" s="233" t="s">
        <v>4035</v>
      </c>
      <c r="M932" s="47"/>
      <c r="N932" s="47"/>
      <c r="O932" s="47"/>
      <c r="P932" s="47"/>
      <c r="Q932" s="47"/>
      <c r="R932" s="47"/>
      <c r="S932" s="47"/>
      <c r="T932" s="47"/>
      <c r="U932" s="47"/>
      <c r="V932" s="47"/>
      <c r="W932" s="47"/>
      <c r="X932" s="47"/>
      <c r="Y932" s="47"/>
      <c r="Z932" s="47"/>
    </row>
    <row r="933" spans="1:26" ht="51">
      <c r="A933" s="191" t="s">
        <v>5141</v>
      </c>
      <c r="B933" s="191" t="s">
        <v>4625</v>
      </c>
      <c r="C933" s="191" t="s">
        <v>782</v>
      </c>
      <c r="D933" s="190" t="s">
        <v>5825</v>
      </c>
      <c r="E933" s="190" t="s">
        <v>5826</v>
      </c>
      <c r="F933" s="190" t="s">
        <v>5765</v>
      </c>
      <c r="G933" s="190">
        <v>2</v>
      </c>
      <c r="H933" s="190">
        <v>2</v>
      </c>
      <c r="I933" s="190">
        <v>2</v>
      </c>
      <c r="J933" s="355">
        <v>20</v>
      </c>
      <c r="K933" s="355">
        <f t="shared" si="22"/>
        <v>10</v>
      </c>
      <c r="L933" s="233" t="s">
        <v>4035</v>
      </c>
      <c r="M933" s="47"/>
      <c r="N933" s="47"/>
      <c r="O933" s="47"/>
      <c r="P933" s="47"/>
      <c r="Q933" s="47"/>
      <c r="R933" s="47"/>
      <c r="S933" s="47"/>
      <c r="T933" s="47"/>
      <c r="U933" s="47"/>
      <c r="V933" s="47"/>
      <c r="W933" s="47"/>
      <c r="X933" s="47"/>
      <c r="Y933" s="47"/>
      <c r="Z933" s="47"/>
    </row>
    <row r="934" spans="1:26" ht="76.5">
      <c r="A934" s="191" t="s">
        <v>5141</v>
      </c>
      <c r="B934" s="191" t="s">
        <v>4625</v>
      </c>
      <c r="C934" s="191" t="s">
        <v>782</v>
      </c>
      <c r="D934" s="190" t="s">
        <v>5827</v>
      </c>
      <c r="E934" s="470" t="s">
        <v>5828</v>
      </c>
      <c r="F934" s="190" t="s">
        <v>5765</v>
      </c>
      <c r="G934" s="190">
        <v>2</v>
      </c>
      <c r="H934" s="190">
        <v>2</v>
      </c>
      <c r="I934" s="190">
        <v>2</v>
      </c>
      <c r="J934" s="355">
        <v>20</v>
      </c>
      <c r="K934" s="355">
        <f t="shared" si="22"/>
        <v>10</v>
      </c>
      <c r="L934" s="233" t="s">
        <v>4035</v>
      </c>
      <c r="M934" s="47"/>
      <c r="N934" s="47"/>
      <c r="O934" s="47"/>
      <c r="P934" s="47"/>
      <c r="Q934" s="47"/>
      <c r="R934" s="47"/>
      <c r="S934" s="47"/>
      <c r="T934" s="47"/>
      <c r="U934" s="47"/>
      <c r="V934" s="47"/>
      <c r="W934" s="47"/>
      <c r="X934" s="47"/>
      <c r="Y934" s="47"/>
      <c r="Z934" s="47"/>
    </row>
    <row r="935" spans="1:26" ht="89.25">
      <c r="A935" s="191" t="s">
        <v>5141</v>
      </c>
      <c r="B935" s="191" t="s">
        <v>4625</v>
      </c>
      <c r="C935" s="191" t="s">
        <v>782</v>
      </c>
      <c r="D935" s="190" t="s">
        <v>5829</v>
      </c>
      <c r="E935" s="470" t="s">
        <v>5830</v>
      </c>
      <c r="F935" s="190" t="s">
        <v>5765</v>
      </c>
      <c r="G935" s="190">
        <v>2</v>
      </c>
      <c r="H935" s="190">
        <v>2</v>
      </c>
      <c r="I935" s="190">
        <v>2</v>
      </c>
      <c r="J935" s="355">
        <v>20</v>
      </c>
      <c r="K935" s="355">
        <f t="shared" si="22"/>
        <v>10</v>
      </c>
      <c r="L935" s="233" t="s">
        <v>4035</v>
      </c>
      <c r="M935" s="47"/>
      <c r="N935" s="47"/>
      <c r="O935" s="47"/>
      <c r="P935" s="47"/>
      <c r="Q935" s="47"/>
      <c r="R935" s="47"/>
      <c r="S935" s="47"/>
      <c r="T935" s="47"/>
      <c r="U935" s="47"/>
      <c r="V935" s="47"/>
      <c r="W935" s="47"/>
      <c r="X935" s="47"/>
      <c r="Y935" s="47"/>
      <c r="Z935" s="47"/>
    </row>
    <row r="936" spans="1:26" ht="76.5">
      <c r="A936" s="191" t="s">
        <v>5141</v>
      </c>
      <c r="B936" s="191" t="s">
        <v>4625</v>
      </c>
      <c r="C936" s="191" t="s">
        <v>782</v>
      </c>
      <c r="D936" s="190" t="s">
        <v>5831</v>
      </c>
      <c r="E936" s="190" t="s">
        <v>5832</v>
      </c>
      <c r="F936" s="190" t="s">
        <v>5765</v>
      </c>
      <c r="G936" s="190">
        <v>2</v>
      </c>
      <c r="H936" s="190">
        <v>2</v>
      </c>
      <c r="I936" s="190">
        <v>2</v>
      </c>
      <c r="J936" s="355">
        <v>20</v>
      </c>
      <c r="K936" s="355">
        <f t="shared" si="22"/>
        <v>10</v>
      </c>
      <c r="L936" s="233" t="s">
        <v>4035</v>
      </c>
      <c r="M936" s="47"/>
      <c r="N936" s="47"/>
      <c r="O936" s="47"/>
      <c r="P936" s="47"/>
      <c r="Q936" s="47"/>
      <c r="R936" s="47"/>
      <c r="S936" s="47"/>
      <c r="T936" s="47"/>
      <c r="U936" s="47"/>
      <c r="V936" s="47"/>
      <c r="W936" s="47"/>
      <c r="X936" s="47"/>
      <c r="Y936" s="47"/>
      <c r="Z936" s="47"/>
    </row>
    <row r="937" spans="1:26" ht="76.5">
      <c r="A937" s="191" t="s">
        <v>5141</v>
      </c>
      <c r="B937" s="191" t="s">
        <v>4625</v>
      </c>
      <c r="C937" s="191" t="s">
        <v>782</v>
      </c>
      <c r="D937" s="190" t="s">
        <v>5833</v>
      </c>
      <c r="E937" s="190" t="s">
        <v>5834</v>
      </c>
      <c r="F937" s="190" t="s">
        <v>5765</v>
      </c>
      <c r="G937" s="190">
        <v>2</v>
      </c>
      <c r="H937" s="190">
        <v>2</v>
      </c>
      <c r="I937" s="190">
        <v>2</v>
      </c>
      <c r="J937" s="355">
        <v>20</v>
      </c>
      <c r="K937" s="355">
        <f t="shared" si="22"/>
        <v>10</v>
      </c>
      <c r="L937" s="233" t="s">
        <v>4035</v>
      </c>
      <c r="M937" s="47"/>
      <c r="N937" s="47"/>
      <c r="O937" s="47"/>
      <c r="P937" s="47"/>
      <c r="Q937" s="47"/>
      <c r="R937" s="47"/>
      <c r="S937" s="47"/>
      <c r="T937" s="47"/>
      <c r="U937" s="47"/>
      <c r="V937" s="47"/>
      <c r="W937" s="47"/>
      <c r="X937" s="47"/>
      <c r="Y937" s="47"/>
      <c r="Z937" s="47"/>
    </row>
    <row r="938" spans="1:26" ht="382.5">
      <c r="A938" s="191" t="s">
        <v>5141</v>
      </c>
      <c r="B938" s="191" t="s">
        <v>4625</v>
      </c>
      <c r="C938" s="191" t="s">
        <v>782</v>
      </c>
      <c r="D938" s="190" t="s">
        <v>5835</v>
      </c>
      <c r="E938" s="190" t="s">
        <v>5836</v>
      </c>
      <c r="F938" s="190" t="s">
        <v>1871</v>
      </c>
      <c r="G938" s="190">
        <v>2</v>
      </c>
      <c r="H938" s="190">
        <v>2</v>
      </c>
      <c r="I938" s="190">
        <v>2</v>
      </c>
      <c r="J938" s="355">
        <v>20</v>
      </c>
      <c r="K938" s="355">
        <f t="shared" si="22"/>
        <v>10</v>
      </c>
      <c r="L938" s="233" t="s">
        <v>4035</v>
      </c>
      <c r="M938" s="47"/>
      <c r="N938" s="47"/>
      <c r="O938" s="47"/>
      <c r="P938" s="47"/>
      <c r="Q938" s="47"/>
      <c r="R938" s="47"/>
      <c r="S938" s="47"/>
      <c r="T938" s="47"/>
      <c r="U938" s="47"/>
      <c r="V938" s="47"/>
      <c r="W938" s="47"/>
      <c r="X938" s="47"/>
      <c r="Y938" s="47"/>
      <c r="Z938" s="47"/>
    </row>
    <row r="939" spans="1:26" ht="127.5">
      <c r="A939" s="191" t="s">
        <v>5141</v>
      </c>
      <c r="B939" s="191" t="s">
        <v>4625</v>
      </c>
      <c r="C939" s="191" t="s">
        <v>782</v>
      </c>
      <c r="D939" s="190" t="s">
        <v>5837</v>
      </c>
      <c r="E939" s="190" t="s">
        <v>5838</v>
      </c>
      <c r="F939" s="190" t="s">
        <v>5765</v>
      </c>
      <c r="G939" s="190">
        <v>2</v>
      </c>
      <c r="H939" s="190">
        <v>2</v>
      </c>
      <c r="I939" s="190">
        <v>2</v>
      </c>
      <c r="J939" s="355">
        <v>20</v>
      </c>
      <c r="K939" s="355">
        <f t="shared" si="22"/>
        <v>10</v>
      </c>
      <c r="L939" s="233" t="s">
        <v>4035</v>
      </c>
      <c r="M939" s="47"/>
      <c r="N939" s="47"/>
      <c r="O939" s="47"/>
      <c r="P939" s="47"/>
      <c r="Q939" s="47"/>
      <c r="R939" s="47"/>
      <c r="S939" s="47"/>
      <c r="T939" s="47"/>
      <c r="U939" s="47"/>
      <c r="V939" s="47"/>
      <c r="W939" s="47"/>
      <c r="X939" s="47"/>
      <c r="Y939" s="47"/>
      <c r="Z939" s="47"/>
    </row>
    <row r="940" spans="1:26" ht="89.25">
      <c r="A940" s="191" t="s">
        <v>5141</v>
      </c>
      <c r="B940" s="191" t="s">
        <v>4625</v>
      </c>
      <c r="C940" s="191" t="s">
        <v>782</v>
      </c>
      <c r="D940" s="190" t="s">
        <v>5839</v>
      </c>
      <c r="E940" s="470" t="s">
        <v>5840</v>
      </c>
      <c r="F940" s="190" t="s">
        <v>5765</v>
      </c>
      <c r="G940" s="190">
        <v>2</v>
      </c>
      <c r="H940" s="190">
        <v>2</v>
      </c>
      <c r="I940" s="190">
        <v>2</v>
      </c>
      <c r="J940" s="355">
        <v>20</v>
      </c>
      <c r="K940" s="355">
        <f t="shared" si="22"/>
        <v>10</v>
      </c>
      <c r="L940" s="233" t="s">
        <v>4035</v>
      </c>
      <c r="M940" s="47"/>
      <c r="N940" s="47"/>
      <c r="O940" s="47"/>
      <c r="P940" s="47"/>
      <c r="Q940" s="47"/>
      <c r="R940" s="47"/>
      <c r="S940" s="47"/>
      <c r="T940" s="47"/>
      <c r="U940" s="47"/>
      <c r="V940" s="47"/>
      <c r="W940" s="47"/>
      <c r="X940" s="47"/>
      <c r="Y940" s="47"/>
      <c r="Z940" s="47"/>
    </row>
    <row r="941" spans="1:26" ht="102">
      <c r="A941" s="191" t="s">
        <v>5141</v>
      </c>
      <c r="B941" s="191" t="s">
        <v>4625</v>
      </c>
      <c r="C941" s="191" t="s">
        <v>782</v>
      </c>
      <c r="D941" s="190" t="s">
        <v>5841</v>
      </c>
      <c r="E941" s="190" t="s">
        <v>5842</v>
      </c>
      <c r="F941" s="190" t="s">
        <v>5765</v>
      </c>
      <c r="G941" s="190">
        <v>2</v>
      </c>
      <c r="H941" s="190">
        <v>2</v>
      </c>
      <c r="I941" s="190">
        <v>2</v>
      </c>
      <c r="J941" s="355">
        <v>20</v>
      </c>
      <c r="K941" s="355">
        <f t="shared" si="22"/>
        <v>10</v>
      </c>
      <c r="L941" s="233" t="s">
        <v>4035</v>
      </c>
      <c r="M941" s="47"/>
      <c r="N941" s="47"/>
      <c r="O941" s="47"/>
      <c r="P941" s="47"/>
      <c r="Q941" s="47"/>
      <c r="R941" s="47"/>
      <c r="S941" s="47"/>
      <c r="T941" s="47"/>
      <c r="U941" s="47"/>
      <c r="V941" s="47"/>
      <c r="W941" s="47"/>
      <c r="X941" s="47"/>
      <c r="Y941" s="47"/>
      <c r="Z941" s="47"/>
    </row>
    <row r="942" spans="1:26" ht="76.5">
      <c r="A942" s="191" t="s">
        <v>5141</v>
      </c>
      <c r="B942" s="191" t="s">
        <v>4625</v>
      </c>
      <c r="C942" s="191" t="s">
        <v>782</v>
      </c>
      <c r="D942" s="190" t="s">
        <v>5843</v>
      </c>
      <c r="E942" s="190" t="s">
        <v>5844</v>
      </c>
      <c r="F942" s="190" t="s">
        <v>5765</v>
      </c>
      <c r="G942" s="190">
        <v>2</v>
      </c>
      <c r="H942" s="190">
        <v>2</v>
      </c>
      <c r="I942" s="190">
        <v>2</v>
      </c>
      <c r="J942" s="355">
        <v>20</v>
      </c>
      <c r="K942" s="355">
        <f t="shared" si="22"/>
        <v>10</v>
      </c>
      <c r="L942" s="233" t="s">
        <v>4035</v>
      </c>
      <c r="M942" s="47"/>
      <c r="N942" s="47"/>
      <c r="O942" s="47"/>
      <c r="P942" s="47"/>
      <c r="Q942" s="47"/>
      <c r="R942" s="47"/>
      <c r="S942" s="47"/>
      <c r="T942" s="47"/>
      <c r="U942" s="47"/>
      <c r="V942" s="47"/>
      <c r="W942" s="47"/>
      <c r="X942" s="47"/>
      <c r="Y942" s="47"/>
      <c r="Z942" s="47"/>
    </row>
    <row r="943" spans="1:26" ht="89.25">
      <c r="A943" s="191" t="s">
        <v>5141</v>
      </c>
      <c r="B943" s="191" t="s">
        <v>4625</v>
      </c>
      <c r="C943" s="191" t="s">
        <v>782</v>
      </c>
      <c r="D943" s="190" t="s">
        <v>5845</v>
      </c>
      <c r="E943" s="190" t="s">
        <v>5846</v>
      </c>
      <c r="F943" s="190" t="s">
        <v>5765</v>
      </c>
      <c r="G943" s="190">
        <v>2</v>
      </c>
      <c r="H943" s="190">
        <v>2</v>
      </c>
      <c r="I943" s="190">
        <v>2</v>
      </c>
      <c r="J943" s="355">
        <v>20</v>
      </c>
      <c r="K943" s="355">
        <f t="shared" si="22"/>
        <v>10</v>
      </c>
      <c r="L943" s="233" t="s">
        <v>4035</v>
      </c>
      <c r="M943" s="47"/>
      <c r="N943" s="47"/>
      <c r="O943" s="47"/>
      <c r="P943" s="47"/>
      <c r="Q943" s="47"/>
      <c r="R943" s="47"/>
      <c r="S943" s="47"/>
      <c r="T943" s="47"/>
      <c r="U943" s="47"/>
      <c r="V943" s="47"/>
      <c r="W943" s="47"/>
      <c r="X943" s="47"/>
      <c r="Y943" s="47"/>
      <c r="Z943" s="47"/>
    </row>
    <row r="944" spans="1:26" ht="89.25">
      <c r="A944" s="191" t="s">
        <v>4651</v>
      </c>
      <c r="B944" s="191" t="s">
        <v>4652</v>
      </c>
      <c r="C944" s="191" t="s">
        <v>782</v>
      </c>
      <c r="D944" s="190" t="s">
        <v>5847</v>
      </c>
      <c r="E944" s="190" t="s">
        <v>5848</v>
      </c>
      <c r="F944" s="190" t="s">
        <v>5765</v>
      </c>
      <c r="G944" s="190">
        <v>2</v>
      </c>
      <c r="H944" s="190">
        <v>2</v>
      </c>
      <c r="I944" s="190">
        <v>2</v>
      </c>
      <c r="J944" s="355">
        <v>20</v>
      </c>
      <c r="K944" s="355">
        <f t="shared" si="22"/>
        <v>10</v>
      </c>
      <c r="L944" s="233" t="s">
        <v>4035</v>
      </c>
      <c r="M944" s="47"/>
      <c r="N944" s="47"/>
      <c r="O944" s="47"/>
      <c r="P944" s="47"/>
      <c r="Q944" s="47"/>
      <c r="R944" s="47"/>
      <c r="S944" s="47"/>
      <c r="T944" s="47"/>
      <c r="U944" s="47"/>
      <c r="V944" s="47"/>
      <c r="W944" s="47"/>
      <c r="X944" s="47"/>
      <c r="Y944" s="47"/>
      <c r="Z944" s="47"/>
    </row>
    <row r="945" spans="1:26" ht="153">
      <c r="A945" s="191" t="s">
        <v>4651</v>
      </c>
      <c r="B945" s="191" t="s">
        <v>4652</v>
      </c>
      <c r="C945" s="191" t="s">
        <v>782</v>
      </c>
      <c r="D945" s="190" t="s">
        <v>5849</v>
      </c>
      <c r="E945" s="190" t="s">
        <v>5850</v>
      </c>
      <c r="F945" s="190" t="s">
        <v>5765</v>
      </c>
      <c r="G945" s="190">
        <v>2</v>
      </c>
      <c r="H945" s="190">
        <v>2</v>
      </c>
      <c r="I945" s="190">
        <v>2</v>
      </c>
      <c r="J945" s="355">
        <v>20</v>
      </c>
      <c r="K945" s="355">
        <f t="shared" si="22"/>
        <v>10</v>
      </c>
      <c r="L945" s="233" t="s">
        <v>4035</v>
      </c>
      <c r="M945" s="47"/>
      <c r="N945" s="47"/>
      <c r="O945" s="47"/>
      <c r="P945" s="47"/>
      <c r="Q945" s="47"/>
      <c r="R945" s="47"/>
      <c r="S945" s="47"/>
      <c r="T945" s="47"/>
      <c r="U945" s="47"/>
      <c r="V945" s="47"/>
      <c r="W945" s="47"/>
      <c r="X945" s="47"/>
      <c r="Y945" s="47"/>
      <c r="Z945" s="47"/>
    </row>
    <row r="946" spans="1:26" ht="102">
      <c r="A946" s="191" t="s">
        <v>4651</v>
      </c>
      <c r="B946" s="191" t="s">
        <v>4652</v>
      </c>
      <c r="C946" s="191" t="s">
        <v>782</v>
      </c>
      <c r="D946" s="190" t="s">
        <v>5851</v>
      </c>
      <c r="E946" s="190" t="s">
        <v>5852</v>
      </c>
      <c r="F946" s="190" t="s">
        <v>1871</v>
      </c>
      <c r="G946" s="190">
        <v>2</v>
      </c>
      <c r="H946" s="190">
        <v>2</v>
      </c>
      <c r="I946" s="190">
        <v>2</v>
      </c>
      <c r="J946" s="355">
        <v>20</v>
      </c>
      <c r="K946" s="355">
        <f t="shared" si="22"/>
        <v>10</v>
      </c>
      <c r="L946" s="233" t="s">
        <v>4035</v>
      </c>
      <c r="M946" s="47"/>
      <c r="N946" s="47"/>
      <c r="O946" s="47"/>
      <c r="P946" s="47"/>
      <c r="Q946" s="47"/>
      <c r="R946" s="47"/>
      <c r="S946" s="47"/>
      <c r="T946" s="47"/>
      <c r="U946" s="47"/>
      <c r="V946" s="47"/>
      <c r="W946" s="47"/>
      <c r="X946" s="47"/>
      <c r="Y946" s="47"/>
      <c r="Z946" s="47"/>
    </row>
    <row r="947" spans="1:26" ht="127.5">
      <c r="A947" s="191" t="s">
        <v>4651</v>
      </c>
      <c r="B947" s="191" t="s">
        <v>4652</v>
      </c>
      <c r="C947" s="191" t="s">
        <v>782</v>
      </c>
      <c r="D947" s="190" t="s">
        <v>5853</v>
      </c>
      <c r="E947" s="190" t="s">
        <v>5854</v>
      </c>
      <c r="F947" s="190" t="s">
        <v>5797</v>
      </c>
      <c r="G947" s="190">
        <v>2</v>
      </c>
      <c r="H947" s="190">
        <v>2</v>
      </c>
      <c r="I947" s="190">
        <v>2</v>
      </c>
      <c r="J947" s="355">
        <v>10</v>
      </c>
      <c r="K947" s="355">
        <f t="shared" si="22"/>
        <v>5</v>
      </c>
      <c r="L947" s="233" t="s">
        <v>4035</v>
      </c>
      <c r="M947" s="47"/>
      <c r="N947" s="47"/>
      <c r="O947" s="47"/>
      <c r="P947" s="47"/>
      <c r="Q947" s="47"/>
      <c r="R947" s="47"/>
      <c r="S947" s="47"/>
      <c r="T947" s="47"/>
      <c r="U947" s="47"/>
      <c r="V947" s="47"/>
      <c r="W947" s="47"/>
      <c r="X947" s="47"/>
      <c r="Y947" s="47"/>
      <c r="Z947" s="47"/>
    </row>
    <row r="948" spans="1:26" ht="89.25">
      <c r="A948" s="191" t="s">
        <v>4651</v>
      </c>
      <c r="B948" s="191" t="s">
        <v>4652</v>
      </c>
      <c r="C948" s="191" t="s">
        <v>782</v>
      </c>
      <c r="D948" s="190" t="s">
        <v>5855</v>
      </c>
      <c r="E948" s="190" t="s">
        <v>5856</v>
      </c>
      <c r="F948" s="190" t="s">
        <v>5765</v>
      </c>
      <c r="G948" s="190">
        <v>2</v>
      </c>
      <c r="H948" s="190">
        <v>2</v>
      </c>
      <c r="I948" s="190">
        <v>2</v>
      </c>
      <c r="J948" s="355">
        <v>20</v>
      </c>
      <c r="K948" s="355">
        <f t="shared" si="22"/>
        <v>10</v>
      </c>
      <c r="L948" s="233" t="s">
        <v>4035</v>
      </c>
      <c r="M948" s="47"/>
      <c r="N948" s="47"/>
      <c r="O948" s="47"/>
      <c r="P948" s="47"/>
      <c r="Q948" s="47"/>
      <c r="R948" s="47"/>
      <c r="S948" s="47"/>
      <c r="T948" s="47"/>
      <c r="U948" s="47"/>
      <c r="V948" s="47"/>
      <c r="W948" s="47"/>
      <c r="X948" s="47"/>
      <c r="Y948" s="47"/>
      <c r="Z948" s="47"/>
    </row>
    <row r="949" spans="1:26" ht="89.25">
      <c r="A949" s="191" t="s">
        <v>4651</v>
      </c>
      <c r="B949" s="191" t="s">
        <v>4652</v>
      </c>
      <c r="C949" s="191" t="s">
        <v>782</v>
      </c>
      <c r="D949" s="190" t="s">
        <v>5857</v>
      </c>
      <c r="E949" s="190" t="s">
        <v>5858</v>
      </c>
      <c r="F949" s="190" t="s">
        <v>5765</v>
      </c>
      <c r="G949" s="190">
        <v>2</v>
      </c>
      <c r="H949" s="190">
        <v>2</v>
      </c>
      <c r="I949" s="190">
        <v>2</v>
      </c>
      <c r="J949" s="355">
        <v>20</v>
      </c>
      <c r="K949" s="355">
        <f t="shared" si="22"/>
        <v>10</v>
      </c>
      <c r="L949" s="233" t="s">
        <v>4035</v>
      </c>
      <c r="M949" s="47"/>
      <c r="N949" s="47"/>
      <c r="O949" s="47"/>
      <c r="P949" s="47"/>
      <c r="Q949" s="47"/>
      <c r="R949" s="47"/>
      <c r="S949" s="47"/>
      <c r="T949" s="47"/>
      <c r="U949" s="47"/>
      <c r="V949" s="47"/>
      <c r="W949" s="47"/>
      <c r="X949" s="47"/>
      <c r="Y949" s="47"/>
      <c r="Z949" s="47"/>
    </row>
    <row r="950" spans="1:26" ht="89.25">
      <c r="A950" s="191" t="s">
        <v>4651</v>
      </c>
      <c r="B950" s="191" t="s">
        <v>4652</v>
      </c>
      <c r="C950" s="191" t="s">
        <v>782</v>
      </c>
      <c r="D950" s="190" t="s">
        <v>5859</v>
      </c>
      <c r="E950" s="190" t="s">
        <v>5860</v>
      </c>
      <c r="F950" s="190" t="s">
        <v>5765</v>
      </c>
      <c r="G950" s="190">
        <v>2</v>
      </c>
      <c r="H950" s="190">
        <v>2</v>
      </c>
      <c r="I950" s="190">
        <v>2</v>
      </c>
      <c r="J950" s="355">
        <v>20</v>
      </c>
      <c r="K950" s="355">
        <f t="shared" si="22"/>
        <v>10</v>
      </c>
      <c r="L950" s="233" t="s">
        <v>4035</v>
      </c>
      <c r="M950" s="47"/>
      <c r="N950" s="47"/>
      <c r="O950" s="47"/>
      <c r="P950" s="47"/>
      <c r="Q950" s="47"/>
      <c r="R950" s="47"/>
      <c r="S950" s="47"/>
      <c r="T950" s="47"/>
      <c r="U950" s="47"/>
      <c r="V950" s="47"/>
      <c r="W950" s="47"/>
      <c r="X950" s="47"/>
      <c r="Y950" s="47"/>
      <c r="Z950" s="47"/>
    </row>
    <row r="951" spans="1:26" ht="76.5">
      <c r="A951" s="191" t="s">
        <v>4651</v>
      </c>
      <c r="B951" s="191" t="s">
        <v>4652</v>
      </c>
      <c r="C951" s="191" t="s">
        <v>782</v>
      </c>
      <c r="D951" s="190" t="s">
        <v>5861</v>
      </c>
      <c r="E951" s="190" t="s">
        <v>5862</v>
      </c>
      <c r="F951" s="190" t="s">
        <v>5765</v>
      </c>
      <c r="G951" s="190">
        <v>2</v>
      </c>
      <c r="H951" s="190">
        <v>2</v>
      </c>
      <c r="I951" s="190">
        <v>2</v>
      </c>
      <c r="J951" s="355">
        <v>20</v>
      </c>
      <c r="K951" s="355">
        <f t="shared" si="22"/>
        <v>10</v>
      </c>
      <c r="L951" s="233" t="s">
        <v>4035</v>
      </c>
      <c r="M951" s="47"/>
      <c r="N951" s="47"/>
      <c r="O951" s="47"/>
      <c r="P951" s="47"/>
      <c r="Q951" s="47"/>
      <c r="R951" s="47"/>
      <c r="S951" s="47"/>
      <c r="T951" s="47"/>
      <c r="U951" s="47"/>
      <c r="V951" s="47"/>
      <c r="W951" s="47"/>
      <c r="X951" s="47"/>
      <c r="Y951" s="47"/>
      <c r="Z951" s="47"/>
    </row>
    <row r="952" spans="1:26" ht="153">
      <c r="A952" s="191" t="s">
        <v>4667</v>
      </c>
      <c r="B952" s="191" t="s">
        <v>4668</v>
      </c>
      <c r="C952" s="191" t="s">
        <v>782</v>
      </c>
      <c r="D952" s="190" t="s">
        <v>5875</v>
      </c>
      <c r="E952" s="190" t="s">
        <v>5876</v>
      </c>
      <c r="F952" s="190" t="s">
        <v>2846</v>
      </c>
      <c r="G952" s="190">
        <v>4</v>
      </c>
      <c r="H952" s="190">
        <v>4</v>
      </c>
      <c r="I952" s="190">
        <v>4</v>
      </c>
      <c r="J952" s="355">
        <v>20</v>
      </c>
      <c r="K952" s="355">
        <f t="shared" si="22"/>
        <v>5</v>
      </c>
      <c r="L952" s="233" t="s">
        <v>4035</v>
      </c>
      <c r="M952" s="47"/>
      <c r="N952" s="47"/>
      <c r="O952" s="47"/>
      <c r="P952" s="47"/>
      <c r="Q952" s="47"/>
      <c r="R952" s="47"/>
      <c r="S952" s="47"/>
      <c r="T952" s="47"/>
      <c r="U952" s="47"/>
      <c r="V952" s="47"/>
      <c r="W952" s="47"/>
      <c r="X952" s="47"/>
      <c r="Y952" s="47"/>
      <c r="Z952" s="47"/>
    </row>
    <row r="953" spans="1:26" ht="114.75">
      <c r="A953" s="191" t="s">
        <v>4667</v>
      </c>
      <c r="B953" s="191" t="s">
        <v>4668</v>
      </c>
      <c r="C953" s="191" t="s">
        <v>782</v>
      </c>
      <c r="D953" s="190" t="s">
        <v>5877</v>
      </c>
      <c r="E953" s="190" t="s">
        <v>5878</v>
      </c>
      <c r="F953" s="190" t="s">
        <v>1871</v>
      </c>
      <c r="G953" s="190">
        <v>4</v>
      </c>
      <c r="H953" s="190">
        <v>4</v>
      </c>
      <c r="I953" s="190">
        <v>4</v>
      </c>
      <c r="J953" s="355">
        <v>20</v>
      </c>
      <c r="K953" s="355">
        <f t="shared" si="22"/>
        <v>5</v>
      </c>
      <c r="L953" s="233" t="s">
        <v>4035</v>
      </c>
      <c r="M953" s="47"/>
      <c r="N953" s="47"/>
      <c r="O953" s="47"/>
      <c r="P953" s="47"/>
      <c r="Q953" s="47"/>
      <c r="R953" s="47"/>
      <c r="S953" s="47"/>
      <c r="T953" s="47"/>
      <c r="U953" s="47"/>
      <c r="V953" s="47"/>
      <c r="W953" s="47"/>
      <c r="X953" s="47"/>
      <c r="Y953" s="47"/>
      <c r="Z953" s="47"/>
    </row>
    <row r="954" spans="1:26" ht="89.25">
      <c r="A954" s="191" t="s">
        <v>4667</v>
      </c>
      <c r="B954" s="191" t="s">
        <v>4668</v>
      </c>
      <c r="C954" s="191" t="s">
        <v>782</v>
      </c>
      <c r="D954" s="190" t="s">
        <v>5879</v>
      </c>
      <c r="E954" s="190" t="s">
        <v>5880</v>
      </c>
      <c r="F954" s="190" t="s">
        <v>5765</v>
      </c>
      <c r="G954" s="190">
        <v>4</v>
      </c>
      <c r="H954" s="190">
        <v>4</v>
      </c>
      <c r="I954" s="190">
        <v>4</v>
      </c>
      <c r="J954" s="355">
        <v>20</v>
      </c>
      <c r="K954" s="355">
        <f t="shared" si="22"/>
        <v>5</v>
      </c>
      <c r="L954" s="233" t="s">
        <v>4035</v>
      </c>
      <c r="M954" s="47"/>
      <c r="N954" s="47"/>
      <c r="O954" s="47"/>
      <c r="P954" s="47"/>
      <c r="Q954" s="47"/>
      <c r="R954" s="47"/>
      <c r="S954" s="47"/>
      <c r="T954" s="47"/>
      <c r="U954" s="47"/>
      <c r="V954" s="47"/>
      <c r="W954" s="47"/>
      <c r="X954" s="47"/>
      <c r="Y954" s="47"/>
      <c r="Z954" s="47"/>
    </row>
    <row r="955" spans="1:26" ht="76.5">
      <c r="A955" s="191" t="s">
        <v>4667</v>
      </c>
      <c r="B955" s="191" t="s">
        <v>4668</v>
      </c>
      <c r="C955" s="191" t="s">
        <v>782</v>
      </c>
      <c r="D955" s="190" t="s">
        <v>5881</v>
      </c>
      <c r="E955" s="190" t="s">
        <v>5882</v>
      </c>
      <c r="F955" s="190" t="s">
        <v>5765</v>
      </c>
      <c r="G955" s="190">
        <v>4</v>
      </c>
      <c r="H955" s="190">
        <v>4</v>
      </c>
      <c r="I955" s="190">
        <v>4</v>
      </c>
      <c r="J955" s="355">
        <v>20</v>
      </c>
      <c r="K955" s="355">
        <f t="shared" si="22"/>
        <v>5</v>
      </c>
      <c r="L955" s="233" t="s">
        <v>4035</v>
      </c>
      <c r="M955" s="47"/>
      <c r="N955" s="47"/>
      <c r="O955" s="47"/>
      <c r="P955" s="47"/>
      <c r="Q955" s="47"/>
      <c r="R955" s="47"/>
      <c r="S955" s="47"/>
      <c r="T955" s="47"/>
      <c r="U955" s="47"/>
      <c r="V955" s="47"/>
      <c r="W955" s="47"/>
      <c r="X955" s="47"/>
      <c r="Y955" s="47"/>
      <c r="Z955" s="47"/>
    </row>
    <row r="956" spans="1:26" ht="76.5">
      <c r="A956" s="191" t="s">
        <v>4651</v>
      </c>
      <c r="B956" s="191" t="s">
        <v>4687</v>
      </c>
      <c r="C956" s="191" t="s">
        <v>782</v>
      </c>
      <c r="D956" s="190" t="s">
        <v>5883</v>
      </c>
      <c r="E956" s="190" t="s">
        <v>5884</v>
      </c>
      <c r="F956" s="190" t="s">
        <v>5885</v>
      </c>
      <c r="G956" s="190">
        <v>2</v>
      </c>
      <c r="H956" s="190">
        <v>2</v>
      </c>
      <c r="I956" s="190">
        <v>2</v>
      </c>
      <c r="J956" s="355">
        <v>20</v>
      </c>
      <c r="K956" s="355">
        <f t="shared" si="22"/>
        <v>10</v>
      </c>
      <c r="L956" s="233" t="s">
        <v>4035</v>
      </c>
      <c r="M956" s="47"/>
      <c r="N956" s="47"/>
      <c r="O956" s="47"/>
      <c r="P956" s="47"/>
      <c r="Q956" s="47"/>
      <c r="R956" s="47"/>
      <c r="S956" s="47"/>
      <c r="T956" s="47"/>
      <c r="U956" s="47"/>
      <c r="V956" s="47"/>
      <c r="W956" s="47"/>
      <c r="X956" s="47"/>
      <c r="Y956" s="47"/>
      <c r="Z956" s="47"/>
    </row>
    <row r="957" spans="1:26" ht="102">
      <c r="A957" s="191" t="s">
        <v>4651</v>
      </c>
      <c r="B957" s="191" t="s">
        <v>4687</v>
      </c>
      <c r="C957" s="191" t="s">
        <v>782</v>
      </c>
      <c r="D957" s="190" t="s">
        <v>5886</v>
      </c>
      <c r="E957" s="190" t="s">
        <v>5887</v>
      </c>
      <c r="F957" s="190" t="s">
        <v>5765</v>
      </c>
      <c r="G957" s="190">
        <v>2</v>
      </c>
      <c r="H957" s="190">
        <v>2</v>
      </c>
      <c r="I957" s="190">
        <v>2</v>
      </c>
      <c r="J957" s="355">
        <v>20</v>
      </c>
      <c r="K957" s="355">
        <f t="shared" si="22"/>
        <v>10</v>
      </c>
      <c r="L957" s="233" t="s">
        <v>4035</v>
      </c>
      <c r="M957" s="47"/>
      <c r="N957" s="47"/>
      <c r="O957" s="47"/>
      <c r="P957" s="47"/>
      <c r="Q957" s="47"/>
      <c r="R957" s="47"/>
      <c r="S957" s="47"/>
      <c r="T957" s="47"/>
      <c r="U957" s="47"/>
      <c r="V957" s="47"/>
      <c r="W957" s="47"/>
      <c r="X957" s="47"/>
      <c r="Y957" s="47"/>
      <c r="Z957" s="47"/>
    </row>
    <row r="958" spans="1:26" ht="76.5">
      <c r="A958" s="191" t="s">
        <v>4651</v>
      </c>
      <c r="B958" s="191" t="s">
        <v>4687</v>
      </c>
      <c r="C958" s="191" t="s">
        <v>782</v>
      </c>
      <c r="D958" s="190" t="s">
        <v>5888</v>
      </c>
      <c r="E958" s="190" t="s">
        <v>5889</v>
      </c>
      <c r="F958" s="190" t="s">
        <v>5820</v>
      </c>
      <c r="G958" s="190">
        <v>2</v>
      </c>
      <c r="H958" s="190">
        <v>2</v>
      </c>
      <c r="I958" s="190">
        <v>2</v>
      </c>
      <c r="J958" s="355">
        <v>20</v>
      </c>
      <c r="K958" s="355">
        <f t="shared" si="22"/>
        <v>10</v>
      </c>
      <c r="L958" s="233" t="s">
        <v>4035</v>
      </c>
      <c r="M958" s="47"/>
      <c r="N958" s="47"/>
      <c r="O958" s="47"/>
      <c r="P958" s="47"/>
      <c r="Q958" s="47"/>
      <c r="R958" s="47"/>
      <c r="S958" s="47"/>
      <c r="T958" s="47"/>
      <c r="U958" s="47"/>
      <c r="V958" s="47"/>
      <c r="W958" s="47"/>
      <c r="X958" s="47"/>
      <c r="Y958" s="47"/>
      <c r="Z958" s="47"/>
    </row>
    <row r="959" spans="1:26" ht="15" customHeight="1">
      <c r="A959" s="191" t="s">
        <v>4651</v>
      </c>
      <c r="B959" s="191" t="s">
        <v>4687</v>
      </c>
      <c r="C959" s="191" t="s">
        <v>782</v>
      </c>
      <c r="D959" s="190" t="s">
        <v>5890</v>
      </c>
      <c r="E959" s="190" t="s">
        <v>5891</v>
      </c>
      <c r="F959" s="190" t="s">
        <v>5765</v>
      </c>
      <c r="G959" s="190">
        <v>2</v>
      </c>
      <c r="H959" s="190">
        <v>2</v>
      </c>
      <c r="I959" s="190">
        <v>2</v>
      </c>
      <c r="J959" s="355">
        <v>20</v>
      </c>
      <c r="K959" s="355">
        <f t="shared" si="22"/>
        <v>10</v>
      </c>
      <c r="L959" s="233" t="s">
        <v>4035</v>
      </c>
      <c r="M959" s="47"/>
      <c r="N959" s="47"/>
      <c r="O959" s="47"/>
      <c r="P959" s="47"/>
      <c r="Q959" s="47"/>
      <c r="R959" s="47"/>
      <c r="S959" s="47"/>
      <c r="T959" s="47"/>
      <c r="U959" s="47"/>
      <c r="V959" s="47"/>
      <c r="W959" s="47"/>
      <c r="X959" s="47"/>
      <c r="Y959" s="47"/>
      <c r="Z959" s="47"/>
    </row>
    <row r="960" spans="1:26" ht="127.5">
      <c r="A960" s="191" t="s">
        <v>4651</v>
      </c>
      <c r="B960" s="191" t="s">
        <v>3926</v>
      </c>
      <c r="C960" s="191" t="s">
        <v>782</v>
      </c>
      <c r="D960" s="190" t="s">
        <v>5901</v>
      </c>
      <c r="E960" s="190" t="s">
        <v>5902</v>
      </c>
      <c r="F960" s="190" t="s">
        <v>5903</v>
      </c>
      <c r="G960" s="190">
        <v>2</v>
      </c>
      <c r="H960" s="190">
        <v>2</v>
      </c>
      <c r="I960" s="190">
        <v>2</v>
      </c>
      <c r="J960" s="355">
        <v>20</v>
      </c>
      <c r="K960" s="355">
        <f t="shared" si="22"/>
        <v>10</v>
      </c>
      <c r="L960" s="233" t="s">
        <v>4035</v>
      </c>
      <c r="M960" s="47"/>
      <c r="N960" s="47"/>
      <c r="O960" s="47"/>
      <c r="P960" s="47"/>
      <c r="Q960" s="47"/>
      <c r="R960" s="47"/>
      <c r="S960" s="47"/>
      <c r="T960" s="47"/>
      <c r="U960" s="47"/>
      <c r="V960" s="47"/>
      <c r="W960" s="47"/>
      <c r="X960" s="47"/>
      <c r="Y960" s="47"/>
      <c r="Z960" s="47"/>
    </row>
    <row r="961" spans="1:26" ht="76.5">
      <c r="A961" s="191" t="s">
        <v>5108</v>
      </c>
      <c r="B961" s="491" t="s">
        <v>5109</v>
      </c>
      <c r="C961" s="191" t="s">
        <v>782</v>
      </c>
      <c r="D961" s="190" t="s">
        <v>6409</v>
      </c>
      <c r="E961" s="190" t="s">
        <v>6410</v>
      </c>
      <c r="F961" s="190" t="s">
        <v>6411</v>
      </c>
      <c r="G961" s="190">
        <v>2</v>
      </c>
      <c r="H961" s="190">
        <v>2</v>
      </c>
      <c r="I961" s="190">
        <v>2</v>
      </c>
      <c r="J961" s="355">
        <v>20</v>
      </c>
      <c r="K961" s="355">
        <f t="shared" si="22"/>
        <v>10</v>
      </c>
      <c r="L961" s="233" t="s">
        <v>4035</v>
      </c>
      <c r="M961" s="47"/>
      <c r="N961" s="47"/>
      <c r="O961" s="47"/>
      <c r="P961" s="47"/>
      <c r="Q961" s="47"/>
      <c r="R961" s="47"/>
      <c r="S961" s="47"/>
      <c r="T961" s="47"/>
      <c r="U961" s="47"/>
      <c r="V961" s="47"/>
      <c r="W961" s="47"/>
      <c r="X961" s="47"/>
      <c r="Y961" s="47"/>
      <c r="Z961" s="47"/>
    </row>
    <row r="962" spans="1:26">
      <c r="A962" s="190"/>
      <c r="B962" s="190"/>
      <c r="C962" s="190"/>
      <c r="D962" s="190"/>
      <c r="E962" s="276"/>
      <c r="F962" s="190"/>
      <c r="G962" s="190"/>
      <c r="H962" s="190"/>
      <c r="I962" s="191"/>
      <c r="J962" s="191"/>
      <c r="K962" s="191"/>
      <c r="L962" s="407"/>
      <c r="M962" s="47"/>
      <c r="N962" s="47"/>
      <c r="O962" s="47"/>
      <c r="P962" s="47"/>
      <c r="Q962" s="47"/>
      <c r="R962" s="47"/>
      <c r="S962" s="47"/>
      <c r="T962" s="47"/>
      <c r="U962" s="47"/>
      <c r="V962" s="47"/>
      <c r="W962" s="47"/>
      <c r="X962" s="47"/>
      <c r="Y962" s="47"/>
      <c r="Z962" s="47"/>
    </row>
    <row r="963" spans="1:26">
      <c r="A963" s="471"/>
      <c r="B963" s="471"/>
      <c r="C963" s="471"/>
      <c r="D963" s="471"/>
      <c r="E963" s="471"/>
      <c r="F963" s="471"/>
      <c r="G963" s="492"/>
      <c r="H963" s="493"/>
      <c r="I963" s="419"/>
      <c r="J963" s="419"/>
      <c r="K963" s="419"/>
      <c r="L963" s="419"/>
    </row>
    <row r="964" spans="1:26">
      <c r="A964" s="30" t="s">
        <v>58</v>
      </c>
      <c r="B964" s="2"/>
      <c r="C964" s="2"/>
      <c r="D964" s="2"/>
      <c r="E964" s="2"/>
      <c r="F964" s="2"/>
      <c r="G964" s="8"/>
      <c r="H964" s="47"/>
      <c r="I964" s="47"/>
      <c r="J964" s="47"/>
      <c r="K964" s="31">
        <f>SUM(K15:K963)</f>
        <v>9274.2933333333331</v>
      </c>
      <c r="L964" s="47"/>
    </row>
    <row r="965" spans="1:26">
      <c r="A965" s="1"/>
      <c r="B965" s="2"/>
      <c r="C965" s="2"/>
      <c r="D965" s="2"/>
      <c r="E965" s="2"/>
      <c r="F965" s="2"/>
      <c r="G965" s="2"/>
      <c r="H965" s="3"/>
      <c r="I965" s="47"/>
      <c r="J965" s="47"/>
      <c r="K965" s="47"/>
      <c r="L965" s="47"/>
    </row>
    <row r="966" spans="1:26">
      <c r="A966" s="754" t="s">
        <v>59</v>
      </c>
      <c r="B966" s="754"/>
      <c r="C966" s="754"/>
      <c r="D966" s="754"/>
      <c r="E966" s="754"/>
      <c r="F966" s="754"/>
      <c r="G966" s="754"/>
      <c r="H966" s="754"/>
      <c r="I966" s="47"/>
      <c r="J966" s="47"/>
      <c r="K966" s="47"/>
      <c r="L966" s="47"/>
    </row>
    <row r="967" spans="1:26">
      <c r="A967" s="1"/>
      <c r="B967" s="2"/>
      <c r="C967" s="2"/>
      <c r="D967" s="2"/>
      <c r="E967" s="2"/>
      <c r="F967" s="2"/>
      <c r="G967" s="2"/>
      <c r="H967" s="3"/>
      <c r="I967" s="47"/>
      <c r="J967" s="47"/>
      <c r="K967" s="47"/>
      <c r="L967" s="47"/>
    </row>
    <row r="968" spans="1:26">
      <c r="A968" s="1"/>
      <c r="B968" s="2"/>
      <c r="C968" s="2"/>
      <c r="D968" s="2"/>
      <c r="E968" s="2"/>
      <c r="F968" s="2"/>
      <c r="G968" s="2"/>
      <c r="H968" s="3"/>
      <c r="I968" s="47"/>
      <c r="J968" s="47"/>
      <c r="K968" s="47"/>
      <c r="L968" s="47"/>
    </row>
    <row r="969" spans="1:26">
      <c r="A969" s="1"/>
      <c r="B969" s="2"/>
      <c r="C969" s="2"/>
      <c r="D969" s="2"/>
      <c r="E969" s="2"/>
      <c r="F969" s="2"/>
      <c r="G969" s="2"/>
      <c r="H969" s="3"/>
      <c r="I969" s="47"/>
      <c r="J969" s="47"/>
      <c r="K969" s="47"/>
      <c r="L969" s="47"/>
    </row>
    <row r="970" spans="1:26">
      <c r="A970" s="1"/>
      <c r="B970" s="2"/>
      <c r="C970" s="2"/>
      <c r="D970" s="2"/>
      <c r="E970" s="2"/>
      <c r="F970" s="2"/>
      <c r="G970" s="2"/>
      <c r="H970" s="3"/>
      <c r="I970" s="47"/>
      <c r="J970" s="47"/>
      <c r="K970" s="47"/>
      <c r="L970" s="47"/>
    </row>
    <row r="971" spans="1:26">
      <c r="A971" s="1"/>
      <c r="B971" s="2"/>
      <c r="C971" s="2"/>
      <c r="D971" s="2"/>
      <c r="E971" s="2"/>
      <c r="F971" s="2"/>
      <c r="G971" s="2"/>
      <c r="H971" s="3"/>
      <c r="I971" s="47"/>
      <c r="J971" s="47"/>
      <c r="K971" s="47"/>
      <c r="L971" s="47"/>
    </row>
    <row r="972" spans="1:26">
      <c r="A972" s="1"/>
      <c r="B972" s="2"/>
      <c r="C972" s="2"/>
      <c r="D972" s="2"/>
      <c r="E972" s="2"/>
      <c r="F972" s="2"/>
      <c r="G972" s="2"/>
      <c r="H972" s="3"/>
      <c r="I972" s="47"/>
      <c r="J972" s="47"/>
      <c r="K972" s="47"/>
      <c r="L972" s="47"/>
    </row>
    <row r="973" spans="1:26">
      <c r="A973" s="1"/>
      <c r="B973" s="2"/>
      <c r="C973" s="2"/>
      <c r="D973" s="2"/>
      <c r="E973" s="2"/>
      <c r="F973" s="2"/>
      <c r="G973" s="2"/>
      <c r="H973" s="3"/>
      <c r="I973" s="47"/>
      <c r="J973" s="47"/>
      <c r="K973" s="47"/>
      <c r="L973" s="47"/>
    </row>
    <row r="974" spans="1:26">
      <c r="A974" s="1"/>
      <c r="B974" s="2"/>
      <c r="C974" s="2"/>
      <c r="D974" s="2"/>
      <c r="E974" s="2"/>
      <c r="F974" s="2"/>
      <c r="G974" s="2"/>
      <c r="H974" s="3"/>
      <c r="I974" s="47"/>
      <c r="J974" s="47"/>
      <c r="K974" s="47"/>
      <c r="L974" s="47"/>
    </row>
    <row r="975" spans="1:26">
      <c r="A975" s="1"/>
      <c r="B975" s="2"/>
      <c r="C975" s="2"/>
      <c r="D975" s="2"/>
      <c r="E975" s="2"/>
      <c r="F975" s="2"/>
      <c r="G975" s="2"/>
      <c r="H975" s="3"/>
      <c r="I975" s="47"/>
      <c r="J975" s="47"/>
      <c r="K975" s="47"/>
      <c r="L975" s="47"/>
    </row>
    <row r="976" spans="1:26">
      <c r="A976" s="1"/>
      <c r="B976" s="2"/>
      <c r="C976" s="2"/>
      <c r="D976" s="2"/>
      <c r="E976" s="2"/>
      <c r="F976" s="2"/>
      <c r="G976" s="2"/>
      <c r="H976" s="3"/>
      <c r="I976" s="47"/>
      <c r="J976" s="47"/>
      <c r="K976" s="47"/>
      <c r="L976" s="47"/>
    </row>
    <row r="977" spans="1:12">
      <c r="A977" s="1"/>
      <c r="B977" s="2"/>
      <c r="C977" s="2"/>
      <c r="D977" s="2"/>
      <c r="E977" s="2"/>
      <c r="F977" s="2"/>
      <c r="G977" s="2"/>
      <c r="H977" s="3"/>
      <c r="I977" s="47"/>
      <c r="J977" s="47"/>
      <c r="K977" s="47"/>
      <c r="L977" s="47"/>
    </row>
    <row r="978" spans="1:12">
      <c r="A978" s="1"/>
      <c r="B978" s="2"/>
      <c r="C978" s="2"/>
      <c r="D978" s="2"/>
      <c r="E978" s="2"/>
      <c r="F978" s="2"/>
      <c r="G978" s="2"/>
      <c r="H978" s="3"/>
      <c r="I978" s="47"/>
      <c r="J978" s="47"/>
      <c r="K978" s="47"/>
      <c r="L978" s="47"/>
    </row>
    <row r="979" spans="1:12">
      <c r="A979" s="1"/>
      <c r="B979" s="2"/>
      <c r="C979" s="2"/>
      <c r="D979" s="2"/>
      <c r="E979" s="2"/>
      <c r="F979" s="2"/>
      <c r="G979" s="2"/>
      <c r="H979" s="3"/>
      <c r="I979" s="47"/>
      <c r="J979" s="47"/>
      <c r="K979" s="47"/>
      <c r="L979" s="47"/>
    </row>
    <row r="980" spans="1:12">
      <c r="A980" s="1"/>
      <c r="B980" s="2"/>
      <c r="C980" s="2"/>
      <c r="D980" s="2"/>
      <c r="E980" s="2"/>
      <c r="F980" s="2"/>
      <c r="G980" s="2"/>
      <c r="H980" s="3"/>
      <c r="I980" s="47"/>
      <c r="J980" s="47"/>
      <c r="K980" s="47"/>
      <c r="L980" s="47"/>
    </row>
    <row r="981" spans="1:12">
      <c r="A981" s="1"/>
      <c r="B981" s="2"/>
      <c r="C981" s="2"/>
      <c r="D981" s="2"/>
      <c r="E981" s="2"/>
      <c r="F981" s="2"/>
      <c r="G981" s="2"/>
      <c r="H981" s="3"/>
      <c r="I981" s="47"/>
      <c r="J981" s="47"/>
      <c r="K981" s="47"/>
      <c r="L981" s="47"/>
    </row>
    <row r="982" spans="1:12">
      <c r="A982" s="1"/>
      <c r="B982" s="2"/>
      <c r="C982" s="2"/>
      <c r="D982" s="2"/>
      <c r="E982" s="2"/>
      <c r="F982" s="2"/>
      <c r="G982" s="2"/>
      <c r="H982" s="3"/>
      <c r="I982" s="47"/>
      <c r="J982" s="47"/>
      <c r="K982" s="47"/>
      <c r="L982" s="47"/>
    </row>
    <row r="983" spans="1:12">
      <c r="A983" s="1"/>
      <c r="B983" s="2"/>
      <c r="C983" s="2"/>
      <c r="D983" s="2"/>
      <c r="E983" s="2"/>
      <c r="F983" s="2"/>
      <c r="G983" s="2"/>
      <c r="H983" s="3"/>
      <c r="I983" s="47"/>
      <c r="J983" s="47"/>
      <c r="K983" s="47"/>
      <c r="L983" s="47"/>
    </row>
    <row r="984" spans="1:12">
      <c r="A984" s="1"/>
      <c r="B984" s="2"/>
      <c r="C984" s="2"/>
      <c r="D984" s="2"/>
      <c r="E984" s="2"/>
      <c r="F984" s="2"/>
      <c r="G984" s="2"/>
      <c r="H984" s="3"/>
      <c r="I984" s="47"/>
      <c r="J984" s="47"/>
      <c r="K984" s="47"/>
      <c r="L984" s="47"/>
    </row>
    <row r="985" spans="1:12">
      <c r="A985" s="1"/>
      <c r="B985" s="2"/>
      <c r="C985" s="2"/>
      <c r="D985" s="2"/>
      <c r="E985" s="2"/>
      <c r="F985" s="2"/>
      <c r="G985" s="2"/>
      <c r="H985" s="3"/>
      <c r="I985" s="47"/>
      <c r="J985" s="47"/>
      <c r="K985" s="47"/>
      <c r="L985" s="47"/>
    </row>
    <row r="986" spans="1:12">
      <c r="A986" s="1"/>
      <c r="B986" s="2"/>
      <c r="C986" s="2"/>
      <c r="D986" s="2"/>
      <c r="E986" s="2"/>
      <c r="F986" s="2"/>
      <c r="G986" s="2"/>
      <c r="H986" s="3"/>
      <c r="I986" s="47"/>
      <c r="J986" s="47"/>
      <c r="K986" s="47"/>
      <c r="L986" s="47"/>
    </row>
    <row r="987" spans="1:12">
      <c r="A987" s="1"/>
      <c r="B987" s="2"/>
      <c r="C987" s="2"/>
      <c r="D987" s="2"/>
      <c r="E987" s="2"/>
      <c r="F987" s="2"/>
      <c r="G987" s="2"/>
      <c r="H987" s="3"/>
      <c r="I987" s="47"/>
      <c r="J987" s="47"/>
      <c r="K987" s="47"/>
      <c r="L987" s="47"/>
    </row>
    <row r="988" spans="1:12">
      <c r="A988" s="1"/>
      <c r="B988" s="2"/>
      <c r="C988" s="2"/>
      <c r="D988" s="2"/>
      <c r="E988" s="2"/>
      <c r="F988" s="2"/>
      <c r="G988" s="2"/>
      <c r="H988" s="3"/>
      <c r="I988" s="47"/>
      <c r="J988" s="47"/>
      <c r="K988" s="47"/>
      <c r="L988" s="47"/>
    </row>
    <row r="989" spans="1:12">
      <c r="A989" s="1"/>
      <c r="B989" s="2"/>
      <c r="C989" s="2"/>
      <c r="D989" s="2"/>
      <c r="E989" s="2"/>
      <c r="F989" s="2"/>
      <c r="G989" s="2"/>
      <c r="H989" s="3"/>
      <c r="I989" s="47"/>
      <c r="J989" s="47"/>
      <c r="K989" s="47"/>
      <c r="L989" s="47"/>
    </row>
    <row r="990" spans="1:12">
      <c r="A990" s="1"/>
      <c r="B990" s="2"/>
      <c r="C990" s="2"/>
      <c r="D990" s="2"/>
      <c r="E990" s="2"/>
      <c r="F990" s="2"/>
      <c r="G990" s="2"/>
      <c r="H990" s="3"/>
      <c r="I990" s="47"/>
      <c r="J990" s="47"/>
      <c r="K990" s="47"/>
      <c r="L990" s="47"/>
    </row>
    <row r="991" spans="1:12">
      <c r="A991" s="1"/>
      <c r="B991" s="2"/>
      <c r="C991" s="2"/>
      <c r="D991" s="2"/>
      <c r="E991" s="2"/>
      <c r="F991" s="2"/>
      <c r="G991" s="2"/>
      <c r="H991" s="3"/>
      <c r="I991" s="47"/>
      <c r="J991" s="47"/>
      <c r="K991" s="47"/>
      <c r="L991" s="47"/>
    </row>
    <row r="992" spans="1:12">
      <c r="A992" s="1"/>
      <c r="B992" s="2"/>
      <c r="C992" s="2"/>
      <c r="D992" s="2"/>
      <c r="E992" s="2"/>
      <c r="F992" s="2"/>
      <c r="G992" s="2"/>
      <c r="H992" s="3"/>
      <c r="I992" s="47"/>
      <c r="J992" s="47"/>
      <c r="K992" s="47"/>
      <c r="L992" s="47"/>
    </row>
    <row r="993" spans="1:12">
      <c r="A993" s="1"/>
      <c r="B993" s="2"/>
      <c r="C993" s="2"/>
      <c r="D993" s="2"/>
      <c r="E993" s="2"/>
      <c r="F993" s="2"/>
      <c r="G993" s="2"/>
      <c r="H993" s="3"/>
      <c r="I993" s="47"/>
      <c r="J993" s="47"/>
      <c r="K993" s="47"/>
      <c r="L993" s="47"/>
    </row>
    <row r="994" spans="1:12">
      <c r="A994" s="1"/>
      <c r="B994" s="2"/>
      <c r="C994" s="2"/>
      <c r="D994" s="2"/>
      <c r="E994" s="2"/>
      <c r="F994" s="2"/>
      <c r="G994" s="2"/>
      <c r="H994" s="3"/>
      <c r="I994" s="47"/>
      <c r="J994" s="47"/>
      <c r="K994" s="47"/>
      <c r="L994" s="47"/>
    </row>
    <row r="995" spans="1:12">
      <c r="A995" s="1"/>
      <c r="B995" s="2"/>
      <c r="C995" s="2"/>
      <c r="D995" s="2"/>
      <c r="E995" s="2"/>
      <c r="F995" s="2"/>
      <c r="G995" s="2"/>
      <c r="H995" s="3"/>
      <c r="I995" s="47"/>
      <c r="J995" s="47"/>
      <c r="K995" s="47"/>
      <c r="L995" s="47"/>
    </row>
    <row r="996" spans="1:12">
      <c r="A996" s="1"/>
      <c r="B996" s="2"/>
      <c r="C996" s="2"/>
      <c r="D996" s="2"/>
      <c r="E996" s="2"/>
      <c r="F996" s="2"/>
      <c r="G996" s="2"/>
      <c r="H996" s="3"/>
      <c r="I996" s="47"/>
      <c r="J996" s="47"/>
      <c r="K996" s="47"/>
      <c r="L996" s="47"/>
    </row>
    <row r="997" spans="1:12">
      <c r="A997" s="1"/>
      <c r="B997" s="2"/>
      <c r="C997" s="2"/>
      <c r="D997" s="2"/>
      <c r="E997" s="2"/>
      <c r="F997" s="2"/>
      <c r="G997" s="2"/>
      <c r="H997" s="3"/>
      <c r="I997" s="47"/>
      <c r="J997" s="47"/>
      <c r="K997" s="47"/>
      <c r="L997" s="47"/>
    </row>
    <row r="998" spans="1:12">
      <c r="A998" s="1"/>
      <c r="B998" s="2"/>
      <c r="C998" s="2"/>
      <c r="D998" s="2"/>
      <c r="E998" s="2"/>
      <c r="F998" s="2"/>
      <c r="G998" s="2"/>
      <c r="H998" s="3"/>
      <c r="I998" s="47"/>
      <c r="J998" s="47"/>
      <c r="K998" s="47"/>
      <c r="L998" s="47"/>
    </row>
    <row r="999" spans="1:12">
      <c r="A999" s="1"/>
      <c r="B999" s="2"/>
      <c r="C999" s="2"/>
      <c r="D999" s="2"/>
      <c r="E999" s="2"/>
      <c r="F999" s="2"/>
      <c r="G999" s="2"/>
      <c r="H999" s="3"/>
      <c r="I999" s="47"/>
      <c r="J999" s="47"/>
      <c r="K999" s="47"/>
      <c r="L999" s="47"/>
    </row>
    <row r="1000" spans="1:12">
      <c r="A1000" s="1"/>
      <c r="B1000" s="2"/>
      <c r="C1000" s="2"/>
      <c r="D1000" s="2"/>
      <c r="E1000" s="2"/>
      <c r="F1000" s="2"/>
      <c r="G1000" s="2"/>
      <c r="H1000" s="3"/>
      <c r="I1000" s="47"/>
      <c r="J1000" s="47"/>
      <c r="K1000" s="47"/>
      <c r="L1000" s="47"/>
    </row>
    <row r="1001" spans="1:12">
      <c r="A1001" s="1"/>
      <c r="B1001" s="2"/>
      <c r="C1001" s="2"/>
      <c r="D1001" s="2"/>
      <c r="E1001" s="2"/>
      <c r="F1001" s="2"/>
      <c r="G1001" s="2"/>
      <c r="H1001" s="3"/>
      <c r="I1001" s="47"/>
      <c r="J1001" s="47"/>
      <c r="K1001" s="47"/>
      <c r="L1001" s="47"/>
    </row>
    <row r="1002" spans="1:12">
      <c r="A1002" s="1"/>
      <c r="B1002" s="2"/>
      <c r="C1002" s="2"/>
      <c r="D1002" s="2"/>
      <c r="E1002" s="2"/>
      <c r="F1002" s="2"/>
      <c r="G1002" s="2"/>
      <c r="H1002" s="3"/>
      <c r="I1002" s="47"/>
      <c r="J1002" s="47"/>
      <c r="K1002" s="47"/>
      <c r="L1002" s="47"/>
    </row>
    <row r="1003" spans="1:12">
      <c r="A1003" s="1"/>
      <c r="B1003" s="2"/>
      <c r="C1003" s="2"/>
      <c r="D1003" s="2"/>
      <c r="E1003" s="2"/>
      <c r="F1003" s="2"/>
      <c r="G1003" s="2"/>
      <c r="H1003" s="3"/>
      <c r="I1003" s="47"/>
      <c r="J1003" s="47"/>
      <c r="K1003" s="47"/>
      <c r="L1003" s="47"/>
    </row>
    <row r="1004" spans="1:12">
      <c r="A1004" s="1"/>
      <c r="B1004" s="2"/>
      <c r="C1004" s="2"/>
      <c r="D1004" s="2"/>
      <c r="E1004" s="2"/>
      <c r="F1004" s="2"/>
      <c r="G1004" s="2"/>
      <c r="H1004" s="3"/>
      <c r="I1004" s="47"/>
      <c r="J1004" s="47"/>
      <c r="K1004" s="47"/>
      <c r="L1004" s="47"/>
    </row>
    <row r="1005" spans="1:12">
      <c r="A1005" s="1"/>
      <c r="B1005" s="2"/>
      <c r="C1005" s="2"/>
      <c r="D1005" s="2"/>
      <c r="E1005" s="2"/>
      <c r="F1005" s="2"/>
      <c r="G1005" s="2"/>
      <c r="H1005" s="3"/>
      <c r="I1005" s="47"/>
      <c r="J1005" s="47"/>
      <c r="K1005" s="47"/>
      <c r="L1005" s="47"/>
    </row>
    <row r="1006" spans="1:12">
      <c r="A1006" s="1"/>
      <c r="B1006" s="2"/>
      <c r="C1006" s="2"/>
      <c r="D1006" s="2"/>
      <c r="E1006" s="2"/>
      <c r="F1006" s="2"/>
      <c r="G1006" s="2"/>
      <c r="H1006" s="3"/>
      <c r="I1006" s="47"/>
      <c r="J1006" s="47"/>
      <c r="K1006" s="47"/>
      <c r="L1006" s="47"/>
    </row>
    <row r="1007" spans="1:12">
      <c r="A1007" s="1"/>
      <c r="B1007" s="2"/>
      <c r="C1007" s="2"/>
      <c r="D1007" s="2"/>
      <c r="E1007" s="2"/>
      <c r="F1007" s="2"/>
      <c r="G1007" s="2"/>
      <c r="H1007" s="3"/>
      <c r="I1007" s="47"/>
      <c r="J1007" s="47"/>
      <c r="K1007" s="47"/>
      <c r="L1007" s="47"/>
    </row>
    <row r="1008" spans="1:12">
      <c r="A1008" s="1"/>
      <c r="B1008" s="2"/>
      <c r="C1008" s="2"/>
      <c r="D1008" s="2"/>
      <c r="E1008" s="2"/>
      <c r="F1008" s="2"/>
      <c r="G1008" s="2"/>
      <c r="H1008" s="3"/>
      <c r="I1008" s="47"/>
      <c r="J1008" s="47"/>
      <c r="K1008" s="47"/>
      <c r="L1008" s="47"/>
    </row>
    <row r="1009" spans="1:12">
      <c r="A1009" s="1"/>
      <c r="B1009" s="2"/>
      <c r="C1009" s="2"/>
      <c r="D1009" s="2"/>
      <c r="E1009" s="2"/>
      <c r="F1009" s="2"/>
      <c r="G1009" s="2"/>
      <c r="H1009" s="3"/>
      <c r="I1009" s="47"/>
      <c r="J1009" s="47"/>
      <c r="K1009" s="47"/>
      <c r="L1009" s="47"/>
    </row>
    <row r="1010" spans="1:12">
      <c r="A1010" s="1"/>
      <c r="B1010" s="2"/>
      <c r="C1010" s="2"/>
      <c r="D1010" s="2"/>
      <c r="E1010" s="2"/>
      <c r="F1010" s="2"/>
      <c r="G1010" s="2"/>
      <c r="H1010" s="3"/>
      <c r="I1010" s="47"/>
      <c r="J1010" s="47"/>
      <c r="K1010" s="47"/>
      <c r="L1010" s="47"/>
    </row>
    <row r="1011" spans="1:12">
      <c r="A1011" s="1"/>
      <c r="B1011" s="2"/>
      <c r="C1011" s="2"/>
      <c r="D1011" s="2"/>
      <c r="E1011" s="2"/>
      <c r="F1011" s="2"/>
      <c r="G1011" s="2"/>
      <c r="H1011" s="3"/>
      <c r="I1011" s="47"/>
      <c r="J1011" s="47"/>
      <c r="K1011" s="47"/>
      <c r="L1011" s="47"/>
    </row>
    <row r="1012" spans="1:12">
      <c r="A1012" s="1"/>
      <c r="B1012" s="2"/>
      <c r="C1012" s="2"/>
      <c r="D1012" s="2"/>
      <c r="E1012" s="2"/>
      <c r="F1012" s="2"/>
      <c r="G1012" s="2"/>
      <c r="H1012" s="3"/>
      <c r="I1012" s="47"/>
      <c r="J1012" s="47"/>
      <c r="K1012" s="47"/>
      <c r="L1012" s="47"/>
    </row>
    <row r="1013" spans="1:12">
      <c r="A1013" s="1"/>
      <c r="B1013" s="2"/>
      <c r="C1013" s="2"/>
      <c r="D1013" s="2"/>
      <c r="E1013" s="2"/>
      <c r="F1013" s="2"/>
      <c r="G1013" s="2"/>
      <c r="H1013" s="3"/>
      <c r="I1013" s="47"/>
      <c r="J1013" s="47"/>
      <c r="K1013" s="47"/>
      <c r="L1013" s="47"/>
    </row>
    <row r="1014" spans="1:12">
      <c r="A1014" s="1"/>
      <c r="B1014" s="2"/>
      <c r="C1014" s="2"/>
      <c r="D1014" s="2"/>
      <c r="E1014" s="2"/>
      <c r="F1014" s="2"/>
      <c r="G1014" s="2"/>
      <c r="H1014" s="3"/>
      <c r="I1014" s="47"/>
      <c r="J1014" s="47"/>
      <c r="K1014" s="47"/>
      <c r="L1014" s="47"/>
    </row>
    <row r="1015" spans="1:12">
      <c r="A1015" s="1"/>
      <c r="B1015" s="2"/>
      <c r="C1015" s="2"/>
      <c r="D1015" s="2"/>
      <c r="E1015" s="2"/>
      <c r="F1015" s="2"/>
      <c r="G1015" s="2"/>
      <c r="H1015" s="3"/>
      <c r="I1015" s="47"/>
      <c r="J1015" s="47"/>
      <c r="K1015" s="47"/>
      <c r="L1015" s="47"/>
    </row>
    <row r="1016" spans="1:12">
      <c r="A1016" s="1"/>
      <c r="B1016" s="2"/>
      <c r="C1016" s="2"/>
      <c r="D1016" s="2"/>
      <c r="E1016" s="2"/>
      <c r="F1016" s="2"/>
      <c r="G1016" s="2"/>
      <c r="H1016" s="3"/>
      <c r="I1016" s="47"/>
      <c r="J1016" s="47"/>
      <c r="K1016" s="47"/>
      <c r="L1016" s="47"/>
    </row>
    <row r="1017" spans="1:12">
      <c r="A1017" s="1"/>
      <c r="B1017" s="2"/>
      <c r="C1017" s="2"/>
      <c r="D1017" s="2"/>
      <c r="E1017" s="2"/>
      <c r="F1017" s="2"/>
      <c r="G1017" s="2"/>
      <c r="H1017" s="3"/>
      <c r="I1017" s="47"/>
      <c r="J1017" s="47"/>
      <c r="K1017" s="47"/>
      <c r="L1017" s="47"/>
    </row>
    <row r="1018" spans="1:12">
      <c r="A1018" s="1"/>
      <c r="B1018" s="2"/>
      <c r="C1018" s="2"/>
      <c r="D1018" s="2"/>
      <c r="E1018" s="2"/>
      <c r="F1018" s="2"/>
      <c r="G1018" s="2"/>
      <c r="H1018" s="3"/>
      <c r="I1018" s="47"/>
      <c r="J1018" s="47"/>
      <c r="K1018" s="47"/>
      <c r="L1018" s="47"/>
    </row>
    <row r="1019" spans="1:12">
      <c r="A1019" s="1"/>
      <c r="B1019" s="2"/>
      <c r="C1019" s="2"/>
      <c r="D1019" s="2"/>
      <c r="E1019" s="2"/>
      <c r="F1019" s="2"/>
      <c r="G1019" s="2"/>
      <c r="H1019" s="3"/>
      <c r="I1019" s="47"/>
      <c r="J1019" s="47"/>
      <c r="K1019" s="47"/>
      <c r="L1019" s="47"/>
    </row>
    <row r="1020" spans="1:12">
      <c r="A1020" s="1"/>
      <c r="B1020" s="2"/>
      <c r="C1020" s="2"/>
      <c r="D1020" s="2"/>
      <c r="E1020" s="2"/>
      <c r="F1020" s="2"/>
      <c r="G1020" s="2"/>
      <c r="H1020" s="3"/>
      <c r="I1020" s="47"/>
      <c r="J1020" s="47"/>
      <c r="K1020" s="47"/>
      <c r="L1020" s="47"/>
    </row>
    <row r="1021" spans="1:12">
      <c r="A1021" s="1"/>
      <c r="B1021" s="2"/>
      <c r="C1021" s="2"/>
      <c r="D1021" s="2"/>
      <c r="E1021" s="2"/>
      <c r="F1021" s="2"/>
      <c r="G1021" s="2"/>
      <c r="H1021" s="3"/>
      <c r="I1021" s="47"/>
      <c r="J1021" s="47"/>
      <c r="K1021" s="47"/>
      <c r="L1021" s="47"/>
    </row>
    <row r="1022" spans="1:12">
      <c r="A1022" s="1"/>
      <c r="B1022" s="2"/>
      <c r="C1022" s="2"/>
      <c r="D1022" s="2"/>
      <c r="E1022" s="2"/>
      <c r="F1022" s="2"/>
      <c r="G1022" s="2"/>
      <c r="H1022" s="3"/>
      <c r="I1022" s="47"/>
      <c r="J1022" s="47"/>
      <c r="K1022" s="47"/>
      <c r="L1022" s="47"/>
    </row>
    <row r="1023" spans="1:12">
      <c r="A1023" s="1"/>
      <c r="B1023" s="2"/>
      <c r="C1023" s="2"/>
      <c r="D1023" s="2"/>
      <c r="E1023" s="2"/>
      <c r="F1023" s="2"/>
      <c r="G1023" s="2"/>
      <c r="H1023" s="3"/>
      <c r="I1023" s="47"/>
      <c r="J1023" s="47"/>
      <c r="K1023" s="47"/>
      <c r="L1023" s="47"/>
    </row>
    <row r="1024" spans="1:12">
      <c r="A1024" s="1"/>
      <c r="B1024" s="2"/>
      <c r="C1024" s="2"/>
      <c r="D1024" s="2"/>
      <c r="E1024" s="2"/>
      <c r="F1024" s="2"/>
      <c r="G1024" s="2"/>
      <c r="H1024" s="3"/>
      <c r="I1024" s="47"/>
      <c r="J1024" s="47"/>
      <c r="K1024" s="47"/>
      <c r="L1024" s="47"/>
    </row>
    <row r="1025" spans="1:12">
      <c r="A1025" s="1"/>
      <c r="B1025" s="2"/>
      <c r="C1025" s="2"/>
      <c r="D1025" s="2"/>
      <c r="E1025" s="2"/>
      <c r="F1025" s="2"/>
      <c r="G1025" s="2"/>
      <c r="H1025" s="3"/>
      <c r="I1025" s="47"/>
      <c r="J1025" s="47"/>
      <c r="K1025" s="47"/>
      <c r="L1025" s="47"/>
    </row>
    <row r="1026" spans="1:12">
      <c r="A1026" s="1"/>
      <c r="B1026" s="2"/>
      <c r="C1026" s="2"/>
      <c r="D1026" s="2"/>
      <c r="E1026" s="2"/>
      <c r="F1026" s="2"/>
      <c r="G1026" s="2"/>
      <c r="H1026" s="3"/>
      <c r="I1026" s="47"/>
      <c r="J1026" s="47"/>
      <c r="K1026" s="47"/>
      <c r="L1026" s="47"/>
    </row>
    <row r="1027" spans="1:12">
      <c r="A1027" s="1"/>
      <c r="B1027" s="2"/>
      <c r="C1027" s="2"/>
      <c r="D1027" s="2"/>
      <c r="E1027" s="2"/>
      <c r="F1027" s="2"/>
      <c r="G1027" s="2"/>
      <c r="H1027" s="3"/>
      <c r="I1027" s="47"/>
      <c r="J1027" s="47"/>
      <c r="K1027" s="47"/>
      <c r="L1027" s="47"/>
    </row>
    <row r="1028" spans="1:12">
      <c r="A1028" s="1"/>
      <c r="B1028" s="2"/>
      <c r="C1028" s="2"/>
      <c r="D1028" s="2"/>
      <c r="E1028" s="2"/>
      <c r="F1028" s="2"/>
      <c r="G1028" s="2"/>
      <c r="H1028" s="3"/>
      <c r="I1028" s="47"/>
      <c r="J1028" s="47"/>
      <c r="K1028" s="47"/>
      <c r="L1028" s="47"/>
    </row>
    <row r="1029" spans="1:12">
      <c r="A1029" s="1"/>
      <c r="B1029" s="2"/>
      <c r="C1029" s="2"/>
      <c r="D1029" s="2"/>
      <c r="E1029" s="2"/>
      <c r="F1029" s="2"/>
      <c r="G1029" s="2"/>
      <c r="H1029" s="3"/>
      <c r="I1029" s="47"/>
      <c r="J1029" s="47"/>
      <c r="K1029" s="47"/>
      <c r="L1029" s="47"/>
    </row>
    <row r="1030" spans="1:12">
      <c r="A1030" s="1"/>
      <c r="B1030" s="2"/>
      <c r="C1030" s="2"/>
      <c r="D1030" s="2"/>
      <c r="E1030" s="2"/>
      <c r="F1030" s="2"/>
      <c r="G1030" s="2"/>
      <c r="H1030" s="3"/>
      <c r="I1030" s="47"/>
      <c r="J1030" s="47"/>
      <c r="K1030" s="47"/>
      <c r="L1030" s="47"/>
    </row>
    <row r="1031" spans="1:12">
      <c r="A1031" s="1"/>
      <c r="B1031" s="2"/>
      <c r="C1031" s="2"/>
      <c r="D1031" s="2"/>
      <c r="E1031" s="2"/>
      <c r="F1031" s="2"/>
      <c r="G1031" s="2"/>
      <c r="H1031" s="3"/>
      <c r="I1031" s="47"/>
      <c r="J1031" s="47"/>
      <c r="K1031" s="47"/>
      <c r="L1031" s="47"/>
    </row>
    <row r="1032" spans="1:12">
      <c r="A1032" s="1"/>
      <c r="B1032" s="2"/>
      <c r="C1032" s="2"/>
      <c r="D1032" s="2"/>
      <c r="E1032" s="2"/>
      <c r="F1032" s="2"/>
      <c r="G1032" s="2"/>
      <c r="H1032" s="3"/>
      <c r="I1032" s="47"/>
      <c r="J1032" s="47"/>
      <c r="K1032" s="47"/>
      <c r="L1032" s="47"/>
    </row>
    <row r="1033" spans="1:12">
      <c r="A1033" s="1"/>
      <c r="B1033" s="2"/>
      <c r="C1033" s="2"/>
      <c r="D1033" s="2"/>
      <c r="E1033" s="2"/>
      <c r="F1033" s="2"/>
      <c r="G1033" s="2"/>
      <c r="H1033" s="3"/>
      <c r="I1033" s="47"/>
      <c r="J1033" s="47"/>
      <c r="K1033" s="47"/>
      <c r="L1033" s="47"/>
    </row>
    <row r="1034" spans="1:12">
      <c r="A1034" s="1"/>
      <c r="B1034" s="2"/>
      <c r="C1034" s="2"/>
      <c r="D1034" s="2"/>
      <c r="E1034" s="2"/>
      <c r="F1034" s="2"/>
      <c r="G1034" s="2"/>
      <c r="H1034" s="3"/>
      <c r="I1034" s="47"/>
      <c r="J1034" s="47"/>
      <c r="K1034" s="47"/>
      <c r="L1034" s="47"/>
    </row>
    <row r="1035" spans="1:12">
      <c r="A1035" s="1"/>
      <c r="B1035" s="2"/>
      <c r="C1035" s="2"/>
      <c r="D1035" s="2"/>
      <c r="E1035" s="2"/>
      <c r="F1035" s="2"/>
      <c r="G1035" s="2"/>
      <c r="H1035" s="3"/>
      <c r="I1035" s="47"/>
      <c r="J1035" s="47"/>
      <c r="K1035" s="47"/>
      <c r="L1035" s="47"/>
    </row>
    <row r="1036" spans="1:12">
      <c r="A1036" s="1"/>
      <c r="B1036" s="2"/>
      <c r="C1036" s="2"/>
      <c r="D1036" s="2"/>
      <c r="E1036" s="2"/>
      <c r="F1036" s="2"/>
      <c r="G1036" s="2"/>
      <c r="H1036" s="3"/>
      <c r="I1036" s="47"/>
      <c r="J1036" s="47"/>
      <c r="K1036" s="47"/>
      <c r="L1036" s="47"/>
    </row>
    <row r="1037" spans="1:12">
      <c r="A1037" s="1"/>
      <c r="B1037" s="2"/>
      <c r="C1037" s="2"/>
      <c r="D1037" s="2"/>
      <c r="E1037" s="2"/>
      <c r="F1037" s="2"/>
      <c r="G1037" s="2"/>
      <c r="H1037" s="3"/>
      <c r="I1037" s="47"/>
      <c r="J1037" s="47"/>
      <c r="K1037" s="47"/>
      <c r="L1037" s="47"/>
    </row>
    <row r="1038" spans="1:12">
      <c r="A1038" s="1"/>
      <c r="B1038" s="2"/>
      <c r="C1038" s="2"/>
      <c r="D1038" s="2"/>
      <c r="E1038" s="2"/>
      <c r="F1038" s="2"/>
      <c r="G1038" s="2"/>
      <c r="H1038" s="3"/>
      <c r="I1038" s="47"/>
      <c r="J1038" s="47"/>
      <c r="K1038" s="47"/>
      <c r="L1038" s="47"/>
    </row>
    <row r="1039" spans="1:12">
      <c r="A1039" s="1"/>
      <c r="B1039" s="2"/>
      <c r="C1039" s="2"/>
      <c r="D1039" s="2"/>
      <c r="E1039" s="2"/>
      <c r="F1039" s="2"/>
      <c r="G1039" s="2"/>
      <c r="H1039" s="3"/>
      <c r="I1039" s="47"/>
      <c r="J1039" s="47"/>
      <c r="K1039" s="47"/>
      <c r="L1039" s="47"/>
    </row>
    <row r="1040" spans="1:12">
      <c r="A1040" s="1"/>
      <c r="B1040" s="2"/>
      <c r="C1040" s="2"/>
      <c r="D1040" s="2"/>
      <c r="E1040" s="2"/>
      <c r="F1040" s="2"/>
      <c r="G1040" s="2"/>
      <c r="H1040" s="3"/>
      <c r="I1040" s="47"/>
      <c r="J1040" s="47"/>
      <c r="K1040" s="47"/>
      <c r="L1040" s="47"/>
    </row>
    <row r="1041" spans="1:12">
      <c r="A1041" s="1"/>
      <c r="B1041" s="2"/>
      <c r="C1041" s="2"/>
      <c r="D1041" s="2"/>
      <c r="E1041" s="2"/>
      <c r="F1041" s="2"/>
      <c r="G1041" s="2"/>
      <c r="H1041" s="3"/>
      <c r="I1041" s="47"/>
      <c r="J1041" s="47"/>
      <c r="K1041" s="47"/>
      <c r="L1041" s="47"/>
    </row>
    <row r="1042" spans="1:12">
      <c r="A1042" s="1"/>
      <c r="B1042" s="2"/>
      <c r="C1042" s="2"/>
      <c r="D1042" s="2"/>
      <c r="E1042" s="2"/>
      <c r="F1042" s="2"/>
      <c r="G1042" s="2"/>
      <c r="H1042" s="3"/>
      <c r="I1042" s="47"/>
      <c r="J1042" s="47"/>
      <c r="K1042" s="47"/>
      <c r="L1042" s="47"/>
    </row>
    <row r="1043" spans="1:12">
      <c r="A1043" s="1"/>
      <c r="B1043" s="2"/>
      <c r="C1043" s="2"/>
      <c r="D1043" s="2"/>
      <c r="E1043" s="2"/>
      <c r="F1043" s="2"/>
      <c r="G1043" s="2"/>
      <c r="H1043" s="3"/>
      <c r="I1043" s="47"/>
      <c r="J1043" s="47"/>
      <c r="K1043" s="47"/>
      <c r="L1043" s="47"/>
    </row>
    <row r="1044" spans="1:12">
      <c r="A1044" s="1"/>
      <c r="B1044" s="2"/>
      <c r="C1044" s="2"/>
      <c r="D1044" s="2"/>
      <c r="E1044" s="2"/>
      <c r="F1044" s="2"/>
      <c r="G1044" s="2"/>
      <c r="H1044" s="3"/>
      <c r="I1044" s="47"/>
      <c r="J1044" s="47"/>
      <c r="K1044" s="47"/>
      <c r="L1044" s="47"/>
    </row>
    <row r="1045" spans="1:12">
      <c r="A1045" s="1"/>
      <c r="B1045" s="2"/>
      <c r="C1045" s="2"/>
      <c r="D1045" s="2"/>
      <c r="E1045" s="2"/>
      <c r="F1045" s="2"/>
      <c r="G1045" s="2"/>
      <c r="H1045" s="3"/>
      <c r="I1045" s="47"/>
      <c r="J1045" s="47"/>
      <c r="K1045" s="47"/>
      <c r="L1045" s="47"/>
    </row>
    <row r="1046" spans="1:12">
      <c r="A1046" s="1"/>
      <c r="B1046" s="2"/>
      <c r="C1046" s="2"/>
      <c r="D1046" s="2"/>
      <c r="E1046" s="2"/>
      <c r="F1046" s="2"/>
      <c r="G1046" s="2"/>
      <c r="H1046" s="3"/>
      <c r="I1046" s="47"/>
      <c r="J1046" s="47"/>
      <c r="K1046" s="47"/>
      <c r="L1046" s="47"/>
    </row>
    <row r="1047" spans="1:12">
      <c r="A1047" s="1"/>
      <c r="B1047" s="2"/>
      <c r="C1047" s="2"/>
      <c r="D1047" s="2"/>
      <c r="E1047" s="2"/>
      <c r="F1047" s="2"/>
      <c r="G1047" s="2"/>
      <c r="H1047" s="3"/>
      <c r="I1047" s="47"/>
      <c r="J1047" s="47"/>
      <c r="K1047" s="47"/>
      <c r="L1047" s="47"/>
    </row>
    <row r="1048" spans="1:12">
      <c r="A1048" s="1"/>
      <c r="B1048" s="2"/>
      <c r="C1048" s="2"/>
      <c r="D1048" s="2"/>
      <c r="E1048" s="2"/>
      <c r="F1048" s="2"/>
      <c r="G1048" s="2"/>
      <c r="H1048" s="3"/>
      <c r="I1048" s="47"/>
      <c r="J1048" s="47"/>
      <c r="K1048" s="47"/>
      <c r="L1048" s="47"/>
    </row>
    <row r="1049" spans="1:12">
      <c r="A1049" s="1"/>
      <c r="B1049" s="2"/>
      <c r="C1049" s="2"/>
      <c r="D1049" s="2"/>
      <c r="E1049" s="2"/>
      <c r="F1049" s="2"/>
      <c r="G1049" s="2"/>
      <c r="H1049" s="3"/>
      <c r="I1049" s="47"/>
      <c r="J1049" s="47"/>
      <c r="K1049" s="47"/>
      <c r="L1049" s="47"/>
    </row>
    <row r="1050" spans="1:12">
      <c r="A1050" s="1"/>
      <c r="B1050" s="2"/>
      <c r="C1050" s="2"/>
      <c r="D1050" s="2"/>
      <c r="E1050" s="2"/>
      <c r="F1050" s="2"/>
      <c r="G1050" s="2"/>
      <c r="H1050" s="3"/>
      <c r="I1050" s="47"/>
      <c r="J1050" s="47"/>
      <c r="K1050" s="47"/>
      <c r="L1050" s="47"/>
    </row>
    <row r="1051" spans="1:12">
      <c r="A1051" s="1"/>
      <c r="B1051" s="2"/>
      <c r="C1051" s="2"/>
      <c r="D1051" s="2"/>
      <c r="E1051" s="2"/>
      <c r="F1051" s="2"/>
      <c r="G1051" s="2"/>
      <c r="H1051" s="3"/>
      <c r="I1051" s="47"/>
      <c r="J1051" s="47"/>
      <c r="K1051" s="47"/>
      <c r="L1051" s="47"/>
    </row>
    <row r="1052" spans="1:12">
      <c r="A1052" s="1"/>
      <c r="B1052" s="2"/>
      <c r="C1052" s="2"/>
      <c r="D1052" s="2"/>
      <c r="E1052" s="2"/>
      <c r="F1052" s="2"/>
      <c r="G1052" s="2"/>
      <c r="H1052" s="3"/>
      <c r="I1052" s="47"/>
      <c r="J1052" s="47"/>
      <c r="K1052" s="47"/>
      <c r="L1052" s="47"/>
    </row>
    <row r="1053" spans="1:12">
      <c r="A1053" s="1"/>
      <c r="B1053" s="2"/>
      <c r="C1053" s="2"/>
      <c r="D1053" s="2"/>
      <c r="E1053" s="2"/>
      <c r="F1053" s="2"/>
      <c r="G1053" s="2"/>
      <c r="H1053" s="3"/>
      <c r="I1053" s="47"/>
      <c r="J1053" s="47"/>
      <c r="K1053" s="47"/>
      <c r="L1053" s="47"/>
    </row>
    <row r="1054" spans="1:12">
      <c r="A1054" s="1"/>
      <c r="B1054" s="2"/>
      <c r="C1054" s="2"/>
      <c r="D1054" s="2"/>
      <c r="E1054" s="2"/>
      <c r="F1054" s="2"/>
      <c r="G1054" s="2"/>
      <c r="H1054" s="3"/>
      <c r="I1054" s="47"/>
      <c r="J1054" s="47"/>
      <c r="K1054" s="47"/>
      <c r="L1054" s="47"/>
    </row>
    <row r="1055" spans="1:12">
      <c r="A1055" s="1"/>
      <c r="B1055" s="2"/>
      <c r="C1055" s="2"/>
      <c r="D1055" s="2"/>
      <c r="E1055" s="2"/>
      <c r="F1055" s="2"/>
      <c r="G1055" s="2"/>
      <c r="H1055" s="3"/>
      <c r="I1055" s="47"/>
      <c r="J1055" s="47"/>
      <c r="K1055" s="47"/>
      <c r="L1055" s="47"/>
    </row>
    <row r="1056" spans="1:12">
      <c r="A1056" s="1"/>
      <c r="B1056" s="2"/>
      <c r="C1056" s="2"/>
      <c r="D1056" s="2"/>
      <c r="E1056" s="2"/>
      <c r="F1056" s="2"/>
      <c r="G1056" s="2"/>
      <c r="H1056" s="3"/>
      <c r="I1056" s="47"/>
      <c r="J1056" s="47"/>
      <c r="K1056" s="47"/>
      <c r="L1056" s="47"/>
    </row>
    <row r="1057" spans="1:12">
      <c r="A1057" s="1"/>
      <c r="B1057" s="2"/>
      <c r="C1057" s="2"/>
      <c r="D1057" s="2"/>
      <c r="E1057" s="2"/>
      <c r="F1057" s="2"/>
      <c r="G1057" s="2"/>
      <c r="H1057" s="3"/>
      <c r="I1057" s="47"/>
      <c r="J1057" s="47"/>
      <c r="K1057" s="47"/>
      <c r="L1057" s="47"/>
    </row>
    <row r="1058" spans="1:12">
      <c r="A1058" s="1"/>
      <c r="B1058" s="2"/>
      <c r="C1058" s="2"/>
      <c r="D1058" s="2"/>
      <c r="E1058" s="2"/>
      <c r="F1058" s="2"/>
      <c r="G1058" s="2"/>
      <c r="H1058" s="3"/>
      <c r="I1058" s="47"/>
      <c r="J1058" s="47"/>
      <c r="K1058" s="47"/>
      <c r="L1058" s="47"/>
    </row>
    <row r="1059" spans="1:12">
      <c r="A1059" s="1"/>
      <c r="B1059" s="2"/>
      <c r="C1059" s="2"/>
      <c r="D1059" s="2"/>
      <c r="E1059" s="2"/>
      <c r="F1059" s="2"/>
      <c r="G1059" s="2"/>
      <c r="H1059" s="3"/>
      <c r="I1059" s="47"/>
      <c r="J1059" s="47"/>
      <c r="K1059" s="47"/>
      <c r="L1059" s="47"/>
    </row>
    <row r="1060" spans="1:12">
      <c r="A1060" s="1"/>
      <c r="B1060" s="2"/>
      <c r="C1060" s="2"/>
      <c r="D1060" s="2"/>
      <c r="E1060" s="2"/>
      <c r="F1060" s="2"/>
      <c r="G1060" s="2"/>
      <c r="H1060" s="3"/>
      <c r="I1060" s="47"/>
      <c r="J1060" s="47"/>
      <c r="K1060" s="47"/>
      <c r="L1060" s="47"/>
    </row>
    <row r="1061" spans="1:12">
      <c r="A1061" s="1"/>
      <c r="B1061" s="2"/>
      <c r="C1061" s="2"/>
      <c r="D1061" s="2"/>
      <c r="E1061" s="2"/>
      <c r="F1061" s="2"/>
      <c r="G1061" s="2"/>
      <c r="H1061" s="3"/>
      <c r="I1061" s="47"/>
      <c r="J1061" s="47"/>
      <c r="K1061" s="47"/>
      <c r="L1061" s="47"/>
    </row>
    <row r="1062" spans="1:12">
      <c r="A1062" s="1"/>
      <c r="B1062" s="2"/>
      <c r="C1062" s="2"/>
      <c r="D1062" s="2"/>
      <c r="E1062" s="2"/>
      <c r="F1062" s="2"/>
      <c r="G1062" s="2"/>
      <c r="H1062" s="3"/>
      <c r="I1062" s="47"/>
      <c r="J1062" s="47"/>
      <c r="K1062" s="47"/>
      <c r="L1062" s="47"/>
    </row>
    <row r="1063" spans="1:12">
      <c r="A1063" s="1"/>
      <c r="B1063" s="2"/>
      <c r="C1063" s="2"/>
      <c r="D1063" s="2"/>
      <c r="E1063" s="2"/>
      <c r="F1063" s="2"/>
      <c r="G1063" s="2"/>
      <c r="H1063" s="3"/>
      <c r="I1063" s="47"/>
      <c r="J1063" s="47"/>
      <c r="K1063" s="47"/>
      <c r="L1063" s="47"/>
    </row>
    <row r="1064" spans="1:12">
      <c r="A1064" s="1"/>
      <c r="B1064" s="2"/>
      <c r="C1064" s="2"/>
      <c r="D1064" s="2"/>
      <c r="E1064" s="2"/>
      <c r="F1064" s="2"/>
      <c r="G1064" s="2"/>
      <c r="H1064" s="3"/>
      <c r="I1064" s="47"/>
      <c r="J1064" s="47"/>
      <c r="K1064" s="47"/>
      <c r="L1064" s="47"/>
    </row>
    <row r="1065" spans="1:12">
      <c r="A1065" s="1"/>
      <c r="B1065" s="2"/>
      <c r="C1065" s="2"/>
      <c r="D1065" s="2"/>
      <c r="E1065" s="2"/>
      <c r="F1065" s="2"/>
      <c r="G1065" s="2"/>
      <c r="H1065" s="3"/>
      <c r="I1065" s="47"/>
      <c r="J1065" s="47"/>
      <c r="K1065" s="47"/>
      <c r="L1065" s="47"/>
    </row>
    <row r="1066" spans="1:12">
      <c r="A1066" s="1"/>
      <c r="B1066" s="2"/>
      <c r="C1066" s="2"/>
      <c r="D1066" s="2"/>
      <c r="E1066" s="2"/>
      <c r="F1066" s="2"/>
      <c r="G1066" s="2"/>
      <c r="H1066" s="3"/>
      <c r="I1066" s="47"/>
      <c r="J1066" s="47"/>
      <c r="K1066" s="47"/>
      <c r="L1066" s="47"/>
    </row>
    <row r="1067" spans="1:12">
      <c r="A1067" s="1"/>
      <c r="B1067" s="2"/>
      <c r="C1067" s="2"/>
      <c r="D1067" s="2"/>
      <c r="E1067" s="2"/>
      <c r="F1067" s="2"/>
      <c r="G1067" s="2"/>
      <c r="H1067" s="3"/>
      <c r="I1067" s="47"/>
      <c r="J1067" s="47"/>
      <c r="K1067" s="47"/>
      <c r="L1067" s="47"/>
    </row>
    <row r="1068" spans="1:12">
      <c r="A1068" s="1"/>
      <c r="B1068" s="2"/>
      <c r="C1068" s="2"/>
      <c r="D1068" s="2"/>
      <c r="E1068" s="2"/>
      <c r="F1068" s="2"/>
      <c r="G1068" s="2"/>
      <c r="H1068" s="3"/>
      <c r="I1068" s="47"/>
      <c r="J1068" s="47"/>
      <c r="K1068" s="47"/>
      <c r="L1068" s="47"/>
    </row>
    <row r="1069" spans="1:12">
      <c r="A1069" s="1"/>
      <c r="B1069" s="2"/>
      <c r="C1069" s="2"/>
      <c r="D1069" s="2"/>
      <c r="E1069" s="2"/>
      <c r="F1069" s="2"/>
      <c r="G1069" s="2"/>
      <c r="H1069" s="3"/>
      <c r="I1069" s="47"/>
      <c r="J1069" s="47"/>
      <c r="K1069" s="47"/>
      <c r="L1069" s="47"/>
    </row>
    <row r="1070" spans="1:12">
      <c r="A1070" s="1"/>
      <c r="B1070" s="2"/>
      <c r="C1070" s="2"/>
      <c r="D1070" s="2"/>
      <c r="E1070" s="2"/>
      <c r="F1070" s="2"/>
      <c r="G1070" s="2"/>
      <c r="H1070" s="3"/>
      <c r="I1070" s="47"/>
      <c r="J1070" s="47"/>
      <c r="K1070" s="47"/>
      <c r="L1070" s="47"/>
    </row>
    <row r="1071" spans="1:12">
      <c r="A1071" s="1"/>
      <c r="B1071" s="2"/>
      <c r="C1071" s="2"/>
      <c r="D1071" s="2"/>
      <c r="E1071" s="2"/>
      <c r="F1071" s="2"/>
      <c r="G1071" s="2"/>
      <c r="H1071" s="3"/>
      <c r="I1071" s="47"/>
      <c r="J1071" s="47"/>
      <c r="K1071" s="47"/>
      <c r="L1071" s="47"/>
    </row>
    <row r="1072" spans="1:12">
      <c r="A1072" s="1"/>
      <c r="B1072" s="2"/>
      <c r="C1072" s="2"/>
      <c r="D1072" s="2"/>
      <c r="E1072" s="2"/>
      <c r="F1072" s="2"/>
      <c r="G1072" s="2"/>
      <c r="H1072" s="3"/>
      <c r="I1072" s="47"/>
      <c r="J1072" s="47"/>
      <c r="K1072" s="47"/>
      <c r="L1072" s="47"/>
    </row>
    <row r="1073" spans="1:12">
      <c r="A1073" s="1"/>
      <c r="B1073" s="2"/>
      <c r="C1073" s="2"/>
      <c r="D1073" s="2"/>
      <c r="E1073" s="2"/>
      <c r="F1073" s="2"/>
      <c r="G1073" s="2"/>
      <c r="H1073" s="3"/>
      <c r="I1073" s="47"/>
      <c r="J1073" s="47"/>
      <c r="K1073" s="47"/>
      <c r="L1073" s="47"/>
    </row>
    <row r="1074" spans="1:12">
      <c r="A1074" s="1"/>
      <c r="B1074" s="2"/>
      <c r="C1074" s="2"/>
      <c r="D1074" s="2"/>
      <c r="E1074" s="2"/>
      <c r="F1074" s="2"/>
      <c r="G1074" s="2"/>
      <c r="H1074" s="3"/>
      <c r="I1074" s="47"/>
      <c r="J1074" s="47"/>
      <c r="K1074" s="47"/>
      <c r="L1074" s="47"/>
    </row>
    <row r="1075" spans="1:12">
      <c r="A1075" s="1"/>
      <c r="B1075" s="2"/>
      <c r="C1075" s="2"/>
      <c r="D1075" s="2"/>
      <c r="E1075" s="2"/>
      <c r="F1075" s="2"/>
      <c r="G1075" s="2"/>
      <c r="H1075" s="3"/>
      <c r="I1075" s="47"/>
      <c r="J1075" s="47"/>
      <c r="K1075" s="47"/>
      <c r="L1075" s="47"/>
    </row>
    <row r="1076" spans="1:12">
      <c r="A1076" s="1"/>
      <c r="B1076" s="2"/>
      <c r="C1076" s="2"/>
      <c r="D1076" s="2"/>
      <c r="E1076" s="2"/>
      <c r="F1076" s="2"/>
      <c r="G1076" s="2"/>
      <c r="H1076" s="3"/>
      <c r="I1076" s="47"/>
      <c r="J1076" s="47"/>
      <c r="K1076" s="47"/>
      <c r="L1076" s="47"/>
    </row>
    <row r="1077" spans="1:12">
      <c r="A1077" s="1"/>
      <c r="B1077" s="2"/>
      <c r="C1077" s="2"/>
      <c r="D1077" s="2"/>
      <c r="E1077" s="2"/>
      <c r="F1077" s="2"/>
      <c r="G1077" s="2"/>
      <c r="H1077" s="3"/>
      <c r="I1077" s="47"/>
      <c r="J1077" s="47"/>
      <c r="K1077" s="47"/>
      <c r="L1077" s="47"/>
    </row>
    <row r="1078" spans="1:12">
      <c r="A1078" s="1"/>
      <c r="B1078" s="2"/>
      <c r="C1078" s="2"/>
      <c r="D1078" s="2"/>
      <c r="E1078" s="2"/>
      <c r="F1078" s="2"/>
      <c r="G1078" s="2"/>
      <c r="H1078" s="3"/>
      <c r="I1078" s="47"/>
      <c r="J1078" s="47"/>
      <c r="K1078" s="47"/>
      <c r="L1078" s="47"/>
    </row>
    <row r="1079" spans="1:12">
      <c r="A1079" s="1"/>
      <c r="B1079" s="2"/>
      <c r="C1079" s="2"/>
      <c r="D1079" s="2"/>
      <c r="E1079" s="2"/>
      <c r="F1079" s="2"/>
      <c r="G1079" s="2"/>
      <c r="H1079" s="3"/>
      <c r="I1079" s="47"/>
      <c r="J1079" s="47"/>
      <c r="K1079" s="47"/>
      <c r="L1079" s="47"/>
    </row>
    <row r="1080" spans="1:12">
      <c r="A1080" s="1"/>
      <c r="B1080" s="2"/>
      <c r="C1080" s="2"/>
      <c r="D1080" s="2"/>
      <c r="E1080" s="2"/>
      <c r="F1080" s="2"/>
      <c r="G1080" s="2"/>
      <c r="H1080" s="3"/>
      <c r="I1080" s="47"/>
      <c r="J1080" s="47"/>
      <c r="K1080" s="47"/>
      <c r="L1080" s="47"/>
    </row>
    <row r="1081" spans="1:12">
      <c r="A1081" s="1"/>
      <c r="B1081" s="2"/>
      <c r="C1081" s="2"/>
      <c r="D1081" s="2"/>
      <c r="E1081" s="2"/>
      <c r="F1081" s="2"/>
      <c r="G1081" s="2"/>
      <c r="H1081" s="3"/>
      <c r="I1081" s="47"/>
      <c r="J1081" s="47"/>
      <c r="K1081" s="47"/>
      <c r="L1081" s="47"/>
    </row>
    <row r="1082" spans="1:12">
      <c r="A1082" s="1"/>
      <c r="B1082" s="2"/>
      <c r="C1082" s="2"/>
      <c r="D1082" s="2"/>
      <c r="E1082" s="2"/>
      <c r="F1082" s="2"/>
      <c r="G1082" s="2"/>
      <c r="H1082" s="3"/>
      <c r="I1082" s="47"/>
      <c r="J1082" s="47"/>
      <c r="K1082" s="47"/>
      <c r="L1082" s="47"/>
    </row>
    <row r="1083" spans="1:12">
      <c r="A1083" s="1"/>
      <c r="B1083" s="2"/>
      <c r="C1083" s="2"/>
      <c r="D1083" s="2"/>
      <c r="E1083" s="2"/>
      <c r="F1083" s="2"/>
      <c r="G1083" s="2"/>
      <c r="H1083" s="3"/>
      <c r="I1083" s="47"/>
      <c r="J1083" s="47"/>
      <c r="K1083" s="47"/>
      <c r="L1083" s="47"/>
    </row>
    <row r="1084" spans="1:12">
      <c r="A1084" s="1"/>
      <c r="B1084" s="2"/>
      <c r="C1084" s="2"/>
      <c r="D1084" s="2"/>
      <c r="E1084" s="2"/>
      <c r="F1084" s="2"/>
      <c r="G1084" s="2"/>
      <c r="H1084" s="3"/>
      <c r="I1084" s="47"/>
      <c r="J1084" s="47"/>
      <c r="K1084" s="47"/>
      <c r="L1084" s="47"/>
    </row>
    <row r="1085" spans="1:12">
      <c r="A1085" s="1"/>
      <c r="B1085" s="2"/>
      <c r="C1085" s="2"/>
      <c r="D1085" s="2"/>
      <c r="E1085" s="2"/>
      <c r="F1085" s="2"/>
      <c r="G1085" s="2"/>
      <c r="H1085" s="3"/>
      <c r="I1085" s="47"/>
      <c r="J1085" s="47"/>
      <c r="K1085" s="47"/>
      <c r="L1085" s="47"/>
    </row>
    <row r="1086" spans="1:12">
      <c r="A1086" s="1"/>
      <c r="B1086" s="2"/>
      <c r="C1086" s="2"/>
      <c r="D1086" s="2"/>
      <c r="E1086" s="2"/>
      <c r="F1086" s="2"/>
      <c r="G1086" s="2"/>
      <c r="H1086" s="3"/>
      <c r="I1086" s="47"/>
      <c r="J1086" s="47"/>
      <c r="K1086" s="47"/>
      <c r="L1086" s="47"/>
    </row>
    <row r="1087" spans="1:12">
      <c r="A1087" s="1"/>
      <c r="B1087" s="2"/>
      <c r="C1087" s="2"/>
      <c r="D1087" s="2"/>
      <c r="E1087" s="2"/>
      <c r="F1087" s="2"/>
      <c r="G1087" s="2"/>
      <c r="H1087" s="3"/>
      <c r="I1087" s="47"/>
      <c r="J1087" s="47"/>
      <c r="K1087" s="47"/>
      <c r="L1087" s="47"/>
    </row>
    <row r="1088" spans="1:12">
      <c r="A1088" s="1"/>
      <c r="B1088" s="2"/>
      <c r="C1088" s="2"/>
      <c r="D1088" s="2"/>
      <c r="E1088" s="2"/>
      <c r="F1088" s="2"/>
      <c r="G1088" s="2"/>
      <c r="H1088" s="3"/>
      <c r="I1088" s="47"/>
      <c r="J1088" s="47"/>
      <c r="K1088" s="47"/>
      <c r="L1088" s="47"/>
    </row>
    <row r="1089" spans="1:12">
      <c r="A1089" s="1"/>
      <c r="B1089" s="2"/>
      <c r="C1089" s="2"/>
      <c r="D1089" s="2"/>
      <c r="E1089" s="2"/>
      <c r="F1089" s="2"/>
      <c r="G1089" s="2"/>
      <c r="H1089" s="3"/>
      <c r="I1089" s="47"/>
      <c r="J1089" s="47"/>
      <c r="K1089" s="47"/>
      <c r="L1089" s="47"/>
    </row>
    <row r="1090" spans="1:12">
      <c r="A1090" s="1"/>
      <c r="B1090" s="2"/>
      <c r="C1090" s="2"/>
      <c r="D1090" s="2"/>
      <c r="E1090" s="2"/>
      <c r="F1090" s="2"/>
      <c r="G1090" s="2"/>
      <c r="H1090" s="3"/>
      <c r="I1090" s="47"/>
      <c r="J1090" s="47"/>
      <c r="K1090" s="47"/>
      <c r="L1090" s="47"/>
    </row>
    <row r="1091" spans="1:12">
      <c r="A1091" s="1"/>
      <c r="B1091" s="2"/>
      <c r="C1091" s="2"/>
      <c r="D1091" s="2"/>
      <c r="E1091" s="2"/>
      <c r="F1091" s="2"/>
      <c r="G1091" s="2"/>
      <c r="H1091" s="3"/>
      <c r="I1091" s="47"/>
      <c r="J1091" s="47"/>
      <c r="K1091" s="47"/>
      <c r="L1091" s="47"/>
    </row>
    <row r="1092" spans="1:12">
      <c r="A1092" s="1"/>
      <c r="B1092" s="2"/>
      <c r="C1092" s="2"/>
      <c r="D1092" s="2"/>
      <c r="E1092" s="2"/>
      <c r="F1092" s="2"/>
      <c r="G1092" s="2"/>
      <c r="H1092" s="3"/>
      <c r="I1092" s="47"/>
      <c r="J1092" s="47"/>
      <c r="K1092" s="47"/>
      <c r="L1092" s="47"/>
    </row>
    <row r="1093" spans="1:12">
      <c r="A1093" s="1"/>
      <c r="B1093" s="2"/>
      <c r="C1093" s="2"/>
      <c r="D1093" s="2"/>
      <c r="E1093" s="2"/>
      <c r="F1093" s="2"/>
      <c r="G1093" s="2"/>
      <c r="H1093" s="3"/>
      <c r="I1093" s="47"/>
      <c r="J1093" s="47"/>
      <c r="K1093" s="47"/>
      <c r="L1093" s="47"/>
    </row>
    <row r="1094" spans="1:12">
      <c r="A1094" s="1"/>
      <c r="B1094" s="2"/>
      <c r="C1094" s="2"/>
      <c r="D1094" s="2"/>
      <c r="E1094" s="2"/>
      <c r="F1094" s="2"/>
      <c r="G1094" s="2"/>
      <c r="H1094" s="3"/>
      <c r="I1094" s="47"/>
      <c r="J1094" s="47"/>
      <c r="K1094" s="47"/>
      <c r="L1094" s="47"/>
    </row>
    <row r="1095" spans="1:12">
      <c r="A1095" s="1"/>
      <c r="B1095" s="2"/>
      <c r="C1095" s="2"/>
      <c r="D1095" s="2"/>
      <c r="E1095" s="2"/>
      <c r="F1095" s="2"/>
      <c r="G1095" s="2"/>
      <c r="H1095" s="3"/>
      <c r="I1095" s="47"/>
      <c r="J1095" s="47"/>
      <c r="K1095" s="47"/>
      <c r="L1095" s="47"/>
    </row>
    <row r="1096" spans="1:12">
      <c r="A1096" s="1"/>
      <c r="B1096" s="2"/>
      <c r="C1096" s="2"/>
      <c r="D1096" s="2"/>
      <c r="E1096" s="2"/>
      <c r="F1096" s="2"/>
      <c r="G1096" s="2"/>
      <c r="H1096" s="3"/>
      <c r="I1096" s="47"/>
      <c r="J1096" s="47"/>
      <c r="K1096" s="47"/>
      <c r="L1096" s="47"/>
    </row>
    <row r="1097" spans="1:12">
      <c r="A1097" s="1"/>
      <c r="B1097" s="2"/>
      <c r="C1097" s="2"/>
      <c r="D1097" s="2"/>
      <c r="E1097" s="2"/>
      <c r="F1097" s="2"/>
      <c r="G1097" s="2"/>
      <c r="H1097" s="3"/>
      <c r="I1097" s="47"/>
      <c r="J1097" s="47"/>
      <c r="K1097" s="47"/>
      <c r="L1097" s="47"/>
    </row>
    <row r="1098" spans="1:12">
      <c r="A1098" s="1"/>
      <c r="B1098" s="2"/>
      <c r="C1098" s="2"/>
      <c r="D1098" s="2"/>
      <c r="E1098" s="2"/>
      <c r="F1098" s="2"/>
      <c r="G1098" s="2"/>
      <c r="H1098" s="3"/>
      <c r="I1098" s="47"/>
      <c r="J1098" s="47"/>
      <c r="K1098" s="47"/>
      <c r="L1098" s="47"/>
    </row>
    <row r="1099" spans="1:12">
      <c r="A1099" s="1"/>
      <c r="B1099" s="2"/>
      <c r="C1099" s="2"/>
      <c r="D1099" s="2"/>
      <c r="E1099" s="2"/>
      <c r="F1099" s="2"/>
      <c r="G1099" s="2"/>
      <c r="H1099" s="3"/>
      <c r="I1099" s="47"/>
      <c r="J1099" s="47"/>
      <c r="K1099" s="47"/>
      <c r="L1099" s="47"/>
    </row>
    <row r="1100" spans="1:12">
      <c r="A1100" s="1"/>
      <c r="B1100" s="2"/>
      <c r="C1100" s="2"/>
      <c r="D1100" s="2"/>
      <c r="E1100" s="2"/>
      <c r="F1100" s="2"/>
      <c r="G1100" s="2"/>
      <c r="H1100" s="3"/>
      <c r="I1100" s="47"/>
      <c r="J1100" s="47"/>
      <c r="K1100" s="47"/>
      <c r="L1100" s="47"/>
    </row>
    <row r="1101" spans="1:12">
      <c r="A1101" s="1"/>
      <c r="B1101" s="2"/>
      <c r="C1101" s="2"/>
      <c r="D1101" s="2"/>
      <c r="E1101" s="2"/>
      <c r="F1101" s="2"/>
      <c r="G1101" s="2"/>
      <c r="H1101" s="3"/>
      <c r="I1101" s="47"/>
      <c r="J1101" s="47"/>
      <c r="K1101" s="47"/>
      <c r="L1101" s="47"/>
    </row>
    <row r="1102" spans="1:12">
      <c r="A1102" s="1"/>
      <c r="B1102" s="2"/>
      <c r="C1102" s="2"/>
      <c r="D1102" s="2"/>
      <c r="E1102" s="2"/>
      <c r="F1102" s="2"/>
      <c r="G1102" s="2"/>
      <c r="H1102" s="3"/>
      <c r="I1102" s="47"/>
      <c r="J1102" s="47"/>
      <c r="K1102" s="47"/>
      <c r="L1102" s="47"/>
    </row>
    <row r="1103" spans="1:12">
      <c r="A1103" s="1"/>
      <c r="B1103" s="2"/>
      <c r="C1103" s="2"/>
      <c r="D1103" s="2"/>
      <c r="E1103" s="2"/>
      <c r="F1103" s="2"/>
      <c r="G1103" s="2"/>
      <c r="H1103" s="3"/>
      <c r="I1103" s="47"/>
      <c r="J1103" s="47"/>
      <c r="K1103" s="47"/>
      <c r="L1103" s="47"/>
    </row>
    <row r="1104" spans="1:12">
      <c r="A1104" s="1"/>
      <c r="B1104" s="2"/>
      <c r="C1104" s="2"/>
      <c r="D1104" s="2"/>
      <c r="E1104" s="2"/>
      <c r="F1104" s="2"/>
      <c r="G1104" s="2"/>
      <c r="H1104" s="3"/>
      <c r="I1104" s="47"/>
      <c r="J1104" s="47"/>
      <c r="K1104" s="47"/>
      <c r="L1104" s="47"/>
    </row>
    <row r="1105" spans="1:12">
      <c r="A1105" s="1"/>
      <c r="B1105" s="2"/>
      <c r="C1105" s="2"/>
      <c r="D1105" s="2"/>
      <c r="E1105" s="2"/>
      <c r="F1105" s="2"/>
      <c r="G1105" s="2"/>
      <c r="H1105" s="3"/>
      <c r="I1105" s="47"/>
      <c r="J1105" s="47"/>
      <c r="K1105" s="47"/>
      <c r="L1105" s="47"/>
    </row>
    <row r="1106" spans="1:12">
      <c r="A1106" s="1"/>
      <c r="B1106" s="2"/>
      <c r="C1106" s="2"/>
      <c r="D1106" s="2"/>
      <c r="E1106" s="2"/>
      <c r="F1106" s="2"/>
      <c r="G1106" s="2"/>
      <c r="H1106" s="3"/>
      <c r="I1106" s="47"/>
      <c r="J1106" s="47"/>
      <c r="K1106" s="47"/>
      <c r="L1106" s="47"/>
    </row>
    <row r="1107" spans="1:12">
      <c r="A1107" s="1"/>
      <c r="B1107" s="2"/>
      <c r="C1107" s="2"/>
      <c r="D1107" s="2"/>
      <c r="E1107" s="2"/>
      <c r="F1107" s="2"/>
      <c r="G1107" s="2"/>
      <c r="H1107" s="3"/>
      <c r="I1107" s="47"/>
      <c r="J1107" s="47"/>
      <c r="K1107" s="47"/>
      <c r="L1107" s="47"/>
    </row>
    <row r="1108" spans="1:12">
      <c r="A1108" s="1"/>
      <c r="B1108" s="2"/>
      <c r="C1108" s="2"/>
      <c r="D1108" s="2"/>
      <c r="E1108" s="2"/>
      <c r="F1108" s="2"/>
      <c r="G1108" s="2"/>
      <c r="H1108" s="3"/>
      <c r="I1108" s="47"/>
      <c r="J1108" s="47"/>
      <c r="K1108" s="47"/>
      <c r="L1108" s="47"/>
    </row>
    <row r="1109" spans="1:12">
      <c r="A1109" s="1"/>
      <c r="B1109" s="2"/>
      <c r="C1109" s="2"/>
      <c r="D1109" s="2"/>
      <c r="E1109" s="2"/>
      <c r="F1109" s="2"/>
      <c r="G1109" s="2"/>
      <c r="H1109" s="3"/>
      <c r="I1109" s="47"/>
      <c r="J1109" s="47"/>
      <c r="K1109" s="47"/>
      <c r="L1109" s="47"/>
    </row>
    <row r="1110" spans="1:12">
      <c r="A1110" s="1"/>
      <c r="B1110" s="2"/>
      <c r="C1110" s="2"/>
      <c r="D1110" s="2"/>
      <c r="E1110" s="2"/>
      <c r="F1110" s="2"/>
      <c r="G1110" s="2"/>
      <c r="H1110" s="3"/>
      <c r="I1110" s="47"/>
      <c r="J1110" s="47"/>
      <c r="K1110" s="47"/>
      <c r="L1110" s="47"/>
    </row>
    <row r="1111" spans="1:12">
      <c r="A1111" s="1"/>
      <c r="B1111" s="2"/>
      <c r="C1111" s="2"/>
      <c r="D1111" s="2"/>
      <c r="E1111" s="2"/>
      <c r="F1111" s="2"/>
      <c r="G1111" s="2"/>
      <c r="H1111" s="3"/>
      <c r="I1111" s="47"/>
      <c r="J1111" s="47"/>
      <c r="K1111" s="47"/>
      <c r="L1111" s="47"/>
    </row>
    <row r="1112" spans="1:12">
      <c r="A1112" s="1"/>
      <c r="B1112" s="2"/>
      <c r="C1112" s="2"/>
      <c r="D1112" s="2"/>
      <c r="E1112" s="2"/>
      <c r="F1112" s="2"/>
      <c r="G1112" s="2"/>
      <c r="H1112" s="3"/>
      <c r="I1112" s="47"/>
      <c r="J1112" s="47"/>
      <c r="K1112" s="47"/>
      <c r="L1112" s="47"/>
    </row>
    <row r="1113" spans="1:12">
      <c r="A1113" s="1"/>
      <c r="B1113" s="2"/>
      <c r="C1113" s="2"/>
      <c r="D1113" s="2"/>
      <c r="E1113" s="2"/>
      <c r="F1113" s="2"/>
      <c r="G1113" s="2"/>
      <c r="H1113" s="3"/>
      <c r="I1113" s="47"/>
      <c r="J1113" s="47"/>
      <c r="K1113" s="47"/>
      <c r="L1113" s="47"/>
    </row>
    <row r="1114" spans="1:12">
      <c r="A1114" s="1"/>
      <c r="B1114" s="2"/>
      <c r="C1114" s="2"/>
      <c r="D1114" s="2"/>
      <c r="E1114" s="2"/>
      <c r="F1114" s="2"/>
      <c r="G1114" s="2"/>
      <c r="H1114" s="3"/>
      <c r="I1114" s="47"/>
      <c r="J1114" s="47"/>
      <c r="K1114" s="47"/>
      <c r="L1114" s="47"/>
    </row>
    <row r="1115" spans="1:12">
      <c r="A1115" s="1"/>
      <c r="B1115" s="2"/>
      <c r="C1115" s="2"/>
      <c r="D1115" s="2"/>
      <c r="E1115" s="2"/>
      <c r="F1115" s="2"/>
      <c r="G1115" s="2"/>
      <c r="H1115" s="3"/>
      <c r="I1115" s="47"/>
      <c r="J1115" s="47"/>
      <c r="K1115" s="47"/>
      <c r="L1115" s="47"/>
    </row>
    <row r="1116" spans="1:12">
      <c r="A1116" s="1"/>
      <c r="B1116" s="2"/>
      <c r="C1116" s="2"/>
      <c r="D1116" s="2"/>
      <c r="E1116" s="2"/>
      <c r="F1116" s="2"/>
      <c r="G1116" s="2"/>
      <c r="H1116" s="3"/>
      <c r="I1116" s="47"/>
      <c r="J1116" s="47"/>
      <c r="K1116" s="47"/>
      <c r="L1116" s="47"/>
    </row>
    <row r="1117" spans="1:12">
      <c r="A1117" s="1"/>
      <c r="B1117" s="2"/>
      <c r="C1117" s="2"/>
      <c r="D1117" s="2"/>
      <c r="E1117" s="2"/>
      <c r="F1117" s="2"/>
      <c r="G1117" s="2"/>
      <c r="H1117" s="3"/>
      <c r="I1117" s="47"/>
      <c r="J1117" s="47"/>
      <c r="K1117" s="47"/>
      <c r="L1117" s="47"/>
    </row>
    <row r="1118" spans="1:12">
      <c r="A1118" s="1"/>
      <c r="B1118" s="2"/>
      <c r="C1118" s="2"/>
      <c r="D1118" s="2"/>
      <c r="E1118" s="2"/>
      <c r="F1118" s="2"/>
      <c r="G1118" s="2"/>
      <c r="H1118" s="3"/>
      <c r="I1118" s="47"/>
      <c r="J1118" s="47"/>
      <c r="K1118" s="47"/>
      <c r="L1118" s="47"/>
    </row>
    <row r="1119" spans="1:12">
      <c r="A1119" s="1"/>
      <c r="B1119" s="2"/>
      <c r="C1119" s="2"/>
      <c r="D1119" s="2"/>
      <c r="E1119" s="2"/>
      <c r="F1119" s="2"/>
      <c r="G1119" s="2"/>
      <c r="H1119" s="3"/>
      <c r="I1119" s="47"/>
      <c r="J1119" s="47"/>
      <c r="K1119" s="47"/>
      <c r="L1119" s="47"/>
    </row>
    <row r="1120" spans="1:12">
      <c r="A1120" s="1"/>
      <c r="B1120" s="2"/>
      <c r="C1120" s="2"/>
      <c r="D1120" s="2"/>
      <c r="E1120" s="2"/>
      <c r="F1120" s="2"/>
      <c r="G1120" s="2"/>
      <c r="H1120" s="3"/>
      <c r="I1120" s="47"/>
      <c r="J1120" s="47"/>
      <c r="K1120" s="47"/>
      <c r="L1120" s="47"/>
    </row>
    <row r="1121" spans="1:12">
      <c r="A1121" s="1"/>
      <c r="B1121" s="2"/>
      <c r="C1121" s="2"/>
      <c r="D1121" s="2"/>
      <c r="E1121" s="2"/>
      <c r="F1121" s="2"/>
      <c r="G1121" s="2"/>
      <c r="H1121" s="3"/>
      <c r="I1121" s="47"/>
      <c r="J1121" s="47"/>
      <c r="K1121" s="47"/>
      <c r="L1121" s="47"/>
    </row>
    <row r="1122" spans="1:12">
      <c r="A1122" s="1"/>
      <c r="B1122" s="2"/>
      <c r="C1122" s="2"/>
      <c r="D1122" s="2"/>
      <c r="E1122" s="2"/>
      <c r="F1122" s="2"/>
      <c r="G1122" s="2"/>
      <c r="H1122" s="3"/>
      <c r="I1122" s="47"/>
      <c r="J1122" s="47"/>
      <c r="K1122" s="47"/>
      <c r="L1122" s="47"/>
    </row>
    <row r="1123" spans="1:12">
      <c r="A1123" s="1"/>
      <c r="B1123" s="2"/>
      <c r="C1123" s="2"/>
      <c r="D1123" s="2"/>
      <c r="E1123" s="2"/>
      <c r="F1123" s="2"/>
      <c r="G1123" s="2"/>
      <c r="H1123" s="3"/>
      <c r="I1123" s="47"/>
      <c r="J1123" s="47"/>
      <c r="K1123" s="47"/>
      <c r="L1123" s="47"/>
    </row>
    <row r="1124" spans="1:12">
      <c r="A1124" s="1"/>
      <c r="B1124" s="2"/>
      <c r="C1124" s="2"/>
      <c r="D1124" s="2"/>
      <c r="E1124" s="2"/>
      <c r="F1124" s="2"/>
      <c r="G1124" s="2"/>
      <c r="H1124" s="3"/>
      <c r="I1124" s="47"/>
      <c r="J1124" s="47"/>
      <c r="K1124" s="47"/>
      <c r="L1124" s="47"/>
    </row>
    <row r="1125" spans="1:12">
      <c r="A1125" s="1"/>
      <c r="B1125" s="2"/>
      <c r="C1125" s="2"/>
      <c r="D1125" s="2"/>
      <c r="E1125" s="2"/>
      <c r="F1125" s="2"/>
      <c r="G1125" s="2"/>
      <c r="H1125" s="3"/>
      <c r="I1125" s="47"/>
      <c r="J1125" s="47"/>
      <c r="K1125" s="47"/>
      <c r="L1125" s="47"/>
    </row>
    <row r="1126" spans="1:12">
      <c r="A1126" s="1"/>
      <c r="B1126" s="2"/>
      <c r="C1126" s="2"/>
      <c r="D1126" s="2"/>
      <c r="E1126" s="2"/>
      <c r="F1126" s="2"/>
      <c r="G1126" s="2"/>
      <c r="H1126" s="3"/>
      <c r="I1126" s="47"/>
      <c r="J1126" s="47"/>
      <c r="K1126" s="47"/>
      <c r="L1126" s="47"/>
    </row>
    <row r="1127" spans="1:12">
      <c r="A1127" s="1"/>
      <c r="B1127" s="2"/>
      <c r="C1127" s="2"/>
      <c r="D1127" s="2"/>
      <c r="E1127" s="2"/>
      <c r="F1127" s="2"/>
      <c r="G1127" s="2"/>
      <c r="H1127" s="3"/>
      <c r="I1127" s="47"/>
      <c r="J1127" s="47"/>
      <c r="K1127" s="47"/>
      <c r="L1127" s="47"/>
    </row>
    <row r="1128" spans="1:12">
      <c r="A1128" s="1"/>
      <c r="B1128" s="2"/>
      <c r="C1128" s="2"/>
      <c r="D1128" s="2"/>
      <c r="E1128" s="2"/>
      <c r="F1128" s="2"/>
      <c r="G1128" s="2"/>
      <c r="H1128" s="3"/>
      <c r="I1128" s="47"/>
      <c r="J1128" s="47"/>
      <c r="K1128" s="47"/>
      <c r="L1128" s="47"/>
    </row>
    <row r="1129" spans="1:12">
      <c r="A1129" s="1"/>
      <c r="B1129" s="2"/>
      <c r="C1129" s="2"/>
      <c r="D1129" s="2"/>
      <c r="E1129" s="2"/>
      <c r="F1129" s="2"/>
      <c r="G1129" s="2"/>
      <c r="H1129" s="3"/>
      <c r="I1129" s="47"/>
      <c r="J1129" s="47"/>
      <c r="K1129" s="47"/>
      <c r="L1129" s="47"/>
    </row>
    <row r="1130" spans="1:12">
      <c r="A1130" s="1"/>
      <c r="B1130" s="2"/>
      <c r="C1130" s="2"/>
      <c r="D1130" s="2"/>
      <c r="E1130" s="2"/>
      <c r="F1130" s="2"/>
      <c r="G1130" s="2"/>
      <c r="H1130" s="3"/>
      <c r="I1130" s="47"/>
      <c r="J1130" s="47"/>
      <c r="K1130" s="47"/>
      <c r="L1130" s="47"/>
    </row>
    <row r="1131" spans="1:12">
      <c r="A1131" s="1"/>
      <c r="B1131" s="2"/>
      <c r="C1131" s="2"/>
      <c r="D1131" s="2"/>
      <c r="E1131" s="2"/>
      <c r="F1131" s="2"/>
      <c r="G1131" s="2"/>
      <c r="H1131" s="3"/>
      <c r="I1131" s="47"/>
      <c r="J1131" s="47"/>
      <c r="K1131" s="47"/>
      <c r="L1131" s="47"/>
    </row>
    <row r="1132" spans="1:12">
      <c r="A1132" s="1"/>
      <c r="B1132" s="2"/>
      <c r="C1132" s="2"/>
      <c r="D1132" s="2"/>
      <c r="E1132" s="2"/>
      <c r="F1132" s="2"/>
      <c r="G1132" s="2"/>
      <c r="H1132" s="3"/>
      <c r="I1132" s="47"/>
      <c r="J1132" s="47"/>
      <c r="K1132" s="47"/>
      <c r="L1132" s="47"/>
    </row>
    <row r="1133" spans="1:12">
      <c r="A1133" s="1"/>
      <c r="B1133" s="2"/>
      <c r="C1133" s="2"/>
      <c r="D1133" s="2"/>
      <c r="E1133" s="2"/>
      <c r="F1133" s="2"/>
      <c r="G1133" s="2"/>
      <c r="H1133" s="3"/>
      <c r="I1133" s="47"/>
      <c r="J1133" s="47"/>
      <c r="K1133" s="47"/>
      <c r="L1133" s="47"/>
    </row>
    <row r="1134" spans="1:12">
      <c r="A1134" s="1"/>
      <c r="B1134" s="2"/>
      <c r="C1134" s="2"/>
      <c r="D1134" s="2"/>
      <c r="E1134" s="2"/>
      <c r="F1134" s="2"/>
      <c r="G1134" s="2"/>
      <c r="H1134" s="3"/>
      <c r="I1134" s="47"/>
      <c r="J1134" s="47"/>
      <c r="K1134" s="47"/>
      <c r="L1134" s="47"/>
    </row>
    <row r="1135" spans="1:12">
      <c r="A1135" s="1"/>
      <c r="B1135" s="2"/>
      <c r="C1135" s="2"/>
      <c r="D1135" s="2"/>
      <c r="E1135" s="2"/>
      <c r="F1135" s="2"/>
      <c r="G1135" s="2"/>
      <c r="H1135" s="3"/>
      <c r="I1135" s="47"/>
      <c r="J1135" s="47"/>
      <c r="K1135" s="47"/>
      <c r="L1135" s="47"/>
    </row>
    <row r="1136" spans="1:12">
      <c r="A1136" s="1"/>
      <c r="B1136" s="2"/>
      <c r="C1136" s="2"/>
      <c r="D1136" s="2"/>
      <c r="E1136" s="2"/>
      <c r="F1136" s="2"/>
      <c r="G1136" s="2"/>
      <c r="H1136" s="3"/>
      <c r="I1136" s="47"/>
      <c r="J1136" s="47"/>
      <c r="K1136" s="47"/>
      <c r="L1136" s="47"/>
    </row>
    <row r="1137" spans="1:12">
      <c r="A1137" s="1"/>
      <c r="B1137" s="2"/>
      <c r="C1137" s="2"/>
      <c r="D1137" s="2"/>
      <c r="E1137" s="2"/>
      <c r="F1137" s="2"/>
      <c r="G1137" s="2"/>
      <c r="H1137" s="3"/>
      <c r="I1137" s="47"/>
      <c r="J1137" s="47"/>
      <c r="K1137" s="47"/>
      <c r="L1137" s="47"/>
    </row>
    <row r="1138" spans="1:12">
      <c r="A1138" s="1"/>
      <c r="B1138" s="2"/>
      <c r="C1138" s="2"/>
      <c r="D1138" s="2"/>
      <c r="E1138" s="2"/>
      <c r="F1138" s="2"/>
      <c r="G1138" s="2"/>
      <c r="H1138" s="3"/>
      <c r="I1138" s="47"/>
      <c r="J1138" s="47"/>
      <c r="K1138" s="47"/>
      <c r="L1138" s="47"/>
    </row>
    <row r="1139" spans="1:12">
      <c r="A1139" s="1"/>
      <c r="B1139" s="2"/>
      <c r="C1139" s="2"/>
      <c r="D1139" s="2"/>
      <c r="E1139" s="2"/>
      <c r="F1139" s="2"/>
      <c r="G1139" s="2"/>
      <c r="H1139" s="3"/>
      <c r="I1139" s="47"/>
      <c r="J1139" s="47"/>
      <c r="K1139" s="47"/>
      <c r="L1139" s="47"/>
    </row>
    <row r="1140" spans="1:12">
      <c r="A1140" s="1"/>
      <c r="B1140" s="2"/>
      <c r="C1140" s="2"/>
      <c r="D1140" s="2"/>
      <c r="E1140" s="2"/>
      <c r="F1140" s="2"/>
      <c r="G1140" s="2"/>
      <c r="H1140" s="3"/>
      <c r="I1140" s="47"/>
      <c r="J1140" s="47"/>
      <c r="K1140" s="47"/>
      <c r="L1140" s="47"/>
    </row>
    <row r="1141" spans="1:12">
      <c r="A1141" s="1"/>
      <c r="B1141" s="2"/>
      <c r="C1141" s="2"/>
      <c r="D1141" s="2"/>
      <c r="E1141" s="2"/>
      <c r="F1141" s="2"/>
      <c r="G1141" s="2"/>
      <c r="H1141" s="3"/>
      <c r="I1141" s="47"/>
      <c r="J1141" s="47"/>
      <c r="K1141" s="47"/>
      <c r="L1141" s="47"/>
    </row>
    <row r="1142" spans="1:12">
      <c r="A1142" s="1"/>
      <c r="B1142" s="2"/>
      <c r="C1142" s="2"/>
      <c r="D1142" s="2"/>
      <c r="E1142" s="2"/>
      <c r="F1142" s="2"/>
      <c r="G1142" s="2"/>
      <c r="H1142" s="3"/>
      <c r="I1142" s="47"/>
      <c r="J1142" s="47"/>
      <c r="K1142" s="47"/>
      <c r="L1142" s="47"/>
    </row>
    <row r="1143" spans="1:12">
      <c r="A1143" s="1"/>
      <c r="B1143" s="2"/>
      <c r="C1143" s="2"/>
      <c r="D1143" s="2"/>
      <c r="E1143" s="2"/>
      <c r="F1143" s="2"/>
      <c r="G1143" s="2"/>
      <c r="H1143" s="3"/>
      <c r="I1143" s="47"/>
      <c r="J1143" s="47"/>
      <c r="K1143" s="47"/>
      <c r="L1143" s="47"/>
    </row>
    <row r="1144" spans="1:12">
      <c r="A1144" s="1"/>
      <c r="B1144" s="2"/>
      <c r="C1144" s="2"/>
      <c r="D1144" s="2"/>
      <c r="E1144" s="2"/>
      <c r="F1144" s="2"/>
      <c r="G1144" s="2"/>
      <c r="H1144" s="3"/>
      <c r="I1144" s="47"/>
      <c r="J1144" s="47"/>
      <c r="K1144" s="47"/>
      <c r="L1144" s="47"/>
    </row>
    <row r="1145" spans="1:12">
      <c r="A1145" s="1"/>
      <c r="B1145" s="2"/>
      <c r="C1145" s="2"/>
      <c r="D1145" s="2"/>
      <c r="E1145" s="2"/>
      <c r="F1145" s="2"/>
      <c r="G1145" s="2"/>
      <c r="H1145" s="3"/>
      <c r="I1145" s="47"/>
      <c r="J1145" s="47"/>
      <c r="K1145" s="47"/>
      <c r="L1145" s="47"/>
    </row>
    <row r="1146" spans="1:12">
      <c r="A1146" s="1"/>
      <c r="B1146" s="2"/>
      <c r="C1146" s="2"/>
      <c r="D1146" s="2"/>
      <c r="E1146" s="2"/>
      <c r="F1146" s="2"/>
      <c r="G1146" s="2"/>
      <c r="H1146" s="3"/>
      <c r="I1146" s="47"/>
      <c r="J1146" s="47"/>
      <c r="K1146" s="47"/>
      <c r="L1146" s="47"/>
    </row>
    <row r="1147" spans="1:12">
      <c r="A1147" s="1"/>
      <c r="B1147" s="2"/>
      <c r="C1147" s="2"/>
      <c r="D1147" s="2"/>
      <c r="E1147" s="2"/>
      <c r="F1147" s="2"/>
      <c r="G1147" s="2"/>
      <c r="H1147" s="3"/>
      <c r="I1147" s="47"/>
      <c r="J1147" s="47"/>
      <c r="K1147" s="47"/>
      <c r="L1147" s="47"/>
    </row>
    <row r="1148" spans="1:12">
      <c r="A1148" s="1"/>
      <c r="B1148" s="2"/>
      <c r="C1148" s="2"/>
      <c r="D1148" s="2"/>
      <c r="E1148" s="2"/>
      <c r="F1148" s="2"/>
      <c r="G1148" s="2"/>
      <c r="H1148" s="3"/>
      <c r="I1148" s="47"/>
      <c r="J1148" s="47"/>
      <c r="K1148" s="47"/>
      <c r="L1148" s="47"/>
    </row>
    <row r="1149" spans="1:12">
      <c r="A1149" s="1"/>
      <c r="B1149" s="2"/>
      <c r="C1149" s="2"/>
      <c r="D1149" s="2"/>
      <c r="E1149" s="2"/>
      <c r="F1149" s="2"/>
      <c r="G1149" s="2"/>
      <c r="H1149" s="3"/>
      <c r="I1149" s="47"/>
      <c r="J1149" s="47"/>
      <c r="K1149" s="47"/>
      <c r="L1149" s="47"/>
    </row>
    <row r="1150" spans="1:12">
      <c r="A1150" s="1"/>
      <c r="B1150" s="2"/>
      <c r="C1150" s="2"/>
      <c r="D1150" s="2"/>
      <c r="E1150" s="2"/>
      <c r="F1150" s="2"/>
      <c r="G1150" s="2"/>
      <c r="H1150" s="3"/>
      <c r="I1150" s="47"/>
      <c r="J1150" s="47"/>
      <c r="K1150" s="47"/>
      <c r="L1150" s="47"/>
    </row>
    <row r="1151" spans="1:12">
      <c r="A1151" s="1"/>
      <c r="B1151" s="2"/>
      <c r="C1151" s="2"/>
      <c r="D1151" s="2"/>
      <c r="E1151" s="2"/>
      <c r="F1151" s="2"/>
      <c r="G1151" s="2"/>
      <c r="H1151" s="3"/>
      <c r="I1151" s="47"/>
      <c r="J1151" s="47"/>
      <c r="K1151" s="47"/>
      <c r="L1151" s="47"/>
    </row>
    <row r="1152" spans="1:12">
      <c r="A1152" s="1"/>
      <c r="B1152" s="2"/>
      <c r="C1152" s="2"/>
      <c r="D1152" s="2"/>
      <c r="E1152" s="2"/>
      <c r="F1152" s="2"/>
      <c r="G1152" s="2"/>
      <c r="H1152" s="3"/>
      <c r="I1152" s="47"/>
      <c r="J1152" s="47"/>
      <c r="K1152" s="47"/>
      <c r="L1152" s="47"/>
    </row>
    <row r="1153" spans="1:12">
      <c r="A1153" s="1"/>
      <c r="B1153" s="2"/>
      <c r="C1153" s="2"/>
      <c r="D1153" s="2"/>
      <c r="E1153" s="2"/>
      <c r="F1153" s="2"/>
      <c r="G1153" s="2"/>
      <c r="H1153" s="3"/>
      <c r="I1153" s="47"/>
      <c r="J1153" s="47"/>
      <c r="K1153" s="47"/>
      <c r="L1153" s="47"/>
    </row>
    <row r="1154" spans="1:12">
      <c r="A1154" s="1"/>
      <c r="B1154" s="2"/>
      <c r="C1154" s="2"/>
      <c r="D1154" s="2"/>
      <c r="E1154" s="2"/>
      <c r="F1154" s="2"/>
      <c r="G1154" s="2"/>
      <c r="H1154" s="3"/>
      <c r="I1154" s="47"/>
      <c r="J1154" s="47"/>
      <c r="K1154" s="47"/>
      <c r="L1154" s="47"/>
    </row>
    <row r="1155" spans="1:12">
      <c r="A1155" s="1"/>
      <c r="B1155" s="2"/>
      <c r="C1155" s="2"/>
      <c r="D1155" s="2"/>
      <c r="E1155" s="2"/>
      <c r="F1155" s="2"/>
      <c r="G1155" s="2"/>
      <c r="H1155" s="3"/>
      <c r="I1155" s="47"/>
      <c r="J1155" s="47"/>
      <c r="K1155" s="47"/>
      <c r="L1155" s="47"/>
    </row>
    <row r="1156" spans="1:12">
      <c r="A1156" s="1"/>
      <c r="B1156" s="2"/>
      <c r="C1156" s="2"/>
      <c r="D1156" s="2"/>
      <c r="E1156" s="2"/>
      <c r="F1156" s="2"/>
      <c r="G1156" s="2"/>
      <c r="H1156" s="3"/>
      <c r="I1156" s="47"/>
      <c r="J1156" s="47"/>
      <c r="K1156" s="47"/>
      <c r="L1156" s="47"/>
    </row>
    <row r="1157" spans="1:12">
      <c r="A1157" s="1"/>
      <c r="B1157" s="2"/>
      <c r="C1157" s="2"/>
      <c r="D1157" s="2"/>
      <c r="E1157" s="2"/>
      <c r="F1157" s="2"/>
      <c r="G1157" s="2"/>
      <c r="H1157" s="3"/>
      <c r="I1157" s="47"/>
      <c r="J1157" s="47"/>
      <c r="K1157" s="47"/>
      <c r="L1157" s="47"/>
    </row>
    <row r="1158" spans="1:12">
      <c r="A1158" s="1"/>
      <c r="B1158" s="2"/>
      <c r="C1158" s="2"/>
      <c r="D1158" s="2"/>
      <c r="E1158" s="2"/>
      <c r="F1158" s="2"/>
      <c r="G1158" s="2"/>
      <c r="H1158" s="3"/>
      <c r="I1158" s="47"/>
      <c r="J1158" s="47"/>
      <c r="K1158" s="47"/>
      <c r="L1158" s="47"/>
    </row>
    <row r="1159" spans="1:12">
      <c r="A1159" s="1"/>
      <c r="B1159" s="2"/>
      <c r="C1159" s="2"/>
      <c r="D1159" s="2"/>
      <c r="E1159" s="2"/>
      <c r="F1159" s="2"/>
      <c r="G1159" s="2"/>
      <c r="H1159" s="3"/>
      <c r="I1159" s="47"/>
      <c r="J1159" s="47"/>
      <c r="K1159" s="47"/>
      <c r="L1159" s="47"/>
    </row>
    <row r="1160" spans="1:12">
      <c r="A1160" s="1"/>
      <c r="B1160" s="2"/>
      <c r="C1160" s="2"/>
      <c r="D1160" s="2"/>
      <c r="E1160" s="2"/>
      <c r="F1160" s="2"/>
      <c r="G1160" s="2"/>
      <c r="H1160" s="3"/>
      <c r="I1160" s="47"/>
      <c r="J1160" s="47"/>
      <c r="K1160" s="47"/>
      <c r="L1160" s="47"/>
    </row>
    <row r="1161" spans="1:12">
      <c r="A1161" s="1"/>
      <c r="B1161" s="2"/>
      <c r="C1161" s="2"/>
      <c r="D1161" s="2"/>
      <c r="E1161" s="2"/>
      <c r="F1161" s="2"/>
      <c r="G1161" s="2"/>
      <c r="H1161" s="3"/>
      <c r="I1161" s="47"/>
      <c r="J1161" s="47"/>
      <c r="K1161" s="47"/>
      <c r="L1161" s="47"/>
    </row>
    <row r="1162" spans="1:12">
      <c r="A1162" s="1"/>
      <c r="B1162" s="2"/>
      <c r="C1162" s="2"/>
      <c r="D1162" s="2"/>
      <c r="E1162" s="2"/>
      <c r="F1162" s="2"/>
      <c r="G1162" s="2"/>
      <c r="H1162" s="3"/>
      <c r="I1162" s="47"/>
      <c r="J1162" s="47"/>
      <c r="K1162" s="47"/>
      <c r="L1162" s="47"/>
    </row>
    <row r="1163" spans="1:12">
      <c r="A1163" s="1"/>
      <c r="B1163" s="2"/>
      <c r="C1163" s="2"/>
      <c r="D1163" s="2"/>
      <c r="E1163" s="2"/>
      <c r="F1163" s="2"/>
      <c r="G1163" s="2"/>
      <c r="H1163" s="3"/>
      <c r="I1163" s="47"/>
      <c r="J1163" s="47"/>
      <c r="K1163" s="47"/>
      <c r="L1163" s="47"/>
    </row>
    <row r="1164" spans="1:12">
      <c r="A1164" s="1"/>
      <c r="B1164" s="2"/>
      <c r="C1164" s="2"/>
      <c r="D1164" s="2"/>
      <c r="E1164" s="2"/>
      <c r="F1164" s="2"/>
      <c r="G1164" s="2"/>
      <c r="H1164" s="3"/>
      <c r="I1164" s="47"/>
      <c r="J1164" s="47"/>
      <c r="K1164" s="47"/>
      <c r="L1164" s="47"/>
    </row>
    <row r="1165" spans="1:12">
      <c r="A1165" s="1"/>
      <c r="B1165" s="2"/>
      <c r="C1165" s="2"/>
      <c r="D1165" s="2"/>
      <c r="E1165" s="2"/>
      <c r="F1165" s="2"/>
      <c r="G1165" s="2"/>
      <c r="H1165" s="3"/>
      <c r="I1165" s="47"/>
      <c r="J1165" s="47"/>
      <c r="K1165" s="47"/>
      <c r="L1165" s="47"/>
    </row>
    <row r="1166" spans="1:12">
      <c r="A1166" s="1"/>
      <c r="B1166" s="2"/>
      <c r="C1166" s="2"/>
      <c r="D1166" s="2"/>
      <c r="E1166" s="2"/>
      <c r="F1166" s="2"/>
      <c r="G1166" s="2"/>
      <c r="H1166" s="3"/>
      <c r="I1166" s="47"/>
      <c r="J1166" s="47"/>
      <c r="K1166" s="47"/>
      <c r="L1166" s="47"/>
    </row>
    <row r="1167" spans="1:12">
      <c r="A1167" s="47"/>
      <c r="B1167" s="47"/>
      <c r="C1167" s="47"/>
      <c r="D1167" s="47"/>
      <c r="E1167" s="47"/>
      <c r="F1167" s="47"/>
      <c r="G1167" s="47"/>
      <c r="H1167" s="47"/>
      <c r="I1167" s="47"/>
      <c r="J1167" s="47"/>
      <c r="K1167" s="47"/>
      <c r="L1167" s="47"/>
    </row>
    <row r="1168" spans="1:12">
      <c r="A1168" s="47"/>
      <c r="B1168" s="47"/>
      <c r="C1168" s="47"/>
      <c r="D1168" s="47"/>
      <c r="E1168" s="47"/>
      <c r="F1168" s="47"/>
      <c r="G1168" s="47"/>
      <c r="H1168" s="47"/>
      <c r="I1168" s="47"/>
      <c r="J1168" s="47"/>
      <c r="K1168" s="47"/>
      <c r="L1168" s="47"/>
    </row>
    <row r="1169" spans="1:12">
      <c r="A1169" s="47"/>
      <c r="B1169" s="47"/>
      <c r="C1169" s="47"/>
      <c r="D1169" s="47"/>
      <c r="E1169" s="47"/>
      <c r="F1169" s="47"/>
      <c r="G1169" s="47"/>
      <c r="H1169" s="47"/>
      <c r="I1169" s="47"/>
      <c r="J1169" s="47"/>
      <c r="K1169" s="47"/>
      <c r="L1169" s="47"/>
    </row>
    <row r="1170" spans="1:12">
      <c r="A1170" s="47"/>
      <c r="B1170" s="47"/>
      <c r="C1170" s="47"/>
      <c r="D1170" s="47"/>
      <c r="E1170" s="47"/>
      <c r="F1170" s="47"/>
      <c r="G1170" s="47"/>
      <c r="H1170" s="47"/>
      <c r="I1170" s="47"/>
      <c r="J1170" s="47"/>
      <c r="K1170" s="47"/>
      <c r="L1170" s="47"/>
    </row>
    <row r="1171" spans="1:12">
      <c r="A1171" s="47"/>
      <c r="B1171" s="47"/>
      <c r="C1171" s="47"/>
      <c r="D1171" s="47"/>
      <c r="E1171" s="47"/>
      <c r="F1171" s="47"/>
      <c r="G1171" s="47"/>
      <c r="H1171" s="47"/>
      <c r="I1171" s="47"/>
      <c r="J1171" s="47"/>
      <c r="K1171" s="47"/>
      <c r="L1171" s="47"/>
    </row>
    <row r="1172" spans="1:12">
      <c r="A1172" s="47"/>
      <c r="B1172" s="47"/>
      <c r="C1172" s="47"/>
      <c r="D1172" s="47"/>
      <c r="E1172" s="47"/>
      <c r="F1172" s="47"/>
      <c r="G1172" s="47"/>
      <c r="H1172" s="47"/>
      <c r="I1172" s="47"/>
      <c r="J1172" s="47"/>
      <c r="K1172" s="47"/>
      <c r="L1172" s="47"/>
    </row>
    <row r="1173" spans="1:12">
      <c r="A1173" s="47"/>
      <c r="B1173" s="47"/>
      <c r="C1173" s="47"/>
      <c r="D1173" s="47"/>
      <c r="E1173" s="47"/>
      <c r="F1173" s="47"/>
      <c r="G1173" s="47"/>
      <c r="H1173" s="47"/>
      <c r="I1173" s="47"/>
      <c r="J1173" s="47"/>
      <c r="K1173" s="47"/>
      <c r="L1173" s="47"/>
    </row>
    <row r="1174" spans="1:12">
      <c r="A1174" s="47"/>
      <c r="B1174" s="47"/>
      <c r="C1174" s="47"/>
      <c r="D1174" s="47"/>
      <c r="E1174" s="47"/>
      <c r="F1174" s="47"/>
      <c r="G1174" s="47"/>
      <c r="H1174" s="47"/>
      <c r="I1174" s="47"/>
      <c r="J1174" s="47"/>
      <c r="K1174" s="47"/>
      <c r="L1174" s="47"/>
    </row>
    <row r="1175" spans="1:12">
      <c r="A1175" s="47"/>
      <c r="B1175" s="47"/>
      <c r="C1175" s="47"/>
      <c r="D1175" s="47"/>
      <c r="E1175" s="47"/>
      <c r="F1175" s="47"/>
      <c r="G1175" s="47"/>
      <c r="H1175" s="47"/>
      <c r="I1175" s="47"/>
      <c r="J1175" s="47"/>
      <c r="K1175" s="47"/>
      <c r="L1175" s="47"/>
    </row>
    <row r="1176" spans="1:12">
      <c r="A1176" s="47"/>
      <c r="B1176" s="47"/>
      <c r="C1176" s="47"/>
      <c r="D1176" s="47"/>
      <c r="E1176" s="47"/>
      <c r="F1176" s="47"/>
      <c r="G1176" s="47"/>
      <c r="H1176" s="47"/>
      <c r="I1176" s="47"/>
      <c r="J1176" s="47"/>
      <c r="K1176" s="47"/>
      <c r="L1176" s="47"/>
    </row>
    <row r="1177" spans="1:12">
      <c r="A1177" s="47"/>
      <c r="B1177" s="47"/>
      <c r="C1177" s="47"/>
      <c r="D1177" s="47"/>
      <c r="E1177" s="47"/>
      <c r="F1177" s="47"/>
      <c r="G1177" s="47"/>
      <c r="H1177" s="47"/>
      <c r="I1177" s="47"/>
      <c r="J1177" s="47"/>
      <c r="K1177" s="47"/>
      <c r="L1177" s="47"/>
    </row>
    <row r="1178" spans="1:12">
      <c r="A1178" s="47"/>
      <c r="B1178" s="47"/>
      <c r="C1178" s="47"/>
      <c r="D1178" s="47"/>
      <c r="E1178" s="47"/>
      <c r="F1178" s="47"/>
      <c r="G1178" s="47"/>
      <c r="H1178" s="47"/>
      <c r="I1178" s="47"/>
      <c r="J1178" s="47"/>
      <c r="K1178" s="47"/>
      <c r="L1178" s="47"/>
    </row>
    <row r="1179" spans="1:12">
      <c r="A1179" s="47"/>
      <c r="B1179" s="47"/>
      <c r="C1179" s="47"/>
      <c r="D1179" s="47"/>
      <c r="E1179" s="47"/>
      <c r="F1179" s="47"/>
      <c r="G1179" s="47"/>
      <c r="H1179" s="47"/>
      <c r="I1179" s="47"/>
      <c r="J1179" s="47"/>
      <c r="K1179" s="47"/>
      <c r="L1179" s="47"/>
    </row>
    <row r="1180" spans="1:12">
      <c r="A1180" s="47"/>
      <c r="B1180" s="47"/>
      <c r="C1180" s="47"/>
      <c r="D1180" s="47"/>
      <c r="E1180" s="47"/>
      <c r="F1180" s="47"/>
      <c r="G1180" s="47"/>
      <c r="H1180" s="47"/>
      <c r="I1180" s="47"/>
      <c r="J1180" s="47"/>
      <c r="K1180" s="47"/>
      <c r="L1180" s="47"/>
    </row>
    <row r="1181" spans="1:12">
      <c r="A1181" s="47"/>
      <c r="B1181" s="47"/>
      <c r="C1181" s="47"/>
      <c r="D1181" s="47"/>
      <c r="E1181" s="47"/>
      <c r="F1181" s="47"/>
      <c r="G1181" s="47"/>
      <c r="H1181" s="47"/>
      <c r="I1181" s="47"/>
      <c r="J1181" s="47"/>
      <c r="K1181" s="47"/>
      <c r="L1181" s="47"/>
    </row>
    <row r="1182" spans="1:12">
      <c r="A1182" s="47"/>
      <c r="B1182" s="47"/>
      <c r="C1182" s="47"/>
      <c r="D1182" s="47"/>
      <c r="E1182" s="47"/>
      <c r="F1182" s="47"/>
      <c r="G1182" s="47"/>
      <c r="H1182" s="47"/>
      <c r="I1182" s="47"/>
      <c r="J1182" s="47"/>
      <c r="K1182" s="47"/>
      <c r="L1182" s="47"/>
    </row>
    <row r="1183" spans="1:12">
      <c r="A1183" s="47"/>
      <c r="B1183" s="47"/>
      <c r="C1183" s="47"/>
      <c r="D1183" s="47"/>
      <c r="E1183" s="47"/>
      <c r="F1183" s="47"/>
      <c r="G1183" s="47"/>
      <c r="H1183" s="47"/>
      <c r="I1183" s="47"/>
      <c r="J1183" s="47"/>
      <c r="K1183" s="47"/>
      <c r="L1183" s="47"/>
    </row>
    <row r="1184" spans="1:12">
      <c r="A1184" s="47"/>
      <c r="B1184" s="47"/>
      <c r="C1184" s="47"/>
      <c r="D1184" s="47"/>
      <c r="E1184" s="47"/>
      <c r="F1184" s="47"/>
      <c r="G1184" s="47"/>
      <c r="H1184" s="47"/>
      <c r="I1184" s="47"/>
      <c r="J1184" s="47"/>
      <c r="K1184" s="47"/>
      <c r="L1184" s="47"/>
    </row>
    <row r="1185" spans="1:12">
      <c r="A1185" s="47"/>
      <c r="B1185" s="47"/>
      <c r="C1185" s="47"/>
      <c r="D1185" s="47"/>
      <c r="E1185" s="47"/>
      <c r="F1185" s="47"/>
      <c r="G1185" s="47"/>
      <c r="H1185" s="47"/>
      <c r="I1185" s="47"/>
      <c r="J1185" s="47"/>
      <c r="K1185" s="47"/>
      <c r="L1185" s="47"/>
    </row>
    <row r="1186" spans="1:12">
      <c r="A1186" s="47"/>
      <c r="B1186" s="47"/>
      <c r="C1186" s="47"/>
      <c r="D1186" s="47"/>
      <c r="E1186" s="47"/>
      <c r="F1186" s="47"/>
      <c r="G1186" s="47"/>
      <c r="H1186" s="47"/>
      <c r="I1186" s="47"/>
      <c r="J1186" s="47"/>
      <c r="K1186" s="47"/>
      <c r="L1186" s="47"/>
    </row>
    <row r="1187" spans="1:12">
      <c r="A1187" s="47"/>
      <c r="B1187" s="47"/>
      <c r="C1187" s="47"/>
      <c r="D1187" s="47"/>
      <c r="E1187" s="47"/>
      <c r="F1187" s="47"/>
      <c r="G1187" s="47"/>
      <c r="H1187" s="47"/>
      <c r="I1187" s="47"/>
      <c r="J1187" s="47"/>
      <c r="K1187" s="47"/>
      <c r="L1187" s="47"/>
    </row>
    <row r="1188" spans="1:12">
      <c r="A1188" s="47"/>
      <c r="B1188" s="47"/>
      <c r="C1188" s="47"/>
      <c r="D1188" s="47"/>
      <c r="E1188" s="47"/>
      <c r="F1188" s="47"/>
      <c r="G1188" s="47"/>
      <c r="H1188" s="47"/>
      <c r="I1188" s="47"/>
      <c r="J1188" s="47"/>
      <c r="K1188" s="47"/>
      <c r="L1188" s="47"/>
    </row>
    <row r="1189" spans="1:12">
      <c r="A1189" s="47"/>
      <c r="B1189" s="47"/>
      <c r="C1189" s="47"/>
      <c r="D1189" s="47"/>
      <c r="E1189" s="47"/>
      <c r="F1189" s="47"/>
      <c r="G1189" s="47"/>
      <c r="H1189" s="47"/>
      <c r="I1189" s="47"/>
      <c r="J1189" s="47"/>
      <c r="K1189" s="47"/>
      <c r="L1189" s="47"/>
    </row>
    <row r="1190" spans="1:12">
      <c r="A1190" s="47"/>
      <c r="B1190" s="47"/>
      <c r="C1190" s="47"/>
      <c r="D1190" s="47"/>
      <c r="E1190" s="47"/>
      <c r="F1190" s="47"/>
      <c r="G1190" s="47"/>
      <c r="H1190" s="47"/>
      <c r="I1190" s="47"/>
      <c r="J1190" s="47"/>
      <c r="K1190" s="47"/>
      <c r="L1190" s="47"/>
    </row>
    <row r="1191" spans="1:12">
      <c r="A1191" s="47"/>
      <c r="B1191" s="47"/>
      <c r="C1191" s="47"/>
      <c r="D1191" s="47"/>
      <c r="E1191" s="47"/>
      <c r="F1191" s="47"/>
      <c r="G1191" s="47"/>
      <c r="H1191" s="47"/>
      <c r="I1191" s="47"/>
      <c r="J1191" s="47"/>
      <c r="K1191" s="47"/>
      <c r="L1191" s="47"/>
    </row>
    <row r="1192" spans="1:12">
      <c r="A1192" s="47"/>
      <c r="B1192" s="47"/>
      <c r="C1192" s="47"/>
      <c r="D1192" s="47"/>
      <c r="E1192" s="47"/>
      <c r="F1192" s="47"/>
      <c r="G1192" s="47"/>
      <c r="H1192" s="47"/>
      <c r="I1192" s="47"/>
      <c r="J1192" s="47"/>
      <c r="K1192" s="47"/>
      <c r="L1192" s="47"/>
    </row>
    <row r="1193" spans="1:12">
      <c r="A1193" s="47"/>
      <c r="B1193" s="47"/>
      <c r="C1193" s="47"/>
      <c r="D1193" s="47"/>
      <c r="E1193" s="47"/>
      <c r="F1193" s="47"/>
      <c r="G1193" s="47"/>
      <c r="H1193" s="47"/>
      <c r="I1193" s="47"/>
      <c r="J1193" s="47"/>
      <c r="K1193" s="47"/>
      <c r="L1193" s="47"/>
    </row>
    <row r="1194" spans="1:12">
      <c r="A1194" s="47"/>
      <c r="B1194" s="47"/>
      <c r="C1194" s="47"/>
      <c r="D1194" s="47"/>
      <c r="E1194" s="47"/>
      <c r="F1194" s="47"/>
      <c r="G1194" s="47"/>
      <c r="H1194" s="47"/>
      <c r="I1194" s="47"/>
      <c r="J1194" s="47"/>
      <c r="K1194" s="47"/>
      <c r="L1194" s="47"/>
    </row>
    <row r="1195" spans="1:12">
      <c r="A1195" s="47"/>
      <c r="B1195" s="47"/>
      <c r="C1195" s="47"/>
      <c r="D1195" s="47"/>
      <c r="E1195" s="47"/>
      <c r="F1195" s="47"/>
      <c r="G1195" s="47"/>
      <c r="H1195" s="47"/>
      <c r="I1195" s="47"/>
      <c r="J1195" s="47"/>
      <c r="K1195" s="47"/>
      <c r="L1195" s="47"/>
    </row>
    <row r="1196" spans="1:12">
      <c r="A1196" s="47"/>
      <c r="B1196" s="47"/>
      <c r="C1196" s="47"/>
      <c r="D1196" s="47"/>
      <c r="E1196" s="47"/>
      <c r="F1196" s="47"/>
      <c r="G1196" s="47"/>
      <c r="H1196" s="47"/>
      <c r="I1196" s="47"/>
      <c r="J1196" s="47"/>
      <c r="K1196" s="47"/>
      <c r="L1196" s="47"/>
    </row>
    <row r="1197" spans="1:12">
      <c r="A1197" s="47"/>
      <c r="B1197" s="47"/>
      <c r="C1197" s="47"/>
      <c r="D1197" s="47"/>
      <c r="E1197" s="47"/>
      <c r="F1197" s="47"/>
      <c r="G1197" s="47"/>
      <c r="H1197" s="47"/>
      <c r="I1197" s="47"/>
      <c r="J1197" s="47"/>
      <c r="K1197" s="47"/>
      <c r="L1197" s="47"/>
    </row>
    <row r="1198" spans="1:12">
      <c r="A1198" s="47"/>
      <c r="B1198" s="47"/>
      <c r="C1198" s="47"/>
      <c r="D1198" s="47"/>
      <c r="E1198" s="47"/>
      <c r="F1198" s="47"/>
      <c r="G1198" s="47"/>
      <c r="H1198" s="47"/>
      <c r="I1198" s="47"/>
      <c r="J1198" s="47"/>
      <c r="K1198" s="47"/>
      <c r="L1198" s="47"/>
    </row>
    <row r="1199" spans="1:12">
      <c r="A1199" s="47"/>
      <c r="B1199" s="47"/>
      <c r="C1199" s="47"/>
      <c r="D1199" s="47"/>
      <c r="E1199" s="47"/>
      <c r="F1199" s="47"/>
      <c r="G1199" s="47"/>
      <c r="H1199" s="47"/>
      <c r="I1199" s="47"/>
      <c r="J1199" s="47"/>
      <c r="K1199" s="47"/>
      <c r="L1199" s="47"/>
    </row>
    <row r="1200" spans="1:12">
      <c r="A1200" s="47"/>
      <c r="B1200" s="47"/>
      <c r="C1200" s="47"/>
      <c r="D1200" s="47"/>
      <c r="E1200" s="47"/>
      <c r="F1200" s="47"/>
      <c r="G1200" s="47"/>
      <c r="H1200" s="47"/>
      <c r="I1200" s="47"/>
      <c r="J1200" s="47"/>
      <c r="K1200" s="47"/>
      <c r="L1200" s="47"/>
    </row>
    <row r="1201" spans="1:12">
      <c r="A1201" s="47"/>
      <c r="B1201" s="47"/>
      <c r="C1201" s="47"/>
      <c r="D1201" s="47"/>
      <c r="E1201" s="47"/>
      <c r="F1201" s="47"/>
      <c r="G1201" s="47"/>
      <c r="H1201" s="47"/>
      <c r="I1201" s="47"/>
      <c r="J1201" s="47"/>
      <c r="K1201" s="47"/>
      <c r="L1201" s="47"/>
    </row>
    <row r="1202" spans="1:12">
      <c r="A1202" s="47"/>
      <c r="B1202" s="47"/>
      <c r="C1202" s="47"/>
      <c r="D1202" s="47"/>
      <c r="E1202" s="47"/>
      <c r="F1202" s="47"/>
      <c r="G1202" s="47"/>
      <c r="H1202" s="47"/>
      <c r="I1202" s="47"/>
      <c r="J1202" s="47"/>
      <c r="K1202" s="47"/>
      <c r="L1202" s="47"/>
    </row>
    <row r="1203" spans="1:12">
      <c r="A1203" s="47"/>
      <c r="B1203" s="47"/>
      <c r="C1203" s="47"/>
      <c r="D1203" s="47"/>
      <c r="E1203" s="47"/>
      <c r="F1203" s="47"/>
      <c r="G1203" s="47"/>
      <c r="H1203" s="47"/>
      <c r="I1203" s="47"/>
      <c r="J1203" s="47"/>
      <c r="K1203" s="47"/>
      <c r="L1203" s="47"/>
    </row>
    <row r="1204" spans="1:12">
      <c r="A1204" s="47"/>
      <c r="B1204" s="47"/>
      <c r="C1204" s="47"/>
      <c r="D1204" s="47"/>
      <c r="E1204" s="47"/>
      <c r="F1204" s="47"/>
      <c r="G1204" s="47"/>
      <c r="H1204" s="47"/>
      <c r="I1204" s="47"/>
      <c r="J1204" s="47"/>
      <c r="K1204" s="47"/>
      <c r="L1204" s="47"/>
    </row>
    <row r="1205" spans="1:12">
      <c r="A1205" s="47"/>
      <c r="B1205" s="47"/>
      <c r="C1205" s="47"/>
      <c r="D1205" s="47"/>
      <c r="E1205" s="47"/>
      <c r="F1205" s="47"/>
      <c r="G1205" s="47"/>
      <c r="H1205" s="47"/>
      <c r="I1205" s="47"/>
      <c r="J1205" s="47"/>
      <c r="K1205" s="47"/>
      <c r="L1205" s="47"/>
    </row>
    <row r="1206" spans="1:12">
      <c r="A1206" s="47"/>
      <c r="B1206" s="47"/>
      <c r="C1206" s="47"/>
      <c r="D1206" s="47"/>
      <c r="E1206" s="47"/>
      <c r="F1206" s="47"/>
      <c r="G1206" s="47"/>
      <c r="H1206" s="47"/>
      <c r="I1206" s="47"/>
      <c r="J1206" s="47"/>
      <c r="K1206" s="47"/>
      <c r="L1206" s="47"/>
    </row>
    <row r="1207" spans="1:12">
      <c r="A1207" s="47"/>
      <c r="B1207" s="47"/>
      <c r="C1207" s="47"/>
      <c r="D1207" s="47"/>
      <c r="E1207" s="47"/>
      <c r="F1207" s="47"/>
      <c r="G1207" s="47"/>
      <c r="H1207" s="47"/>
      <c r="I1207" s="47"/>
      <c r="J1207" s="47"/>
      <c r="K1207" s="47"/>
      <c r="L1207" s="47"/>
    </row>
    <row r="1208" spans="1:12">
      <c r="A1208" s="47"/>
      <c r="B1208" s="47"/>
      <c r="C1208" s="47"/>
      <c r="D1208" s="47"/>
      <c r="E1208" s="47"/>
      <c r="F1208" s="47"/>
      <c r="G1208" s="47"/>
      <c r="H1208" s="47"/>
      <c r="I1208" s="47"/>
      <c r="J1208" s="47"/>
      <c r="K1208" s="47"/>
      <c r="L1208" s="47"/>
    </row>
    <row r="1209" spans="1:12">
      <c r="A1209" s="47"/>
      <c r="B1209" s="47"/>
      <c r="C1209" s="47"/>
      <c r="D1209" s="47"/>
      <c r="E1209" s="47"/>
      <c r="F1209" s="47"/>
      <c r="G1209" s="47"/>
      <c r="H1209" s="47"/>
      <c r="I1209" s="47"/>
      <c r="J1209" s="47"/>
      <c r="K1209" s="47"/>
      <c r="L1209" s="47"/>
    </row>
    <row r="1210" spans="1:12">
      <c r="A1210" s="47"/>
      <c r="B1210" s="47"/>
      <c r="C1210" s="47"/>
      <c r="D1210" s="47"/>
      <c r="E1210" s="47"/>
      <c r="F1210" s="47"/>
      <c r="G1210" s="47"/>
      <c r="H1210" s="47"/>
      <c r="I1210" s="47"/>
      <c r="J1210" s="47"/>
      <c r="K1210" s="47"/>
      <c r="L1210" s="47"/>
    </row>
    <row r="1211" spans="1:12">
      <c r="A1211" s="47"/>
      <c r="B1211" s="47"/>
      <c r="C1211" s="47"/>
      <c r="D1211" s="47"/>
      <c r="E1211" s="47"/>
      <c r="F1211" s="47"/>
      <c r="G1211" s="47"/>
      <c r="H1211" s="47"/>
      <c r="I1211" s="47"/>
      <c r="J1211" s="47"/>
      <c r="K1211" s="47"/>
      <c r="L1211" s="47"/>
    </row>
    <row r="1212" spans="1:12">
      <c r="A1212" s="47"/>
      <c r="B1212" s="47"/>
      <c r="C1212" s="47"/>
      <c r="D1212" s="47"/>
      <c r="E1212" s="47"/>
      <c r="F1212" s="47"/>
      <c r="G1212" s="47"/>
      <c r="H1212" s="47"/>
      <c r="I1212" s="47"/>
      <c r="J1212" s="47"/>
      <c r="K1212" s="47"/>
      <c r="L1212" s="47"/>
    </row>
    <row r="1213" spans="1:12">
      <c r="A1213" s="47"/>
      <c r="B1213" s="47"/>
      <c r="C1213" s="47"/>
      <c r="D1213" s="47"/>
      <c r="E1213" s="47"/>
      <c r="F1213" s="47"/>
      <c r="G1213" s="47"/>
      <c r="H1213" s="47"/>
      <c r="I1213" s="47"/>
      <c r="J1213" s="47"/>
      <c r="K1213" s="47"/>
      <c r="L1213" s="47"/>
    </row>
    <row r="1214" spans="1:12">
      <c r="A1214" s="47"/>
      <c r="B1214" s="47"/>
      <c r="C1214" s="47"/>
      <c r="D1214" s="47"/>
      <c r="E1214" s="47"/>
      <c r="F1214" s="47"/>
      <c r="G1214" s="47"/>
      <c r="H1214" s="47"/>
      <c r="I1214" s="47"/>
      <c r="J1214" s="47"/>
      <c r="K1214" s="47"/>
      <c r="L1214" s="47"/>
    </row>
    <row r="1215" spans="1:12">
      <c r="A1215" s="47"/>
      <c r="B1215" s="47"/>
      <c r="C1215" s="47"/>
      <c r="D1215" s="47"/>
      <c r="E1215" s="47"/>
      <c r="F1215" s="47"/>
      <c r="G1215" s="47"/>
      <c r="H1215" s="47"/>
      <c r="I1215" s="47"/>
      <c r="J1215" s="47"/>
      <c r="K1215" s="47"/>
      <c r="L1215" s="47"/>
    </row>
    <row r="1216" spans="1:12">
      <c r="A1216" s="47"/>
      <c r="B1216" s="47"/>
      <c r="C1216" s="47"/>
      <c r="D1216" s="47"/>
      <c r="E1216" s="47"/>
      <c r="F1216" s="47"/>
      <c r="G1216" s="47"/>
      <c r="H1216" s="47"/>
      <c r="I1216" s="47"/>
      <c r="J1216" s="47"/>
      <c r="K1216" s="47"/>
      <c r="L1216" s="47"/>
    </row>
    <row r="1217" spans="1:12">
      <c r="A1217" s="47"/>
      <c r="B1217" s="47"/>
      <c r="C1217" s="47"/>
      <c r="D1217" s="47"/>
      <c r="E1217" s="47"/>
      <c r="F1217" s="47"/>
      <c r="G1217" s="47"/>
      <c r="H1217" s="47"/>
      <c r="I1217" s="47"/>
      <c r="J1217" s="47"/>
      <c r="K1217" s="47"/>
      <c r="L1217" s="47"/>
    </row>
    <row r="1218" spans="1:12">
      <c r="A1218" s="47"/>
      <c r="B1218" s="47"/>
      <c r="C1218" s="47"/>
      <c r="D1218" s="47"/>
      <c r="E1218" s="47"/>
      <c r="F1218" s="47"/>
      <c r="G1218" s="47"/>
      <c r="H1218" s="47"/>
      <c r="I1218" s="47"/>
      <c r="J1218" s="47"/>
      <c r="K1218" s="47"/>
      <c r="L1218" s="47"/>
    </row>
    <row r="1219" spans="1:12">
      <c r="A1219" s="47"/>
      <c r="B1219" s="47"/>
      <c r="C1219" s="47"/>
      <c r="D1219" s="47"/>
      <c r="E1219" s="47"/>
      <c r="F1219" s="47"/>
      <c r="G1219" s="47"/>
      <c r="H1219" s="47"/>
      <c r="I1219" s="47"/>
      <c r="J1219" s="47"/>
      <c r="K1219" s="47"/>
      <c r="L1219" s="47"/>
    </row>
    <row r="1220" spans="1:12">
      <c r="A1220" s="47"/>
      <c r="B1220" s="47"/>
      <c r="C1220" s="47"/>
      <c r="D1220" s="47"/>
      <c r="E1220" s="47"/>
      <c r="F1220" s="47"/>
      <c r="G1220" s="47"/>
      <c r="H1220" s="47"/>
      <c r="I1220" s="47"/>
      <c r="J1220" s="47"/>
      <c r="K1220" s="47"/>
      <c r="L1220" s="47"/>
    </row>
    <row r="1221" spans="1:12">
      <c r="A1221" s="47"/>
      <c r="B1221" s="47"/>
      <c r="C1221" s="47"/>
      <c r="D1221" s="47"/>
      <c r="E1221" s="47"/>
      <c r="F1221" s="47"/>
      <c r="G1221" s="47"/>
      <c r="H1221" s="47"/>
      <c r="I1221" s="47"/>
      <c r="J1221" s="47"/>
      <c r="K1221" s="47"/>
      <c r="L1221" s="47"/>
    </row>
    <row r="1222" spans="1:12">
      <c r="A1222" s="47"/>
      <c r="B1222" s="47"/>
      <c r="C1222" s="47"/>
      <c r="D1222" s="47"/>
      <c r="E1222" s="47"/>
      <c r="F1222" s="47"/>
      <c r="G1222" s="47"/>
      <c r="H1222" s="47"/>
      <c r="I1222" s="47"/>
      <c r="J1222" s="47"/>
      <c r="K1222" s="47"/>
      <c r="L1222" s="47"/>
    </row>
    <row r="1223" spans="1:12">
      <c r="A1223" s="47"/>
      <c r="B1223" s="47"/>
      <c r="C1223" s="47"/>
      <c r="D1223" s="47"/>
      <c r="E1223" s="47"/>
      <c r="F1223" s="47"/>
      <c r="G1223" s="47"/>
      <c r="H1223" s="47"/>
      <c r="I1223" s="47"/>
      <c r="J1223" s="47"/>
      <c r="K1223" s="47"/>
      <c r="L1223" s="47"/>
    </row>
    <row r="1224" spans="1:12">
      <c r="A1224" s="47"/>
      <c r="B1224" s="47"/>
      <c r="C1224" s="47"/>
      <c r="D1224" s="47"/>
      <c r="E1224" s="47"/>
      <c r="F1224" s="47"/>
      <c r="G1224" s="47"/>
      <c r="H1224" s="47"/>
      <c r="I1224" s="47"/>
      <c r="J1224" s="47"/>
      <c r="K1224" s="47"/>
      <c r="L1224" s="47"/>
    </row>
    <row r="1225" spans="1:12">
      <c r="A1225" s="47"/>
      <c r="B1225" s="47"/>
      <c r="C1225" s="47"/>
      <c r="D1225" s="47"/>
      <c r="E1225" s="47"/>
      <c r="F1225" s="47"/>
      <c r="G1225" s="47"/>
      <c r="H1225" s="47"/>
      <c r="I1225" s="47"/>
      <c r="J1225" s="47"/>
      <c r="K1225" s="47"/>
      <c r="L1225" s="47"/>
    </row>
    <row r="1226" spans="1:12">
      <c r="A1226" s="47"/>
      <c r="B1226" s="47"/>
      <c r="C1226" s="47"/>
      <c r="D1226" s="47"/>
      <c r="E1226" s="47"/>
      <c r="F1226" s="47"/>
      <c r="G1226" s="47"/>
      <c r="H1226" s="47"/>
      <c r="I1226" s="47"/>
      <c r="J1226" s="47"/>
      <c r="K1226" s="47"/>
      <c r="L1226" s="47"/>
    </row>
    <row r="1227" spans="1:12">
      <c r="A1227" s="47"/>
      <c r="B1227" s="47"/>
      <c r="C1227" s="47"/>
      <c r="D1227" s="47"/>
      <c r="E1227" s="47"/>
      <c r="F1227" s="47"/>
      <c r="G1227" s="47"/>
      <c r="H1227" s="47"/>
      <c r="I1227" s="47"/>
      <c r="J1227" s="47"/>
      <c r="K1227" s="47"/>
      <c r="L1227" s="47"/>
    </row>
    <row r="1228" spans="1:12">
      <c r="A1228" s="47"/>
      <c r="B1228" s="47"/>
      <c r="C1228" s="47"/>
      <c r="D1228" s="47"/>
      <c r="E1228" s="47"/>
      <c r="F1228" s="47"/>
      <c r="G1228" s="47"/>
      <c r="H1228" s="47"/>
      <c r="I1228" s="47"/>
      <c r="J1228" s="47"/>
      <c r="K1228" s="47"/>
      <c r="L1228" s="47"/>
    </row>
    <row r="1229" spans="1:12">
      <c r="A1229" s="47"/>
      <c r="B1229" s="47"/>
      <c r="C1229" s="47"/>
      <c r="D1229" s="47"/>
      <c r="E1229" s="47"/>
      <c r="F1229" s="47"/>
      <c r="G1229" s="47"/>
      <c r="H1229" s="47"/>
      <c r="I1229" s="47"/>
      <c r="J1229" s="47"/>
      <c r="K1229" s="47"/>
      <c r="L1229" s="47"/>
    </row>
    <row r="1230" spans="1:12">
      <c r="A1230" s="47"/>
      <c r="B1230" s="47"/>
      <c r="C1230" s="47"/>
      <c r="D1230" s="47"/>
      <c r="E1230" s="47"/>
      <c r="F1230" s="47"/>
      <c r="G1230" s="47"/>
      <c r="H1230" s="47"/>
      <c r="I1230" s="47"/>
      <c r="J1230" s="47"/>
      <c r="K1230" s="47"/>
      <c r="L1230" s="47"/>
    </row>
    <row r="1231" spans="1:12">
      <c r="A1231" s="47"/>
      <c r="B1231" s="47"/>
      <c r="C1231" s="47"/>
      <c r="D1231" s="47"/>
      <c r="E1231" s="47"/>
      <c r="F1231" s="47"/>
      <c r="G1231" s="47"/>
      <c r="H1231" s="47"/>
      <c r="I1231" s="47"/>
      <c r="J1231" s="47"/>
      <c r="K1231" s="47"/>
      <c r="L1231" s="47"/>
    </row>
    <row r="1232" spans="1:12">
      <c r="A1232" s="47"/>
      <c r="B1232" s="47"/>
      <c r="C1232" s="47"/>
      <c r="D1232" s="47"/>
      <c r="E1232" s="47"/>
      <c r="F1232" s="47"/>
      <c r="G1232" s="47"/>
      <c r="H1232" s="47"/>
      <c r="I1232" s="47"/>
      <c r="J1232" s="47"/>
      <c r="K1232" s="47"/>
      <c r="L1232" s="47"/>
    </row>
    <row r="1233" spans="1:12">
      <c r="A1233" s="47"/>
      <c r="B1233" s="47"/>
      <c r="C1233" s="47"/>
      <c r="D1233" s="47"/>
      <c r="E1233" s="47"/>
      <c r="F1233" s="47"/>
      <c r="G1233" s="47"/>
      <c r="H1233" s="47"/>
      <c r="I1233" s="47"/>
      <c r="J1233" s="47"/>
      <c r="K1233" s="47"/>
      <c r="L1233" s="47"/>
    </row>
    <row r="1234" spans="1:12">
      <c r="A1234" s="47"/>
      <c r="B1234" s="47"/>
      <c r="C1234" s="47"/>
      <c r="D1234" s="47"/>
      <c r="E1234" s="47"/>
      <c r="F1234" s="47"/>
      <c r="G1234" s="47"/>
      <c r="H1234" s="47"/>
      <c r="I1234" s="47"/>
      <c r="J1234" s="47"/>
      <c r="K1234" s="47"/>
      <c r="L1234" s="47"/>
    </row>
    <row r="1235" spans="1:12">
      <c r="A1235" s="47"/>
      <c r="B1235" s="47"/>
      <c r="C1235" s="47"/>
      <c r="D1235" s="47"/>
      <c r="E1235" s="47"/>
      <c r="F1235" s="47"/>
      <c r="G1235" s="47"/>
      <c r="H1235" s="47"/>
      <c r="I1235" s="47"/>
      <c r="J1235" s="47"/>
      <c r="K1235" s="47"/>
      <c r="L1235" s="47"/>
    </row>
    <row r="1236" spans="1:12">
      <c r="A1236" s="47"/>
      <c r="B1236" s="47"/>
      <c r="C1236" s="47"/>
      <c r="D1236" s="47"/>
      <c r="E1236" s="47"/>
      <c r="F1236" s="47"/>
      <c r="G1236" s="47"/>
      <c r="H1236" s="47"/>
      <c r="I1236" s="47"/>
      <c r="J1236" s="47"/>
      <c r="K1236" s="47"/>
      <c r="L1236" s="47"/>
    </row>
    <row r="1237" spans="1:12">
      <c r="A1237" s="47"/>
      <c r="B1237" s="47"/>
      <c r="C1237" s="47"/>
      <c r="D1237" s="47"/>
      <c r="E1237" s="47"/>
      <c r="F1237" s="47"/>
      <c r="G1237" s="47"/>
      <c r="H1237" s="47"/>
      <c r="I1237" s="47"/>
      <c r="J1237" s="47"/>
      <c r="K1237" s="47"/>
      <c r="L1237" s="47"/>
    </row>
    <row r="1238" spans="1:12">
      <c r="A1238" s="47"/>
      <c r="B1238" s="47"/>
      <c r="C1238" s="47"/>
      <c r="D1238" s="47"/>
      <c r="E1238" s="47"/>
      <c r="F1238" s="47"/>
      <c r="G1238" s="47"/>
      <c r="H1238" s="47"/>
      <c r="I1238" s="47"/>
      <c r="J1238" s="47"/>
      <c r="K1238" s="47"/>
      <c r="L1238" s="47"/>
    </row>
    <row r="1239" spans="1:12">
      <c r="A1239" s="47"/>
      <c r="B1239" s="47"/>
      <c r="C1239" s="47"/>
      <c r="D1239" s="47"/>
      <c r="E1239" s="47"/>
      <c r="F1239" s="47"/>
      <c r="G1239" s="47"/>
      <c r="H1239" s="47"/>
      <c r="I1239" s="47"/>
      <c r="J1239" s="47"/>
      <c r="K1239" s="47"/>
      <c r="L1239" s="47"/>
    </row>
    <row r="1240" spans="1:12">
      <c r="A1240" s="47"/>
      <c r="B1240" s="47"/>
      <c r="C1240" s="47"/>
      <c r="D1240" s="47"/>
      <c r="E1240" s="47"/>
      <c r="F1240" s="47"/>
      <c r="G1240" s="47"/>
      <c r="H1240" s="47"/>
      <c r="I1240" s="47"/>
      <c r="J1240" s="47"/>
      <c r="K1240" s="47"/>
      <c r="L1240" s="47"/>
    </row>
    <row r="1241" spans="1:12">
      <c r="A1241" s="47"/>
      <c r="B1241" s="47"/>
      <c r="C1241" s="47"/>
      <c r="D1241" s="47"/>
      <c r="E1241" s="47"/>
      <c r="F1241" s="47"/>
      <c r="G1241" s="47"/>
      <c r="H1241" s="47"/>
      <c r="I1241" s="47"/>
      <c r="J1241" s="47"/>
      <c r="K1241" s="47"/>
      <c r="L1241" s="47"/>
    </row>
    <row r="1242" spans="1:12">
      <c r="A1242" s="47"/>
      <c r="B1242" s="47"/>
      <c r="C1242" s="47"/>
      <c r="D1242" s="47"/>
      <c r="E1242" s="47"/>
      <c r="F1242" s="47"/>
      <c r="G1242" s="47"/>
      <c r="H1242" s="47"/>
      <c r="I1242" s="47"/>
      <c r="J1242" s="47"/>
      <c r="K1242" s="47"/>
      <c r="L1242" s="47"/>
    </row>
    <row r="1243" spans="1:12">
      <c r="A1243" s="47"/>
      <c r="B1243" s="47"/>
      <c r="C1243" s="47"/>
      <c r="D1243" s="47"/>
      <c r="E1243" s="47"/>
      <c r="F1243" s="47"/>
      <c r="G1243" s="47"/>
      <c r="H1243" s="47"/>
      <c r="I1243" s="47"/>
      <c r="J1243" s="47"/>
      <c r="K1243" s="47"/>
      <c r="L1243" s="47"/>
    </row>
    <row r="1244" spans="1:12">
      <c r="A1244" s="47"/>
      <c r="B1244" s="47"/>
      <c r="C1244" s="47"/>
      <c r="D1244" s="47"/>
      <c r="E1244" s="47"/>
      <c r="F1244" s="47"/>
      <c r="G1244" s="47"/>
      <c r="H1244" s="47"/>
      <c r="I1244" s="47"/>
      <c r="J1244" s="47"/>
      <c r="K1244" s="47"/>
      <c r="L1244" s="47"/>
    </row>
    <row r="1245" spans="1:12">
      <c r="A1245" s="47"/>
      <c r="B1245" s="47"/>
      <c r="C1245" s="47"/>
      <c r="D1245" s="47"/>
      <c r="E1245" s="47"/>
      <c r="F1245" s="47"/>
      <c r="G1245" s="47"/>
      <c r="H1245" s="47"/>
      <c r="I1245" s="47"/>
      <c r="J1245" s="47"/>
      <c r="K1245" s="47"/>
      <c r="L1245" s="47"/>
    </row>
    <row r="1246" spans="1:12">
      <c r="A1246" s="47"/>
      <c r="B1246" s="47"/>
      <c r="C1246" s="47"/>
      <c r="D1246" s="47"/>
      <c r="E1246" s="47"/>
      <c r="F1246" s="47"/>
      <c r="G1246" s="47"/>
      <c r="H1246" s="47"/>
      <c r="I1246" s="47"/>
      <c r="J1246" s="47"/>
      <c r="K1246" s="47"/>
      <c r="L1246" s="47"/>
    </row>
    <row r="1247" spans="1:12">
      <c r="A1247" s="47"/>
      <c r="B1247" s="47"/>
      <c r="C1247" s="47"/>
      <c r="D1247" s="47"/>
      <c r="E1247" s="47"/>
      <c r="F1247" s="47"/>
      <c r="G1247" s="47"/>
      <c r="H1247" s="47"/>
      <c r="I1247" s="47"/>
      <c r="J1247" s="47"/>
      <c r="K1247" s="47"/>
      <c r="L1247" s="47"/>
    </row>
    <row r="1248" spans="1:12">
      <c r="A1248" s="47"/>
      <c r="B1248" s="47"/>
      <c r="C1248" s="47"/>
      <c r="D1248" s="47"/>
      <c r="E1248" s="47"/>
      <c r="F1248" s="47"/>
      <c r="G1248" s="47"/>
      <c r="H1248" s="47"/>
      <c r="I1248" s="47"/>
      <c r="J1248" s="47"/>
      <c r="K1248" s="47"/>
      <c r="L1248" s="47"/>
    </row>
    <row r="1249" spans="1:12">
      <c r="A1249" s="47"/>
      <c r="B1249" s="47"/>
      <c r="C1249" s="47"/>
      <c r="D1249" s="47"/>
      <c r="E1249" s="47"/>
      <c r="F1249" s="47"/>
      <c r="G1249" s="47"/>
      <c r="H1249" s="47"/>
      <c r="I1249" s="47"/>
      <c r="J1249" s="47"/>
      <c r="K1249" s="47"/>
      <c r="L1249" s="47"/>
    </row>
    <row r="1250" spans="1:12">
      <c r="A1250" s="47"/>
      <c r="B1250" s="47"/>
      <c r="C1250" s="47"/>
      <c r="D1250" s="47"/>
      <c r="E1250" s="47"/>
      <c r="F1250" s="47"/>
      <c r="G1250" s="47"/>
      <c r="H1250" s="47"/>
      <c r="I1250" s="47"/>
      <c r="J1250" s="47"/>
      <c r="K1250" s="47"/>
      <c r="L1250" s="47"/>
    </row>
    <row r="1251" spans="1:12">
      <c r="A1251" s="47"/>
      <c r="B1251" s="47"/>
      <c r="C1251" s="47"/>
      <c r="D1251" s="47"/>
      <c r="E1251" s="47"/>
      <c r="F1251" s="47"/>
      <c r="G1251" s="47"/>
      <c r="H1251" s="47"/>
      <c r="I1251" s="47"/>
      <c r="J1251" s="47"/>
      <c r="K1251" s="47"/>
      <c r="L1251" s="47"/>
    </row>
    <row r="1252" spans="1:12">
      <c r="A1252" s="47"/>
      <c r="B1252" s="47"/>
      <c r="C1252" s="47"/>
      <c r="D1252" s="47"/>
      <c r="E1252" s="47"/>
      <c r="F1252" s="47"/>
      <c r="G1252" s="47"/>
      <c r="H1252" s="47"/>
      <c r="I1252" s="47"/>
      <c r="J1252" s="47"/>
      <c r="K1252" s="47"/>
      <c r="L1252" s="47"/>
    </row>
    <row r="1253" spans="1:12">
      <c r="A1253" s="47"/>
      <c r="B1253" s="47"/>
      <c r="C1253" s="47"/>
      <c r="D1253" s="47"/>
      <c r="E1253" s="47"/>
      <c r="F1253" s="47"/>
      <c r="G1253" s="47"/>
      <c r="H1253" s="47"/>
      <c r="I1253" s="47"/>
      <c r="J1253" s="47"/>
      <c r="K1253" s="47"/>
      <c r="L1253" s="47"/>
    </row>
    <row r="1254" spans="1:12">
      <c r="A1254" s="47"/>
      <c r="B1254" s="47"/>
      <c r="C1254" s="47"/>
      <c r="D1254" s="47"/>
      <c r="E1254" s="47"/>
      <c r="F1254" s="47"/>
      <c r="G1254" s="47"/>
      <c r="H1254" s="47"/>
      <c r="I1254" s="47"/>
      <c r="J1254" s="47"/>
      <c r="K1254" s="47"/>
      <c r="L1254" s="47"/>
    </row>
    <row r="1255" spans="1:12">
      <c r="A1255" s="47"/>
      <c r="B1255" s="47"/>
      <c r="C1255" s="47"/>
      <c r="D1255" s="47"/>
      <c r="E1255" s="47"/>
      <c r="F1255" s="47"/>
      <c r="G1255" s="47"/>
      <c r="H1255" s="47"/>
      <c r="I1255" s="47"/>
      <c r="J1255" s="47"/>
      <c r="K1255" s="47"/>
      <c r="L1255" s="47"/>
    </row>
    <row r="1256" spans="1:12">
      <c r="A1256" s="47"/>
      <c r="B1256" s="47"/>
      <c r="C1256" s="47"/>
      <c r="D1256" s="47"/>
      <c r="E1256" s="47"/>
      <c r="F1256" s="47"/>
      <c r="G1256" s="47"/>
      <c r="H1256" s="47"/>
      <c r="I1256" s="47"/>
      <c r="J1256" s="47"/>
      <c r="K1256" s="47"/>
      <c r="L1256" s="47"/>
    </row>
    <row r="1257" spans="1:12">
      <c r="A1257" s="47"/>
      <c r="B1257" s="47"/>
      <c r="C1257" s="47"/>
      <c r="D1257" s="47"/>
      <c r="E1257" s="47"/>
      <c r="F1257" s="47"/>
      <c r="G1257" s="47"/>
      <c r="H1257" s="47"/>
      <c r="I1257" s="47"/>
      <c r="J1257" s="47"/>
      <c r="K1257" s="47"/>
      <c r="L1257" s="47"/>
    </row>
    <row r="1258" spans="1:12">
      <c r="A1258" s="47"/>
      <c r="B1258" s="47"/>
      <c r="C1258" s="47"/>
      <c r="D1258" s="47"/>
      <c r="E1258" s="47"/>
      <c r="F1258" s="47"/>
      <c r="G1258" s="47"/>
      <c r="H1258" s="47"/>
      <c r="I1258" s="47"/>
      <c r="J1258" s="47"/>
      <c r="K1258" s="47"/>
      <c r="L1258" s="47"/>
    </row>
    <row r="1259" spans="1:12">
      <c r="A1259" s="47"/>
      <c r="B1259" s="47"/>
      <c r="C1259" s="47"/>
      <c r="D1259" s="47"/>
      <c r="E1259" s="47"/>
      <c r="F1259" s="47"/>
      <c r="G1259" s="47"/>
      <c r="H1259" s="47"/>
      <c r="I1259" s="47"/>
      <c r="J1259" s="47"/>
      <c r="K1259" s="47"/>
      <c r="L1259" s="47"/>
    </row>
    <row r="1260" spans="1:12">
      <c r="A1260" s="47"/>
      <c r="B1260" s="47"/>
      <c r="C1260" s="47"/>
      <c r="D1260" s="47"/>
      <c r="E1260" s="47"/>
      <c r="F1260" s="47"/>
      <c r="G1260" s="47"/>
      <c r="H1260" s="47"/>
      <c r="I1260" s="47"/>
      <c r="J1260" s="47"/>
      <c r="K1260" s="47"/>
      <c r="L1260" s="47"/>
    </row>
    <row r="1261" spans="1:12">
      <c r="A1261" s="47"/>
      <c r="B1261" s="47"/>
      <c r="C1261" s="47"/>
      <c r="D1261" s="47"/>
      <c r="E1261" s="47"/>
      <c r="F1261" s="47"/>
      <c r="G1261" s="47"/>
      <c r="H1261" s="47"/>
      <c r="I1261" s="47"/>
      <c r="J1261" s="47"/>
      <c r="K1261" s="47"/>
      <c r="L1261" s="47"/>
    </row>
    <row r="1262" spans="1:12">
      <c r="A1262" s="47"/>
      <c r="B1262" s="47"/>
      <c r="C1262" s="47"/>
      <c r="D1262" s="47"/>
      <c r="E1262" s="47"/>
      <c r="F1262" s="47"/>
      <c r="G1262" s="47"/>
      <c r="H1262" s="47"/>
      <c r="I1262" s="47"/>
      <c r="J1262" s="47"/>
      <c r="K1262" s="47"/>
      <c r="L1262" s="47"/>
    </row>
    <row r="1263" spans="1:12">
      <c r="A1263" s="47"/>
      <c r="B1263" s="47"/>
      <c r="C1263" s="47"/>
      <c r="D1263" s="47"/>
      <c r="E1263" s="47"/>
      <c r="F1263" s="47"/>
      <c r="G1263" s="47"/>
      <c r="H1263" s="47"/>
      <c r="I1263" s="47"/>
      <c r="J1263" s="47"/>
      <c r="K1263" s="47"/>
      <c r="L1263" s="47"/>
    </row>
    <row r="1264" spans="1:12">
      <c r="A1264" s="47"/>
      <c r="B1264" s="47"/>
      <c r="C1264" s="47"/>
      <c r="D1264" s="47"/>
      <c r="E1264" s="47"/>
      <c r="F1264" s="47"/>
      <c r="G1264" s="47"/>
      <c r="H1264" s="47"/>
      <c r="I1264" s="47"/>
      <c r="J1264" s="47"/>
      <c r="K1264" s="47"/>
      <c r="L1264" s="47"/>
    </row>
    <row r="1265" spans="1:12">
      <c r="A1265" s="47"/>
      <c r="B1265" s="47"/>
      <c r="C1265" s="47"/>
      <c r="D1265" s="47"/>
      <c r="E1265" s="47"/>
      <c r="F1265" s="47"/>
      <c r="G1265" s="47"/>
      <c r="H1265" s="47"/>
      <c r="I1265" s="47"/>
      <c r="J1265" s="47"/>
      <c r="K1265" s="47"/>
      <c r="L1265" s="47"/>
    </row>
    <row r="1266" spans="1:12">
      <c r="A1266" s="47"/>
      <c r="B1266" s="47"/>
      <c r="C1266" s="47"/>
      <c r="D1266" s="47"/>
      <c r="E1266" s="47"/>
      <c r="F1266" s="47"/>
      <c r="G1266" s="47"/>
      <c r="H1266" s="47"/>
      <c r="I1266" s="47"/>
      <c r="J1266" s="47"/>
      <c r="K1266" s="47"/>
      <c r="L1266" s="47"/>
    </row>
    <row r="1267" spans="1:12">
      <c r="A1267" s="47"/>
      <c r="B1267" s="47"/>
      <c r="C1267" s="47"/>
      <c r="D1267" s="47"/>
      <c r="E1267" s="47"/>
      <c r="F1267" s="47"/>
      <c r="G1267" s="47"/>
      <c r="H1267" s="47"/>
      <c r="I1267" s="47"/>
      <c r="J1267" s="47"/>
      <c r="K1267" s="47"/>
      <c r="L1267" s="47"/>
    </row>
    <row r="1268" spans="1:12">
      <c r="A1268" s="47"/>
      <c r="B1268" s="47"/>
      <c r="C1268" s="47"/>
      <c r="D1268" s="47"/>
      <c r="E1268" s="47"/>
      <c r="F1268" s="47"/>
      <c r="G1268" s="47"/>
      <c r="H1268" s="47"/>
      <c r="I1268" s="47"/>
      <c r="J1268" s="47"/>
      <c r="K1268" s="47"/>
      <c r="L1268" s="47"/>
    </row>
    <row r="1269" spans="1:12">
      <c r="A1269" s="47"/>
      <c r="B1269" s="47"/>
      <c r="C1269" s="47"/>
      <c r="D1269" s="47"/>
      <c r="E1269" s="47"/>
      <c r="F1269" s="47"/>
      <c r="G1269" s="47"/>
      <c r="H1269" s="47"/>
      <c r="I1269" s="47"/>
      <c r="J1269" s="47"/>
      <c r="K1269" s="47"/>
      <c r="L1269" s="47"/>
    </row>
    <row r="1270" spans="1:12">
      <c r="A1270" s="47"/>
      <c r="B1270" s="47"/>
      <c r="C1270" s="47"/>
      <c r="D1270" s="47"/>
      <c r="E1270" s="47"/>
      <c r="F1270" s="47"/>
      <c r="G1270" s="47"/>
      <c r="H1270" s="47"/>
      <c r="I1270" s="47"/>
      <c r="J1270" s="47"/>
      <c r="K1270" s="47"/>
      <c r="L1270" s="47"/>
    </row>
    <row r="1271" spans="1:12">
      <c r="A1271" s="47"/>
      <c r="B1271" s="47"/>
      <c r="C1271" s="47"/>
      <c r="D1271" s="47"/>
      <c r="E1271" s="47"/>
      <c r="F1271" s="47"/>
      <c r="G1271" s="47"/>
      <c r="H1271" s="47"/>
      <c r="I1271" s="47"/>
      <c r="J1271" s="47"/>
      <c r="K1271" s="47"/>
      <c r="L1271" s="47"/>
    </row>
    <row r="1272" spans="1:12">
      <c r="A1272" s="47"/>
      <c r="B1272" s="47"/>
      <c r="C1272" s="47"/>
      <c r="D1272" s="47"/>
      <c r="E1272" s="47"/>
      <c r="F1272" s="47"/>
      <c r="G1272" s="47"/>
      <c r="H1272" s="47"/>
      <c r="I1272" s="47"/>
      <c r="J1272" s="47"/>
      <c r="K1272" s="47"/>
      <c r="L1272" s="47"/>
    </row>
    <row r="1273" spans="1:12">
      <c r="A1273" s="47"/>
      <c r="B1273" s="47"/>
      <c r="C1273" s="47"/>
      <c r="D1273" s="47"/>
      <c r="E1273" s="47"/>
      <c r="F1273" s="47"/>
      <c r="G1273" s="47"/>
      <c r="H1273" s="47"/>
      <c r="I1273" s="47"/>
      <c r="J1273" s="47"/>
      <c r="K1273" s="47"/>
      <c r="L1273" s="47"/>
    </row>
    <row r="1274" spans="1:12">
      <c r="A1274" s="47"/>
      <c r="B1274" s="47"/>
      <c r="C1274" s="47"/>
      <c r="D1274" s="47"/>
      <c r="E1274" s="47"/>
      <c r="F1274" s="47"/>
      <c r="G1274" s="47"/>
      <c r="H1274" s="47"/>
      <c r="I1274" s="47"/>
      <c r="J1274" s="47"/>
      <c r="K1274" s="47"/>
      <c r="L1274" s="47"/>
    </row>
    <row r="1275" spans="1:12">
      <c r="A1275" s="47"/>
      <c r="B1275" s="47"/>
      <c r="C1275" s="47"/>
      <c r="D1275" s="47"/>
      <c r="E1275" s="47"/>
      <c r="F1275" s="47"/>
      <c r="G1275" s="47"/>
      <c r="H1275" s="47"/>
      <c r="I1275" s="47"/>
      <c r="J1275" s="47"/>
      <c r="K1275" s="47"/>
      <c r="L1275" s="47"/>
    </row>
    <row r="1276" spans="1:12">
      <c r="A1276" s="47"/>
      <c r="B1276" s="47"/>
      <c r="C1276" s="47"/>
      <c r="D1276" s="47"/>
      <c r="E1276" s="47"/>
      <c r="F1276" s="47"/>
      <c r="G1276" s="47"/>
      <c r="H1276" s="47"/>
      <c r="I1276" s="47"/>
      <c r="J1276" s="47"/>
      <c r="K1276" s="47"/>
      <c r="L1276" s="47"/>
    </row>
    <row r="1277" spans="1:12">
      <c r="A1277" s="47"/>
      <c r="B1277" s="47"/>
      <c r="C1277" s="47"/>
      <c r="D1277" s="47"/>
      <c r="E1277" s="47"/>
      <c r="F1277" s="47"/>
      <c r="G1277" s="47"/>
      <c r="H1277" s="47"/>
      <c r="I1277" s="47"/>
      <c r="J1277" s="47"/>
      <c r="K1277" s="47"/>
      <c r="L1277" s="47"/>
    </row>
    <row r="1278" spans="1:12">
      <c r="A1278" s="47"/>
      <c r="B1278" s="47"/>
      <c r="C1278" s="47"/>
      <c r="D1278" s="47"/>
      <c r="E1278" s="47"/>
      <c r="F1278" s="47"/>
      <c r="G1278" s="47"/>
      <c r="H1278" s="47"/>
      <c r="I1278" s="47"/>
      <c r="J1278" s="47"/>
      <c r="K1278" s="47"/>
      <c r="L1278" s="47"/>
    </row>
    <row r="1279" spans="1:12">
      <c r="A1279" s="47"/>
      <c r="B1279" s="47"/>
      <c r="C1279" s="47"/>
      <c r="D1279" s="47"/>
      <c r="E1279" s="47"/>
      <c r="F1279" s="47"/>
      <c r="G1279" s="47"/>
      <c r="H1279" s="47"/>
      <c r="I1279" s="47"/>
      <c r="J1279" s="47"/>
      <c r="K1279" s="47"/>
      <c r="L1279" s="47"/>
    </row>
    <row r="1280" spans="1:12">
      <c r="A1280" s="47"/>
      <c r="B1280" s="47"/>
      <c r="C1280" s="47"/>
      <c r="D1280" s="47"/>
      <c r="E1280" s="47"/>
      <c r="F1280" s="47"/>
      <c r="G1280" s="47"/>
      <c r="H1280" s="47"/>
      <c r="I1280" s="47"/>
      <c r="J1280" s="47"/>
      <c r="K1280" s="47"/>
      <c r="L1280" s="47"/>
    </row>
    <row r="1281" spans="1:12">
      <c r="A1281" s="47"/>
      <c r="B1281" s="47"/>
      <c r="C1281" s="47"/>
      <c r="D1281" s="47"/>
      <c r="E1281" s="47"/>
      <c r="F1281" s="47"/>
      <c r="G1281" s="47"/>
      <c r="H1281" s="47"/>
      <c r="I1281" s="47"/>
      <c r="J1281" s="47"/>
      <c r="K1281" s="47"/>
      <c r="L1281" s="47"/>
    </row>
    <row r="1282" spans="1:12">
      <c r="A1282" s="47"/>
      <c r="B1282" s="47"/>
      <c r="C1282" s="47"/>
      <c r="D1282" s="47"/>
      <c r="E1282" s="47"/>
      <c r="F1282" s="47"/>
      <c r="G1282" s="47"/>
      <c r="H1282" s="47"/>
      <c r="I1282" s="47"/>
      <c r="J1282" s="47"/>
      <c r="K1282" s="47"/>
      <c r="L1282" s="47"/>
    </row>
    <row r="1283" spans="1:12">
      <c r="A1283" s="47"/>
      <c r="B1283" s="47"/>
      <c r="C1283" s="47"/>
      <c r="D1283" s="47"/>
      <c r="E1283" s="47"/>
      <c r="F1283" s="47"/>
      <c r="G1283" s="47"/>
      <c r="H1283" s="47"/>
      <c r="I1283" s="47"/>
      <c r="J1283" s="47"/>
      <c r="K1283" s="47"/>
      <c r="L1283" s="47"/>
    </row>
    <row r="1284" spans="1:12">
      <c r="A1284" s="47"/>
      <c r="B1284" s="47"/>
      <c r="C1284" s="47"/>
      <c r="D1284" s="47"/>
      <c r="E1284" s="47"/>
      <c r="F1284" s="47"/>
      <c r="G1284" s="47"/>
      <c r="H1284" s="47"/>
      <c r="I1284" s="47"/>
      <c r="J1284" s="47"/>
      <c r="K1284" s="47"/>
      <c r="L1284" s="47"/>
    </row>
    <row r="1285" spans="1:12">
      <c r="A1285" s="47"/>
      <c r="B1285" s="47"/>
      <c r="C1285" s="47"/>
      <c r="D1285" s="47"/>
      <c r="E1285" s="47"/>
      <c r="F1285" s="47"/>
      <c r="G1285" s="47"/>
      <c r="H1285" s="47"/>
      <c r="I1285" s="47"/>
      <c r="J1285" s="47"/>
      <c r="K1285" s="47"/>
      <c r="L1285" s="47"/>
    </row>
    <row r="1286" spans="1:12">
      <c r="A1286" s="47"/>
      <c r="B1286" s="47"/>
      <c r="C1286" s="47"/>
      <c r="D1286" s="47"/>
      <c r="E1286" s="47"/>
      <c r="F1286" s="47"/>
      <c r="G1286" s="47"/>
      <c r="H1286" s="47"/>
      <c r="I1286" s="47"/>
      <c r="J1286" s="47"/>
      <c r="K1286" s="47"/>
      <c r="L1286" s="47"/>
    </row>
    <row r="1287" spans="1:12">
      <c r="A1287" s="47"/>
      <c r="B1287" s="47"/>
      <c r="C1287" s="47"/>
      <c r="D1287" s="47"/>
      <c r="E1287" s="47"/>
      <c r="F1287" s="47"/>
      <c r="G1287" s="47"/>
      <c r="H1287" s="47"/>
      <c r="I1287" s="47"/>
      <c r="J1287" s="47"/>
      <c r="K1287" s="47"/>
      <c r="L1287" s="47"/>
    </row>
    <row r="1288" spans="1:12">
      <c r="A1288" s="47"/>
      <c r="B1288" s="47"/>
      <c r="C1288" s="47"/>
      <c r="D1288" s="47"/>
      <c r="E1288" s="47"/>
      <c r="F1288" s="47"/>
      <c r="G1288" s="47"/>
      <c r="H1288" s="47"/>
      <c r="I1288" s="47"/>
      <c r="J1288" s="47"/>
      <c r="K1288" s="47"/>
      <c r="L1288" s="47"/>
    </row>
    <row r="1289" spans="1:12">
      <c r="A1289" s="47"/>
      <c r="B1289" s="47"/>
      <c r="C1289" s="47"/>
      <c r="D1289" s="47"/>
      <c r="E1289" s="47"/>
      <c r="F1289" s="47"/>
      <c r="G1289" s="47"/>
      <c r="H1289" s="47"/>
      <c r="I1289" s="47"/>
      <c r="J1289" s="47"/>
      <c r="K1289" s="47"/>
      <c r="L1289" s="47"/>
    </row>
    <row r="1290" spans="1:12">
      <c r="A1290" s="47"/>
      <c r="B1290" s="47"/>
      <c r="C1290" s="47"/>
      <c r="D1290" s="47"/>
      <c r="E1290" s="47"/>
      <c r="F1290" s="47"/>
      <c r="G1290" s="47"/>
      <c r="H1290" s="47"/>
      <c r="I1290" s="47"/>
      <c r="J1290" s="47"/>
      <c r="K1290" s="47"/>
      <c r="L1290" s="47"/>
    </row>
    <row r="1291" spans="1:12">
      <c r="A1291" s="47"/>
      <c r="B1291" s="47"/>
      <c r="C1291" s="47"/>
      <c r="D1291" s="47"/>
      <c r="E1291" s="47"/>
      <c r="F1291" s="47"/>
      <c r="G1291" s="47"/>
      <c r="H1291" s="47"/>
      <c r="I1291" s="47"/>
      <c r="J1291" s="47"/>
      <c r="K1291" s="47"/>
      <c r="L1291" s="47"/>
    </row>
    <row r="1292" spans="1:12">
      <c r="A1292" s="47"/>
      <c r="B1292" s="47"/>
      <c r="C1292" s="47"/>
      <c r="D1292" s="47"/>
      <c r="E1292" s="47"/>
      <c r="F1292" s="47"/>
      <c r="G1292" s="47"/>
      <c r="H1292" s="47"/>
      <c r="I1292" s="47"/>
      <c r="J1292" s="47"/>
      <c r="K1292" s="47"/>
      <c r="L1292" s="47"/>
    </row>
    <row r="1293" spans="1:12">
      <c r="A1293" s="47"/>
      <c r="B1293" s="47"/>
      <c r="C1293" s="47"/>
      <c r="D1293" s="47"/>
      <c r="E1293" s="47"/>
      <c r="F1293" s="47"/>
      <c r="G1293" s="47"/>
      <c r="H1293" s="47"/>
      <c r="I1293" s="47"/>
      <c r="J1293" s="47"/>
      <c r="K1293" s="47"/>
      <c r="L1293" s="47"/>
    </row>
    <row r="1294" spans="1:12">
      <c r="A1294" s="47"/>
      <c r="B1294" s="47"/>
      <c r="C1294" s="47"/>
      <c r="D1294" s="47"/>
      <c r="E1294" s="47"/>
      <c r="F1294" s="47"/>
      <c r="G1294" s="47"/>
      <c r="H1294" s="47"/>
      <c r="I1294" s="47"/>
      <c r="J1294" s="47"/>
      <c r="K1294" s="47"/>
      <c r="L1294" s="47"/>
    </row>
    <row r="1295" spans="1:12">
      <c r="A1295" s="47"/>
      <c r="B1295" s="47"/>
      <c r="C1295" s="47"/>
      <c r="D1295" s="47"/>
      <c r="E1295" s="47"/>
      <c r="F1295" s="47"/>
      <c r="G1295" s="47"/>
      <c r="H1295" s="47"/>
      <c r="I1295" s="47"/>
      <c r="J1295" s="47"/>
      <c r="K1295" s="47"/>
      <c r="L1295" s="47"/>
    </row>
    <row r="1296" spans="1:12">
      <c r="A1296" s="47"/>
      <c r="B1296" s="47"/>
      <c r="C1296" s="47"/>
      <c r="D1296" s="47"/>
      <c r="E1296" s="47"/>
      <c r="F1296" s="47"/>
      <c r="G1296" s="47"/>
      <c r="H1296" s="47"/>
      <c r="I1296" s="47"/>
      <c r="J1296" s="47"/>
      <c r="K1296" s="47"/>
      <c r="L1296" s="47"/>
    </row>
    <row r="1297" spans="1:12">
      <c r="A1297" s="47"/>
      <c r="B1297" s="47"/>
      <c r="C1297" s="47"/>
      <c r="D1297" s="47"/>
      <c r="E1297" s="47"/>
      <c r="F1297" s="47"/>
      <c r="G1297" s="47"/>
      <c r="H1297" s="47"/>
      <c r="I1297" s="47"/>
      <c r="J1297" s="47"/>
      <c r="K1297" s="47"/>
      <c r="L1297" s="47"/>
    </row>
    <row r="1298" spans="1:12">
      <c r="A1298" s="47"/>
      <c r="B1298" s="47"/>
      <c r="C1298" s="47"/>
      <c r="D1298" s="47"/>
      <c r="E1298" s="47"/>
      <c r="F1298" s="47"/>
      <c r="G1298" s="47"/>
      <c r="H1298" s="47"/>
      <c r="I1298" s="47"/>
      <c r="J1298" s="47"/>
      <c r="K1298" s="47"/>
      <c r="L1298" s="47"/>
    </row>
    <row r="1299" spans="1:12">
      <c r="A1299" s="47"/>
      <c r="B1299" s="47"/>
      <c r="C1299" s="47"/>
      <c r="D1299" s="47"/>
      <c r="E1299" s="47"/>
      <c r="F1299" s="47"/>
      <c r="G1299" s="47"/>
      <c r="H1299" s="47"/>
      <c r="I1299" s="47"/>
      <c r="J1299" s="47"/>
      <c r="K1299" s="47"/>
      <c r="L1299" s="47"/>
    </row>
    <row r="1300" spans="1:12">
      <c r="A1300" s="47"/>
      <c r="B1300" s="47"/>
      <c r="C1300" s="47"/>
      <c r="D1300" s="47"/>
      <c r="E1300" s="47"/>
      <c r="F1300" s="47"/>
      <c r="G1300" s="47"/>
      <c r="H1300" s="47"/>
      <c r="I1300" s="47"/>
      <c r="J1300" s="47"/>
      <c r="K1300" s="47"/>
      <c r="L1300" s="47"/>
    </row>
    <row r="1301" spans="1:12">
      <c r="A1301" s="47"/>
      <c r="B1301" s="47"/>
      <c r="C1301" s="47"/>
      <c r="D1301" s="47"/>
      <c r="E1301" s="47"/>
      <c r="F1301" s="47"/>
      <c r="G1301" s="47"/>
      <c r="H1301" s="47"/>
      <c r="I1301" s="47"/>
      <c r="J1301" s="47"/>
      <c r="K1301" s="47"/>
      <c r="L1301" s="47"/>
    </row>
    <row r="1302" spans="1:12">
      <c r="A1302" s="47"/>
      <c r="B1302" s="47"/>
      <c r="C1302" s="47"/>
      <c r="D1302" s="47"/>
      <c r="E1302" s="47"/>
      <c r="F1302" s="47"/>
      <c r="G1302" s="47"/>
      <c r="H1302" s="47"/>
      <c r="I1302" s="47"/>
      <c r="J1302" s="47"/>
      <c r="K1302" s="47"/>
      <c r="L1302" s="47"/>
    </row>
    <row r="1303" spans="1:12">
      <c r="A1303" s="47"/>
      <c r="B1303" s="47"/>
      <c r="C1303" s="47"/>
      <c r="D1303" s="47"/>
      <c r="E1303" s="47"/>
      <c r="F1303" s="47"/>
      <c r="G1303" s="47"/>
      <c r="H1303" s="47"/>
      <c r="I1303" s="47"/>
      <c r="J1303" s="47"/>
      <c r="K1303" s="47"/>
      <c r="L1303" s="47"/>
    </row>
    <row r="1304" spans="1:12">
      <c r="A1304" s="47"/>
      <c r="B1304" s="47"/>
      <c r="C1304" s="47"/>
      <c r="D1304" s="47"/>
      <c r="E1304" s="47"/>
      <c r="F1304" s="47"/>
      <c r="G1304" s="47"/>
      <c r="H1304" s="47"/>
      <c r="I1304" s="47"/>
      <c r="J1304" s="47"/>
      <c r="K1304" s="47"/>
      <c r="L1304" s="47"/>
    </row>
    <row r="1305" spans="1:12">
      <c r="A1305" s="47"/>
      <c r="B1305" s="47"/>
      <c r="C1305" s="47"/>
      <c r="D1305" s="47"/>
      <c r="E1305" s="47"/>
      <c r="F1305" s="47"/>
      <c r="G1305" s="47"/>
      <c r="H1305" s="47"/>
      <c r="I1305" s="47"/>
      <c r="J1305" s="47"/>
      <c r="K1305" s="47"/>
      <c r="L1305" s="47"/>
    </row>
    <row r="1306" spans="1:12">
      <c r="A1306" s="47"/>
      <c r="B1306" s="47"/>
      <c r="C1306" s="47"/>
      <c r="D1306" s="47"/>
      <c r="E1306" s="47"/>
      <c r="F1306" s="47"/>
      <c r="G1306" s="47"/>
      <c r="H1306" s="47"/>
      <c r="I1306" s="47"/>
      <c r="J1306" s="47"/>
      <c r="K1306" s="47"/>
      <c r="L1306" s="47"/>
    </row>
    <row r="1307" spans="1:12">
      <c r="A1307" s="47"/>
      <c r="B1307" s="47"/>
      <c r="C1307" s="47"/>
      <c r="D1307" s="47"/>
      <c r="E1307" s="47"/>
      <c r="F1307" s="47"/>
      <c r="G1307" s="47"/>
      <c r="H1307" s="47"/>
      <c r="I1307" s="47"/>
      <c r="J1307" s="47"/>
      <c r="K1307" s="47"/>
      <c r="L1307" s="47"/>
    </row>
    <row r="1308" spans="1:12">
      <c r="A1308" s="47"/>
      <c r="B1308" s="47"/>
      <c r="C1308" s="47"/>
      <c r="D1308" s="47"/>
      <c r="E1308" s="47"/>
      <c r="F1308" s="47"/>
      <c r="G1308" s="47"/>
      <c r="H1308" s="47"/>
      <c r="I1308" s="47"/>
      <c r="J1308" s="47"/>
      <c r="K1308" s="47"/>
      <c r="L1308" s="47"/>
    </row>
    <row r="1309" spans="1:12">
      <c r="A1309" s="47"/>
      <c r="B1309" s="47"/>
      <c r="C1309" s="47"/>
      <c r="D1309" s="47"/>
      <c r="E1309" s="47"/>
      <c r="F1309" s="47"/>
      <c r="G1309" s="47"/>
      <c r="H1309" s="47"/>
      <c r="I1309" s="47"/>
      <c r="J1309" s="47"/>
      <c r="K1309" s="47"/>
      <c r="L1309" s="47"/>
    </row>
    <row r="1310" spans="1:12">
      <c r="A1310" s="47"/>
      <c r="B1310" s="47"/>
      <c r="C1310" s="47"/>
      <c r="D1310" s="47"/>
      <c r="E1310" s="47"/>
      <c r="F1310" s="47"/>
      <c r="G1310" s="47"/>
      <c r="H1310" s="47"/>
      <c r="I1310" s="47"/>
      <c r="J1310" s="47"/>
      <c r="K1310" s="47"/>
      <c r="L1310" s="47"/>
    </row>
    <row r="1311" spans="1:12">
      <c r="A1311" s="47"/>
      <c r="B1311" s="47"/>
      <c r="C1311" s="47"/>
      <c r="D1311" s="47"/>
      <c r="E1311" s="47"/>
      <c r="F1311" s="47"/>
      <c r="G1311" s="47"/>
      <c r="H1311" s="47"/>
      <c r="I1311" s="47"/>
      <c r="J1311" s="47"/>
      <c r="K1311" s="47"/>
      <c r="L1311" s="47"/>
    </row>
    <row r="1312" spans="1:12">
      <c r="A1312" s="47"/>
      <c r="B1312" s="47"/>
      <c r="C1312" s="47"/>
      <c r="D1312" s="47"/>
      <c r="E1312" s="47"/>
      <c r="F1312" s="47"/>
      <c r="G1312" s="47"/>
      <c r="H1312" s="47"/>
      <c r="I1312" s="47"/>
      <c r="J1312" s="47"/>
      <c r="K1312" s="47"/>
      <c r="L1312" s="47"/>
    </row>
    <row r="1313" spans="1:12">
      <c r="A1313" s="47"/>
      <c r="B1313" s="47"/>
      <c r="C1313" s="47"/>
      <c r="D1313" s="47"/>
      <c r="E1313" s="47"/>
      <c r="F1313" s="47"/>
      <c r="G1313" s="47"/>
      <c r="H1313" s="47"/>
      <c r="I1313" s="47"/>
      <c r="J1313" s="47"/>
      <c r="K1313" s="47"/>
      <c r="L1313" s="47"/>
    </row>
    <row r="1314" spans="1:12">
      <c r="A1314" s="47"/>
      <c r="B1314" s="47"/>
      <c r="C1314" s="47"/>
      <c r="D1314" s="47"/>
      <c r="E1314" s="47"/>
      <c r="F1314" s="47"/>
      <c r="G1314" s="47"/>
      <c r="H1314" s="47"/>
      <c r="I1314" s="47"/>
      <c r="J1314" s="47"/>
      <c r="K1314" s="47"/>
      <c r="L1314" s="47"/>
    </row>
    <row r="1315" spans="1:12">
      <c r="A1315" s="47"/>
      <c r="B1315" s="47"/>
      <c r="C1315" s="47"/>
      <c r="D1315" s="47"/>
      <c r="E1315" s="47"/>
      <c r="F1315" s="47"/>
      <c r="G1315" s="47"/>
      <c r="H1315" s="47"/>
      <c r="I1315" s="47"/>
      <c r="J1315" s="47"/>
      <c r="K1315" s="47"/>
      <c r="L1315" s="47"/>
    </row>
    <row r="1316" spans="1:12">
      <c r="A1316" s="47"/>
      <c r="B1316" s="47"/>
      <c r="C1316" s="47"/>
      <c r="D1316" s="47"/>
      <c r="E1316" s="47"/>
      <c r="F1316" s="47"/>
      <c r="G1316" s="47"/>
      <c r="H1316" s="47"/>
      <c r="I1316" s="47"/>
      <c r="J1316" s="47"/>
      <c r="K1316" s="47"/>
      <c r="L1316" s="47"/>
    </row>
    <row r="1317" spans="1:12">
      <c r="A1317" s="47"/>
      <c r="B1317" s="47"/>
      <c r="C1317" s="47"/>
      <c r="D1317" s="47"/>
      <c r="E1317" s="47"/>
      <c r="F1317" s="47"/>
      <c r="G1317" s="47"/>
      <c r="H1317" s="47"/>
      <c r="I1317" s="47"/>
      <c r="J1317" s="47"/>
      <c r="K1317" s="47"/>
      <c r="L1317" s="47"/>
    </row>
    <row r="1318" spans="1:12">
      <c r="A1318" s="47"/>
      <c r="B1318" s="47"/>
      <c r="C1318" s="47"/>
      <c r="D1318" s="47"/>
      <c r="E1318" s="47"/>
      <c r="F1318" s="47"/>
      <c r="G1318" s="47"/>
      <c r="H1318" s="47"/>
      <c r="I1318" s="47"/>
      <c r="J1318" s="47"/>
      <c r="K1318" s="47"/>
      <c r="L1318" s="47"/>
    </row>
    <row r="1319" spans="1:12">
      <c r="A1319" s="47"/>
      <c r="B1319" s="47"/>
      <c r="C1319" s="47"/>
      <c r="D1319" s="47"/>
      <c r="E1319" s="47"/>
      <c r="F1319" s="47"/>
      <c r="G1319" s="47"/>
      <c r="H1319" s="47"/>
      <c r="I1319" s="47"/>
      <c r="J1319" s="47"/>
      <c r="K1319" s="47"/>
      <c r="L1319" s="47"/>
    </row>
    <row r="1320" spans="1:12">
      <c r="A1320" s="47"/>
      <c r="B1320" s="47"/>
      <c r="C1320" s="47"/>
      <c r="D1320" s="47"/>
      <c r="E1320" s="47"/>
      <c r="F1320" s="47"/>
      <c r="G1320" s="47"/>
      <c r="H1320" s="47"/>
      <c r="I1320" s="47"/>
      <c r="J1320" s="47"/>
      <c r="K1320" s="47"/>
      <c r="L1320" s="47"/>
    </row>
    <row r="1321" spans="1:12">
      <c r="A1321" s="47"/>
      <c r="B1321" s="47"/>
      <c r="C1321" s="47"/>
      <c r="D1321" s="47"/>
      <c r="E1321" s="47"/>
      <c r="F1321" s="47"/>
      <c r="G1321" s="47"/>
      <c r="H1321" s="47"/>
      <c r="I1321" s="47"/>
      <c r="J1321" s="47"/>
      <c r="K1321" s="47"/>
      <c r="L1321" s="47"/>
    </row>
    <row r="1322" spans="1:12">
      <c r="A1322" s="47"/>
      <c r="B1322" s="47"/>
      <c r="C1322" s="47"/>
      <c r="D1322" s="47"/>
      <c r="E1322" s="47"/>
      <c r="F1322" s="47"/>
      <c r="G1322" s="47"/>
      <c r="H1322" s="47"/>
      <c r="I1322" s="47"/>
      <c r="J1322" s="47"/>
      <c r="K1322" s="47"/>
      <c r="L1322" s="47"/>
    </row>
    <row r="1323" spans="1:12">
      <c r="A1323" s="47"/>
      <c r="B1323" s="47"/>
      <c r="C1323" s="47"/>
      <c r="D1323" s="47"/>
      <c r="E1323" s="47"/>
      <c r="F1323" s="47"/>
      <c r="G1323" s="47"/>
      <c r="H1323" s="47"/>
      <c r="I1323" s="47"/>
      <c r="J1323" s="47"/>
      <c r="K1323" s="47"/>
      <c r="L1323" s="47"/>
    </row>
    <row r="1324" spans="1:12">
      <c r="A1324" s="47"/>
      <c r="B1324" s="47"/>
      <c r="C1324" s="47"/>
      <c r="D1324" s="47"/>
      <c r="E1324" s="47"/>
      <c r="F1324" s="47"/>
      <c r="G1324" s="47"/>
      <c r="H1324" s="47"/>
      <c r="I1324" s="47"/>
      <c r="J1324" s="47"/>
      <c r="K1324" s="47"/>
      <c r="L1324" s="47"/>
    </row>
    <row r="1325" spans="1:12">
      <c r="A1325" s="47"/>
      <c r="B1325" s="47"/>
      <c r="C1325" s="47"/>
      <c r="D1325" s="47"/>
      <c r="E1325" s="47"/>
      <c r="F1325" s="47"/>
      <c r="G1325" s="47"/>
      <c r="H1325" s="47"/>
      <c r="I1325" s="47"/>
      <c r="J1325" s="47"/>
      <c r="K1325" s="47"/>
      <c r="L1325" s="47"/>
    </row>
    <row r="1326" spans="1:12">
      <c r="A1326" s="47"/>
      <c r="B1326" s="47"/>
      <c r="C1326" s="47"/>
      <c r="D1326" s="47"/>
      <c r="E1326" s="47"/>
      <c r="F1326" s="47"/>
      <c r="G1326" s="47"/>
      <c r="H1326" s="47"/>
      <c r="I1326" s="47"/>
      <c r="J1326" s="47"/>
      <c r="K1326" s="47"/>
      <c r="L1326" s="47"/>
    </row>
    <row r="1327" spans="1:12">
      <c r="A1327" s="47"/>
      <c r="B1327" s="47"/>
      <c r="C1327" s="47"/>
      <c r="D1327" s="47"/>
      <c r="E1327" s="47"/>
      <c r="F1327" s="47"/>
      <c r="G1327" s="47"/>
      <c r="H1327" s="47"/>
      <c r="I1327" s="47"/>
      <c r="J1327" s="47"/>
      <c r="K1327" s="47"/>
      <c r="L1327" s="47"/>
    </row>
    <row r="1328" spans="1:12">
      <c r="A1328" s="47"/>
      <c r="B1328" s="47"/>
      <c r="C1328" s="47"/>
      <c r="D1328" s="47"/>
      <c r="E1328" s="47"/>
      <c r="F1328" s="47"/>
      <c r="G1328" s="47"/>
      <c r="H1328" s="47"/>
      <c r="I1328" s="47"/>
      <c r="J1328" s="47"/>
      <c r="K1328" s="47"/>
      <c r="L1328" s="47"/>
    </row>
    <row r="1329" spans="1:12">
      <c r="A1329" s="47"/>
      <c r="B1329" s="47"/>
      <c r="C1329" s="47"/>
      <c r="D1329" s="47"/>
      <c r="E1329" s="47"/>
      <c r="F1329" s="47"/>
      <c r="G1329" s="47"/>
      <c r="H1329" s="47"/>
      <c r="I1329" s="47"/>
      <c r="J1329" s="47"/>
      <c r="K1329" s="47"/>
      <c r="L1329" s="47"/>
    </row>
    <row r="1330" spans="1:12">
      <c r="A1330" s="47"/>
      <c r="B1330" s="47"/>
      <c r="C1330" s="47"/>
      <c r="D1330" s="47"/>
      <c r="E1330" s="47"/>
      <c r="F1330" s="47"/>
      <c r="G1330" s="47"/>
      <c r="H1330" s="47"/>
      <c r="I1330" s="47"/>
      <c r="J1330" s="47"/>
      <c r="K1330" s="47"/>
      <c r="L1330" s="47"/>
    </row>
    <row r="1331" spans="1:12">
      <c r="A1331" s="47"/>
      <c r="B1331" s="47"/>
      <c r="C1331" s="47"/>
      <c r="D1331" s="47"/>
      <c r="E1331" s="47"/>
      <c r="F1331" s="47"/>
      <c r="G1331" s="47"/>
      <c r="H1331" s="47"/>
      <c r="I1331" s="47"/>
      <c r="J1331" s="47"/>
      <c r="K1331" s="47"/>
      <c r="L1331" s="47"/>
    </row>
    <row r="1332" spans="1:12">
      <c r="A1332" s="47"/>
      <c r="B1332" s="47"/>
      <c r="C1332" s="47"/>
      <c r="D1332" s="47"/>
      <c r="E1332" s="47"/>
      <c r="F1332" s="47"/>
      <c r="G1332" s="47"/>
      <c r="H1332" s="47"/>
      <c r="I1332" s="47"/>
      <c r="J1332" s="47"/>
      <c r="K1332" s="47"/>
      <c r="L1332" s="47"/>
    </row>
    <row r="1333" spans="1:12">
      <c r="A1333" s="47"/>
      <c r="B1333" s="47"/>
      <c r="C1333" s="47"/>
      <c r="D1333" s="47"/>
      <c r="E1333" s="47"/>
      <c r="F1333" s="47"/>
      <c r="G1333" s="47"/>
      <c r="H1333" s="47"/>
      <c r="I1333" s="47"/>
      <c r="J1333" s="47"/>
      <c r="K1333" s="47"/>
      <c r="L1333" s="47"/>
    </row>
    <row r="1334" spans="1:12">
      <c r="A1334" s="47"/>
      <c r="B1334" s="47"/>
      <c r="C1334" s="47"/>
      <c r="D1334" s="47"/>
      <c r="E1334" s="47"/>
      <c r="F1334" s="47"/>
      <c r="G1334" s="47"/>
      <c r="H1334" s="47"/>
      <c r="I1334" s="47"/>
      <c r="J1334" s="47"/>
      <c r="K1334" s="47"/>
      <c r="L1334" s="47"/>
    </row>
    <row r="1335" spans="1:12">
      <c r="A1335" s="47"/>
      <c r="B1335" s="47"/>
      <c r="C1335" s="47"/>
      <c r="D1335" s="47"/>
      <c r="E1335" s="47"/>
      <c r="F1335" s="47"/>
      <c r="G1335" s="47"/>
      <c r="H1335" s="47"/>
      <c r="I1335" s="47"/>
      <c r="J1335" s="47"/>
      <c r="K1335" s="47"/>
      <c r="L1335" s="47"/>
    </row>
    <row r="1336" spans="1:12">
      <c r="A1336" s="47"/>
      <c r="B1336" s="47"/>
      <c r="C1336" s="47"/>
      <c r="D1336" s="47"/>
      <c r="E1336" s="47"/>
      <c r="F1336" s="47"/>
      <c r="G1336" s="47"/>
      <c r="H1336" s="47"/>
      <c r="I1336" s="47"/>
      <c r="J1336" s="47"/>
      <c r="K1336" s="47"/>
      <c r="L1336" s="47"/>
    </row>
    <row r="1337" spans="1:12">
      <c r="A1337" s="47"/>
      <c r="B1337" s="47"/>
      <c r="C1337" s="47"/>
      <c r="D1337" s="47"/>
      <c r="E1337" s="47"/>
      <c r="F1337" s="47"/>
      <c r="G1337" s="47"/>
      <c r="H1337" s="47"/>
      <c r="I1337" s="47"/>
      <c r="J1337" s="47"/>
      <c r="K1337" s="47"/>
      <c r="L1337" s="47"/>
    </row>
    <row r="1338" spans="1:12">
      <c r="A1338" s="47"/>
      <c r="B1338" s="47"/>
      <c r="C1338" s="47"/>
      <c r="D1338" s="47"/>
      <c r="E1338" s="47"/>
      <c r="F1338" s="47"/>
      <c r="G1338" s="47"/>
      <c r="H1338" s="47"/>
      <c r="I1338" s="47"/>
      <c r="J1338" s="47"/>
      <c r="K1338" s="47"/>
      <c r="L1338" s="47"/>
    </row>
    <row r="1339" spans="1:12">
      <c r="A1339" s="47"/>
      <c r="B1339" s="47"/>
      <c r="C1339" s="47"/>
      <c r="D1339" s="47"/>
      <c r="E1339" s="47"/>
      <c r="F1339" s="47"/>
      <c r="G1339" s="47"/>
      <c r="H1339" s="47"/>
      <c r="I1339" s="47"/>
      <c r="J1339" s="47"/>
      <c r="K1339" s="47"/>
      <c r="L1339" s="47"/>
    </row>
    <row r="1340" spans="1:12">
      <c r="A1340" s="47"/>
      <c r="B1340" s="47"/>
      <c r="C1340" s="47"/>
      <c r="D1340" s="47"/>
      <c r="E1340" s="47"/>
      <c r="F1340" s="47"/>
      <c r="G1340" s="47"/>
      <c r="H1340" s="47"/>
      <c r="I1340" s="47"/>
      <c r="J1340" s="47"/>
      <c r="K1340" s="47"/>
      <c r="L1340" s="47"/>
    </row>
    <row r="1341" spans="1:12">
      <c r="A1341" s="47"/>
      <c r="B1341" s="47"/>
      <c r="C1341" s="47"/>
      <c r="D1341" s="47"/>
      <c r="E1341" s="47"/>
      <c r="F1341" s="47"/>
      <c r="G1341" s="47"/>
      <c r="H1341" s="47"/>
      <c r="I1341" s="47"/>
      <c r="J1341" s="47"/>
      <c r="K1341" s="47"/>
      <c r="L1341" s="47"/>
    </row>
    <row r="1342" spans="1:12">
      <c r="A1342" s="47"/>
      <c r="B1342" s="47"/>
      <c r="C1342" s="47"/>
      <c r="D1342" s="47"/>
      <c r="E1342" s="47"/>
      <c r="F1342" s="47"/>
      <c r="G1342" s="47"/>
      <c r="H1342" s="47"/>
      <c r="I1342" s="47"/>
      <c r="J1342" s="47"/>
      <c r="K1342" s="47"/>
      <c r="L1342" s="47"/>
    </row>
    <row r="1343" spans="1:12">
      <c r="A1343" s="47"/>
      <c r="B1343" s="47"/>
      <c r="C1343" s="47"/>
      <c r="D1343" s="47"/>
      <c r="E1343" s="47"/>
      <c r="F1343" s="47"/>
      <c r="G1343" s="47"/>
      <c r="H1343" s="47"/>
      <c r="I1343" s="47"/>
      <c r="J1343" s="47"/>
      <c r="K1343" s="47"/>
      <c r="L1343" s="47"/>
    </row>
    <row r="1344" spans="1:12">
      <c r="A1344" s="47"/>
      <c r="B1344" s="47"/>
      <c r="C1344" s="47"/>
      <c r="D1344" s="47"/>
      <c r="E1344" s="47"/>
      <c r="F1344" s="47"/>
      <c r="G1344" s="47"/>
      <c r="H1344" s="47"/>
      <c r="I1344" s="47"/>
      <c r="J1344" s="47"/>
      <c r="K1344" s="47"/>
      <c r="L1344" s="47"/>
    </row>
    <row r="1345" spans="1:12">
      <c r="A1345" s="47"/>
      <c r="B1345" s="47"/>
      <c r="C1345" s="47"/>
      <c r="D1345" s="47"/>
      <c r="E1345" s="47"/>
      <c r="F1345" s="47"/>
      <c r="G1345" s="47"/>
      <c r="H1345" s="47"/>
      <c r="I1345" s="47"/>
      <c r="J1345" s="47"/>
      <c r="K1345" s="47"/>
      <c r="L1345" s="47"/>
    </row>
    <row r="1346" spans="1:12">
      <c r="A1346" s="47"/>
      <c r="B1346" s="47"/>
      <c r="C1346" s="47"/>
      <c r="D1346" s="47"/>
      <c r="E1346" s="47"/>
      <c r="F1346" s="47"/>
      <c r="G1346" s="47"/>
      <c r="H1346" s="47"/>
      <c r="I1346" s="47"/>
      <c r="J1346" s="47"/>
      <c r="K1346" s="47"/>
      <c r="L1346" s="47"/>
    </row>
    <row r="1347" spans="1:12">
      <c r="A1347" s="47"/>
      <c r="B1347" s="47"/>
      <c r="C1347" s="47"/>
      <c r="D1347" s="47"/>
      <c r="E1347" s="47"/>
      <c r="F1347" s="47"/>
      <c r="G1347" s="47"/>
      <c r="H1347" s="47"/>
      <c r="I1347" s="47"/>
      <c r="J1347" s="47"/>
      <c r="K1347" s="47"/>
      <c r="L1347" s="47"/>
    </row>
    <row r="1348" spans="1:12">
      <c r="A1348" s="47"/>
      <c r="B1348" s="47"/>
      <c r="C1348" s="47"/>
      <c r="D1348" s="47"/>
      <c r="E1348" s="47"/>
      <c r="F1348" s="47"/>
      <c r="G1348" s="47"/>
      <c r="H1348" s="47"/>
      <c r="I1348" s="47"/>
      <c r="J1348" s="47"/>
      <c r="K1348" s="47"/>
      <c r="L1348" s="47"/>
    </row>
    <row r="1349" spans="1:12">
      <c r="A1349" s="47"/>
      <c r="B1349" s="47"/>
      <c r="C1349" s="47"/>
      <c r="D1349" s="47"/>
      <c r="E1349" s="47"/>
      <c r="F1349" s="47"/>
      <c r="G1349" s="47"/>
      <c r="H1349" s="47"/>
      <c r="I1349" s="47"/>
      <c r="J1349" s="47"/>
      <c r="K1349" s="47"/>
      <c r="L1349" s="47"/>
    </row>
    <row r="1350" spans="1:12">
      <c r="A1350" s="47"/>
      <c r="B1350" s="47"/>
      <c r="C1350" s="47"/>
      <c r="D1350" s="47"/>
      <c r="E1350" s="47"/>
      <c r="F1350" s="47"/>
      <c r="G1350" s="47"/>
      <c r="H1350" s="47"/>
      <c r="I1350" s="47"/>
      <c r="J1350" s="47"/>
      <c r="K1350" s="47"/>
      <c r="L1350" s="47"/>
    </row>
    <row r="1351" spans="1:12">
      <c r="A1351" s="47"/>
      <c r="B1351" s="47"/>
      <c r="C1351" s="47"/>
      <c r="D1351" s="47"/>
      <c r="E1351" s="47"/>
      <c r="F1351" s="47"/>
      <c r="G1351" s="47"/>
      <c r="H1351" s="47"/>
      <c r="I1351" s="47"/>
      <c r="J1351" s="47"/>
      <c r="K1351" s="47"/>
      <c r="L1351" s="47"/>
    </row>
    <row r="1352" spans="1:12">
      <c r="A1352" s="47"/>
      <c r="B1352" s="47"/>
      <c r="C1352" s="47"/>
      <c r="D1352" s="47"/>
      <c r="E1352" s="47"/>
      <c r="F1352" s="47"/>
      <c r="G1352" s="47"/>
      <c r="H1352" s="47"/>
      <c r="I1352" s="47"/>
      <c r="J1352" s="47"/>
      <c r="K1352" s="47"/>
      <c r="L1352" s="47"/>
    </row>
    <row r="1353" spans="1:12">
      <c r="A1353" s="47"/>
      <c r="B1353" s="47"/>
      <c r="C1353" s="47"/>
      <c r="D1353" s="47"/>
      <c r="E1353" s="47"/>
      <c r="F1353" s="47"/>
      <c r="G1353" s="47"/>
      <c r="H1353" s="47"/>
      <c r="I1353" s="47"/>
      <c r="J1353" s="47"/>
      <c r="K1353" s="47"/>
      <c r="L1353" s="47"/>
    </row>
    <row r="1354" spans="1:12">
      <c r="A1354" s="47"/>
      <c r="B1354" s="47"/>
      <c r="C1354" s="47"/>
      <c r="D1354" s="47"/>
      <c r="E1354" s="47"/>
      <c r="F1354" s="47"/>
      <c r="G1354" s="47"/>
      <c r="H1354" s="47"/>
      <c r="I1354" s="47"/>
      <c r="J1354" s="47"/>
      <c r="K1354" s="47"/>
      <c r="L1354" s="47"/>
    </row>
    <row r="1355" spans="1:12">
      <c r="A1355" s="47"/>
      <c r="B1355" s="47"/>
      <c r="C1355" s="47"/>
      <c r="D1355" s="47"/>
      <c r="E1355" s="47"/>
      <c r="F1355" s="47"/>
      <c r="G1355" s="47"/>
      <c r="H1355" s="47"/>
      <c r="I1355" s="47"/>
      <c r="J1355" s="47"/>
      <c r="K1355" s="47"/>
      <c r="L1355" s="47"/>
    </row>
    <row r="1356" spans="1:12">
      <c r="A1356" s="47"/>
      <c r="B1356" s="47"/>
      <c r="C1356" s="47"/>
      <c r="D1356" s="47"/>
      <c r="E1356" s="47"/>
      <c r="F1356" s="47"/>
      <c r="G1356" s="47"/>
      <c r="H1356" s="47"/>
      <c r="I1356" s="47"/>
      <c r="J1356" s="47"/>
      <c r="K1356" s="47"/>
      <c r="L1356" s="47"/>
    </row>
    <row r="1357" spans="1:12">
      <c r="A1357" s="47"/>
      <c r="B1357" s="47"/>
      <c r="C1357" s="47"/>
      <c r="D1357" s="47"/>
      <c r="E1357" s="47"/>
      <c r="F1357" s="47"/>
      <c r="G1357" s="47"/>
      <c r="H1357" s="47"/>
      <c r="I1357" s="47"/>
      <c r="J1357" s="47"/>
      <c r="K1357" s="47"/>
      <c r="L1357" s="47"/>
    </row>
    <row r="1358" spans="1:12">
      <c r="A1358" s="47"/>
      <c r="B1358" s="47"/>
      <c r="C1358" s="47"/>
      <c r="D1358" s="47"/>
      <c r="E1358" s="47"/>
      <c r="F1358" s="47"/>
      <c r="G1358" s="47"/>
      <c r="H1358" s="47"/>
      <c r="I1358" s="47"/>
      <c r="J1358" s="47"/>
      <c r="K1358" s="47"/>
      <c r="L1358" s="47"/>
    </row>
    <row r="1359" spans="1:12">
      <c r="A1359" s="47"/>
      <c r="B1359" s="47"/>
      <c r="C1359" s="47"/>
      <c r="D1359" s="47"/>
      <c r="E1359" s="47"/>
      <c r="F1359" s="47"/>
      <c r="G1359" s="47"/>
      <c r="H1359" s="47"/>
      <c r="I1359" s="47"/>
      <c r="J1359" s="47"/>
      <c r="K1359" s="47"/>
      <c r="L1359" s="47"/>
    </row>
    <row r="1360" spans="1:12">
      <c r="A1360" s="47"/>
      <c r="B1360" s="47"/>
      <c r="C1360" s="47"/>
      <c r="D1360" s="47"/>
      <c r="E1360" s="47"/>
      <c r="F1360" s="47"/>
      <c r="G1360" s="47"/>
      <c r="H1360" s="47"/>
      <c r="I1360" s="47"/>
      <c r="J1360" s="47"/>
      <c r="K1360" s="47"/>
      <c r="L1360" s="47"/>
    </row>
    <row r="1361" spans="1:12">
      <c r="A1361" s="47"/>
      <c r="B1361" s="47"/>
      <c r="C1361" s="47"/>
      <c r="D1361" s="47"/>
      <c r="E1361" s="47"/>
      <c r="F1361" s="47"/>
      <c r="G1361" s="47"/>
      <c r="H1361" s="47"/>
      <c r="I1361" s="47"/>
      <c r="J1361" s="47"/>
      <c r="K1361" s="47"/>
      <c r="L1361" s="47"/>
    </row>
    <row r="1362" spans="1:12">
      <c r="A1362" s="47"/>
      <c r="B1362" s="47"/>
      <c r="C1362" s="47"/>
      <c r="D1362" s="47"/>
      <c r="E1362" s="47"/>
      <c r="F1362" s="47"/>
      <c r="G1362" s="47"/>
      <c r="H1362" s="47"/>
      <c r="I1362" s="47"/>
      <c r="J1362" s="47"/>
      <c r="K1362" s="47"/>
      <c r="L1362" s="47"/>
    </row>
    <row r="1363" spans="1:12">
      <c r="A1363" s="47"/>
      <c r="B1363" s="47"/>
      <c r="C1363" s="47"/>
      <c r="D1363" s="47"/>
      <c r="E1363" s="47"/>
      <c r="F1363" s="47"/>
      <c r="G1363" s="47"/>
      <c r="H1363" s="47"/>
      <c r="I1363" s="47"/>
      <c r="J1363" s="47"/>
      <c r="K1363" s="47"/>
      <c r="L1363" s="47"/>
    </row>
    <row r="1364" spans="1:12">
      <c r="A1364" s="47"/>
      <c r="B1364" s="47"/>
      <c r="C1364" s="47"/>
      <c r="D1364" s="47"/>
      <c r="E1364" s="47"/>
      <c r="F1364" s="47"/>
      <c r="G1364" s="47"/>
      <c r="H1364" s="47"/>
      <c r="I1364" s="47"/>
      <c r="J1364" s="47"/>
      <c r="K1364" s="47"/>
      <c r="L1364" s="47"/>
    </row>
    <row r="1365" spans="1:12">
      <c r="A1365" s="47"/>
      <c r="B1365" s="47"/>
      <c r="C1365" s="47"/>
      <c r="D1365" s="47"/>
      <c r="E1365" s="47"/>
      <c r="F1365" s="47"/>
      <c r="G1365" s="47"/>
      <c r="H1365" s="47"/>
      <c r="I1365" s="47"/>
      <c r="J1365" s="47"/>
      <c r="K1365" s="47"/>
      <c r="L1365" s="47"/>
    </row>
    <row r="1366" spans="1:12">
      <c r="A1366" s="47"/>
      <c r="B1366" s="47"/>
      <c r="C1366" s="47"/>
      <c r="D1366" s="47"/>
      <c r="E1366" s="47"/>
      <c r="F1366" s="47"/>
      <c r="G1366" s="47"/>
      <c r="H1366" s="47"/>
      <c r="I1366" s="47"/>
      <c r="J1366" s="47"/>
      <c r="K1366" s="47"/>
      <c r="L1366" s="47"/>
    </row>
    <row r="1367" spans="1:12">
      <c r="A1367" s="47"/>
      <c r="B1367" s="47"/>
      <c r="C1367" s="47"/>
      <c r="D1367" s="47"/>
      <c r="E1367" s="47"/>
      <c r="F1367" s="47"/>
      <c r="G1367" s="47"/>
      <c r="H1367" s="47"/>
      <c r="I1367" s="47"/>
      <c r="J1367" s="47"/>
      <c r="K1367" s="47"/>
      <c r="L1367" s="47"/>
    </row>
    <row r="1368" spans="1:12">
      <c r="A1368" s="47"/>
      <c r="B1368" s="47"/>
      <c r="C1368" s="47"/>
      <c r="D1368" s="47"/>
      <c r="E1368" s="47"/>
      <c r="F1368" s="47"/>
      <c r="G1368" s="47"/>
      <c r="H1368" s="47"/>
      <c r="I1368" s="47"/>
      <c r="J1368" s="47"/>
      <c r="K1368" s="47"/>
      <c r="L1368" s="47"/>
    </row>
    <row r="1369" spans="1:12">
      <c r="A1369" s="47"/>
      <c r="B1369" s="47"/>
      <c r="C1369" s="47"/>
      <c r="D1369" s="47"/>
      <c r="E1369" s="47"/>
      <c r="F1369" s="47"/>
      <c r="G1369" s="47"/>
      <c r="H1369" s="47"/>
      <c r="I1369" s="47"/>
      <c r="J1369" s="47"/>
      <c r="K1369" s="47"/>
      <c r="L1369" s="47"/>
    </row>
    <row r="1370" spans="1:12">
      <c r="A1370" s="47"/>
      <c r="B1370" s="47"/>
      <c r="C1370" s="47"/>
      <c r="D1370" s="47"/>
      <c r="E1370" s="47"/>
      <c r="F1370" s="47"/>
      <c r="G1370" s="47"/>
      <c r="H1370" s="47"/>
      <c r="I1370" s="47"/>
      <c r="J1370" s="47"/>
      <c r="K1370" s="47"/>
      <c r="L1370" s="47"/>
    </row>
    <row r="1371" spans="1:12">
      <c r="A1371" s="47"/>
      <c r="B1371" s="47"/>
      <c r="C1371" s="47"/>
      <c r="D1371" s="47"/>
      <c r="E1371" s="47"/>
      <c r="F1371" s="47"/>
      <c r="G1371" s="47"/>
      <c r="H1371" s="47"/>
      <c r="I1371" s="47"/>
      <c r="J1371" s="47"/>
      <c r="K1371" s="47"/>
      <c r="L1371" s="47"/>
    </row>
    <row r="1372" spans="1:12">
      <c r="A1372" s="47"/>
      <c r="B1372" s="47"/>
      <c r="C1372" s="47"/>
      <c r="D1372" s="47"/>
      <c r="E1372" s="47"/>
      <c r="F1372" s="47"/>
      <c r="G1372" s="47"/>
      <c r="H1372" s="47"/>
      <c r="I1372" s="47"/>
      <c r="J1372" s="47"/>
      <c r="K1372" s="47"/>
      <c r="L1372" s="47"/>
    </row>
    <row r="1373" spans="1:12">
      <c r="A1373" s="47"/>
      <c r="B1373" s="47"/>
      <c r="C1373" s="47"/>
      <c r="D1373" s="47"/>
      <c r="E1373" s="47"/>
      <c r="F1373" s="47"/>
      <c r="G1373" s="47"/>
      <c r="H1373" s="47"/>
      <c r="I1373" s="47"/>
      <c r="J1373" s="47"/>
      <c r="K1373" s="47"/>
      <c r="L1373" s="47"/>
    </row>
    <row r="1374" spans="1:12">
      <c r="A1374" s="47"/>
      <c r="B1374" s="47"/>
      <c r="C1374" s="47"/>
      <c r="D1374" s="47"/>
      <c r="E1374" s="47"/>
      <c r="F1374" s="47"/>
      <c r="G1374" s="47"/>
      <c r="H1374" s="47"/>
      <c r="I1374" s="47"/>
      <c r="J1374" s="47"/>
      <c r="K1374" s="47"/>
      <c r="L1374" s="47"/>
    </row>
    <row r="1375" spans="1:12">
      <c r="A1375" s="47"/>
      <c r="B1375" s="47"/>
      <c r="C1375" s="47"/>
      <c r="D1375" s="47"/>
      <c r="E1375" s="47"/>
      <c r="F1375" s="47"/>
      <c r="G1375" s="47"/>
      <c r="H1375" s="47"/>
      <c r="I1375" s="47"/>
      <c r="J1375" s="47"/>
      <c r="K1375" s="47"/>
      <c r="L1375" s="47"/>
    </row>
    <row r="1376" spans="1:12">
      <c r="A1376" s="47"/>
      <c r="B1376" s="47"/>
      <c r="C1376" s="47"/>
      <c r="D1376" s="47"/>
      <c r="E1376" s="47"/>
      <c r="F1376" s="47"/>
      <c r="G1376" s="47"/>
      <c r="H1376" s="47"/>
      <c r="I1376" s="47"/>
      <c r="J1376" s="47"/>
      <c r="K1376" s="47"/>
      <c r="L1376" s="47"/>
    </row>
    <row r="1377" spans="1:12">
      <c r="A1377" s="47"/>
      <c r="B1377" s="47"/>
      <c r="C1377" s="47"/>
      <c r="D1377" s="47"/>
      <c r="E1377" s="47"/>
      <c r="F1377" s="47"/>
      <c r="G1377" s="47"/>
      <c r="H1377" s="47"/>
      <c r="I1377" s="47"/>
      <c r="J1377" s="47"/>
      <c r="K1377" s="47"/>
      <c r="L1377" s="47"/>
    </row>
    <row r="1378" spans="1:12">
      <c r="A1378" s="47"/>
      <c r="B1378" s="47"/>
      <c r="C1378" s="47"/>
      <c r="D1378" s="47"/>
      <c r="E1378" s="47"/>
      <c r="F1378" s="47"/>
      <c r="G1378" s="47"/>
      <c r="H1378" s="47"/>
      <c r="I1378" s="47"/>
      <c r="J1378" s="47"/>
      <c r="K1378" s="47"/>
      <c r="L1378" s="47"/>
    </row>
    <row r="1379" spans="1:12">
      <c r="A1379" s="47"/>
      <c r="B1379" s="47"/>
      <c r="C1379" s="47"/>
      <c r="D1379" s="47"/>
      <c r="E1379" s="47"/>
      <c r="F1379" s="47"/>
      <c r="G1379" s="47"/>
      <c r="H1379" s="47"/>
      <c r="I1379" s="47"/>
      <c r="J1379" s="47"/>
      <c r="K1379" s="47"/>
      <c r="L1379" s="47"/>
    </row>
    <row r="1380" spans="1:12">
      <c r="A1380" s="47"/>
      <c r="B1380" s="47"/>
      <c r="C1380" s="47"/>
      <c r="D1380" s="47"/>
      <c r="E1380" s="47"/>
      <c r="F1380" s="47"/>
      <c r="G1380" s="47"/>
      <c r="H1380" s="47"/>
      <c r="I1380" s="47"/>
      <c r="J1380" s="47"/>
      <c r="K1380" s="47"/>
      <c r="L1380" s="47"/>
    </row>
    <row r="1381" spans="1:12">
      <c r="A1381" s="47"/>
      <c r="B1381" s="47"/>
      <c r="C1381" s="47"/>
      <c r="D1381" s="47"/>
      <c r="E1381" s="47"/>
      <c r="F1381" s="47"/>
      <c r="G1381" s="47"/>
      <c r="H1381" s="47"/>
      <c r="I1381" s="47"/>
      <c r="J1381" s="47"/>
      <c r="K1381" s="47"/>
      <c r="L1381" s="47"/>
    </row>
    <row r="1382" spans="1:12">
      <c r="A1382" s="47"/>
      <c r="B1382" s="47"/>
      <c r="C1382" s="47"/>
      <c r="D1382" s="47"/>
      <c r="E1382" s="47"/>
      <c r="F1382" s="47"/>
      <c r="G1382" s="47"/>
      <c r="H1382" s="47"/>
      <c r="I1382" s="47"/>
      <c r="J1382" s="47"/>
      <c r="K1382" s="47"/>
      <c r="L1382" s="47"/>
    </row>
    <row r="1383" spans="1:12">
      <c r="A1383" s="47"/>
      <c r="B1383" s="47"/>
      <c r="C1383" s="47"/>
      <c r="D1383" s="47"/>
      <c r="E1383" s="47"/>
      <c r="F1383" s="47"/>
      <c r="G1383" s="47"/>
      <c r="H1383" s="47"/>
      <c r="I1383" s="47"/>
      <c r="J1383" s="47"/>
      <c r="K1383" s="47"/>
      <c r="L1383" s="47"/>
    </row>
    <row r="1384" spans="1:12">
      <c r="A1384" s="47"/>
      <c r="B1384" s="47"/>
      <c r="C1384" s="47"/>
      <c r="D1384" s="47"/>
      <c r="E1384" s="47"/>
      <c r="F1384" s="47"/>
      <c r="G1384" s="47"/>
      <c r="H1384" s="47"/>
      <c r="I1384" s="47"/>
      <c r="J1384" s="47"/>
      <c r="K1384" s="47"/>
      <c r="L1384" s="47"/>
    </row>
    <row r="1385" spans="1:12">
      <c r="A1385" s="47"/>
      <c r="B1385" s="47"/>
      <c r="C1385" s="47"/>
      <c r="D1385" s="47"/>
      <c r="E1385" s="47"/>
      <c r="F1385" s="47"/>
      <c r="G1385" s="47"/>
      <c r="H1385" s="47"/>
      <c r="I1385" s="47"/>
      <c r="J1385" s="47"/>
      <c r="K1385" s="47"/>
      <c r="L1385" s="47"/>
    </row>
    <row r="1386" spans="1:12">
      <c r="A1386" s="47"/>
      <c r="B1386" s="47"/>
      <c r="C1386" s="47"/>
      <c r="D1386" s="47"/>
      <c r="E1386" s="47"/>
      <c r="F1386" s="47"/>
      <c r="G1386" s="47"/>
      <c r="H1386" s="47"/>
      <c r="I1386" s="47"/>
      <c r="J1386" s="47"/>
      <c r="K1386" s="47"/>
      <c r="L1386" s="47"/>
    </row>
    <row r="1387" spans="1:12">
      <c r="A1387" s="47"/>
      <c r="B1387" s="47"/>
      <c r="C1387" s="47"/>
      <c r="D1387" s="47"/>
      <c r="E1387" s="47"/>
      <c r="F1387" s="47"/>
      <c r="G1387" s="47"/>
      <c r="H1387" s="47"/>
      <c r="I1387" s="47"/>
      <c r="J1387" s="47"/>
      <c r="K1387" s="47"/>
      <c r="L1387" s="47"/>
    </row>
    <row r="1388" spans="1:12">
      <c r="A1388" s="47"/>
      <c r="B1388" s="47"/>
      <c r="C1388" s="47"/>
      <c r="D1388" s="47"/>
      <c r="E1388" s="47"/>
      <c r="F1388" s="47"/>
      <c r="G1388" s="47"/>
      <c r="H1388" s="47"/>
      <c r="I1388" s="47"/>
      <c r="J1388" s="47"/>
      <c r="K1388" s="47"/>
      <c r="L1388" s="47"/>
    </row>
    <row r="1389" spans="1:12">
      <c r="A1389" s="47"/>
      <c r="B1389" s="47"/>
      <c r="C1389" s="47"/>
      <c r="D1389" s="47"/>
      <c r="E1389" s="47"/>
      <c r="F1389" s="47"/>
      <c r="G1389" s="47"/>
      <c r="H1389" s="47"/>
      <c r="I1389" s="47"/>
      <c r="J1389" s="47"/>
      <c r="K1389" s="47"/>
      <c r="L1389" s="47"/>
    </row>
    <row r="1390" spans="1:12">
      <c r="A1390" s="47"/>
      <c r="B1390" s="47"/>
      <c r="C1390" s="47"/>
      <c r="D1390" s="47"/>
      <c r="E1390" s="47"/>
      <c r="F1390" s="47"/>
      <c r="G1390" s="47"/>
      <c r="H1390" s="47"/>
      <c r="I1390" s="47"/>
      <c r="J1390" s="47"/>
      <c r="K1390" s="47"/>
      <c r="L1390" s="47"/>
    </row>
    <row r="1391" spans="1:12">
      <c r="A1391" s="47"/>
      <c r="B1391" s="47"/>
      <c r="C1391" s="47"/>
      <c r="D1391" s="47"/>
      <c r="E1391" s="47"/>
      <c r="F1391" s="47"/>
      <c r="G1391" s="47"/>
      <c r="H1391" s="47"/>
      <c r="I1391" s="47"/>
      <c r="J1391" s="47"/>
      <c r="K1391" s="47"/>
      <c r="L1391" s="47"/>
    </row>
    <row r="1392" spans="1:12">
      <c r="A1392" s="47"/>
      <c r="B1392" s="47"/>
      <c r="C1392" s="47"/>
      <c r="D1392" s="47"/>
      <c r="E1392" s="47"/>
      <c r="F1392" s="47"/>
      <c r="G1392" s="47"/>
      <c r="H1392" s="47"/>
      <c r="I1392" s="47"/>
      <c r="J1392" s="47"/>
      <c r="K1392" s="47"/>
      <c r="L1392" s="47"/>
    </row>
    <row r="1393" spans="1:12">
      <c r="A1393" s="47"/>
      <c r="B1393" s="47"/>
      <c r="C1393" s="47"/>
      <c r="D1393" s="47"/>
      <c r="E1393" s="47"/>
      <c r="F1393" s="47"/>
      <c r="G1393" s="47"/>
      <c r="H1393" s="47"/>
      <c r="I1393" s="47"/>
      <c r="J1393" s="47"/>
      <c r="K1393" s="47"/>
      <c r="L1393" s="47"/>
    </row>
    <row r="1394" spans="1:12">
      <c r="A1394" s="47"/>
      <c r="B1394" s="47"/>
      <c r="C1394" s="47"/>
      <c r="D1394" s="47"/>
      <c r="E1394" s="47"/>
      <c r="F1394" s="47"/>
      <c r="G1394" s="47"/>
      <c r="H1394" s="47"/>
      <c r="I1394" s="47"/>
      <c r="J1394" s="47"/>
      <c r="K1394" s="47"/>
      <c r="L1394" s="47"/>
    </row>
    <row r="1395" spans="1:12">
      <c r="A1395" s="47"/>
      <c r="B1395" s="47"/>
      <c r="C1395" s="47"/>
      <c r="D1395" s="47"/>
      <c r="E1395" s="47"/>
      <c r="F1395" s="47"/>
      <c r="G1395" s="47"/>
      <c r="H1395" s="47"/>
      <c r="I1395" s="47"/>
      <c r="J1395" s="47"/>
      <c r="K1395" s="47"/>
      <c r="L1395" s="47"/>
    </row>
    <row r="1396" spans="1:12">
      <c r="A1396" s="47"/>
      <c r="B1396" s="47"/>
      <c r="C1396" s="47"/>
      <c r="D1396" s="47"/>
      <c r="E1396" s="47"/>
      <c r="F1396" s="47"/>
      <c r="G1396" s="47"/>
      <c r="H1396" s="47"/>
      <c r="I1396" s="47"/>
      <c r="J1396" s="47"/>
      <c r="K1396" s="47"/>
      <c r="L1396" s="47"/>
    </row>
    <row r="1397" spans="1:12">
      <c r="A1397" s="47"/>
      <c r="B1397" s="47"/>
      <c r="C1397" s="47"/>
      <c r="D1397" s="47"/>
      <c r="E1397" s="47"/>
      <c r="F1397" s="47"/>
      <c r="G1397" s="47"/>
      <c r="H1397" s="47"/>
      <c r="I1397" s="47"/>
      <c r="J1397" s="47"/>
      <c r="K1397" s="47"/>
      <c r="L1397" s="47"/>
    </row>
    <row r="1398" spans="1:12">
      <c r="A1398" s="47"/>
      <c r="B1398" s="47"/>
      <c r="C1398" s="47"/>
      <c r="D1398" s="47"/>
      <c r="E1398" s="47"/>
      <c r="F1398" s="47"/>
      <c r="G1398" s="47"/>
      <c r="H1398" s="47"/>
      <c r="I1398" s="47"/>
      <c r="J1398" s="47"/>
      <c r="K1398" s="47"/>
      <c r="L1398" s="47"/>
    </row>
    <row r="1399" spans="1:12">
      <c r="A1399" s="47"/>
      <c r="B1399" s="47"/>
      <c r="C1399" s="47"/>
      <c r="D1399" s="47"/>
      <c r="E1399" s="47"/>
      <c r="F1399" s="47"/>
      <c r="G1399" s="47"/>
      <c r="H1399" s="47"/>
      <c r="I1399" s="47"/>
      <c r="J1399" s="47"/>
      <c r="K1399" s="47"/>
      <c r="L1399" s="47"/>
    </row>
    <row r="1400" spans="1:12">
      <c r="A1400" s="47"/>
      <c r="B1400" s="47"/>
      <c r="C1400" s="47"/>
      <c r="D1400" s="47"/>
      <c r="E1400" s="47"/>
      <c r="F1400" s="47"/>
      <c r="G1400" s="47"/>
      <c r="H1400" s="47"/>
      <c r="I1400" s="47"/>
      <c r="J1400" s="47"/>
      <c r="K1400" s="47"/>
      <c r="L1400" s="47"/>
    </row>
    <row r="1401" spans="1:12">
      <c r="A1401" s="47"/>
      <c r="B1401" s="47"/>
      <c r="C1401" s="47"/>
      <c r="D1401" s="47"/>
      <c r="E1401" s="47"/>
      <c r="F1401" s="47"/>
      <c r="G1401" s="47"/>
      <c r="H1401" s="47"/>
      <c r="I1401" s="47"/>
      <c r="J1401" s="47"/>
      <c r="K1401" s="47"/>
      <c r="L1401" s="47"/>
    </row>
    <row r="1402" spans="1:12">
      <c r="A1402" s="47"/>
      <c r="B1402" s="47"/>
      <c r="C1402" s="47"/>
      <c r="D1402" s="47"/>
      <c r="E1402" s="47"/>
      <c r="F1402" s="47"/>
      <c r="G1402" s="47"/>
      <c r="H1402" s="47"/>
      <c r="I1402" s="47"/>
      <c r="J1402" s="47"/>
      <c r="K1402" s="47"/>
      <c r="L1402" s="47"/>
    </row>
    <row r="1403" spans="1:12">
      <c r="A1403" s="47"/>
      <c r="B1403" s="47"/>
      <c r="C1403" s="47"/>
      <c r="D1403" s="47"/>
      <c r="E1403" s="47"/>
      <c r="F1403" s="47"/>
      <c r="G1403" s="47"/>
      <c r="H1403" s="47"/>
      <c r="I1403" s="47"/>
      <c r="J1403" s="47"/>
      <c r="K1403" s="47"/>
      <c r="L1403" s="47"/>
    </row>
    <row r="1404" spans="1:12">
      <c r="A1404" s="47"/>
      <c r="B1404" s="47"/>
      <c r="C1404" s="47"/>
      <c r="D1404" s="47"/>
      <c r="E1404" s="47"/>
      <c r="F1404" s="47"/>
      <c r="G1404" s="47"/>
      <c r="H1404" s="47"/>
      <c r="I1404" s="47"/>
      <c r="J1404" s="47"/>
      <c r="K1404" s="47"/>
      <c r="L1404" s="47"/>
    </row>
    <row r="1405" spans="1:12">
      <c r="A1405" s="47"/>
      <c r="B1405" s="47"/>
      <c r="C1405" s="47"/>
      <c r="D1405" s="47"/>
      <c r="E1405" s="47"/>
      <c r="F1405" s="47"/>
      <c r="G1405" s="47"/>
      <c r="H1405" s="47"/>
      <c r="I1405" s="47"/>
      <c r="J1405" s="47"/>
      <c r="K1405" s="47"/>
      <c r="L1405" s="47"/>
    </row>
    <row r="1406" spans="1:12">
      <c r="A1406" s="47"/>
      <c r="B1406" s="47"/>
      <c r="C1406" s="47"/>
      <c r="D1406" s="47"/>
      <c r="E1406" s="47"/>
      <c r="F1406" s="47"/>
      <c r="G1406" s="47"/>
      <c r="H1406" s="47"/>
      <c r="I1406" s="47"/>
      <c r="J1406" s="47"/>
      <c r="K1406" s="47"/>
      <c r="L1406" s="47"/>
    </row>
    <row r="1407" spans="1:12">
      <c r="A1407" s="47"/>
      <c r="B1407" s="47"/>
      <c r="C1407" s="47"/>
      <c r="D1407" s="47"/>
      <c r="E1407" s="47"/>
      <c r="F1407" s="47"/>
      <c r="G1407" s="47"/>
      <c r="H1407" s="47"/>
      <c r="I1407" s="47"/>
      <c r="J1407" s="47"/>
      <c r="K1407" s="47"/>
      <c r="L1407" s="47"/>
    </row>
    <row r="1408" spans="1:12">
      <c r="A1408" s="47"/>
      <c r="B1408" s="47"/>
      <c r="C1408" s="47"/>
      <c r="D1408" s="47"/>
      <c r="E1408" s="47"/>
      <c r="F1408" s="47"/>
      <c r="G1408" s="47"/>
      <c r="H1408" s="47"/>
      <c r="I1408" s="47"/>
      <c r="J1408" s="47"/>
      <c r="K1408" s="47"/>
      <c r="L1408" s="47"/>
    </row>
    <row r="1409" spans="1:12">
      <c r="A1409" s="47"/>
      <c r="B1409" s="47"/>
      <c r="C1409" s="47"/>
      <c r="D1409" s="47"/>
      <c r="E1409" s="47"/>
      <c r="F1409" s="47"/>
      <c r="G1409" s="47"/>
      <c r="H1409" s="47"/>
      <c r="I1409" s="47"/>
      <c r="J1409" s="47"/>
      <c r="K1409" s="47"/>
      <c r="L1409" s="47"/>
    </row>
    <row r="1410" spans="1:12">
      <c r="A1410" s="47"/>
      <c r="B1410" s="47"/>
      <c r="C1410" s="47"/>
      <c r="D1410" s="47"/>
      <c r="E1410" s="47"/>
      <c r="F1410" s="47"/>
      <c r="G1410" s="47"/>
      <c r="H1410" s="47"/>
      <c r="I1410" s="47"/>
      <c r="J1410" s="47"/>
      <c r="K1410" s="47"/>
      <c r="L1410" s="47"/>
    </row>
    <row r="1411" spans="1:12">
      <c r="A1411" s="47"/>
      <c r="B1411" s="47"/>
      <c r="C1411" s="47"/>
      <c r="D1411" s="47"/>
      <c r="E1411" s="47"/>
      <c r="F1411" s="47"/>
      <c r="G1411" s="47"/>
      <c r="H1411" s="47"/>
      <c r="I1411" s="47"/>
      <c r="J1411" s="47"/>
      <c r="K1411" s="47"/>
      <c r="L1411" s="47"/>
    </row>
    <row r="1412" spans="1:12">
      <c r="A1412" s="47"/>
      <c r="B1412" s="47"/>
      <c r="C1412" s="47"/>
      <c r="D1412" s="47"/>
      <c r="E1412" s="47"/>
      <c r="F1412" s="47"/>
      <c r="G1412" s="47"/>
      <c r="H1412" s="47"/>
      <c r="I1412" s="47"/>
      <c r="J1412" s="47"/>
      <c r="K1412" s="47"/>
      <c r="L1412" s="47"/>
    </row>
    <row r="1413" spans="1:12">
      <c r="A1413" s="47"/>
      <c r="B1413" s="47"/>
      <c r="C1413" s="47"/>
      <c r="D1413" s="47"/>
      <c r="E1413" s="47"/>
      <c r="F1413" s="47"/>
      <c r="G1413" s="47"/>
      <c r="H1413" s="47"/>
      <c r="I1413" s="47"/>
      <c r="J1413" s="47"/>
      <c r="K1413" s="47"/>
      <c r="L1413" s="47"/>
    </row>
    <row r="1414" spans="1:12">
      <c r="A1414" s="47"/>
      <c r="B1414" s="47"/>
      <c r="C1414" s="47"/>
      <c r="D1414" s="47"/>
      <c r="E1414" s="47"/>
      <c r="F1414" s="47"/>
      <c r="G1414" s="47"/>
      <c r="H1414" s="47"/>
      <c r="I1414" s="47"/>
      <c r="J1414" s="47"/>
      <c r="K1414" s="47"/>
      <c r="L1414" s="47"/>
    </row>
    <row r="1415" spans="1:12">
      <c r="A1415" s="47"/>
      <c r="B1415" s="47"/>
      <c r="C1415" s="47"/>
      <c r="D1415" s="47"/>
      <c r="E1415" s="47"/>
      <c r="F1415" s="47"/>
      <c r="G1415" s="47"/>
      <c r="H1415" s="47"/>
      <c r="I1415" s="47"/>
      <c r="J1415" s="47"/>
      <c r="K1415" s="47"/>
      <c r="L1415" s="47"/>
    </row>
    <row r="1416" spans="1:12">
      <c r="A1416" s="47"/>
      <c r="B1416" s="47"/>
      <c r="C1416" s="47"/>
      <c r="D1416" s="47"/>
      <c r="E1416" s="47"/>
      <c r="F1416" s="47"/>
      <c r="G1416" s="47"/>
      <c r="H1416" s="47"/>
      <c r="I1416" s="47"/>
      <c r="J1416" s="47"/>
      <c r="K1416" s="47"/>
      <c r="L1416" s="47"/>
    </row>
    <row r="1417" spans="1:12">
      <c r="A1417" s="47"/>
      <c r="B1417" s="47"/>
      <c r="C1417" s="47"/>
      <c r="D1417" s="47"/>
      <c r="E1417" s="47"/>
      <c r="F1417" s="47"/>
      <c r="G1417" s="47"/>
      <c r="H1417" s="47"/>
      <c r="I1417" s="47"/>
      <c r="J1417" s="47"/>
      <c r="K1417" s="47"/>
      <c r="L1417" s="47"/>
    </row>
    <row r="1418" spans="1:12">
      <c r="A1418" s="47"/>
      <c r="B1418" s="47"/>
      <c r="C1418" s="47"/>
      <c r="D1418" s="47"/>
      <c r="E1418" s="47"/>
      <c r="F1418" s="47"/>
      <c r="G1418" s="47"/>
      <c r="H1418" s="47"/>
      <c r="I1418" s="47"/>
      <c r="J1418" s="47"/>
      <c r="K1418" s="47"/>
      <c r="L1418" s="47"/>
    </row>
    <row r="1419" spans="1:12">
      <c r="A1419" s="47"/>
      <c r="B1419" s="47"/>
      <c r="C1419" s="47"/>
      <c r="D1419" s="47"/>
      <c r="E1419" s="47"/>
      <c r="F1419" s="47"/>
      <c r="G1419" s="47"/>
      <c r="H1419" s="47"/>
      <c r="I1419" s="47"/>
      <c r="J1419" s="47"/>
      <c r="K1419" s="47"/>
      <c r="L1419" s="47"/>
    </row>
    <row r="1420" spans="1:12">
      <c r="A1420" s="47"/>
      <c r="B1420" s="47"/>
      <c r="C1420" s="47"/>
      <c r="D1420" s="47"/>
      <c r="E1420" s="47"/>
      <c r="F1420" s="47"/>
      <c r="G1420" s="47"/>
      <c r="H1420" s="47"/>
      <c r="I1420" s="47"/>
      <c r="J1420" s="47"/>
      <c r="K1420" s="47"/>
      <c r="L1420" s="47"/>
    </row>
    <row r="1421" spans="1:12">
      <c r="A1421" s="47"/>
      <c r="B1421" s="47"/>
      <c r="C1421" s="47"/>
      <c r="D1421" s="47"/>
      <c r="E1421" s="47"/>
      <c r="F1421" s="47"/>
      <c r="G1421" s="47"/>
      <c r="H1421" s="47"/>
      <c r="I1421" s="47"/>
      <c r="J1421" s="47"/>
      <c r="K1421" s="47"/>
      <c r="L1421" s="47"/>
    </row>
    <row r="1422" spans="1:12">
      <c r="A1422" s="47"/>
      <c r="B1422" s="47"/>
      <c r="C1422" s="47"/>
      <c r="D1422" s="47"/>
      <c r="E1422" s="47"/>
      <c r="F1422" s="47"/>
      <c r="G1422" s="47"/>
      <c r="H1422" s="47"/>
      <c r="I1422" s="47"/>
      <c r="J1422" s="47"/>
      <c r="K1422" s="47"/>
      <c r="L1422" s="47"/>
    </row>
    <row r="1423" spans="1:12">
      <c r="A1423" s="47"/>
      <c r="B1423" s="47"/>
      <c r="C1423" s="47"/>
      <c r="D1423" s="47"/>
      <c r="E1423" s="47"/>
      <c r="F1423" s="47"/>
      <c r="G1423" s="47"/>
      <c r="H1423" s="47"/>
      <c r="I1423" s="47"/>
      <c r="J1423" s="47"/>
      <c r="K1423" s="47"/>
      <c r="L1423" s="47"/>
    </row>
    <row r="1424" spans="1:12">
      <c r="A1424" s="47"/>
      <c r="B1424" s="47"/>
      <c r="C1424" s="47"/>
      <c r="D1424" s="47"/>
      <c r="E1424" s="47"/>
      <c r="F1424" s="47"/>
      <c r="G1424" s="47"/>
      <c r="H1424" s="47"/>
      <c r="I1424" s="47"/>
      <c r="J1424" s="47"/>
      <c r="K1424" s="47"/>
      <c r="L1424" s="47"/>
    </row>
    <row r="1425" spans="1:12">
      <c r="A1425" s="47"/>
      <c r="B1425" s="47"/>
      <c r="C1425" s="47"/>
      <c r="D1425" s="47"/>
      <c r="E1425" s="47"/>
      <c r="F1425" s="47"/>
      <c r="G1425" s="47"/>
      <c r="H1425" s="47"/>
      <c r="I1425" s="47"/>
      <c r="J1425" s="47"/>
      <c r="K1425" s="47"/>
      <c r="L1425" s="47"/>
    </row>
    <row r="1426" spans="1:12">
      <c r="A1426" s="47"/>
      <c r="B1426" s="47"/>
      <c r="C1426" s="47"/>
      <c r="D1426" s="47"/>
      <c r="E1426" s="47"/>
      <c r="F1426" s="47"/>
      <c r="G1426" s="47"/>
      <c r="H1426" s="47"/>
      <c r="I1426" s="47"/>
      <c r="J1426" s="47"/>
      <c r="K1426" s="47"/>
      <c r="L1426" s="47"/>
    </row>
    <row r="1427" spans="1:12">
      <c r="A1427" s="47"/>
      <c r="B1427" s="47"/>
      <c r="C1427" s="47"/>
      <c r="D1427" s="47"/>
      <c r="E1427" s="47"/>
      <c r="F1427" s="47"/>
      <c r="G1427" s="47"/>
      <c r="H1427" s="47"/>
      <c r="I1427" s="47"/>
      <c r="J1427" s="47"/>
      <c r="K1427" s="47"/>
      <c r="L1427" s="47"/>
    </row>
    <row r="1428" spans="1:12">
      <c r="A1428" s="47"/>
      <c r="B1428" s="47"/>
      <c r="C1428" s="47"/>
      <c r="D1428" s="47"/>
      <c r="E1428" s="47"/>
      <c r="F1428" s="47"/>
      <c r="G1428" s="47"/>
      <c r="H1428" s="47"/>
      <c r="I1428" s="47"/>
      <c r="J1428" s="47"/>
      <c r="K1428" s="47"/>
      <c r="L1428" s="47"/>
    </row>
    <row r="1429" spans="1:12">
      <c r="A1429" s="47"/>
      <c r="B1429" s="47"/>
      <c r="C1429" s="47"/>
      <c r="D1429" s="47"/>
      <c r="E1429" s="47"/>
      <c r="F1429" s="47"/>
      <c r="G1429" s="47"/>
      <c r="H1429" s="47"/>
      <c r="I1429" s="47"/>
      <c r="J1429" s="47"/>
      <c r="K1429" s="47"/>
      <c r="L1429" s="47"/>
    </row>
    <row r="1430" spans="1:12">
      <c r="A1430" s="47"/>
      <c r="B1430" s="47"/>
      <c r="C1430" s="47"/>
      <c r="D1430" s="47"/>
      <c r="E1430" s="47"/>
      <c r="F1430" s="47"/>
      <c r="G1430" s="47"/>
      <c r="H1430" s="47"/>
      <c r="I1430" s="47"/>
      <c r="J1430" s="47"/>
      <c r="K1430" s="47"/>
      <c r="L1430" s="47"/>
    </row>
    <row r="1431" spans="1:12">
      <c r="A1431" s="47"/>
      <c r="B1431" s="47"/>
      <c r="C1431" s="47"/>
      <c r="D1431" s="47"/>
      <c r="E1431" s="47"/>
      <c r="F1431" s="47"/>
      <c r="G1431" s="47"/>
      <c r="H1431" s="47"/>
      <c r="I1431" s="47"/>
      <c r="J1431" s="47"/>
      <c r="K1431" s="47"/>
      <c r="L1431" s="47"/>
    </row>
    <row r="1432" spans="1:12">
      <c r="A1432" s="47"/>
      <c r="B1432" s="47"/>
      <c r="C1432" s="47"/>
      <c r="D1432" s="47"/>
      <c r="E1432" s="47"/>
      <c r="F1432" s="47"/>
      <c r="G1432" s="47"/>
      <c r="H1432" s="47"/>
      <c r="I1432" s="47"/>
      <c r="J1432" s="47"/>
      <c r="K1432" s="47"/>
      <c r="L1432" s="47"/>
    </row>
    <row r="1433" spans="1:12">
      <c r="A1433" s="47"/>
      <c r="B1433" s="47"/>
      <c r="C1433" s="47"/>
      <c r="D1433" s="47"/>
      <c r="E1433" s="47"/>
      <c r="F1433" s="47"/>
      <c r="G1433" s="47"/>
      <c r="H1433" s="47"/>
      <c r="I1433" s="47"/>
      <c r="J1433" s="47"/>
      <c r="K1433" s="47"/>
      <c r="L1433" s="47"/>
    </row>
    <row r="1434" spans="1:12">
      <c r="A1434" s="47"/>
      <c r="B1434" s="47"/>
      <c r="C1434" s="47"/>
      <c r="D1434" s="47"/>
      <c r="E1434" s="47"/>
      <c r="F1434" s="47"/>
      <c r="G1434" s="47"/>
      <c r="H1434" s="47"/>
      <c r="I1434" s="47"/>
      <c r="J1434" s="47"/>
      <c r="K1434" s="47"/>
      <c r="L1434" s="47"/>
    </row>
    <row r="1435" spans="1:12">
      <c r="A1435" s="47"/>
      <c r="B1435" s="47"/>
      <c r="C1435" s="47"/>
      <c r="D1435" s="47"/>
      <c r="E1435" s="47"/>
      <c r="F1435" s="47"/>
      <c r="G1435" s="47"/>
      <c r="H1435" s="47"/>
      <c r="I1435" s="47"/>
      <c r="J1435" s="47"/>
      <c r="K1435" s="47"/>
      <c r="L1435" s="47"/>
    </row>
    <row r="1436" spans="1:12">
      <c r="A1436" s="47"/>
      <c r="B1436" s="47"/>
      <c r="C1436" s="47"/>
      <c r="D1436" s="47"/>
      <c r="E1436" s="47"/>
      <c r="F1436" s="47"/>
      <c r="G1436" s="47"/>
      <c r="H1436" s="47"/>
      <c r="I1436" s="47"/>
      <c r="J1436" s="47"/>
      <c r="K1436" s="47"/>
      <c r="L1436" s="47"/>
    </row>
    <row r="1437" spans="1:12">
      <c r="A1437" s="47"/>
      <c r="B1437" s="47"/>
      <c r="C1437" s="47"/>
      <c r="D1437" s="47"/>
      <c r="E1437" s="47"/>
      <c r="F1437" s="47"/>
      <c r="G1437" s="47"/>
      <c r="H1437" s="47"/>
      <c r="I1437" s="47"/>
      <c r="J1437" s="47"/>
      <c r="K1437" s="47"/>
      <c r="L1437" s="47"/>
    </row>
    <row r="1438" spans="1:12">
      <c r="A1438" s="47"/>
      <c r="B1438" s="47"/>
      <c r="C1438" s="47"/>
      <c r="D1438" s="47"/>
      <c r="E1438" s="47"/>
      <c r="F1438" s="47"/>
      <c r="G1438" s="47"/>
      <c r="H1438" s="47"/>
      <c r="I1438" s="47"/>
      <c r="J1438" s="47"/>
      <c r="K1438" s="47"/>
      <c r="L1438" s="47"/>
    </row>
    <row r="1439" spans="1:12">
      <c r="A1439" s="47"/>
      <c r="B1439" s="47"/>
      <c r="C1439" s="47"/>
      <c r="D1439" s="47"/>
      <c r="E1439" s="47"/>
      <c r="F1439" s="47"/>
      <c r="G1439" s="47"/>
      <c r="H1439" s="47"/>
      <c r="I1439" s="47"/>
      <c r="J1439" s="47"/>
      <c r="K1439" s="47"/>
      <c r="L1439" s="47"/>
    </row>
    <row r="1440" spans="1:12">
      <c r="A1440" s="47"/>
      <c r="B1440" s="47"/>
      <c r="C1440" s="47"/>
      <c r="D1440" s="47"/>
      <c r="E1440" s="47"/>
      <c r="F1440" s="47"/>
      <c r="G1440" s="47"/>
      <c r="H1440" s="47"/>
      <c r="I1440" s="47"/>
      <c r="J1440" s="47"/>
      <c r="K1440" s="47"/>
      <c r="L1440" s="47"/>
    </row>
    <row r="1441" spans="1:12">
      <c r="A1441" s="47"/>
      <c r="B1441" s="47"/>
      <c r="C1441" s="47"/>
      <c r="D1441" s="47"/>
      <c r="E1441" s="47"/>
      <c r="F1441" s="47"/>
      <c r="G1441" s="47"/>
      <c r="H1441" s="47"/>
      <c r="I1441" s="47"/>
      <c r="J1441" s="47"/>
      <c r="K1441" s="47"/>
      <c r="L1441" s="47"/>
    </row>
    <row r="1442" spans="1:12">
      <c r="A1442" s="47"/>
      <c r="B1442" s="47"/>
      <c r="C1442" s="47"/>
      <c r="D1442" s="47"/>
      <c r="E1442" s="47"/>
      <c r="F1442" s="47"/>
      <c r="G1442" s="47"/>
      <c r="H1442" s="47"/>
      <c r="I1442" s="47"/>
      <c r="J1442" s="47"/>
      <c r="K1442" s="47"/>
      <c r="L1442" s="47"/>
    </row>
    <row r="1443" spans="1:12">
      <c r="A1443" s="47"/>
      <c r="B1443" s="47"/>
      <c r="C1443" s="47"/>
      <c r="D1443" s="47"/>
      <c r="E1443" s="47"/>
      <c r="F1443" s="47"/>
      <c r="G1443" s="47"/>
      <c r="H1443" s="47"/>
      <c r="I1443" s="47"/>
      <c r="J1443" s="47"/>
      <c r="K1443" s="47"/>
      <c r="L1443" s="47"/>
    </row>
    <row r="1444" spans="1:12">
      <c r="A1444" s="47"/>
      <c r="B1444" s="47"/>
      <c r="C1444" s="47"/>
      <c r="D1444" s="47"/>
      <c r="E1444" s="47"/>
      <c r="F1444" s="47"/>
      <c r="G1444" s="47"/>
      <c r="H1444" s="47"/>
      <c r="I1444" s="47"/>
      <c r="J1444" s="47"/>
      <c r="K1444" s="47"/>
      <c r="L1444" s="47"/>
    </row>
    <row r="1445" spans="1:12">
      <c r="A1445" s="47"/>
      <c r="B1445" s="47"/>
      <c r="C1445" s="47"/>
      <c r="D1445" s="47"/>
      <c r="E1445" s="47"/>
      <c r="F1445" s="47"/>
      <c r="G1445" s="47"/>
      <c r="H1445" s="47"/>
      <c r="I1445" s="47"/>
      <c r="J1445" s="47"/>
      <c r="K1445" s="47"/>
      <c r="L1445" s="47"/>
    </row>
    <row r="1446" spans="1:12">
      <c r="A1446" s="47"/>
      <c r="B1446" s="47"/>
      <c r="C1446" s="47"/>
      <c r="D1446" s="47"/>
      <c r="E1446" s="47"/>
      <c r="F1446" s="47"/>
      <c r="G1446" s="47"/>
      <c r="H1446" s="47"/>
      <c r="I1446" s="47"/>
      <c r="J1446" s="47"/>
      <c r="K1446" s="47"/>
      <c r="L1446" s="47"/>
    </row>
    <row r="1447" spans="1:12">
      <c r="A1447" s="47"/>
      <c r="B1447" s="47"/>
      <c r="C1447" s="47"/>
      <c r="D1447" s="47"/>
      <c r="E1447" s="47"/>
      <c r="F1447" s="47"/>
      <c r="G1447" s="47"/>
      <c r="H1447" s="47"/>
      <c r="I1447" s="47"/>
      <c r="J1447" s="47"/>
      <c r="K1447" s="47"/>
      <c r="L1447" s="47"/>
    </row>
    <row r="1448" spans="1:12">
      <c r="A1448" s="47"/>
      <c r="B1448" s="47"/>
      <c r="C1448" s="47"/>
      <c r="D1448" s="47"/>
      <c r="E1448" s="47"/>
      <c r="F1448" s="47"/>
      <c r="G1448" s="47"/>
      <c r="H1448" s="47"/>
      <c r="I1448" s="47"/>
      <c r="J1448" s="47"/>
      <c r="K1448" s="47"/>
      <c r="L1448" s="47"/>
    </row>
    <row r="1449" spans="1:12">
      <c r="A1449" s="47"/>
      <c r="B1449" s="47"/>
      <c r="C1449" s="47"/>
      <c r="D1449" s="47"/>
      <c r="E1449" s="47"/>
      <c r="F1449" s="47"/>
      <c r="G1449" s="47"/>
      <c r="H1449" s="47"/>
      <c r="I1449" s="47"/>
      <c r="J1449" s="47"/>
      <c r="K1449" s="47"/>
      <c r="L1449" s="47"/>
    </row>
    <row r="1450" spans="1:12">
      <c r="A1450" s="47"/>
      <c r="B1450" s="47"/>
      <c r="C1450" s="47"/>
      <c r="D1450" s="47"/>
      <c r="E1450" s="47"/>
      <c r="F1450" s="47"/>
      <c r="G1450" s="47"/>
      <c r="H1450" s="47"/>
      <c r="I1450" s="47"/>
      <c r="J1450" s="47"/>
      <c r="K1450" s="47"/>
      <c r="L1450" s="47"/>
    </row>
    <row r="1451" spans="1:12">
      <c r="A1451" s="47"/>
      <c r="B1451" s="47"/>
      <c r="C1451" s="47"/>
      <c r="D1451" s="47"/>
      <c r="E1451" s="47"/>
      <c r="F1451" s="47"/>
      <c r="G1451" s="47"/>
      <c r="H1451" s="47"/>
      <c r="I1451" s="47"/>
      <c r="J1451" s="47"/>
      <c r="K1451" s="47"/>
      <c r="L1451" s="47"/>
    </row>
    <row r="1452" spans="1:12">
      <c r="A1452" s="47"/>
      <c r="B1452" s="47"/>
      <c r="C1452" s="47"/>
      <c r="D1452" s="47"/>
      <c r="E1452" s="47"/>
      <c r="F1452" s="47"/>
      <c r="G1452" s="47"/>
      <c r="H1452" s="47"/>
      <c r="I1452" s="47"/>
      <c r="J1452" s="47"/>
      <c r="K1452" s="47"/>
      <c r="L1452" s="47"/>
    </row>
    <row r="1453" spans="1:12">
      <c r="A1453" s="47"/>
      <c r="B1453" s="47"/>
      <c r="C1453" s="47"/>
      <c r="D1453" s="47"/>
      <c r="E1453" s="47"/>
      <c r="F1453" s="47"/>
      <c r="G1453" s="47"/>
      <c r="H1453" s="47"/>
      <c r="I1453" s="47"/>
      <c r="J1453" s="47"/>
      <c r="K1453" s="47"/>
      <c r="L1453" s="47"/>
    </row>
    <row r="1454" spans="1:12">
      <c r="A1454" s="47"/>
      <c r="B1454" s="47"/>
      <c r="C1454" s="47"/>
      <c r="D1454" s="47"/>
      <c r="E1454" s="47"/>
      <c r="F1454" s="47"/>
      <c r="G1454" s="47"/>
      <c r="H1454" s="47"/>
      <c r="I1454" s="47"/>
      <c r="J1454" s="47"/>
      <c r="K1454" s="47"/>
      <c r="L1454" s="47"/>
    </row>
    <row r="1455" spans="1:12">
      <c r="A1455" s="47"/>
      <c r="B1455" s="47"/>
      <c r="C1455" s="47"/>
      <c r="D1455" s="47"/>
      <c r="E1455" s="47"/>
      <c r="F1455" s="47"/>
      <c r="G1455" s="47"/>
      <c r="H1455" s="47"/>
      <c r="I1455" s="47"/>
      <c r="J1455" s="47"/>
      <c r="K1455" s="47"/>
      <c r="L1455" s="47"/>
    </row>
    <row r="1456" spans="1:12">
      <c r="A1456" s="47"/>
      <c r="B1456" s="47"/>
      <c r="C1456" s="47"/>
      <c r="D1456" s="47"/>
      <c r="E1456" s="47"/>
      <c r="F1456" s="47"/>
      <c r="G1456" s="47"/>
      <c r="H1456" s="47"/>
      <c r="I1456" s="47"/>
      <c r="J1456" s="47"/>
      <c r="K1456" s="47"/>
      <c r="L1456" s="47"/>
    </row>
    <row r="1457" spans="1:12">
      <c r="A1457" s="47"/>
      <c r="B1457" s="47"/>
      <c r="C1457" s="47"/>
      <c r="D1457" s="47"/>
      <c r="E1457" s="47"/>
      <c r="F1457" s="47"/>
      <c r="G1457" s="47"/>
      <c r="H1457" s="47"/>
      <c r="I1457" s="47"/>
      <c r="J1457" s="47"/>
      <c r="K1457" s="47"/>
      <c r="L1457" s="47"/>
    </row>
    <row r="1458" spans="1:12">
      <c r="A1458" s="47"/>
      <c r="B1458" s="47"/>
      <c r="C1458" s="47"/>
      <c r="D1458" s="47"/>
      <c r="E1458" s="47"/>
      <c r="F1458" s="47"/>
      <c r="G1458" s="47"/>
      <c r="H1458" s="47"/>
      <c r="I1458" s="47"/>
      <c r="J1458" s="47"/>
      <c r="K1458" s="47"/>
      <c r="L1458" s="47"/>
    </row>
    <row r="1459" spans="1:12">
      <c r="A1459" s="47"/>
      <c r="B1459" s="47"/>
      <c r="C1459" s="47"/>
      <c r="D1459" s="47"/>
      <c r="E1459" s="47"/>
      <c r="F1459" s="47"/>
      <c r="G1459" s="47"/>
      <c r="H1459" s="47"/>
      <c r="I1459" s="47"/>
      <c r="J1459" s="47"/>
      <c r="K1459" s="47"/>
      <c r="L1459" s="47"/>
    </row>
    <row r="1460" spans="1:12">
      <c r="A1460" s="47"/>
      <c r="B1460" s="47"/>
      <c r="C1460" s="47"/>
      <c r="D1460" s="47"/>
      <c r="E1460" s="47"/>
      <c r="F1460" s="47"/>
      <c r="G1460" s="47"/>
      <c r="H1460" s="47"/>
      <c r="I1460" s="47"/>
      <c r="J1460" s="47"/>
      <c r="K1460" s="47"/>
      <c r="L1460" s="47"/>
    </row>
    <row r="1461" spans="1:12">
      <c r="A1461" s="47"/>
      <c r="B1461" s="47"/>
      <c r="C1461" s="47"/>
      <c r="D1461" s="47"/>
      <c r="E1461" s="47"/>
      <c r="F1461" s="47"/>
      <c r="G1461" s="47"/>
      <c r="H1461" s="47"/>
      <c r="I1461" s="47"/>
      <c r="J1461" s="47"/>
      <c r="K1461" s="47"/>
      <c r="L1461" s="47"/>
    </row>
    <row r="1462" spans="1:12">
      <c r="A1462" s="47"/>
      <c r="B1462" s="47"/>
      <c r="C1462" s="47"/>
      <c r="D1462" s="47"/>
      <c r="E1462" s="47"/>
      <c r="F1462" s="47"/>
      <c r="G1462" s="47"/>
      <c r="H1462" s="47"/>
      <c r="I1462" s="47"/>
      <c r="J1462" s="47"/>
      <c r="K1462" s="47"/>
      <c r="L1462" s="47"/>
    </row>
    <row r="1463" spans="1:12">
      <c r="A1463" s="47"/>
      <c r="B1463" s="47"/>
      <c r="C1463" s="47"/>
      <c r="D1463" s="47"/>
      <c r="E1463" s="47"/>
      <c r="F1463" s="47"/>
      <c r="G1463" s="47"/>
      <c r="H1463" s="47"/>
      <c r="I1463" s="47"/>
      <c r="J1463" s="47"/>
      <c r="K1463" s="47"/>
      <c r="L1463" s="47"/>
    </row>
    <row r="1464" spans="1:12">
      <c r="A1464" s="47"/>
      <c r="B1464" s="47"/>
      <c r="C1464" s="47"/>
      <c r="D1464" s="47"/>
      <c r="E1464" s="47"/>
      <c r="F1464" s="47"/>
      <c r="G1464" s="47"/>
      <c r="H1464" s="47"/>
      <c r="I1464" s="47"/>
      <c r="J1464" s="47"/>
      <c r="K1464" s="47"/>
      <c r="L1464" s="47"/>
    </row>
    <row r="1465" spans="1:12">
      <c r="A1465" s="47"/>
      <c r="B1465" s="47"/>
      <c r="C1465" s="47"/>
      <c r="D1465" s="47"/>
      <c r="E1465" s="47"/>
      <c r="F1465" s="47"/>
      <c r="G1465" s="47"/>
      <c r="H1465" s="47"/>
      <c r="I1465" s="47"/>
      <c r="J1465" s="47"/>
      <c r="K1465" s="47"/>
      <c r="L1465" s="47"/>
    </row>
    <row r="1466" spans="1:12">
      <c r="A1466" s="47"/>
      <c r="B1466" s="47"/>
      <c r="C1466" s="47"/>
      <c r="D1466" s="47"/>
      <c r="E1466" s="47"/>
      <c r="F1466" s="47"/>
      <c r="G1466" s="47"/>
      <c r="H1466" s="47"/>
      <c r="I1466" s="47"/>
      <c r="J1466" s="47"/>
      <c r="K1466" s="47"/>
      <c r="L1466" s="47"/>
    </row>
    <row r="1467" spans="1:12">
      <c r="A1467" s="47"/>
      <c r="B1467" s="47"/>
      <c r="C1467" s="47"/>
      <c r="D1467" s="47"/>
      <c r="E1467" s="47"/>
      <c r="F1467" s="47"/>
      <c r="G1467" s="47"/>
      <c r="H1467" s="47"/>
      <c r="I1467" s="47"/>
      <c r="J1467" s="47"/>
      <c r="K1467" s="47"/>
      <c r="L1467" s="47"/>
    </row>
    <row r="1468" spans="1:12">
      <c r="A1468" s="47"/>
      <c r="B1468" s="47"/>
      <c r="C1468" s="47"/>
      <c r="D1468" s="47"/>
      <c r="E1468" s="47"/>
      <c r="F1468" s="47"/>
      <c r="G1468" s="47"/>
      <c r="H1468" s="47"/>
      <c r="I1468" s="47"/>
      <c r="J1468" s="47"/>
      <c r="K1468" s="47"/>
      <c r="L1468" s="47"/>
    </row>
    <row r="1469" spans="1:12">
      <c r="A1469" s="47"/>
      <c r="B1469" s="47"/>
      <c r="C1469" s="47"/>
      <c r="D1469" s="47"/>
      <c r="E1469" s="47"/>
      <c r="F1469" s="47"/>
      <c r="G1469" s="47"/>
      <c r="H1469" s="47"/>
      <c r="I1469" s="47"/>
      <c r="J1469" s="47"/>
      <c r="K1469" s="47"/>
      <c r="L1469" s="47"/>
    </row>
    <row r="1470" spans="1:12">
      <c r="A1470" s="47"/>
      <c r="B1470" s="47"/>
      <c r="C1470" s="47"/>
      <c r="D1470" s="47"/>
      <c r="E1470" s="47"/>
      <c r="F1470" s="47"/>
      <c r="G1470" s="47"/>
      <c r="H1470" s="47"/>
      <c r="I1470" s="47"/>
      <c r="J1470" s="47"/>
      <c r="K1470" s="47"/>
      <c r="L1470" s="47"/>
    </row>
    <row r="1471" spans="1:12">
      <c r="A1471" s="47"/>
      <c r="B1471" s="47"/>
      <c r="C1471" s="47"/>
      <c r="D1471" s="47"/>
      <c r="E1471" s="47"/>
      <c r="F1471" s="47"/>
      <c r="G1471" s="47"/>
      <c r="H1471" s="47"/>
      <c r="I1471" s="47"/>
      <c r="J1471" s="47"/>
      <c r="K1471" s="47"/>
      <c r="L1471" s="47"/>
    </row>
    <row r="1472" spans="1:12">
      <c r="A1472" s="47"/>
      <c r="B1472" s="47"/>
      <c r="C1472" s="47"/>
      <c r="D1472" s="47"/>
      <c r="E1472" s="47"/>
      <c r="F1472" s="47"/>
      <c r="G1472" s="47"/>
      <c r="H1472" s="47"/>
      <c r="I1472" s="47"/>
      <c r="J1472" s="47"/>
      <c r="K1472" s="47"/>
      <c r="L1472" s="47"/>
    </row>
    <row r="1473" spans="1:12">
      <c r="A1473" s="47"/>
      <c r="B1473" s="47"/>
      <c r="C1473" s="47"/>
      <c r="D1473" s="47"/>
      <c r="E1473" s="47"/>
      <c r="F1473" s="47"/>
      <c r="G1473" s="47"/>
      <c r="H1473" s="47"/>
      <c r="I1473" s="47"/>
      <c r="J1473" s="47"/>
      <c r="K1473" s="47"/>
      <c r="L1473" s="47"/>
    </row>
    <row r="1474" spans="1:12">
      <c r="A1474" s="47"/>
      <c r="B1474" s="47"/>
      <c r="C1474" s="47"/>
      <c r="D1474" s="47"/>
      <c r="E1474" s="47"/>
      <c r="F1474" s="47"/>
      <c r="G1474" s="47"/>
      <c r="H1474" s="47"/>
      <c r="I1474" s="47"/>
      <c r="J1474" s="47"/>
      <c r="K1474" s="47"/>
      <c r="L1474" s="47"/>
    </row>
    <row r="1475" spans="1:12">
      <c r="A1475" s="47"/>
      <c r="B1475" s="47"/>
      <c r="C1475" s="47"/>
      <c r="D1475" s="47"/>
      <c r="E1475" s="47"/>
      <c r="F1475" s="47"/>
      <c r="G1475" s="47"/>
      <c r="H1475" s="47"/>
      <c r="I1475" s="47"/>
      <c r="J1475" s="47"/>
      <c r="K1475" s="47"/>
      <c r="L1475" s="47"/>
    </row>
    <row r="1476" spans="1:12">
      <c r="A1476" s="47"/>
      <c r="B1476" s="47"/>
      <c r="C1476" s="47"/>
      <c r="D1476" s="47"/>
      <c r="E1476" s="47"/>
      <c r="F1476" s="47"/>
      <c r="G1476" s="47"/>
      <c r="H1476" s="47"/>
      <c r="I1476" s="47"/>
      <c r="J1476" s="47"/>
      <c r="K1476" s="47"/>
      <c r="L1476" s="47"/>
    </row>
    <row r="1477" spans="1:12">
      <c r="A1477" s="47"/>
      <c r="B1477" s="47"/>
      <c r="C1477" s="47"/>
      <c r="D1477" s="47"/>
      <c r="E1477" s="47"/>
      <c r="F1477" s="47"/>
      <c r="G1477" s="47"/>
      <c r="H1477" s="47"/>
      <c r="I1477" s="47"/>
      <c r="J1477" s="47"/>
      <c r="K1477" s="47"/>
      <c r="L1477" s="47"/>
    </row>
    <row r="1478" spans="1:12">
      <c r="A1478" s="47"/>
      <c r="B1478" s="47"/>
      <c r="C1478" s="47"/>
      <c r="D1478" s="47"/>
      <c r="E1478" s="47"/>
      <c r="F1478" s="47"/>
      <c r="G1478" s="47"/>
      <c r="H1478" s="47"/>
      <c r="I1478" s="47"/>
      <c r="J1478" s="47"/>
      <c r="K1478" s="47"/>
      <c r="L1478" s="47"/>
    </row>
    <row r="1479" spans="1:12">
      <c r="A1479" s="47"/>
      <c r="B1479" s="47"/>
      <c r="C1479" s="47"/>
      <c r="D1479" s="47"/>
      <c r="E1479" s="47"/>
      <c r="F1479" s="47"/>
      <c r="G1479" s="47"/>
      <c r="H1479" s="47"/>
      <c r="I1479" s="47"/>
      <c r="J1479" s="47"/>
      <c r="K1479" s="47"/>
      <c r="L1479" s="47"/>
    </row>
    <row r="1480" spans="1:12">
      <c r="A1480" s="47"/>
      <c r="B1480" s="47"/>
      <c r="C1480" s="47"/>
      <c r="D1480" s="47"/>
      <c r="E1480" s="47"/>
      <c r="F1480" s="47"/>
      <c r="G1480" s="47"/>
      <c r="H1480" s="47"/>
      <c r="I1480" s="47"/>
      <c r="J1480" s="47"/>
      <c r="K1480" s="47"/>
      <c r="L1480" s="47"/>
    </row>
    <row r="1481" spans="1:12">
      <c r="A1481" s="47"/>
      <c r="B1481" s="47"/>
      <c r="C1481" s="47"/>
      <c r="D1481" s="47"/>
      <c r="E1481" s="47"/>
      <c r="F1481" s="47"/>
      <c r="G1481" s="47"/>
      <c r="H1481" s="47"/>
      <c r="I1481" s="47"/>
      <c r="J1481" s="47"/>
      <c r="K1481" s="47"/>
      <c r="L1481" s="47"/>
    </row>
    <row r="1482" spans="1:12">
      <c r="A1482" s="47"/>
      <c r="B1482" s="47"/>
      <c r="C1482" s="47"/>
      <c r="D1482" s="47"/>
      <c r="E1482" s="47"/>
      <c r="F1482" s="47"/>
      <c r="G1482" s="47"/>
      <c r="H1482" s="47"/>
      <c r="I1482" s="47"/>
      <c r="J1482" s="47"/>
      <c r="K1482" s="47"/>
      <c r="L1482" s="47"/>
    </row>
    <row r="1483" spans="1:12">
      <c r="A1483" s="47"/>
      <c r="B1483" s="47"/>
      <c r="C1483" s="47"/>
      <c r="D1483" s="47"/>
      <c r="E1483" s="47"/>
      <c r="F1483" s="47"/>
      <c r="G1483" s="47"/>
      <c r="H1483" s="47"/>
      <c r="I1483" s="47"/>
      <c r="J1483" s="47"/>
      <c r="K1483" s="47"/>
      <c r="L1483" s="47"/>
    </row>
    <row r="1484" spans="1:12">
      <c r="A1484" s="47"/>
      <c r="B1484" s="47"/>
      <c r="C1484" s="47"/>
      <c r="D1484" s="47"/>
      <c r="E1484" s="47"/>
      <c r="F1484" s="47"/>
      <c r="G1484" s="47"/>
      <c r="H1484" s="47"/>
      <c r="I1484" s="47"/>
      <c r="J1484" s="47"/>
      <c r="K1484" s="47"/>
      <c r="L1484" s="47"/>
    </row>
    <row r="1485" spans="1:12">
      <c r="A1485" s="47"/>
      <c r="B1485" s="47"/>
      <c r="C1485" s="47"/>
      <c r="D1485" s="47"/>
      <c r="E1485" s="47"/>
      <c r="F1485" s="47"/>
      <c r="G1485" s="47"/>
      <c r="H1485" s="47"/>
      <c r="I1485" s="47"/>
      <c r="J1485" s="47"/>
      <c r="K1485" s="47"/>
      <c r="L1485" s="47"/>
    </row>
    <row r="1486" spans="1:12">
      <c r="A1486" s="47"/>
      <c r="B1486" s="47"/>
      <c r="C1486" s="47"/>
      <c r="D1486" s="47"/>
      <c r="E1486" s="47"/>
      <c r="F1486" s="47"/>
      <c r="G1486" s="47"/>
      <c r="H1486" s="47"/>
      <c r="I1486" s="47"/>
      <c r="J1486" s="47"/>
      <c r="K1486" s="47"/>
      <c r="L1486" s="47"/>
    </row>
    <row r="1487" spans="1:12">
      <c r="A1487" s="47"/>
      <c r="B1487" s="47"/>
      <c r="C1487" s="47"/>
      <c r="D1487" s="47"/>
      <c r="E1487" s="47"/>
      <c r="F1487" s="47"/>
      <c r="G1487" s="47"/>
      <c r="H1487" s="47"/>
      <c r="I1487" s="47"/>
      <c r="J1487" s="47"/>
      <c r="K1487" s="47"/>
      <c r="L1487" s="47"/>
    </row>
    <row r="1488" spans="1:12">
      <c r="A1488" s="47"/>
      <c r="B1488" s="47"/>
      <c r="C1488" s="47"/>
      <c r="D1488" s="47"/>
      <c r="E1488" s="47"/>
      <c r="F1488" s="47"/>
      <c r="G1488" s="47"/>
      <c r="H1488" s="47"/>
      <c r="I1488" s="47"/>
      <c r="J1488" s="47"/>
      <c r="K1488" s="47"/>
      <c r="L1488" s="47"/>
    </row>
    <row r="1489" spans="1:12">
      <c r="A1489" s="47"/>
      <c r="B1489" s="47"/>
      <c r="C1489" s="47"/>
      <c r="D1489" s="47"/>
      <c r="E1489" s="47"/>
      <c r="F1489" s="47"/>
      <c r="G1489" s="47"/>
      <c r="H1489" s="47"/>
      <c r="I1489" s="47"/>
      <c r="J1489" s="47"/>
      <c r="K1489" s="47"/>
      <c r="L1489" s="47"/>
    </row>
    <row r="1490" spans="1:12">
      <c r="A1490" s="47"/>
      <c r="B1490" s="47"/>
      <c r="C1490" s="47"/>
      <c r="D1490" s="47"/>
      <c r="E1490" s="47"/>
      <c r="F1490" s="47"/>
      <c r="G1490" s="47"/>
      <c r="H1490" s="47"/>
      <c r="I1490" s="47"/>
      <c r="J1490" s="47"/>
      <c r="K1490" s="47"/>
      <c r="L1490" s="47"/>
    </row>
    <row r="1491" spans="1:12">
      <c r="A1491" s="47"/>
      <c r="B1491" s="47"/>
      <c r="C1491" s="47"/>
      <c r="D1491" s="47"/>
      <c r="E1491" s="47"/>
      <c r="F1491" s="47"/>
      <c r="G1491" s="47"/>
      <c r="H1491" s="47"/>
      <c r="I1491" s="47"/>
      <c r="J1491" s="47"/>
      <c r="K1491" s="47"/>
      <c r="L1491" s="47"/>
    </row>
    <row r="1492" spans="1:12">
      <c r="A1492" s="47"/>
      <c r="B1492" s="47"/>
      <c r="C1492" s="47"/>
      <c r="D1492" s="47"/>
      <c r="E1492" s="47"/>
      <c r="F1492" s="47"/>
      <c r="G1492" s="47"/>
      <c r="H1492" s="47"/>
      <c r="I1492" s="47"/>
      <c r="J1492" s="47"/>
      <c r="K1492" s="47"/>
      <c r="L1492" s="47"/>
    </row>
    <row r="1493" spans="1:12">
      <c r="A1493" s="47"/>
      <c r="B1493" s="47"/>
      <c r="C1493" s="47"/>
      <c r="D1493" s="47"/>
      <c r="E1493" s="47"/>
      <c r="F1493" s="47"/>
      <c r="G1493" s="47"/>
      <c r="H1493" s="47"/>
      <c r="I1493" s="47"/>
      <c r="J1493" s="47"/>
      <c r="K1493" s="47"/>
      <c r="L1493" s="47"/>
    </row>
    <row r="1494" spans="1:12">
      <c r="A1494" s="47"/>
      <c r="B1494" s="47"/>
      <c r="C1494" s="47"/>
      <c r="D1494" s="47"/>
      <c r="E1494" s="47"/>
      <c r="F1494" s="47"/>
      <c r="G1494" s="47"/>
      <c r="H1494" s="47"/>
      <c r="I1494" s="47"/>
      <c r="J1494" s="47"/>
      <c r="K1494" s="47"/>
      <c r="L1494" s="47"/>
    </row>
    <row r="1495" spans="1:12">
      <c r="A1495" s="47"/>
      <c r="B1495" s="47"/>
      <c r="C1495" s="47"/>
      <c r="D1495" s="47"/>
      <c r="E1495" s="47"/>
      <c r="F1495" s="47"/>
      <c r="G1495" s="47"/>
      <c r="H1495" s="47"/>
      <c r="I1495" s="47"/>
      <c r="J1495" s="47"/>
      <c r="K1495" s="47"/>
      <c r="L1495" s="47"/>
    </row>
    <row r="1496" spans="1:12">
      <c r="A1496" s="47"/>
      <c r="B1496" s="47"/>
      <c r="C1496" s="47"/>
      <c r="D1496" s="47"/>
      <c r="E1496" s="47"/>
      <c r="F1496" s="47"/>
      <c r="G1496" s="47"/>
      <c r="H1496" s="47"/>
      <c r="I1496" s="47"/>
      <c r="J1496" s="47"/>
      <c r="K1496" s="47"/>
      <c r="L1496" s="47"/>
    </row>
    <row r="1497" spans="1:12">
      <c r="A1497" s="47"/>
      <c r="B1497" s="47"/>
      <c r="C1497" s="47"/>
      <c r="D1497" s="47"/>
      <c r="E1497" s="47"/>
      <c r="F1497" s="47"/>
      <c r="G1497" s="47"/>
      <c r="H1497" s="47"/>
      <c r="I1497" s="47"/>
      <c r="J1497" s="47"/>
      <c r="K1497" s="47"/>
      <c r="L1497" s="47"/>
    </row>
    <row r="1498" spans="1:12">
      <c r="A1498" s="47"/>
      <c r="B1498" s="47"/>
      <c r="C1498" s="47"/>
      <c r="D1498" s="47"/>
      <c r="E1498" s="47"/>
      <c r="F1498" s="47"/>
      <c r="G1498" s="47"/>
      <c r="H1498" s="47"/>
      <c r="I1498" s="47"/>
      <c r="J1498" s="47"/>
      <c r="K1498" s="47"/>
      <c r="L1498" s="47"/>
    </row>
    <row r="1499" spans="1:12">
      <c r="A1499" s="47"/>
      <c r="B1499" s="47"/>
      <c r="C1499" s="47"/>
      <c r="D1499" s="47"/>
      <c r="E1499" s="47"/>
      <c r="F1499" s="47"/>
      <c r="G1499" s="47"/>
      <c r="H1499" s="47"/>
      <c r="I1499" s="47"/>
      <c r="J1499" s="47"/>
      <c r="K1499" s="47"/>
      <c r="L1499" s="47"/>
    </row>
    <row r="1500" spans="1:12">
      <c r="A1500" s="47"/>
      <c r="B1500" s="47"/>
      <c r="C1500" s="47"/>
      <c r="D1500" s="47"/>
      <c r="E1500" s="47"/>
      <c r="F1500" s="47"/>
      <c r="G1500" s="47"/>
      <c r="H1500" s="47"/>
      <c r="I1500" s="47"/>
      <c r="J1500" s="47"/>
      <c r="K1500" s="47"/>
      <c r="L1500" s="47"/>
    </row>
    <row r="1501" spans="1:12">
      <c r="A1501" s="47"/>
      <c r="B1501" s="47"/>
      <c r="C1501" s="47"/>
      <c r="D1501" s="47"/>
      <c r="E1501" s="47"/>
      <c r="F1501" s="47"/>
      <c r="G1501" s="47"/>
      <c r="H1501" s="47"/>
      <c r="I1501" s="47"/>
      <c r="J1501" s="47"/>
      <c r="K1501" s="47"/>
      <c r="L1501" s="47"/>
    </row>
    <row r="1502" spans="1:12">
      <c r="A1502" s="47"/>
      <c r="B1502" s="47"/>
      <c r="C1502" s="47"/>
      <c r="D1502" s="47"/>
      <c r="E1502" s="47"/>
      <c r="F1502" s="47"/>
      <c r="G1502" s="47"/>
      <c r="H1502" s="47"/>
      <c r="I1502" s="47"/>
      <c r="J1502" s="47"/>
      <c r="K1502" s="47"/>
      <c r="L1502" s="47"/>
    </row>
    <row r="1503" spans="1:12">
      <c r="A1503" s="47"/>
      <c r="B1503" s="47"/>
      <c r="C1503" s="47"/>
      <c r="D1503" s="47"/>
      <c r="E1503" s="47"/>
      <c r="F1503" s="47"/>
      <c r="G1503" s="47"/>
      <c r="H1503" s="47"/>
      <c r="I1503" s="47"/>
      <c r="J1503" s="47"/>
      <c r="K1503" s="47"/>
      <c r="L1503" s="47"/>
    </row>
    <row r="1504" spans="1:12">
      <c r="A1504" s="47"/>
      <c r="B1504" s="47"/>
      <c r="C1504" s="47"/>
      <c r="D1504" s="47"/>
      <c r="E1504" s="47"/>
      <c r="F1504" s="47"/>
      <c r="G1504" s="47"/>
      <c r="H1504" s="47"/>
      <c r="I1504" s="47"/>
      <c r="J1504" s="47"/>
      <c r="K1504" s="47"/>
      <c r="L1504" s="47"/>
    </row>
    <row r="1505" spans="1:12">
      <c r="A1505" s="47"/>
      <c r="B1505" s="47"/>
      <c r="C1505" s="47"/>
      <c r="D1505" s="47"/>
      <c r="E1505" s="47"/>
      <c r="F1505" s="47"/>
      <c r="G1505" s="47"/>
      <c r="H1505" s="47"/>
      <c r="I1505" s="47"/>
      <c r="J1505" s="47"/>
      <c r="K1505" s="47"/>
      <c r="L1505" s="47"/>
    </row>
    <row r="1506" spans="1:12">
      <c r="A1506" s="47"/>
      <c r="B1506" s="47"/>
      <c r="C1506" s="47"/>
      <c r="D1506" s="47"/>
      <c r="E1506" s="47"/>
      <c r="F1506" s="47"/>
      <c r="G1506" s="47"/>
      <c r="H1506" s="47"/>
      <c r="I1506" s="47"/>
      <c r="J1506" s="47"/>
      <c r="K1506" s="47"/>
      <c r="L1506" s="47"/>
    </row>
    <row r="1507" spans="1:12">
      <c r="A1507" s="47"/>
      <c r="B1507" s="47"/>
      <c r="C1507" s="47"/>
      <c r="D1507" s="47"/>
      <c r="E1507" s="47"/>
      <c r="F1507" s="47"/>
      <c r="G1507" s="47"/>
      <c r="H1507" s="47"/>
      <c r="I1507" s="47"/>
      <c r="J1507" s="47"/>
      <c r="K1507" s="47"/>
      <c r="L1507" s="47"/>
    </row>
    <row r="1508" spans="1:12">
      <c r="A1508" s="47"/>
      <c r="B1508" s="47"/>
      <c r="C1508" s="47"/>
      <c r="D1508" s="47"/>
      <c r="E1508" s="47"/>
      <c r="F1508" s="47"/>
      <c r="G1508" s="47"/>
      <c r="H1508" s="47"/>
      <c r="I1508" s="47"/>
      <c r="J1508" s="47"/>
      <c r="K1508" s="47"/>
      <c r="L1508" s="47"/>
    </row>
    <row r="1509" spans="1:12">
      <c r="A1509" s="47"/>
      <c r="B1509" s="47"/>
      <c r="C1509" s="47"/>
      <c r="D1509" s="47"/>
      <c r="E1509" s="47"/>
      <c r="F1509" s="47"/>
      <c r="G1509" s="47"/>
      <c r="H1509" s="47"/>
      <c r="I1509" s="47"/>
      <c r="J1509" s="47"/>
      <c r="K1509" s="47"/>
      <c r="L1509" s="47"/>
    </row>
    <row r="1510" spans="1:12">
      <c r="A1510" s="47"/>
      <c r="B1510" s="47"/>
      <c r="C1510" s="47"/>
      <c r="D1510" s="47"/>
      <c r="E1510" s="47"/>
      <c r="F1510" s="47"/>
      <c r="G1510" s="47"/>
      <c r="H1510" s="47"/>
      <c r="I1510" s="47"/>
      <c r="J1510" s="47"/>
      <c r="K1510" s="47"/>
      <c r="L1510" s="47"/>
    </row>
    <row r="1511" spans="1:12">
      <c r="A1511" s="47"/>
      <c r="B1511" s="47"/>
      <c r="C1511" s="47"/>
      <c r="D1511" s="47"/>
      <c r="E1511" s="47"/>
      <c r="F1511" s="47"/>
      <c r="G1511" s="47"/>
      <c r="H1511" s="47"/>
      <c r="I1511" s="47"/>
      <c r="J1511" s="47"/>
      <c r="K1511" s="47"/>
      <c r="L1511" s="47"/>
    </row>
    <row r="1512" spans="1:12">
      <c r="A1512" s="47"/>
      <c r="B1512" s="47"/>
      <c r="C1512" s="47"/>
      <c r="D1512" s="47"/>
      <c r="E1512" s="47"/>
      <c r="F1512" s="47"/>
      <c r="G1512" s="47"/>
      <c r="H1512" s="47"/>
      <c r="I1512" s="47"/>
      <c r="J1512" s="47"/>
      <c r="K1512" s="47"/>
      <c r="L1512" s="47"/>
    </row>
    <row r="1513" spans="1:12">
      <c r="A1513" s="47"/>
      <c r="B1513" s="47"/>
      <c r="C1513" s="47"/>
      <c r="D1513" s="47"/>
      <c r="E1513" s="47"/>
      <c r="F1513" s="47"/>
      <c r="G1513" s="47"/>
      <c r="H1513" s="47"/>
      <c r="I1513" s="47"/>
      <c r="J1513" s="47"/>
      <c r="K1513" s="47"/>
      <c r="L1513" s="47"/>
    </row>
    <row r="1514" spans="1:12">
      <c r="A1514" s="47"/>
      <c r="B1514" s="47"/>
      <c r="C1514" s="47"/>
      <c r="D1514" s="47"/>
      <c r="E1514" s="47"/>
      <c r="F1514" s="47"/>
      <c r="G1514" s="47"/>
      <c r="H1514" s="47"/>
      <c r="I1514" s="47"/>
      <c r="J1514" s="47"/>
      <c r="K1514" s="47"/>
      <c r="L1514" s="47"/>
    </row>
    <row r="1515" spans="1:12">
      <c r="A1515" s="47"/>
      <c r="B1515" s="47"/>
      <c r="C1515" s="47"/>
      <c r="D1515" s="47"/>
      <c r="E1515" s="47"/>
      <c r="F1515" s="47"/>
      <c r="G1515" s="47"/>
      <c r="H1515" s="47"/>
      <c r="I1515" s="47"/>
      <c r="J1515" s="47"/>
      <c r="K1515" s="47"/>
      <c r="L1515" s="47"/>
    </row>
    <row r="1516" spans="1:12">
      <c r="A1516" s="47"/>
      <c r="B1516" s="47"/>
      <c r="C1516" s="47"/>
      <c r="D1516" s="47"/>
      <c r="E1516" s="47"/>
      <c r="F1516" s="47"/>
      <c r="G1516" s="47"/>
      <c r="H1516" s="47"/>
      <c r="I1516" s="47"/>
      <c r="J1516" s="47"/>
      <c r="K1516" s="47"/>
      <c r="L1516" s="47"/>
    </row>
    <row r="1517" spans="1:12">
      <c r="A1517" s="47"/>
      <c r="B1517" s="47"/>
      <c r="C1517" s="47"/>
      <c r="D1517" s="47"/>
      <c r="E1517" s="47"/>
      <c r="F1517" s="47"/>
      <c r="G1517" s="47"/>
      <c r="H1517" s="47"/>
      <c r="I1517" s="47"/>
      <c r="J1517" s="47"/>
      <c r="K1517" s="47"/>
      <c r="L1517" s="47"/>
    </row>
    <row r="1518" spans="1:12">
      <c r="A1518" s="47"/>
      <c r="B1518" s="47"/>
      <c r="C1518" s="47"/>
      <c r="D1518" s="47"/>
      <c r="E1518" s="47"/>
      <c r="F1518" s="47"/>
      <c r="G1518" s="47"/>
      <c r="H1518" s="47"/>
      <c r="I1518" s="47"/>
      <c r="J1518" s="47"/>
      <c r="K1518" s="47"/>
      <c r="L1518" s="47"/>
    </row>
    <row r="1519" spans="1:12">
      <c r="A1519" s="47"/>
      <c r="B1519" s="47"/>
      <c r="C1519" s="47"/>
      <c r="D1519" s="47"/>
      <c r="E1519" s="47"/>
      <c r="F1519" s="47"/>
      <c r="G1519" s="47"/>
      <c r="H1519" s="47"/>
      <c r="I1519" s="47"/>
      <c r="J1519" s="47"/>
      <c r="K1519" s="47"/>
      <c r="L1519" s="47"/>
    </row>
    <row r="1520" spans="1:12">
      <c r="A1520" s="47"/>
      <c r="B1520" s="47"/>
      <c r="C1520" s="47"/>
      <c r="D1520" s="47"/>
      <c r="E1520" s="47"/>
      <c r="F1520" s="47"/>
      <c r="G1520" s="47"/>
      <c r="H1520" s="47"/>
      <c r="I1520" s="47"/>
      <c r="J1520" s="47"/>
      <c r="K1520" s="47"/>
      <c r="L1520" s="47"/>
    </row>
    <row r="1521" spans="1:12">
      <c r="A1521" s="47"/>
      <c r="B1521" s="47"/>
      <c r="C1521" s="47"/>
      <c r="D1521" s="47"/>
      <c r="E1521" s="47"/>
      <c r="F1521" s="47"/>
      <c r="G1521" s="47"/>
      <c r="H1521" s="47"/>
      <c r="I1521" s="47"/>
      <c r="J1521" s="47"/>
      <c r="K1521" s="47"/>
      <c r="L1521" s="47"/>
    </row>
    <row r="1522" spans="1:12">
      <c r="A1522" s="47"/>
      <c r="B1522" s="47"/>
      <c r="C1522" s="47"/>
      <c r="D1522" s="47"/>
      <c r="E1522" s="47"/>
      <c r="F1522" s="47"/>
      <c r="G1522" s="47"/>
      <c r="H1522" s="47"/>
      <c r="I1522" s="47"/>
      <c r="J1522" s="47"/>
      <c r="K1522" s="47"/>
      <c r="L1522" s="47"/>
    </row>
    <row r="1523" spans="1:12">
      <c r="A1523" s="47"/>
      <c r="B1523" s="47"/>
      <c r="C1523" s="47"/>
      <c r="D1523" s="47"/>
      <c r="E1523" s="47"/>
      <c r="F1523" s="47"/>
      <c r="G1523" s="47"/>
      <c r="H1523" s="47"/>
      <c r="I1523" s="47"/>
      <c r="J1523" s="47"/>
      <c r="K1523" s="47"/>
      <c r="L1523" s="47"/>
    </row>
    <row r="1524" spans="1:12">
      <c r="A1524" s="47"/>
      <c r="B1524" s="47"/>
      <c r="C1524" s="47"/>
      <c r="D1524" s="47"/>
      <c r="E1524" s="47"/>
      <c r="F1524" s="47"/>
      <c r="G1524" s="47"/>
      <c r="H1524" s="47"/>
      <c r="I1524" s="47"/>
      <c r="J1524" s="47"/>
      <c r="K1524" s="47"/>
      <c r="L1524" s="47"/>
    </row>
    <row r="1525" spans="1:12">
      <c r="A1525" s="47"/>
      <c r="B1525" s="47"/>
      <c r="C1525" s="47"/>
      <c r="D1525" s="47"/>
      <c r="E1525" s="47"/>
      <c r="F1525" s="47"/>
      <c r="G1525" s="47"/>
      <c r="H1525" s="47"/>
      <c r="I1525" s="47"/>
      <c r="J1525" s="47"/>
      <c r="K1525" s="47"/>
      <c r="L1525" s="47"/>
    </row>
    <row r="1526" spans="1:12">
      <c r="A1526" s="47"/>
      <c r="B1526" s="47"/>
      <c r="C1526" s="47"/>
      <c r="D1526" s="47"/>
      <c r="E1526" s="47"/>
      <c r="F1526" s="47"/>
      <c r="G1526" s="47"/>
      <c r="H1526" s="47"/>
      <c r="I1526" s="47"/>
      <c r="J1526" s="47"/>
      <c r="K1526" s="47"/>
      <c r="L1526" s="47"/>
    </row>
    <row r="1527" spans="1:12">
      <c r="A1527" s="47"/>
      <c r="B1527" s="47"/>
      <c r="C1527" s="47"/>
      <c r="D1527" s="47"/>
      <c r="E1527" s="47"/>
      <c r="F1527" s="47"/>
      <c r="G1527" s="47"/>
      <c r="H1527" s="47"/>
      <c r="I1527" s="47"/>
      <c r="J1527" s="47"/>
      <c r="K1527" s="47"/>
      <c r="L1527" s="47"/>
    </row>
    <row r="1528" spans="1:12">
      <c r="A1528" s="47"/>
      <c r="B1528" s="47"/>
      <c r="C1528" s="47"/>
      <c r="D1528" s="47"/>
      <c r="E1528" s="47"/>
      <c r="F1528" s="47"/>
      <c r="G1528" s="47"/>
      <c r="H1528" s="47"/>
      <c r="I1528" s="47"/>
      <c r="J1528" s="47"/>
      <c r="K1528" s="47"/>
      <c r="L1528" s="47"/>
    </row>
    <row r="1529" spans="1:12">
      <c r="A1529" s="47"/>
      <c r="B1529" s="47"/>
      <c r="C1529" s="47"/>
      <c r="D1529" s="47"/>
      <c r="E1529" s="47"/>
      <c r="F1529" s="47"/>
      <c r="G1529" s="47"/>
      <c r="H1529" s="47"/>
      <c r="I1529" s="47"/>
      <c r="J1529" s="47"/>
      <c r="K1529" s="47"/>
      <c r="L1529" s="47"/>
    </row>
    <row r="1530" spans="1:12">
      <c r="A1530" s="47"/>
      <c r="B1530" s="47"/>
      <c r="C1530" s="47"/>
      <c r="D1530" s="47"/>
      <c r="E1530" s="47"/>
      <c r="F1530" s="47"/>
      <c r="G1530" s="47"/>
      <c r="H1530" s="47"/>
      <c r="I1530" s="47"/>
      <c r="J1530" s="47"/>
      <c r="K1530" s="47"/>
      <c r="L1530" s="47"/>
    </row>
    <row r="1531" spans="1:12">
      <c r="A1531" s="47"/>
      <c r="B1531" s="47"/>
      <c r="C1531" s="47"/>
      <c r="D1531" s="47"/>
      <c r="E1531" s="47"/>
      <c r="F1531" s="47"/>
      <c r="G1531" s="47"/>
      <c r="H1531" s="47"/>
      <c r="I1531" s="47"/>
      <c r="J1531" s="47"/>
      <c r="K1531" s="47"/>
      <c r="L1531" s="47"/>
    </row>
    <row r="1532" spans="1:12">
      <c r="A1532" s="47"/>
      <c r="B1532" s="47"/>
      <c r="C1532" s="47"/>
      <c r="D1532" s="47"/>
      <c r="E1532" s="47"/>
      <c r="F1532" s="47"/>
      <c r="G1532" s="47"/>
      <c r="H1532" s="47"/>
      <c r="I1532" s="47"/>
      <c r="J1532" s="47"/>
      <c r="K1532" s="47"/>
      <c r="L1532" s="47"/>
    </row>
    <row r="1533" spans="1:12">
      <c r="A1533" s="47"/>
      <c r="B1533" s="47"/>
      <c r="C1533" s="47"/>
      <c r="D1533" s="47"/>
      <c r="E1533" s="47"/>
      <c r="F1533" s="47"/>
      <c r="G1533" s="47"/>
      <c r="H1533" s="47"/>
      <c r="I1533" s="47"/>
      <c r="J1533" s="47"/>
      <c r="K1533" s="47"/>
      <c r="L1533" s="47"/>
    </row>
    <row r="1534" spans="1:12">
      <c r="A1534" s="47"/>
      <c r="B1534" s="47"/>
      <c r="C1534" s="47"/>
      <c r="D1534" s="47"/>
      <c r="E1534" s="47"/>
      <c r="F1534" s="47"/>
      <c r="G1534" s="47"/>
      <c r="H1534" s="47"/>
      <c r="I1534" s="47"/>
      <c r="J1534" s="47"/>
      <c r="K1534" s="47"/>
      <c r="L1534" s="47"/>
    </row>
    <row r="1535" spans="1:12">
      <c r="A1535" s="47"/>
      <c r="B1535" s="47"/>
      <c r="C1535" s="47"/>
      <c r="D1535" s="47"/>
      <c r="E1535" s="47"/>
      <c r="F1535" s="47"/>
      <c r="G1535" s="47"/>
      <c r="H1535" s="47"/>
      <c r="I1535" s="47"/>
      <c r="J1535" s="47"/>
      <c r="K1535" s="47"/>
      <c r="L1535" s="47"/>
    </row>
    <row r="1536" spans="1:12">
      <c r="A1536" s="47"/>
      <c r="B1536" s="47"/>
      <c r="C1536" s="47"/>
      <c r="D1536" s="47"/>
      <c r="E1536" s="47"/>
      <c r="F1536" s="47"/>
      <c r="G1536" s="47"/>
      <c r="H1536" s="47"/>
      <c r="I1536" s="47"/>
      <c r="J1536" s="47"/>
      <c r="K1536" s="47"/>
      <c r="L1536" s="47"/>
    </row>
    <row r="1537" spans="1:12">
      <c r="A1537" s="47"/>
      <c r="B1537" s="47"/>
      <c r="C1537" s="47"/>
      <c r="D1537" s="47"/>
      <c r="E1537" s="47"/>
      <c r="F1537" s="47"/>
      <c r="G1537" s="47"/>
      <c r="H1537" s="47"/>
      <c r="I1537" s="47"/>
      <c r="J1537" s="47"/>
      <c r="K1537" s="47"/>
      <c r="L1537" s="47"/>
    </row>
    <row r="1538" spans="1:12">
      <c r="A1538" s="47"/>
      <c r="B1538" s="47"/>
      <c r="C1538" s="47"/>
      <c r="D1538" s="47"/>
      <c r="E1538" s="47"/>
      <c r="F1538" s="47"/>
      <c r="G1538" s="47"/>
      <c r="H1538" s="47"/>
      <c r="I1538" s="47"/>
      <c r="J1538" s="47"/>
      <c r="K1538" s="47"/>
      <c r="L1538" s="47"/>
    </row>
    <row r="1539" spans="1:12">
      <c r="A1539" s="47"/>
      <c r="B1539" s="47"/>
      <c r="C1539" s="47"/>
      <c r="D1539" s="47"/>
      <c r="E1539" s="47"/>
      <c r="F1539" s="47"/>
      <c r="G1539" s="47"/>
      <c r="H1539" s="47"/>
      <c r="I1539" s="47"/>
      <c r="J1539" s="47"/>
      <c r="K1539" s="47"/>
      <c r="L1539" s="47"/>
    </row>
    <row r="1540" spans="1:12">
      <c r="A1540" s="47"/>
      <c r="B1540" s="47"/>
      <c r="C1540" s="47"/>
      <c r="D1540" s="47"/>
      <c r="E1540" s="47"/>
      <c r="F1540" s="47"/>
      <c r="G1540" s="47"/>
      <c r="H1540" s="47"/>
      <c r="I1540" s="47"/>
      <c r="J1540" s="47"/>
      <c r="K1540" s="47"/>
      <c r="L1540" s="47"/>
    </row>
    <row r="1541" spans="1:12">
      <c r="A1541" s="47"/>
      <c r="B1541" s="47"/>
      <c r="C1541" s="47"/>
      <c r="D1541" s="47"/>
      <c r="E1541" s="47"/>
      <c r="F1541" s="47"/>
      <c r="G1541" s="47"/>
      <c r="H1541" s="47"/>
      <c r="I1541" s="47"/>
      <c r="J1541" s="47"/>
      <c r="K1541" s="47"/>
      <c r="L1541" s="47"/>
    </row>
    <row r="1542" spans="1:12">
      <c r="A1542" s="47"/>
      <c r="B1542" s="47"/>
      <c r="C1542" s="47"/>
      <c r="D1542" s="47"/>
      <c r="E1542" s="47"/>
      <c r="F1542" s="47"/>
      <c r="G1542" s="47"/>
      <c r="H1542" s="47"/>
      <c r="I1542" s="47"/>
      <c r="J1542" s="47"/>
      <c r="K1542" s="47"/>
      <c r="L1542" s="47"/>
    </row>
    <row r="1543" spans="1:12">
      <c r="A1543" s="47"/>
      <c r="B1543" s="47"/>
      <c r="C1543" s="47"/>
      <c r="D1543" s="47"/>
      <c r="E1543" s="47"/>
      <c r="F1543" s="47"/>
      <c r="G1543" s="47"/>
      <c r="H1543" s="47"/>
      <c r="I1543" s="47"/>
      <c r="J1543" s="47"/>
      <c r="K1543" s="47"/>
      <c r="L1543" s="47"/>
    </row>
    <row r="1544" spans="1:12">
      <c r="A1544" s="47"/>
      <c r="B1544" s="47"/>
      <c r="C1544" s="47"/>
      <c r="D1544" s="47"/>
      <c r="E1544" s="47"/>
      <c r="F1544" s="47"/>
      <c r="G1544" s="47"/>
      <c r="H1544" s="47"/>
      <c r="I1544" s="47"/>
      <c r="J1544" s="47"/>
      <c r="K1544" s="47"/>
      <c r="L1544" s="47"/>
    </row>
    <row r="1545" spans="1:12">
      <c r="A1545" s="47"/>
      <c r="B1545" s="47"/>
      <c r="C1545" s="47"/>
      <c r="D1545" s="47"/>
      <c r="E1545" s="47"/>
      <c r="F1545" s="47"/>
      <c r="G1545" s="47"/>
      <c r="H1545" s="47"/>
      <c r="I1545" s="47"/>
      <c r="J1545" s="47"/>
      <c r="K1545" s="47"/>
      <c r="L1545" s="47"/>
    </row>
    <row r="1546" spans="1:12">
      <c r="A1546" s="47"/>
      <c r="B1546" s="47"/>
      <c r="C1546" s="47"/>
      <c r="D1546" s="47"/>
      <c r="E1546" s="47"/>
      <c r="F1546" s="47"/>
      <c r="G1546" s="47"/>
      <c r="H1546" s="47"/>
      <c r="I1546" s="47"/>
      <c r="J1546" s="47"/>
      <c r="K1546" s="47"/>
      <c r="L1546" s="47"/>
    </row>
    <row r="1547" spans="1:12">
      <c r="A1547" s="47"/>
      <c r="B1547" s="47"/>
      <c r="C1547" s="47"/>
      <c r="D1547" s="47"/>
      <c r="E1547" s="47"/>
      <c r="F1547" s="47"/>
      <c r="G1547" s="47"/>
      <c r="H1547" s="47"/>
      <c r="I1547" s="47"/>
      <c r="J1547" s="47"/>
      <c r="K1547" s="47"/>
      <c r="L1547" s="47"/>
    </row>
    <row r="1548" spans="1:12">
      <c r="A1548" s="47"/>
      <c r="B1548" s="47"/>
      <c r="C1548" s="47"/>
      <c r="D1548" s="47"/>
      <c r="E1548" s="47"/>
      <c r="F1548" s="47"/>
      <c r="G1548" s="47"/>
      <c r="H1548" s="47"/>
      <c r="I1548" s="47"/>
      <c r="J1548" s="47"/>
      <c r="K1548" s="47"/>
      <c r="L1548" s="47"/>
    </row>
    <row r="1549" spans="1:12">
      <c r="A1549" s="47"/>
      <c r="B1549" s="47"/>
      <c r="C1549" s="47"/>
      <c r="D1549" s="47"/>
      <c r="E1549" s="47"/>
      <c r="F1549" s="47"/>
      <c r="G1549" s="47"/>
      <c r="H1549" s="47"/>
      <c r="I1549" s="47"/>
      <c r="J1549" s="47"/>
      <c r="K1549" s="47"/>
      <c r="L1549" s="47"/>
    </row>
    <row r="1550" spans="1:12">
      <c r="A1550" s="47"/>
      <c r="B1550" s="47"/>
      <c r="C1550" s="47"/>
      <c r="D1550" s="47"/>
      <c r="E1550" s="47"/>
      <c r="F1550" s="47"/>
      <c r="G1550" s="47"/>
      <c r="H1550" s="47"/>
      <c r="I1550" s="47"/>
      <c r="J1550" s="47"/>
      <c r="K1550" s="47"/>
      <c r="L1550" s="47"/>
    </row>
    <row r="1551" spans="1:12">
      <c r="A1551" s="47"/>
      <c r="B1551" s="47"/>
      <c r="C1551" s="47"/>
      <c r="D1551" s="47"/>
      <c r="E1551" s="47"/>
      <c r="F1551" s="47"/>
      <c r="G1551" s="47"/>
      <c r="H1551" s="47"/>
      <c r="I1551" s="47"/>
      <c r="J1551" s="47"/>
      <c r="K1551" s="47"/>
      <c r="L1551" s="47"/>
    </row>
    <row r="1552" spans="1:12">
      <c r="A1552" s="47"/>
      <c r="B1552" s="47"/>
      <c r="C1552" s="47"/>
      <c r="D1552" s="47"/>
      <c r="E1552" s="47"/>
      <c r="F1552" s="47"/>
      <c r="G1552" s="47"/>
      <c r="H1552" s="47"/>
      <c r="I1552" s="47"/>
      <c r="J1552" s="47"/>
      <c r="K1552" s="47"/>
      <c r="L1552" s="47"/>
    </row>
    <row r="1553" spans="1:12">
      <c r="A1553" s="47"/>
      <c r="B1553" s="47"/>
      <c r="C1553" s="47"/>
      <c r="D1553" s="47"/>
      <c r="E1553" s="47"/>
      <c r="F1553" s="47"/>
      <c r="G1553" s="47"/>
      <c r="H1553" s="47"/>
      <c r="I1553" s="47"/>
      <c r="J1553" s="47"/>
      <c r="K1553" s="47"/>
      <c r="L1553" s="47"/>
    </row>
    <row r="1554" spans="1:12">
      <c r="A1554" s="47"/>
      <c r="B1554" s="47"/>
      <c r="C1554" s="47"/>
      <c r="D1554" s="47"/>
      <c r="E1554" s="47"/>
      <c r="F1554" s="47"/>
      <c r="G1554" s="47"/>
      <c r="H1554" s="47"/>
      <c r="I1554" s="47"/>
      <c r="J1554" s="47"/>
      <c r="K1554" s="47"/>
      <c r="L1554" s="47"/>
    </row>
    <row r="1555" spans="1:12">
      <c r="A1555" s="47"/>
      <c r="B1555" s="47"/>
      <c r="C1555" s="47"/>
      <c r="D1555" s="47"/>
      <c r="E1555" s="47"/>
      <c r="F1555" s="47"/>
      <c r="G1555" s="47"/>
      <c r="H1555" s="47"/>
      <c r="I1555" s="47"/>
      <c r="J1555" s="47"/>
      <c r="K1555" s="47"/>
      <c r="L1555" s="47"/>
    </row>
    <row r="1556" spans="1:12">
      <c r="A1556" s="47"/>
      <c r="B1556" s="47"/>
      <c r="C1556" s="47"/>
      <c r="D1556" s="47"/>
      <c r="E1556" s="47"/>
      <c r="F1556" s="47"/>
      <c r="G1556" s="47"/>
      <c r="H1556" s="47"/>
      <c r="I1556" s="47"/>
      <c r="J1556" s="47"/>
      <c r="K1556" s="47"/>
      <c r="L1556" s="47"/>
    </row>
    <row r="1557" spans="1:12">
      <c r="A1557" s="47"/>
      <c r="B1557" s="47"/>
      <c r="C1557" s="47"/>
      <c r="D1557" s="47"/>
      <c r="E1557" s="47"/>
      <c r="F1557" s="47"/>
      <c r="G1557" s="47"/>
      <c r="H1557" s="47"/>
      <c r="I1557" s="47"/>
      <c r="J1557" s="47"/>
      <c r="K1557" s="47"/>
      <c r="L1557" s="47"/>
    </row>
    <row r="1558" spans="1:12">
      <c r="A1558" s="47"/>
      <c r="B1558" s="47"/>
      <c r="C1558" s="47"/>
      <c r="D1558" s="47"/>
      <c r="E1558" s="47"/>
      <c r="F1558" s="47"/>
      <c r="G1558" s="47"/>
      <c r="H1558" s="47"/>
      <c r="I1558" s="47"/>
      <c r="J1558" s="47"/>
      <c r="K1558" s="47"/>
      <c r="L1558" s="47"/>
    </row>
    <row r="1559" spans="1:12">
      <c r="A1559" s="47"/>
      <c r="B1559" s="47"/>
      <c r="C1559" s="47"/>
      <c r="D1559" s="47"/>
      <c r="E1559" s="47"/>
      <c r="F1559" s="47"/>
      <c r="G1559" s="47"/>
      <c r="H1559" s="47"/>
      <c r="I1559" s="47"/>
      <c r="J1559" s="47"/>
      <c r="K1559" s="47"/>
      <c r="L1559" s="47"/>
    </row>
    <row r="1560" spans="1:12">
      <c r="A1560" s="47"/>
      <c r="B1560" s="47"/>
      <c r="C1560" s="47"/>
      <c r="D1560" s="47"/>
      <c r="E1560" s="47"/>
      <c r="F1560" s="47"/>
      <c r="G1560" s="47"/>
      <c r="H1560" s="47"/>
      <c r="I1560" s="47"/>
      <c r="J1560" s="47"/>
      <c r="K1560" s="47"/>
      <c r="L1560" s="47"/>
    </row>
    <row r="1561" spans="1:12">
      <c r="A1561" s="47"/>
      <c r="B1561" s="47"/>
      <c r="C1561" s="47"/>
      <c r="D1561" s="47"/>
      <c r="E1561" s="47"/>
      <c r="F1561" s="47"/>
      <c r="G1561" s="47"/>
      <c r="H1561" s="47"/>
      <c r="I1561" s="47"/>
      <c r="J1561" s="47"/>
      <c r="K1561" s="47"/>
      <c r="L1561" s="47"/>
    </row>
    <row r="1562" spans="1:12">
      <c r="A1562" s="47"/>
      <c r="B1562" s="47"/>
      <c r="C1562" s="47"/>
      <c r="D1562" s="47"/>
      <c r="E1562" s="47"/>
      <c r="F1562" s="47"/>
      <c r="G1562" s="47"/>
      <c r="H1562" s="47"/>
      <c r="I1562" s="47"/>
      <c r="J1562" s="47"/>
      <c r="K1562" s="47"/>
      <c r="L1562" s="47"/>
    </row>
    <row r="1563" spans="1:12">
      <c r="A1563" s="47"/>
      <c r="B1563" s="47"/>
      <c r="C1563" s="47"/>
      <c r="D1563" s="47"/>
      <c r="E1563" s="47"/>
      <c r="F1563" s="47"/>
      <c r="G1563" s="47"/>
      <c r="H1563" s="47"/>
      <c r="I1563" s="47"/>
      <c r="J1563" s="47"/>
      <c r="K1563" s="47"/>
      <c r="L1563" s="47"/>
    </row>
    <row r="1564" spans="1:12">
      <c r="A1564" s="47"/>
      <c r="B1564" s="47"/>
      <c r="C1564" s="47"/>
      <c r="D1564" s="47"/>
      <c r="E1564" s="47"/>
      <c r="F1564" s="47"/>
      <c r="G1564" s="47"/>
      <c r="H1564" s="47"/>
      <c r="I1564" s="47"/>
      <c r="J1564" s="47"/>
      <c r="K1564" s="47"/>
      <c r="L1564" s="47"/>
    </row>
    <row r="1565" spans="1:12">
      <c r="A1565" s="47"/>
      <c r="B1565" s="47"/>
      <c r="C1565" s="47"/>
      <c r="D1565" s="47"/>
      <c r="E1565" s="47"/>
      <c r="F1565" s="47"/>
      <c r="G1565" s="47"/>
      <c r="H1565" s="47"/>
      <c r="I1565" s="47"/>
      <c r="J1565" s="47"/>
      <c r="K1565" s="47"/>
      <c r="L1565" s="47"/>
    </row>
    <row r="1566" spans="1:12">
      <c r="A1566" s="47"/>
      <c r="B1566" s="47"/>
      <c r="C1566" s="47"/>
      <c r="D1566" s="47"/>
      <c r="E1566" s="47"/>
      <c r="F1566" s="47"/>
      <c r="G1566" s="47"/>
      <c r="H1566" s="47"/>
      <c r="I1566" s="47"/>
      <c r="J1566" s="47"/>
      <c r="K1566" s="47"/>
      <c r="L1566" s="47"/>
    </row>
    <row r="1567" spans="1:12">
      <c r="A1567" s="47"/>
      <c r="B1567" s="47"/>
      <c r="C1567" s="47"/>
      <c r="D1567" s="47"/>
      <c r="E1567" s="47"/>
      <c r="F1567" s="47"/>
      <c r="G1567" s="47"/>
      <c r="H1567" s="47"/>
      <c r="I1567" s="47"/>
      <c r="J1567" s="47"/>
      <c r="K1567" s="47"/>
      <c r="L1567" s="47"/>
    </row>
    <row r="1568" spans="1:12">
      <c r="A1568" s="47"/>
      <c r="B1568" s="47"/>
      <c r="C1568" s="47"/>
      <c r="D1568" s="47"/>
      <c r="E1568" s="47"/>
      <c r="F1568" s="47"/>
      <c r="G1568" s="47"/>
      <c r="H1568" s="47"/>
      <c r="I1568" s="47"/>
      <c r="J1568" s="47"/>
      <c r="K1568" s="47"/>
      <c r="L1568" s="47"/>
    </row>
    <row r="1569" spans="1:12">
      <c r="A1569" s="47"/>
      <c r="B1569" s="47"/>
      <c r="C1569" s="47"/>
      <c r="D1569" s="47"/>
      <c r="E1569" s="47"/>
      <c r="F1569" s="47"/>
      <c r="G1569" s="47"/>
      <c r="H1569" s="47"/>
      <c r="I1569" s="47"/>
      <c r="J1569" s="47"/>
      <c r="K1569" s="47"/>
      <c r="L1569" s="47"/>
    </row>
    <row r="1570" spans="1:12">
      <c r="A1570" s="47"/>
      <c r="B1570" s="47"/>
      <c r="C1570" s="47"/>
      <c r="D1570" s="47"/>
      <c r="E1570" s="47"/>
      <c r="F1570" s="47"/>
      <c r="G1570" s="47"/>
      <c r="H1570" s="47"/>
      <c r="I1570" s="47"/>
      <c r="J1570" s="47"/>
      <c r="K1570" s="47"/>
      <c r="L1570" s="47"/>
    </row>
    <row r="1571" spans="1:12">
      <c r="A1571" s="47"/>
      <c r="B1571" s="47"/>
      <c r="C1571" s="47"/>
      <c r="D1571" s="47"/>
      <c r="E1571" s="47"/>
      <c r="F1571" s="47"/>
      <c r="G1571" s="47"/>
      <c r="H1571" s="47"/>
      <c r="I1571" s="47"/>
      <c r="J1571" s="47"/>
      <c r="K1571" s="47"/>
      <c r="L1571" s="47"/>
    </row>
    <row r="1572" spans="1:12">
      <c r="A1572" s="47"/>
      <c r="B1572" s="47"/>
      <c r="C1572" s="47"/>
      <c r="D1572" s="47"/>
      <c r="E1572" s="47"/>
      <c r="F1572" s="47"/>
      <c r="G1572" s="47"/>
      <c r="H1572" s="47"/>
      <c r="I1572" s="47"/>
      <c r="J1572" s="47"/>
      <c r="K1572" s="47"/>
      <c r="L1572" s="47"/>
    </row>
    <row r="1573" spans="1:12">
      <c r="A1573" s="47"/>
      <c r="B1573" s="47"/>
      <c r="C1573" s="47"/>
      <c r="D1573" s="47"/>
      <c r="E1573" s="47"/>
      <c r="F1573" s="47"/>
      <c r="G1573" s="47"/>
      <c r="H1573" s="47"/>
      <c r="I1573" s="47"/>
      <c r="J1573" s="47"/>
      <c r="K1573" s="47"/>
      <c r="L1573" s="47"/>
    </row>
    <row r="1574" spans="1:12">
      <c r="A1574" s="47"/>
      <c r="B1574" s="47"/>
      <c r="C1574" s="47"/>
      <c r="D1574" s="47"/>
      <c r="E1574" s="47"/>
      <c r="F1574" s="47"/>
      <c r="G1574" s="47"/>
      <c r="H1574" s="47"/>
      <c r="I1574" s="47"/>
      <c r="J1574" s="47"/>
      <c r="K1574" s="47"/>
      <c r="L1574" s="47"/>
    </row>
    <row r="1575" spans="1:12">
      <c r="A1575" s="47"/>
      <c r="B1575" s="47"/>
      <c r="C1575" s="47"/>
      <c r="D1575" s="47"/>
      <c r="E1575" s="47"/>
      <c r="F1575" s="47"/>
      <c r="G1575" s="47"/>
      <c r="H1575" s="47"/>
      <c r="I1575" s="47"/>
      <c r="J1575" s="47"/>
      <c r="K1575" s="47"/>
      <c r="L1575" s="47"/>
    </row>
    <row r="1576" spans="1:12">
      <c r="A1576" s="47"/>
      <c r="B1576" s="47"/>
      <c r="C1576" s="47"/>
      <c r="D1576" s="47"/>
      <c r="E1576" s="47"/>
      <c r="F1576" s="47"/>
      <c r="G1576" s="47"/>
      <c r="H1576" s="47"/>
      <c r="I1576" s="47"/>
      <c r="J1576" s="47"/>
      <c r="K1576" s="47"/>
      <c r="L1576" s="47"/>
    </row>
    <row r="1577" spans="1:12">
      <c r="A1577" s="47"/>
      <c r="B1577" s="47"/>
      <c r="C1577" s="47"/>
      <c r="D1577" s="47"/>
      <c r="E1577" s="47"/>
      <c r="F1577" s="47"/>
      <c r="G1577" s="47"/>
      <c r="H1577" s="47"/>
      <c r="I1577" s="47"/>
      <c r="J1577" s="47"/>
      <c r="K1577" s="47"/>
      <c r="L1577" s="47"/>
    </row>
    <row r="1578" spans="1:12">
      <c r="A1578" s="47"/>
      <c r="B1578" s="47"/>
      <c r="C1578" s="47"/>
      <c r="D1578" s="47"/>
      <c r="E1578" s="47"/>
      <c r="F1578" s="47"/>
      <c r="G1578" s="47"/>
      <c r="H1578" s="47"/>
      <c r="I1578" s="47"/>
      <c r="J1578" s="47"/>
      <c r="K1578" s="47"/>
      <c r="L1578" s="47"/>
    </row>
    <row r="1579" spans="1:12">
      <c r="A1579" s="47"/>
      <c r="B1579" s="47"/>
      <c r="C1579" s="47"/>
      <c r="D1579" s="47"/>
      <c r="E1579" s="47"/>
      <c r="F1579" s="47"/>
      <c r="G1579" s="47"/>
      <c r="H1579" s="47"/>
      <c r="I1579" s="47"/>
      <c r="J1579" s="47"/>
      <c r="K1579" s="47"/>
      <c r="L1579" s="47"/>
    </row>
    <row r="1580" spans="1:12">
      <c r="A1580" s="47"/>
      <c r="B1580" s="47"/>
      <c r="C1580" s="47"/>
      <c r="D1580" s="47"/>
      <c r="E1580" s="47"/>
      <c r="F1580" s="47"/>
      <c r="G1580" s="47"/>
      <c r="H1580" s="47"/>
      <c r="I1580" s="47"/>
      <c r="J1580" s="47"/>
      <c r="K1580" s="47"/>
      <c r="L1580" s="47"/>
    </row>
    <row r="1581" spans="1:12">
      <c r="A1581" s="47"/>
      <c r="B1581" s="47"/>
      <c r="C1581" s="47"/>
      <c r="D1581" s="47"/>
      <c r="E1581" s="47"/>
      <c r="F1581" s="47"/>
      <c r="G1581" s="47"/>
      <c r="H1581" s="47"/>
      <c r="I1581" s="47"/>
      <c r="J1581" s="47"/>
      <c r="K1581" s="47"/>
      <c r="L1581" s="47"/>
    </row>
    <row r="1582" spans="1:12">
      <c r="A1582" s="47"/>
      <c r="B1582" s="47"/>
      <c r="C1582" s="47"/>
      <c r="D1582" s="47"/>
      <c r="E1582" s="47"/>
      <c r="F1582" s="47"/>
      <c r="G1582" s="47"/>
      <c r="H1582" s="47"/>
      <c r="I1582" s="47"/>
      <c r="J1582" s="47"/>
      <c r="K1582" s="47"/>
      <c r="L1582" s="47"/>
    </row>
    <row r="1583" spans="1:12">
      <c r="A1583" s="47"/>
      <c r="B1583" s="47"/>
      <c r="C1583" s="47"/>
      <c r="D1583" s="47"/>
      <c r="E1583" s="47"/>
      <c r="F1583" s="47"/>
      <c r="G1583" s="47"/>
      <c r="H1583" s="47"/>
      <c r="I1583" s="47"/>
      <c r="J1583" s="47"/>
      <c r="K1583" s="47"/>
      <c r="L1583" s="47"/>
    </row>
    <row r="1584" spans="1:12">
      <c r="A1584" s="47"/>
      <c r="B1584" s="47"/>
      <c r="C1584" s="47"/>
      <c r="D1584" s="47"/>
      <c r="E1584" s="47"/>
      <c r="F1584" s="47"/>
      <c r="G1584" s="47"/>
      <c r="H1584" s="47"/>
      <c r="I1584" s="47"/>
      <c r="J1584" s="47"/>
      <c r="K1584" s="47"/>
      <c r="L1584" s="47"/>
    </row>
    <row r="1585" spans="1:12">
      <c r="A1585" s="47"/>
      <c r="B1585" s="47"/>
      <c r="C1585" s="47"/>
      <c r="D1585" s="47"/>
      <c r="E1585" s="47"/>
      <c r="F1585" s="47"/>
      <c r="G1585" s="47"/>
      <c r="H1585" s="47"/>
      <c r="I1585" s="47"/>
      <c r="J1585" s="47"/>
      <c r="K1585" s="47"/>
      <c r="L1585" s="47"/>
    </row>
    <row r="1586" spans="1:12">
      <c r="A1586" s="47"/>
      <c r="B1586" s="47"/>
      <c r="C1586" s="47"/>
      <c r="D1586" s="47"/>
      <c r="E1586" s="47"/>
      <c r="F1586" s="47"/>
      <c r="G1586" s="47"/>
      <c r="H1586" s="47"/>
      <c r="I1586" s="47"/>
      <c r="J1586" s="47"/>
      <c r="K1586" s="47"/>
      <c r="L1586" s="47"/>
    </row>
    <row r="1587" spans="1:12">
      <c r="A1587" s="47"/>
      <c r="B1587" s="47"/>
      <c r="C1587" s="47"/>
      <c r="D1587" s="47"/>
      <c r="E1587" s="47"/>
      <c r="F1587" s="47"/>
      <c r="G1587" s="47"/>
      <c r="H1587" s="47"/>
      <c r="I1587" s="47"/>
      <c r="J1587" s="47"/>
      <c r="K1587" s="47"/>
      <c r="L1587" s="47"/>
    </row>
    <row r="1588" spans="1:12">
      <c r="A1588" s="47"/>
      <c r="B1588" s="47"/>
      <c r="C1588" s="47"/>
      <c r="D1588" s="47"/>
      <c r="E1588" s="47"/>
      <c r="F1588" s="47"/>
      <c r="G1588" s="47"/>
      <c r="H1588" s="47"/>
      <c r="I1588" s="47"/>
      <c r="J1588" s="47"/>
      <c r="K1588" s="47"/>
      <c r="L1588" s="47"/>
    </row>
    <row r="1589" spans="1:12">
      <c r="A1589" s="47"/>
      <c r="B1589" s="47"/>
      <c r="C1589" s="47"/>
      <c r="D1589" s="47"/>
      <c r="E1589" s="47"/>
      <c r="F1589" s="47"/>
      <c r="G1589" s="47"/>
      <c r="H1589" s="47"/>
      <c r="I1589" s="47"/>
      <c r="J1589" s="47"/>
      <c r="K1589" s="47"/>
      <c r="L1589" s="47"/>
    </row>
    <row r="1590" spans="1:12">
      <c r="A1590" s="47"/>
      <c r="B1590" s="47"/>
      <c r="C1590" s="47"/>
      <c r="D1590" s="47"/>
      <c r="E1590" s="47"/>
      <c r="F1590" s="47"/>
      <c r="G1590" s="47"/>
      <c r="H1590" s="47"/>
      <c r="I1590" s="47"/>
      <c r="J1590" s="47"/>
      <c r="K1590" s="47"/>
      <c r="L1590" s="47"/>
    </row>
    <row r="1591" spans="1:12">
      <c r="A1591" s="47"/>
      <c r="B1591" s="47"/>
      <c r="C1591" s="47"/>
      <c r="D1591" s="47"/>
      <c r="E1591" s="47"/>
      <c r="F1591" s="47"/>
      <c r="G1591" s="47"/>
      <c r="H1591" s="47"/>
      <c r="I1591" s="47"/>
      <c r="J1591" s="47"/>
      <c r="K1591" s="47"/>
      <c r="L1591" s="47"/>
    </row>
    <row r="1592" spans="1:12">
      <c r="A1592" s="47"/>
      <c r="B1592" s="47"/>
      <c r="C1592" s="47"/>
      <c r="D1592" s="47"/>
      <c r="E1592" s="47"/>
      <c r="F1592" s="47"/>
      <c r="G1592" s="47"/>
      <c r="H1592" s="47"/>
      <c r="I1592" s="47"/>
      <c r="J1592" s="47"/>
      <c r="K1592" s="47"/>
      <c r="L1592" s="47"/>
    </row>
    <row r="1593" spans="1:12">
      <c r="A1593" s="47"/>
      <c r="B1593" s="47"/>
      <c r="C1593" s="47"/>
      <c r="D1593" s="47"/>
      <c r="E1593" s="47"/>
      <c r="F1593" s="47"/>
      <c r="G1593" s="47"/>
      <c r="H1593" s="47"/>
      <c r="I1593" s="47"/>
      <c r="J1593" s="47"/>
      <c r="K1593" s="47"/>
      <c r="L1593" s="47"/>
    </row>
    <row r="1594" spans="1:12">
      <c r="A1594" s="47"/>
      <c r="B1594" s="47"/>
      <c r="C1594" s="47"/>
      <c r="D1594" s="47"/>
      <c r="E1594" s="47"/>
      <c r="F1594" s="47"/>
      <c r="G1594" s="47"/>
      <c r="H1594" s="47"/>
      <c r="I1594" s="47"/>
      <c r="J1594" s="47"/>
      <c r="K1594" s="47"/>
      <c r="L1594" s="47"/>
    </row>
    <row r="1595" spans="1:12">
      <c r="A1595" s="47"/>
      <c r="B1595" s="47"/>
      <c r="C1595" s="47"/>
      <c r="D1595" s="47"/>
      <c r="E1595" s="47"/>
      <c r="F1595" s="47"/>
      <c r="G1595" s="47"/>
      <c r="H1595" s="47"/>
      <c r="I1595" s="47"/>
      <c r="J1595" s="47"/>
      <c r="K1595" s="47"/>
      <c r="L1595" s="47"/>
    </row>
    <row r="1596" spans="1:12">
      <c r="A1596" s="47"/>
      <c r="B1596" s="47"/>
      <c r="C1596" s="47"/>
      <c r="D1596" s="47"/>
      <c r="E1596" s="47"/>
      <c r="F1596" s="47"/>
      <c r="G1596" s="47"/>
      <c r="H1596" s="47"/>
      <c r="I1596" s="47"/>
      <c r="J1596" s="47"/>
      <c r="K1596" s="47"/>
      <c r="L1596" s="47"/>
    </row>
    <row r="1597" spans="1:12">
      <c r="A1597" s="47"/>
      <c r="B1597" s="47"/>
      <c r="C1597" s="47"/>
      <c r="D1597" s="47"/>
      <c r="E1597" s="47"/>
      <c r="F1597" s="47"/>
      <c r="G1597" s="47"/>
      <c r="H1597" s="47"/>
      <c r="I1597" s="47"/>
      <c r="J1597" s="47"/>
      <c r="K1597" s="47"/>
      <c r="L1597" s="47"/>
    </row>
    <row r="1598" spans="1:12">
      <c r="A1598" s="47"/>
      <c r="B1598" s="47"/>
      <c r="C1598" s="47"/>
      <c r="D1598" s="47"/>
      <c r="E1598" s="47"/>
      <c r="F1598" s="47"/>
      <c r="G1598" s="47"/>
      <c r="H1598" s="47"/>
      <c r="I1598" s="47"/>
      <c r="J1598" s="47"/>
      <c r="K1598" s="47"/>
      <c r="L1598" s="47"/>
    </row>
    <row r="1599" spans="1:12">
      <c r="A1599" s="47"/>
      <c r="B1599" s="47"/>
      <c r="C1599" s="47"/>
      <c r="D1599" s="47"/>
      <c r="E1599" s="47"/>
      <c r="F1599" s="47"/>
      <c r="G1599" s="47"/>
      <c r="H1599" s="47"/>
      <c r="I1599" s="47"/>
      <c r="J1599" s="47"/>
      <c r="K1599" s="47"/>
      <c r="L1599" s="47"/>
    </row>
    <row r="1600" spans="1:12">
      <c r="A1600" s="47"/>
      <c r="B1600" s="47"/>
      <c r="C1600" s="47"/>
      <c r="D1600" s="47"/>
      <c r="E1600" s="47"/>
      <c r="F1600" s="47"/>
      <c r="G1600" s="47"/>
      <c r="H1600" s="47"/>
      <c r="I1600" s="47"/>
      <c r="J1600" s="47"/>
      <c r="K1600" s="47"/>
      <c r="L1600" s="47"/>
    </row>
    <row r="1601" spans="1:12">
      <c r="A1601" s="47"/>
      <c r="B1601" s="47"/>
      <c r="C1601" s="47"/>
      <c r="D1601" s="47"/>
      <c r="E1601" s="47"/>
      <c r="F1601" s="47"/>
      <c r="G1601" s="47"/>
      <c r="H1601" s="47"/>
      <c r="I1601" s="47"/>
      <c r="J1601" s="47"/>
      <c r="K1601" s="47"/>
      <c r="L1601" s="47"/>
    </row>
    <row r="1602" spans="1:12">
      <c r="A1602" s="47"/>
      <c r="B1602" s="47"/>
      <c r="C1602" s="47"/>
      <c r="D1602" s="47"/>
      <c r="E1602" s="47"/>
      <c r="F1602" s="47"/>
      <c r="G1602" s="47"/>
      <c r="H1602" s="47"/>
      <c r="I1602" s="47"/>
      <c r="J1602" s="47"/>
      <c r="K1602" s="47"/>
      <c r="L1602" s="47"/>
    </row>
    <row r="1603" spans="1:12">
      <c r="A1603" s="47"/>
      <c r="B1603" s="47"/>
      <c r="C1603" s="47"/>
      <c r="D1603" s="47"/>
      <c r="E1603" s="47"/>
      <c r="F1603" s="47"/>
      <c r="G1603" s="47"/>
      <c r="H1603" s="47"/>
      <c r="I1603" s="47"/>
      <c r="J1603" s="47"/>
      <c r="K1603" s="47"/>
      <c r="L1603" s="47"/>
    </row>
    <row r="1604" spans="1:12">
      <c r="A1604" s="47"/>
      <c r="B1604" s="47"/>
      <c r="C1604" s="47"/>
      <c r="D1604" s="47"/>
      <c r="E1604" s="47"/>
      <c r="F1604" s="47"/>
      <c r="G1604" s="47"/>
      <c r="H1604" s="47"/>
      <c r="I1604" s="47"/>
      <c r="J1604" s="47"/>
      <c r="K1604" s="47"/>
      <c r="L1604" s="47"/>
    </row>
    <row r="1605" spans="1:12">
      <c r="A1605" s="47"/>
      <c r="B1605" s="47"/>
      <c r="C1605" s="47"/>
      <c r="D1605" s="47"/>
      <c r="E1605" s="47"/>
      <c r="F1605" s="47"/>
      <c r="G1605" s="47"/>
      <c r="H1605" s="47"/>
      <c r="I1605" s="47"/>
      <c r="J1605" s="47"/>
      <c r="K1605" s="47"/>
      <c r="L1605" s="47"/>
    </row>
    <row r="1606" spans="1:12">
      <c r="A1606" s="47"/>
      <c r="B1606" s="47"/>
      <c r="C1606" s="47"/>
      <c r="D1606" s="47"/>
      <c r="E1606" s="47"/>
      <c r="F1606" s="47"/>
      <c r="G1606" s="47"/>
      <c r="H1606" s="47"/>
      <c r="I1606" s="47"/>
      <c r="J1606" s="47"/>
      <c r="K1606" s="47"/>
      <c r="L1606" s="47"/>
    </row>
    <row r="1607" spans="1:12">
      <c r="A1607" s="47"/>
      <c r="B1607" s="47"/>
      <c r="C1607" s="47"/>
      <c r="D1607" s="47"/>
      <c r="E1607" s="47"/>
      <c r="F1607" s="47"/>
      <c r="G1607" s="47"/>
      <c r="H1607" s="47"/>
      <c r="I1607" s="47"/>
      <c r="J1607" s="47"/>
      <c r="K1607" s="47"/>
      <c r="L1607" s="47"/>
    </row>
    <row r="1608" spans="1:12">
      <c r="A1608" s="47"/>
      <c r="B1608" s="47"/>
      <c r="C1608" s="47"/>
      <c r="D1608" s="47"/>
      <c r="E1608" s="47"/>
      <c r="F1608" s="47"/>
      <c r="G1608" s="47"/>
      <c r="H1608" s="47"/>
      <c r="I1608" s="47"/>
      <c r="J1608" s="47"/>
      <c r="K1608" s="47"/>
      <c r="L1608" s="47"/>
    </row>
    <row r="1609" spans="1:12">
      <c r="A1609" s="47"/>
      <c r="B1609" s="47"/>
      <c r="C1609" s="47"/>
      <c r="D1609" s="47"/>
      <c r="E1609" s="47"/>
      <c r="F1609" s="47"/>
      <c r="G1609" s="47"/>
      <c r="H1609" s="47"/>
      <c r="I1609" s="47"/>
      <c r="J1609" s="47"/>
      <c r="K1609" s="47"/>
      <c r="L1609" s="47"/>
    </row>
    <row r="1610" spans="1:12">
      <c r="A1610" s="47"/>
      <c r="B1610" s="47"/>
      <c r="C1610" s="47"/>
      <c r="D1610" s="47"/>
      <c r="E1610" s="47"/>
      <c r="F1610" s="47"/>
      <c r="G1610" s="47"/>
      <c r="H1610" s="47"/>
      <c r="I1610" s="47"/>
      <c r="J1610" s="47"/>
      <c r="K1610" s="47"/>
      <c r="L1610" s="47"/>
    </row>
    <row r="1611" spans="1:12">
      <c r="A1611" s="47"/>
      <c r="B1611" s="47"/>
      <c r="C1611" s="47"/>
      <c r="D1611" s="47"/>
      <c r="E1611" s="47"/>
      <c r="F1611" s="47"/>
      <c r="G1611" s="47"/>
      <c r="H1611" s="47"/>
      <c r="I1611" s="47"/>
      <c r="J1611" s="47"/>
      <c r="K1611" s="47"/>
      <c r="L1611" s="47"/>
    </row>
    <row r="1612" spans="1:12">
      <c r="A1612" s="47"/>
      <c r="B1612" s="47"/>
      <c r="C1612" s="47"/>
      <c r="D1612" s="47"/>
      <c r="E1612" s="47"/>
      <c r="F1612" s="47"/>
      <c r="G1612" s="47"/>
      <c r="H1612" s="47"/>
      <c r="I1612" s="47"/>
      <c r="J1612" s="47"/>
      <c r="K1612" s="47"/>
      <c r="L1612" s="47"/>
    </row>
    <row r="1613" spans="1:12">
      <c r="A1613" s="47"/>
      <c r="B1613" s="47"/>
      <c r="C1613" s="47"/>
      <c r="D1613" s="47"/>
      <c r="E1613" s="47"/>
      <c r="F1613" s="47"/>
      <c r="G1613" s="47"/>
      <c r="H1613" s="47"/>
      <c r="I1613" s="47"/>
      <c r="J1613" s="47"/>
      <c r="K1613" s="47"/>
      <c r="L1613" s="47"/>
    </row>
    <row r="1614" spans="1:12">
      <c r="A1614" s="47"/>
      <c r="B1614" s="47"/>
      <c r="C1614" s="47"/>
      <c r="D1614" s="47"/>
      <c r="E1614" s="47"/>
      <c r="F1614" s="47"/>
      <c r="G1614" s="47"/>
      <c r="H1614" s="47"/>
      <c r="I1614" s="47"/>
      <c r="J1614" s="47"/>
      <c r="K1614" s="47"/>
      <c r="L1614" s="47"/>
    </row>
    <row r="1615" spans="1:12">
      <c r="A1615" s="47"/>
      <c r="B1615" s="47"/>
      <c r="C1615" s="47"/>
      <c r="D1615" s="47"/>
      <c r="E1615" s="47"/>
      <c r="F1615" s="47"/>
      <c r="G1615" s="47"/>
      <c r="H1615" s="47"/>
      <c r="I1615" s="47"/>
      <c r="J1615" s="47"/>
      <c r="K1615" s="47"/>
      <c r="L1615" s="47"/>
    </row>
    <row r="1616" spans="1:12">
      <c r="A1616" s="47"/>
      <c r="B1616" s="47"/>
      <c r="C1616" s="47"/>
      <c r="D1616" s="47"/>
      <c r="E1616" s="47"/>
      <c r="F1616" s="47"/>
      <c r="G1616" s="47"/>
      <c r="H1616" s="47"/>
      <c r="I1616" s="47"/>
      <c r="J1616" s="47"/>
      <c r="K1616" s="47"/>
      <c r="L1616" s="47"/>
    </row>
    <row r="1617" spans="1:12">
      <c r="A1617" s="47"/>
      <c r="B1617" s="47"/>
      <c r="C1617" s="47"/>
      <c r="D1617" s="47"/>
      <c r="E1617" s="47"/>
      <c r="F1617" s="47"/>
      <c r="G1617" s="47"/>
      <c r="H1617" s="47"/>
      <c r="I1617" s="47"/>
      <c r="J1617" s="47"/>
      <c r="K1617" s="47"/>
      <c r="L1617" s="47"/>
    </row>
    <row r="1618" spans="1:12">
      <c r="A1618" s="47"/>
      <c r="B1618" s="47"/>
      <c r="C1618" s="47"/>
      <c r="D1618" s="47"/>
      <c r="E1618" s="47"/>
      <c r="F1618" s="47"/>
      <c r="G1618" s="47"/>
      <c r="H1618" s="47"/>
      <c r="I1618" s="47"/>
      <c r="J1618" s="47"/>
      <c r="K1618" s="47"/>
      <c r="L1618" s="47"/>
    </row>
    <row r="1619" spans="1:12">
      <c r="A1619" s="47"/>
      <c r="B1619" s="47"/>
      <c r="C1619" s="47"/>
      <c r="D1619" s="47"/>
      <c r="E1619" s="47"/>
      <c r="F1619" s="47"/>
      <c r="G1619" s="47"/>
      <c r="H1619" s="47"/>
      <c r="I1619" s="47"/>
      <c r="J1619" s="47"/>
      <c r="K1619" s="47"/>
      <c r="L1619" s="47"/>
    </row>
    <row r="1620" spans="1:12">
      <c r="A1620" s="47"/>
      <c r="B1620" s="47"/>
      <c r="C1620" s="47"/>
      <c r="D1620" s="47"/>
      <c r="E1620" s="47"/>
      <c r="F1620" s="47"/>
      <c r="G1620" s="47"/>
      <c r="H1620" s="47"/>
      <c r="I1620" s="47"/>
      <c r="J1620" s="47"/>
      <c r="K1620" s="47"/>
      <c r="L1620" s="47"/>
    </row>
    <row r="1621" spans="1:12">
      <c r="A1621" s="47"/>
      <c r="B1621" s="47"/>
      <c r="C1621" s="47"/>
      <c r="D1621" s="47"/>
      <c r="E1621" s="47"/>
      <c r="F1621" s="47"/>
      <c r="G1621" s="47"/>
      <c r="H1621" s="47"/>
      <c r="I1621" s="47"/>
      <c r="J1621" s="47"/>
      <c r="K1621" s="47"/>
      <c r="L1621" s="47"/>
    </row>
    <row r="1622" spans="1:12">
      <c r="A1622" s="47"/>
      <c r="B1622" s="47"/>
      <c r="C1622" s="47"/>
      <c r="D1622" s="47"/>
      <c r="E1622" s="47"/>
      <c r="F1622" s="47"/>
      <c r="G1622" s="47"/>
      <c r="H1622" s="47"/>
      <c r="I1622" s="47"/>
      <c r="J1622" s="47"/>
      <c r="K1622" s="47"/>
      <c r="L1622" s="47"/>
    </row>
    <row r="1623" spans="1:12">
      <c r="A1623" s="47"/>
      <c r="B1623" s="47"/>
      <c r="C1623" s="47"/>
      <c r="D1623" s="47"/>
      <c r="E1623" s="47"/>
      <c r="F1623" s="47"/>
      <c r="G1623" s="47"/>
      <c r="H1623" s="47"/>
      <c r="I1623" s="47"/>
      <c r="J1623" s="47"/>
      <c r="K1623" s="47"/>
      <c r="L1623" s="47"/>
    </row>
    <row r="1624" spans="1:12">
      <c r="A1624" s="47"/>
      <c r="B1624" s="47"/>
      <c r="C1624" s="47"/>
      <c r="D1624" s="47"/>
      <c r="E1624" s="47"/>
      <c r="F1624" s="47"/>
      <c r="G1624" s="47"/>
      <c r="H1624" s="47"/>
      <c r="I1624" s="47"/>
      <c r="J1624" s="47"/>
      <c r="K1624" s="47"/>
      <c r="L1624" s="47"/>
    </row>
    <row r="1625" spans="1:12">
      <c r="A1625" s="47"/>
      <c r="B1625" s="47"/>
      <c r="C1625" s="47"/>
      <c r="D1625" s="47"/>
      <c r="E1625" s="47"/>
      <c r="F1625" s="47"/>
      <c r="G1625" s="47"/>
      <c r="H1625" s="47"/>
      <c r="I1625" s="47"/>
      <c r="J1625" s="47"/>
      <c r="K1625" s="47"/>
      <c r="L1625" s="47"/>
    </row>
    <row r="1626" spans="1:12">
      <c r="A1626" s="47"/>
      <c r="B1626" s="47"/>
      <c r="C1626" s="47"/>
      <c r="D1626" s="47"/>
      <c r="E1626" s="47"/>
      <c r="F1626" s="47"/>
      <c r="G1626" s="47"/>
      <c r="H1626" s="47"/>
      <c r="I1626" s="47"/>
      <c r="J1626" s="47"/>
      <c r="K1626" s="47"/>
      <c r="L1626" s="47"/>
    </row>
    <row r="1627" spans="1:12">
      <c r="A1627" s="47"/>
      <c r="B1627" s="47"/>
      <c r="C1627" s="47"/>
      <c r="D1627" s="47"/>
      <c r="E1627" s="47"/>
      <c r="F1627" s="47"/>
      <c r="G1627" s="47"/>
      <c r="H1627" s="47"/>
      <c r="I1627" s="47"/>
      <c r="J1627" s="47"/>
      <c r="K1627" s="47"/>
      <c r="L1627" s="47"/>
    </row>
    <row r="1628" spans="1:12">
      <c r="A1628" s="47"/>
      <c r="B1628" s="47"/>
      <c r="C1628" s="47"/>
      <c r="D1628" s="47"/>
      <c r="E1628" s="47"/>
      <c r="F1628" s="47"/>
      <c r="G1628" s="47"/>
      <c r="H1628" s="47"/>
      <c r="I1628" s="47"/>
      <c r="J1628" s="47"/>
      <c r="K1628" s="47"/>
      <c r="L1628" s="47"/>
    </row>
    <row r="1629" spans="1:12">
      <c r="A1629" s="47"/>
      <c r="B1629" s="47"/>
      <c r="C1629" s="47"/>
      <c r="D1629" s="47"/>
      <c r="E1629" s="47"/>
      <c r="F1629" s="47"/>
      <c r="G1629" s="47"/>
      <c r="H1629" s="47"/>
      <c r="I1629" s="47"/>
      <c r="J1629" s="47"/>
      <c r="K1629" s="47"/>
      <c r="L1629" s="47"/>
    </row>
    <row r="1630" spans="1:12">
      <c r="A1630" s="47"/>
      <c r="B1630" s="47"/>
      <c r="C1630" s="47"/>
      <c r="D1630" s="47"/>
      <c r="E1630" s="47"/>
      <c r="F1630" s="47"/>
      <c r="G1630" s="47"/>
      <c r="H1630" s="47"/>
      <c r="I1630" s="47"/>
      <c r="J1630" s="47"/>
      <c r="K1630" s="47"/>
      <c r="L1630" s="47"/>
    </row>
    <row r="1631" spans="1:12">
      <c r="A1631" s="47"/>
      <c r="B1631" s="47"/>
      <c r="C1631" s="47"/>
      <c r="D1631" s="47"/>
      <c r="E1631" s="47"/>
      <c r="F1631" s="47"/>
      <c r="G1631" s="47"/>
      <c r="H1631" s="47"/>
      <c r="I1631" s="47"/>
      <c r="J1631" s="47"/>
      <c r="K1631" s="47"/>
      <c r="L1631" s="47"/>
    </row>
    <row r="1632" spans="1:12">
      <c r="A1632" s="47"/>
      <c r="B1632" s="47"/>
      <c r="C1632" s="47"/>
      <c r="D1632" s="47"/>
      <c r="E1632" s="47"/>
      <c r="F1632" s="47"/>
      <c r="G1632" s="47"/>
      <c r="H1632" s="47"/>
      <c r="I1632" s="47"/>
      <c r="J1632" s="47"/>
      <c r="K1632" s="47"/>
      <c r="L1632" s="47"/>
    </row>
    <row r="1633" spans="1:12">
      <c r="A1633" s="47"/>
      <c r="B1633" s="47"/>
      <c r="C1633" s="47"/>
      <c r="D1633" s="47"/>
      <c r="E1633" s="47"/>
      <c r="F1633" s="47"/>
      <c r="G1633" s="47"/>
      <c r="H1633" s="47"/>
      <c r="I1633" s="47"/>
      <c r="J1633" s="47"/>
      <c r="K1633" s="47"/>
      <c r="L1633" s="47"/>
    </row>
    <row r="1634" spans="1:12">
      <c r="A1634" s="47"/>
      <c r="B1634" s="47"/>
      <c r="C1634" s="47"/>
      <c r="D1634" s="47"/>
      <c r="E1634" s="47"/>
      <c r="F1634" s="47"/>
      <c r="G1634" s="47"/>
      <c r="H1634" s="47"/>
      <c r="I1634" s="47"/>
      <c r="J1634" s="47"/>
      <c r="K1634" s="47"/>
      <c r="L1634" s="47"/>
    </row>
    <row r="1635" spans="1:12">
      <c r="A1635" s="47"/>
      <c r="B1635" s="47"/>
      <c r="C1635" s="47"/>
      <c r="D1635" s="47"/>
      <c r="E1635" s="47"/>
      <c r="F1635" s="47"/>
      <c r="G1635" s="47"/>
      <c r="H1635" s="47"/>
      <c r="I1635" s="47"/>
      <c r="J1635" s="47"/>
      <c r="K1635" s="47"/>
      <c r="L1635" s="47"/>
    </row>
    <row r="1636" spans="1:12">
      <c r="A1636" s="47"/>
      <c r="B1636" s="47"/>
      <c r="C1636" s="47"/>
      <c r="D1636" s="47"/>
      <c r="E1636" s="47"/>
      <c r="F1636" s="47"/>
      <c r="G1636" s="47"/>
      <c r="H1636" s="47"/>
      <c r="I1636" s="47"/>
      <c r="J1636" s="47"/>
      <c r="K1636" s="47"/>
      <c r="L1636" s="47"/>
    </row>
    <row r="1637" spans="1:12">
      <c r="A1637" s="47"/>
      <c r="B1637" s="47"/>
      <c r="C1637" s="47"/>
      <c r="D1637" s="47"/>
      <c r="E1637" s="47"/>
      <c r="F1637" s="47"/>
      <c r="G1637" s="47"/>
      <c r="H1637" s="47"/>
      <c r="I1637" s="47"/>
      <c r="J1637" s="47"/>
      <c r="K1637" s="47"/>
      <c r="L1637" s="47"/>
    </row>
    <row r="1638" spans="1:12">
      <c r="A1638" s="47"/>
      <c r="B1638" s="47"/>
      <c r="C1638" s="47"/>
      <c r="D1638" s="47"/>
      <c r="E1638" s="47"/>
      <c r="F1638" s="47"/>
      <c r="G1638" s="47"/>
      <c r="H1638" s="47"/>
      <c r="I1638" s="47"/>
      <c r="J1638" s="47"/>
      <c r="K1638" s="47"/>
      <c r="L1638" s="47"/>
    </row>
    <row r="1639" spans="1:12">
      <c r="A1639" s="47"/>
      <c r="B1639" s="47"/>
      <c r="C1639" s="47"/>
      <c r="D1639" s="47"/>
      <c r="E1639" s="47"/>
      <c r="F1639" s="47"/>
      <c r="G1639" s="47"/>
      <c r="H1639" s="47"/>
      <c r="I1639" s="47"/>
      <c r="J1639" s="47"/>
      <c r="K1639" s="47"/>
      <c r="L1639" s="47"/>
    </row>
    <row r="1640" spans="1:12">
      <c r="A1640" s="47"/>
      <c r="B1640" s="47"/>
      <c r="C1640" s="47"/>
      <c r="D1640" s="47"/>
      <c r="E1640" s="47"/>
      <c r="F1640" s="47"/>
      <c r="G1640" s="47"/>
      <c r="H1640" s="47"/>
      <c r="I1640" s="47"/>
      <c r="J1640" s="47"/>
      <c r="K1640" s="47"/>
      <c r="L1640" s="47"/>
    </row>
    <row r="1641" spans="1:12">
      <c r="A1641" s="47"/>
      <c r="B1641" s="47"/>
      <c r="C1641" s="47"/>
      <c r="D1641" s="47"/>
      <c r="E1641" s="47"/>
      <c r="F1641" s="47"/>
      <c r="G1641" s="47"/>
      <c r="H1641" s="47"/>
      <c r="I1641" s="47"/>
      <c r="J1641" s="47"/>
      <c r="K1641" s="47"/>
      <c r="L1641" s="47"/>
    </row>
    <row r="1642" spans="1:12">
      <c r="A1642" s="47"/>
      <c r="B1642" s="47"/>
      <c r="C1642" s="47"/>
      <c r="D1642" s="47"/>
      <c r="E1642" s="47"/>
      <c r="F1642" s="47"/>
      <c r="G1642" s="47"/>
      <c r="H1642" s="47"/>
      <c r="I1642" s="47"/>
      <c r="J1642" s="47"/>
      <c r="K1642" s="47"/>
      <c r="L1642" s="47"/>
    </row>
    <row r="1643" spans="1:12">
      <c r="A1643" s="47"/>
      <c r="B1643" s="47"/>
      <c r="C1643" s="47"/>
      <c r="D1643" s="47"/>
      <c r="E1643" s="47"/>
      <c r="F1643" s="47"/>
      <c r="G1643" s="47"/>
      <c r="H1643" s="47"/>
      <c r="I1643" s="47"/>
      <c r="J1643" s="47"/>
      <c r="K1643" s="47"/>
      <c r="L1643" s="47"/>
    </row>
    <row r="1644" spans="1:12">
      <c r="A1644" s="47"/>
      <c r="B1644" s="47"/>
      <c r="C1644" s="47"/>
      <c r="D1644" s="47"/>
      <c r="E1644" s="47"/>
      <c r="F1644" s="47"/>
      <c r="G1644" s="47"/>
      <c r="H1644" s="47"/>
      <c r="I1644" s="47"/>
      <c r="J1644" s="47"/>
      <c r="K1644" s="47"/>
      <c r="L1644" s="47"/>
    </row>
    <row r="1645" spans="1:12">
      <c r="A1645" s="47"/>
      <c r="B1645" s="47"/>
      <c r="C1645" s="47"/>
      <c r="D1645" s="47"/>
      <c r="E1645" s="47"/>
      <c r="F1645" s="47"/>
      <c r="G1645" s="47"/>
      <c r="H1645" s="47"/>
      <c r="I1645" s="47"/>
      <c r="J1645" s="47"/>
      <c r="K1645" s="47"/>
      <c r="L1645" s="47"/>
    </row>
    <row r="1646" spans="1:12">
      <c r="A1646" s="47"/>
      <c r="B1646" s="47"/>
      <c r="C1646" s="47"/>
      <c r="D1646" s="47"/>
      <c r="E1646" s="47"/>
      <c r="F1646" s="47"/>
      <c r="G1646" s="47"/>
      <c r="H1646" s="47"/>
      <c r="I1646" s="47"/>
      <c r="J1646" s="47"/>
      <c r="K1646" s="47"/>
      <c r="L1646" s="47"/>
    </row>
    <row r="1647" spans="1:12">
      <c r="A1647" s="47"/>
      <c r="B1647" s="47"/>
      <c r="C1647" s="47"/>
      <c r="D1647" s="47"/>
      <c r="E1647" s="47"/>
      <c r="F1647" s="47"/>
      <c r="G1647" s="47"/>
      <c r="H1647" s="47"/>
      <c r="I1647" s="47"/>
      <c r="J1647" s="47"/>
      <c r="K1647" s="47"/>
      <c r="L1647" s="47"/>
    </row>
    <row r="1648" spans="1:12">
      <c r="A1648" s="47"/>
      <c r="B1648" s="47"/>
      <c r="C1648" s="47"/>
      <c r="D1648" s="47"/>
      <c r="E1648" s="47"/>
      <c r="F1648" s="47"/>
      <c r="G1648" s="47"/>
      <c r="H1648" s="47"/>
      <c r="I1648" s="47"/>
      <c r="J1648" s="47"/>
      <c r="K1648" s="47"/>
      <c r="L1648" s="47"/>
    </row>
    <row r="1649" spans="1:12">
      <c r="A1649" s="47"/>
      <c r="B1649" s="47"/>
      <c r="C1649" s="47"/>
      <c r="D1649" s="47"/>
      <c r="E1649" s="47"/>
      <c r="F1649" s="47"/>
      <c r="G1649" s="47"/>
      <c r="H1649" s="47"/>
      <c r="I1649" s="47"/>
      <c r="J1649" s="47"/>
      <c r="K1649" s="47"/>
      <c r="L1649" s="47"/>
    </row>
    <row r="1650" spans="1:12">
      <c r="A1650" s="47"/>
      <c r="B1650" s="47"/>
      <c r="C1650" s="47"/>
      <c r="D1650" s="47"/>
      <c r="E1650" s="47"/>
      <c r="F1650" s="47"/>
      <c r="G1650" s="47"/>
      <c r="H1650" s="47"/>
      <c r="I1650" s="47"/>
      <c r="J1650" s="47"/>
      <c r="K1650" s="47"/>
      <c r="L1650" s="47"/>
    </row>
    <row r="1651" spans="1:12">
      <c r="A1651" s="47"/>
      <c r="B1651" s="47"/>
      <c r="C1651" s="47"/>
      <c r="D1651" s="47"/>
      <c r="E1651" s="47"/>
      <c r="F1651" s="47"/>
      <c r="G1651" s="47"/>
      <c r="H1651" s="47"/>
      <c r="I1651" s="47"/>
      <c r="J1651" s="47"/>
      <c r="K1651" s="47"/>
      <c r="L1651" s="47"/>
    </row>
    <row r="1652" spans="1:12">
      <c r="A1652" s="47"/>
      <c r="B1652" s="47"/>
      <c r="C1652" s="47"/>
      <c r="D1652" s="47"/>
      <c r="E1652" s="47"/>
      <c r="F1652" s="47"/>
      <c r="G1652" s="47"/>
      <c r="H1652" s="47"/>
      <c r="I1652" s="47"/>
      <c r="J1652" s="47"/>
      <c r="K1652" s="47"/>
      <c r="L1652" s="47"/>
    </row>
    <row r="1653" spans="1:12">
      <c r="A1653" s="47"/>
      <c r="B1653" s="47"/>
      <c r="C1653" s="47"/>
      <c r="D1653" s="47"/>
      <c r="E1653" s="47"/>
      <c r="F1653" s="47"/>
      <c r="G1653" s="47"/>
      <c r="H1653" s="47"/>
      <c r="I1653" s="47"/>
      <c r="J1653" s="47"/>
      <c r="K1653" s="47"/>
      <c r="L1653" s="47"/>
    </row>
    <row r="1654" spans="1:12">
      <c r="A1654" s="47"/>
      <c r="B1654" s="47"/>
      <c r="C1654" s="47"/>
      <c r="D1654" s="47"/>
      <c r="E1654" s="47"/>
      <c r="F1654" s="47"/>
      <c r="G1654" s="47"/>
      <c r="H1654" s="47"/>
      <c r="I1654" s="47"/>
      <c r="J1654" s="47"/>
      <c r="K1654" s="47"/>
      <c r="L1654" s="47"/>
    </row>
    <row r="1655" spans="1:12">
      <c r="A1655" s="47"/>
      <c r="B1655" s="47"/>
      <c r="C1655" s="47"/>
      <c r="D1655" s="47"/>
      <c r="E1655" s="47"/>
      <c r="F1655" s="47"/>
      <c r="G1655" s="47"/>
      <c r="H1655" s="47"/>
      <c r="I1655" s="47"/>
      <c r="J1655" s="47"/>
      <c r="K1655" s="47"/>
      <c r="L1655" s="47"/>
    </row>
    <row r="1656" spans="1:12">
      <c r="A1656" s="47"/>
      <c r="B1656" s="47"/>
      <c r="C1656" s="47"/>
      <c r="D1656" s="47"/>
      <c r="E1656" s="47"/>
      <c r="F1656" s="47"/>
      <c r="G1656" s="47"/>
      <c r="H1656" s="47"/>
      <c r="I1656" s="47"/>
      <c r="J1656" s="47"/>
      <c r="K1656" s="47"/>
      <c r="L1656" s="47"/>
    </row>
    <row r="1657" spans="1:12">
      <c r="A1657" s="47"/>
      <c r="B1657" s="47"/>
      <c r="C1657" s="47"/>
      <c r="D1657" s="47"/>
      <c r="E1657" s="47"/>
      <c r="F1657" s="47"/>
      <c r="G1657" s="47"/>
      <c r="H1657" s="47"/>
      <c r="I1657" s="47"/>
      <c r="J1657" s="47"/>
      <c r="K1657" s="47"/>
      <c r="L1657" s="47"/>
    </row>
    <row r="1658" spans="1:12">
      <c r="A1658" s="47"/>
      <c r="B1658" s="47"/>
      <c r="C1658" s="47"/>
      <c r="D1658" s="47"/>
      <c r="E1658" s="47"/>
      <c r="F1658" s="47"/>
      <c r="G1658" s="47"/>
      <c r="H1658" s="47"/>
      <c r="I1658" s="47"/>
      <c r="J1658" s="47"/>
      <c r="K1658" s="47"/>
      <c r="L1658" s="47"/>
    </row>
    <row r="1659" spans="1:12">
      <c r="A1659" s="47"/>
      <c r="B1659" s="47"/>
      <c r="C1659" s="47"/>
      <c r="D1659" s="47"/>
      <c r="E1659" s="47"/>
      <c r="F1659" s="47"/>
      <c r="G1659" s="47"/>
      <c r="H1659" s="47"/>
      <c r="I1659" s="47"/>
      <c r="J1659" s="47"/>
      <c r="K1659" s="47"/>
      <c r="L1659" s="47"/>
    </row>
    <row r="1660" spans="1:12">
      <c r="A1660" s="47"/>
      <c r="B1660" s="47"/>
      <c r="C1660" s="47"/>
      <c r="D1660" s="47"/>
      <c r="E1660" s="47"/>
      <c r="F1660" s="47"/>
      <c r="G1660" s="47"/>
      <c r="H1660" s="47"/>
      <c r="I1660" s="47"/>
      <c r="J1660" s="47"/>
      <c r="K1660" s="47"/>
      <c r="L1660" s="47"/>
    </row>
    <row r="1661" spans="1:12">
      <c r="A1661" s="47"/>
      <c r="B1661" s="47"/>
      <c r="C1661" s="47"/>
      <c r="D1661" s="47"/>
      <c r="E1661" s="47"/>
      <c r="F1661" s="47"/>
      <c r="G1661" s="47"/>
      <c r="H1661" s="47"/>
      <c r="I1661" s="47"/>
      <c r="J1661" s="47"/>
      <c r="K1661" s="47"/>
      <c r="L1661" s="47"/>
    </row>
    <row r="1662" spans="1:12">
      <c r="A1662" s="47"/>
      <c r="B1662" s="47"/>
      <c r="C1662" s="47"/>
      <c r="D1662" s="47"/>
      <c r="E1662" s="47"/>
      <c r="F1662" s="47"/>
      <c r="G1662" s="47"/>
      <c r="H1662" s="47"/>
      <c r="I1662" s="47"/>
      <c r="J1662" s="47"/>
      <c r="K1662" s="47"/>
      <c r="L1662" s="47"/>
    </row>
    <row r="1663" spans="1:12">
      <c r="A1663" s="47"/>
      <c r="B1663" s="47"/>
      <c r="C1663" s="47"/>
      <c r="D1663" s="47"/>
      <c r="E1663" s="47"/>
      <c r="F1663" s="47"/>
      <c r="G1663" s="47"/>
      <c r="H1663" s="47"/>
      <c r="I1663" s="47"/>
      <c r="J1663" s="47"/>
      <c r="K1663" s="47"/>
      <c r="L1663" s="47"/>
    </row>
    <row r="1664" spans="1:12">
      <c r="A1664" s="47"/>
      <c r="B1664" s="47"/>
      <c r="C1664" s="47"/>
      <c r="D1664" s="47"/>
      <c r="E1664" s="47"/>
      <c r="F1664" s="47"/>
      <c r="G1664" s="47"/>
      <c r="H1664" s="47"/>
      <c r="I1664" s="47"/>
      <c r="J1664" s="47"/>
      <c r="K1664" s="47"/>
      <c r="L1664" s="47"/>
    </row>
    <row r="1665" spans="1:12">
      <c r="A1665" s="47"/>
      <c r="B1665" s="47"/>
      <c r="C1665" s="47"/>
      <c r="D1665" s="47"/>
      <c r="E1665" s="47"/>
      <c r="F1665" s="47"/>
      <c r="G1665" s="47"/>
      <c r="H1665" s="47"/>
      <c r="I1665" s="47"/>
      <c r="J1665" s="47"/>
      <c r="K1665" s="47"/>
      <c r="L1665" s="47"/>
    </row>
    <row r="1666" spans="1:12">
      <c r="A1666" s="47"/>
      <c r="B1666" s="47"/>
      <c r="C1666" s="47"/>
      <c r="D1666" s="47"/>
      <c r="E1666" s="47"/>
      <c r="F1666" s="47"/>
      <c r="G1666" s="47"/>
      <c r="H1666" s="47"/>
      <c r="I1666" s="47"/>
      <c r="J1666" s="47"/>
      <c r="K1666" s="47"/>
      <c r="L1666" s="47"/>
    </row>
    <row r="1667" spans="1:12">
      <c r="A1667" s="47"/>
      <c r="B1667" s="47"/>
      <c r="C1667" s="47"/>
      <c r="D1667" s="47"/>
      <c r="E1667" s="47"/>
      <c r="F1667" s="47"/>
      <c r="G1667" s="47"/>
      <c r="H1667" s="47"/>
      <c r="I1667" s="47"/>
      <c r="J1667" s="47"/>
      <c r="K1667" s="47"/>
      <c r="L1667" s="47"/>
    </row>
    <row r="1668" spans="1:12">
      <c r="A1668" s="47"/>
      <c r="B1668" s="47"/>
      <c r="C1668" s="47"/>
      <c r="D1668" s="47"/>
      <c r="E1668" s="47"/>
      <c r="F1668" s="47"/>
      <c r="G1668" s="47"/>
      <c r="H1668" s="47"/>
      <c r="I1668" s="47"/>
      <c r="J1668" s="47"/>
      <c r="K1668" s="47"/>
      <c r="L1668" s="47"/>
    </row>
    <row r="1669" spans="1:12">
      <c r="A1669" s="47"/>
      <c r="B1669" s="47"/>
      <c r="C1669" s="47"/>
      <c r="D1669" s="47"/>
      <c r="E1669" s="47"/>
      <c r="F1669" s="47"/>
      <c r="G1669" s="47"/>
      <c r="H1669" s="47"/>
      <c r="I1669" s="47"/>
      <c r="J1669" s="47"/>
      <c r="K1669" s="47"/>
      <c r="L1669" s="47"/>
    </row>
    <row r="1670" spans="1:12">
      <c r="A1670" s="47"/>
      <c r="B1670" s="47"/>
      <c r="C1670" s="47"/>
      <c r="D1670" s="47"/>
      <c r="E1670" s="47"/>
      <c r="F1670" s="47"/>
      <c r="G1670" s="47"/>
      <c r="H1670" s="47"/>
      <c r="I1670" s="47"/>
      <c r="J1670" s="47"/>
      <c r="K1670" s="47"/>
      <c r="L1670" s="47"/>
    </row>
    <row r="1671" spans="1:12">
      <c r="A1671" s="47"/>
      <c r="B1671" s="47"/>
      <c r="C1671" s="47"/>
      <c r="D1671" s="47"/>
      <c r="E1671" s="47"/>
      <c r="F1671" s="47"/>
      <c r="G1671" s="47"/>
      <c r="H1671" s="47"/>
      <c r="I1671" s="47"/>
      <c r="J1671" s="47"/>
      <c r="K1671" s="47"/>
      <c r="L1671" s="47"/>
    </row>
    <row r="1672" spans="1:12">
      <c r="A1672" s="47"/>
      <c r="B1672" s="47"/>
      <c r="C1672" s="47"/>
      <c r="D1672" s="47"/>
      <c r="E1672" s="47"/>
      <c r="F1672" s="47"/>
      <c r="G1672" s="47"/>
      <c r="H1672" s="47"/>
      <c r="I1672" s="47"/>
      <c r="J1672" s="47"/>
      <c r="K1672" s="47"/>
      <c r="L1672" s="47"/>
    </row>
    <row r="1673" spans="1:12">
      <c r="A1673" s="47"/>
      <c r="B1673" s="47"/>
      <c r="C1673" s="47"/>
      <c r="D1673" s="47"/>
      <c r="E1673" s="47"/>
      <c r="F1673" s="47"/>
      <c r="G1673" s="47"/>
      <c r="H1673" s="47"/>
      <c r="I1673" s="47"/>
      <c r="J1673" s="47"/>
      <c r="K1673" s="47"/>
      <c r="L1673" s="47"/>
    </row>
    <row r="1674" spans="1:12">
      <c r="A1674" s="47"/>
      <c r="B1674" s="47"/>
      <c r="C1674" s="47"/>
      <c r="D1674" s="47"/>
      <c r="E1674" s="47"/>
      <c r="F1674" s="47"/>
      <c r="G1674" s="47"/>
      <c r="H1674" s="47"/>
      <c r="I1674" s="47"/>
      <c r="J1674" s="47"/>
      <c r="K1674" s="47"/>
      <c r="L1674" s="47"/>
    </row>
    <row r="1675" spans="1:12">
      <c r="A1675" s="47"/>
      <c r="B1675" s="47"/>
      <c r="C1675" s="47"/>
      <c r="D1675" s="47"/>
      <c r="E1675" s="47"/>
      <c r="F1675" s="47"/>
      <c r="G1675" s="47"/>
      <c r="H1675" s="47"/>
      <c r="I1675" s="47"/>
      <c r="J1675" s="47"/>
      <c r="K1675" s="47"/>
      <c r="L1675" s="47"/>
    </row>
    <row r="1676" spans="1:12">
      <c r="A1676" s="47"/>
      <c r="B1676" s="47"/>
      <c r="C1676" s="47"/>
      <c r="D1676" s="47"/>
      <c r="E1676" s="47"/>
      <c r="F1676" s="47"/>
      <c r="G1676" s="47"/>
      <c r="H1676" s="47"/>
      <c r="I1676" s="47"/>
      <c r="J1676" s="47"/>
      <c r="K1676" s="47"/>
      <c r="L1676" s="47"/>
    </row>
    <row r="1677" spans="1:12">
      <c r="A1677" s="47"/>
      <c r="B1677" s="47"/>
      <c r="C1677" s="47"/>
      <c r="D1677" s="47"/>
      <c r="E1677" s="47"/>
      <c r="F1677" s="47"/>
      <c r="G1677" s="47"/>
      <c r="H1677" s="47"/>
      <c r="I1677" s="47"/>
      <c r="J1677" s="47"/>
      <c r="K1677" s="47"/>
      <c r="L1677" s="47"/>
    </row>
    <row r="1678" spans="1:12">
      <c r="A1678" s="47"/>
      <c r="B1678" s="47"/>
      <c r="C1678" s="47"/>
      <c r="D1678" s="47"/>
      <c r="E1678" s="47"/>
      <c r="F1678" s="47"/>
      <c r="G1678" s="47"/>
      <c r="H1678" s="47"/>
      <c r="I1678" s="47"/>
      <c r="J1678" s="47"/>
      <c r="K1678" s="47"/>
      <c r="L1678" s="47"/>
    </row>
    <row r="1679" spans="1:12">
      <c r="A1679" s="47"/>
      <c r="B1679" s="47"/>
      <c r="C1679" s="47"/>
      <c r="D1679" s="47"/>
      <c r="E1679" s="47"/>
      <c r="F1679" s="47"/>
      <c r="G1679" s="47"/>
      <c r="H1679" s="47"/>
      <c r="I1679" s="47"/>
      <c r="J1679" s="47"/>
      <c r="K1679" s="47"/>
      <c r="L1679" s="47"/>
    </row>
    <row r="1680" spans="1:12">
      <c r="A1680" s="47"/>
      <c r="B1680" s="47"/>
      <c r="C1680" s="47"/>
      <c r="D1680" s="47"/>
      <c r="E1680" s="47"/>
      <c r="F1680" s="47"/>
      <c r="G1680" s="47"/>
      <c r="H1680" s="47"/>
      <c r="I1680" s="47"/>
      <c r="J1680" s="47"/>
      <c r="K1680" s="47"/>
      <c r="L1680" s="47"/>
    </row>
    <row r="1681" spans="1:12">
      <c r="A1681" s="47"/>
      <c r="B1681" s="47"/>
      <c r="C1681" s="47"/>
      <c r="D1681" s="47"/>
      <c r="E1681" s="47"/>
      <c r="F1681" s="47"/>
      <c r="G1681" s="47"/>
      <c r="H1681" s="47"/>
      <c r="I1681" s="47"/>
      <c r="J1681" s="47"/>
      <c r="K1681" s="47"/>
      <c r="L1681" s="47"/>
    </row>
    <row r="1682" spans="1:12">
      <c r="A1682" s="47"/>
      <c r="B1682" s="47"/>
      <c r="C1682" s="47"/>
      <c r="D1682" s="47"/>
      <c r="E1682" s="47"/>
      <c r="F1682" s="47"/>
      <c r="G1682" s="47"/>
      <c r="H1682" s="47"/>
      <c r="I1682" s="47"/>
      <c r="J1682" s="47"/>
      <c r="K1682" s="47"/>
      <c r="L1682" s="47"/>
    </row>
    <row r="1683" spans="1:12">
      <c r="A1683" s="47"/>
      <c r="B1683" s="47"/>
      <c r="C1683" s="47"/>
      <c r="D1683" s="47"/>
      <c r="E1683" s="47"/>
      <c r="F1683" s="47"/>
      <c r="G1683" s="47"/>
      <c r="H1683" s="47"/>
      <c r="I1683" s="47"/>
      <c r="J1683" s="47"/>
      <c r="K1683" s="47"/>
      <c r="L1683" s="47"/>
    </row>
    <row r="1684" spans="1:12">
      <c r="A1684" s="47"/>
      <c r="B1684" s="47"/>
      <c r="C1684" s="47"/>
      <c r="D1684" s="47"/>
      <c r="E1684" s="47"/>
      <c r="F1684" s="47"/>
      <c r="G1684" s="47"/>
      <c r="H1684" s="47"/>
      <c r="I1684" s="47"/>
      <c r="J1684" s="47"/>
      <c r="K1684" s="47"/>
      <c r="L1684" s="47"/>
    </row>
    <row r="1685" spans="1:12">
      <c r="A1685" s="47"/>
      <c r="B1685" s="47"/>
      <c r="C1685" s="47"/>
      <c r="D1685" s="47"/>
      <c r="E1685" s="47"/>
      <c r="F1685" s="47"/>
      <c r="G1685" s="47"/>
      <c r="H1685" s="47"/>
      <c r="I1685" s="47"/>
      <c r="J1685" s="47"/>
      <c r="K1685" s="47"/>
      <c r="L1685" s="47"/>
    </row>
    <row r="1686" spans="1:12">
      <c r="A1686" s="47"/>
      <c r="B1686" s="47"/>
      <c r="C1686" s="47"/>
      <c r="D1686" s="47"/>
      <c r="E1686" s="47"/>
      <c r="F1686" s="47"/>
      <c r="G1686" s="47"/>
      <c r="H1686" s="47"/>
      <c r="I1686" s="47"/>
      <c r="J1686" s="47"/>
      <c r="K1686" s="47"/>
      <c r="L1686" s="47"/>
    </row>
    <row r="1687" spans="1:12">
      <c r="A1687" s="47"/>
      <c r="B1687" s="47"/>
      <c r="C1687" s="47"/>
      <c r="D1687" s="47"/>
      <c r="E1687" s="47"/>
      <c r="F1687" s="47"/>
      <c r="G1687" s="47"/>
      <c r="H1687" s="47"/>
      <c r="I1687" s="47"/>
      <c r="J1687" s="47"/>
      <c r="K1687" s="47"/>
      <c r="L1687" s="47"/>
    </row>
    <row r="1688" spans="1:12">
      <c r="A1688" s="47"/>
      <c r="B1688" s="47"/>
      <c r="C1688" s="47"/>
      <c r="D1688" s="47"/>
      <c r="E1688" s="47"/>
      <c r="F1688" s="47"/>
      <c r="G1688" s="47"/>
      <c r="H1688" s="47"/>
      <c r="I1688" s="47"/>
      <c r="J1688" s="47"/>
      <c r="K1688" s="47"/>
      <c r="L1688" s="47"/>
    </row>
    <row r="1689" spans="1:12">
      <c r="A1689" s="47"/>
      <c r="B1689" s="47"/>
      <c r="C1689" s="47"/>
      <c r="D1689" s="47"/>
      <c r="E1689" s="47"/>
      <c r="F1689" s="47"/>
      <c r="G1689" s="47"/>
      <c r="H1689" s="47"/>
      <c r="I1689" s="47"/>
      <c r="J1689" s="47"/>
      <c r="K1689" s="47"/>
      <c r="L1689" s="47"/>
    </row>
    <row r="1690" spans="1:12">
      <c r="A1690" s="47"/>
      <c r="B1690" s="47"/>
      <c r="C1690" s="47"/>
      <c r="D1690" s="47"/>
      <c r="E1690" s="47"/>
      <c r="F1690" s="47"/>
      <c r="G1690" s="47"/>
      <c r="H1690" s="47"/>
      <c r="I1690" s="47"/>
      <c r="J1690" s="47"/>
      <c r="K1690" s="47"/>
      <c r="L1690" s="47"/>
    </row>
    <row r="1691" spans="1:12">
      <c r="A1691" s="47"/>
      <c r="B1691" s="47"/>
      <c r="C1691" s="47"/>
      <c r="D1691" s="47"/>
      <c r="E1691" s="47"/>
      <c r="F1691" s="47"/>
      <c r="G1691" s="47"/>
      <c r="H1691" s="47"/>
      <c r="I1691" s="47"/>
      <c r="J1691" s="47"/>
      <c r="K1691" s="47"/>
      <c r="L1691" s="47"/>
    </row>
    <row r="1692" spans="1:12">
      <c r="A1692" s="47"/>
      <c r="B1692" s="47"/>
      <c r="C1692" s="47"/>
      <c r="D1692" s="47"/>
      <c r="E1692" s="47"/>
      <c r="F1692" s="47"/>
      <c r="G1692" s="47"/>
      <c r="H1692" s="47"/>
      <c r="I1692" s="47"/>
      <c r="J1692" s="47"/>
      <c r="K1692" s="47"/>
      <c r="L1692" s="47"/>
    </row>
    <row r="1693" spans="1:12">
      <c r="A1693" s="47"/>
      <c r="B1693" s="47"/>
      <c r="C1693" s="47"/>
      <c r="D1693" s="47"/>
      <c r="E1693" s="47"/>
      <c r="F1693" s="47"/>
      <c r="G1693" s="47"/>
      <c r="H1693" s="47"/>
      <c r="I1693" s="47"/>
      <c r="J1693" s="47"/>
      <c r="K1693" s="47"/>
      <c r="L1693" s="47"/>
    </row>
    <row r="1694" spans="1:12">
      <c r="A1694" s="47"/>
      <c r="B1694" s="47"/>
      <c r="C1694" s="47"/>
      <c r="D1694" s="47"/>
      <c r="E1694" s="47"/>
      <c r="F1694" s="47"/>
      <c r="G1694" s="47"/>
      <c r="H1694" s="47"/>
      <c r="I1694" s="47"/>
      <c r="J1694" s="47"/>
      <c r="K1694" s="47"/>
      <c r="L1694" s="47"/>
    </row>
    <row r="1695" spans="1:12">
      <c r="A1695" s="47"/>
      <c r="B1695" s="47"/>
      <c r="C1695" s="47"/>
      <c r="D1695" s="47"/>
      <c r="E1695" s="47"/>
      <c r="F1695" s="47"/>
      <c r="G1695" s="47"/>
      <c r="H1695" s="47"/>
      <c r="I1695" s="47"/>
      <c r="J1695" s="47"/>
      <c r="K1695" s="47"/>
      <c r="L1695" s="47"/>
    </row>
    <row r="1696" spans="1:12">
      <c r="A1696" s="47"/>
      <c r="B1696" s="47"/>
      <c r="C1696" s="47"/>
      <c r="D1696" s="47"/>
      <c r="E1696" s="47"/>
      <c r="F1696" s="47"/>
      <c r="G1696" s="47"/>
      <c r="H1696" s="47"/>
      <c r="I1696" s="47"/>
      <c r="J1696" s="47"/>
      <c r="K1696" s="47"/>
      <c r="L1696" s="47"/>
    </row>
    <row r="1697" spans="1:12">
      <c r="A1697" s="47"/>
      <c r="B1697" s="47"/>
      <c r="C1697" s="47"/>
      <c r="D1697" s="47"/>
      <c r="E1697" s="47"/>
      <c r="F1697" s="47"/>
      <c r="G1697" s="47"/>
      <c r="H1697" s="47"/>
      <c r="I1697" s="47"/>
      <c r="J1697" s="47"/>
      <c r="K1697" s="47"/>
      <c r="L1697" s="47"/>
    </row>
    <row r="1698" spans="1:12">
      <c r="A1698" s="47"/>
      <c r="B1698" s="47"/>
      <c r="C1698" s="47"/>
      <c r="D1698" s="47"/>
      <c r="E1698" s="47"/>
      <c r="F1698" s="47"/>
      <c r="G1698" s="47"/>
      <c r="H1698" s="47"/>
      <c r="I1698" s="47"/>
      <c r="J1698" s="47"/>
      <c r="K1698" s="47"/>
      <c r="L1698" s="47"/>
    </row>
    <row r="1699" spans="1:12">
      <c r="A1699" s="47"/>
      <c r="B1699" s="47"/>
      <c r="C1699" s="47"/>
      <c r="D1699" s="47"/>
      <c r="E1699" s="47"/>
      <c r="F1699" s="47"/>
      <c r="G1699" s="47"/>
      <c r="H1699" s="47"/>
      <c r="I1699" s="47"/>
      <c r="J1699" s="47"/>
      <c r="K1699" s="47"/>
      <c r="L1699" s="47"/>
    </row>
    <row r="1700" spans="1:12">
      <c r="A1700" s="47"/>
      <c r="B1700" s="47"/>
      <c r="C1700" s="47"/>
      <c r="D1700" s="47"/>
      <c r="E1700" s="47"/>
      <c r="F1700" s="47"/>
      <c r="G1700" s="47"/>
      <c r="H1700" s="47"/>
      <c r="I1700" s="47"/>
      <c r="J1700" s="47"/>
      <c r="K1700" s="47"/>
      <c r="L1700" s="47"/>
    </row>
    <row r="1701" spans="1:12">
      <c r="A1701" s="47"/>
      <c r="B1701" s="47"/>
      <c r="C1701" s="47"/>
      <c r="D1701" s="47"/>
      <c r="E1701" s="47"/>
      <c r="F1701" s="47"/>
      <c r="G1701" s="47"/>
      <c r="H1701" s="47"/>
      <c r="I1701" s="47"/>
      <c r="J1701" s="47"/>
      <c r="K1701" s="47"/>
      <c r="L1701" s="47"/>
    </row>
    <row r="1702" spans="1:12">
      <c r="A1702" s="47"/>
      <c r="B1702" s="47"/>
      <c r="C1702" s="47"/>
      <c r="D1702" s="47"/>
      <c r="E1702" s="47"/>
      <c r="F1702" s="47"/>
      <c r="G1702" s="47"/>
      <c r="H1702" s="47"/>
      <c r="I1702" s="47"/>
      <c r="J1702" s="47"/>
      <c r="K1702" s="47"/>
      <c r="L1702" s="47"/>
    </row>
    <row r="1703" spans="1:12">
      <c r="A1703" s="47"/>
      <c r="B1703" s="47"/>
      <c r="C1703" s="47"/>
      <c r="D1703" s="47"/>
      <c r="E1703" s="47"/>
      <c r="F1703" s="47"/>
      <c r="G1703" s="47"/>
      <c r="H1703" s="47"/>
      <c r="I1703" s="47"/>
      <c r="J1703" s="47"/>
      <c r="K1703" s="47"/>
      <c r="L1703" s="47"/>
    </row>
    <row r="1704" spans="1:12">
      <c r="A1704" s="47"/>
      <c r="B1704" s="47"/>
      <c r="C1704" s="47"/>
      <c r="D1704" s="47"/>
      <c r="E1704" s="47"/>
      <c r="F1704" s="47"/>
      <c r="G1704" s="47"/>
      <c r="H1704" s="47"/>
      <c r="I1704" s="47"/>
      <c r="J1704" s="47"/>
      <c r="K1704" s="47"/>
      <c r="L1704" s="47"/>
    </row>
    <row r="1705" spans="1:12">
      <c r="A1705" s="47"/>
      <c r="B1705" s="47"/>
      <c r="C1705" s="47"/>
      <c r="D1705" s="47"/>
      <c r="E1705" s="47"/>
      <c r="F1705" s="47"/>
      <c r="G1705" s="47"/>
      <c r="H1705" s="47"/>
      <c r="I1705" s="47"/>
      <c r="J1705" s="47"/>
      <c r="K1705" s="47"/>
      <c r="L1705" s="47"/>
    </row>
    <row r="1706" spans="1:12">
      <c r="A1706" s="47"/>
      <c r="B1706" s="47"/>
      <c r="C1706" s="47"/>
      <c r="D1706" s="47"/>
      <c r="E1706" s="47"/>
      <c r="F1706" s="47"/>
      <c r="G1706" s="47"/>
      <c r="H1706" s="47"/>
      <c r="I1706" s="47"/>
      <c r="J1706" s="47"/>
      <c r="K1706" s="47"/>
      <c r="L1706" s="47"/>
    </row>
    <row r="1707" spans="1:12">
      <c r="A1707" s="47"/>
      <c r="B1707" s="47"/>
      <c r="C1707" s="47"/>
      <c r="D1707" s="47"/>
      <c r="E1707" s="47"/>
      <c r="F1707" s="47"/>
      <c r="G1707" s="47"/>
      <c r="H1707" s="47"/>
      <c r="I1707" s="47"/>
      <c r="J1707" s="47"/>
      <c r="K1707" s="47"/>
      <c r="L1707" s="47"/>
    </row>
    <row r="1708" spans="1:12">
      <c r="A1708" s="47"/>
      <c r="B1708" s="47"/>
      <c r="C1708" s="47"/>
      <c r="D1708" s="47"/>
      <c r="E1708" s="47"/>
      <c r="F1708" s="47"/>
      <c r="G1708" s="47"/>
      <c r="H1708" s="47"/>
      <c r="I1708" s="47"/>
      <c r="J1708" s="47"/>
      <c r="K1708" s="47"/>
      <c r="L1708" s="47"/>
    </row>
    <row r="1709" spans="1:12">
      <c r="A1709" s="47"/>
      <c r="B1709" s="47"/>
      <c r="C1709" s="47"/>
      <c r="D1709" s="47"/>
      <c r="E1709" s="47"/>
      <c r="F1709" s="47"/>
      <c r="G1709" s="47"/>
      <c r="H1709" s="47"/>
      <c r="I1709" s="47"/>
      <c r="J1709" s="47"/>
      <c r="K1709" s="47"/>
      <c r="L1709" s="47"/>
    </row>
    <row r="1710" spans="1:12">
      <c r="A1710" s="47"/>
      <c r="B1710" s="47"/>
      <c r="C1710" s="47"/>
      <c r="D1710" s="47"/>
      <c r="E1710" s="47"/>
      <c r="F1710" s="47"/>
      <c r="G1710" s="47"/>
      <c r="H1710" s="47"/>
      <c r="I1710" s="47"/>
      <c r="J1710" s="47"/>
      <c r="K1710" s="47"/>
      <c r="L1710" s="47"/>
    </row>
    <row r="1711" spans="1:12">
      <c r="A1711" s="47"/>
      <c r="B1711" s="47"/>
      <c r="C1711" s="47"/>
      <c r="D1711" s="47"/>
      <c r="E1711" s="47"/>
      <c r="F1711" s="47"/>
      <c r="G1711" s="47"/>
      <c r="H1711" s="47"/>
      <c r="I1711" s="47"/>
      <c r="J1711" s="47"/>
      <c r="K1711" s="47"/>
      <c r="L1711" s="47"/>
    </row>
    <row r="1712" spans="1:12">
      <c r="A1712" s="47"/>
      <c r="B1712" s="47"/>
      <c r="C1712" s="47"/>
      <c r="D1712" s="47"/>
      <c r="E1712" s="47"/>
      <c r="F1712" s="47"/>
      <c r="G1712" s="47"/>
      <c r="H1712" s="47"/>
      <c r="I1712" s="47"/>
      <c r="J1712" s="47"/>
      <c r="K1712" s="47"/>
      <c r="L1712" s="47"/>
    </row>
    <row r="1713" spans="1:12">
      <c r="A1713" s="47"/>
      <c r="B1713" s="47"/>
      <c r="C1713" s="47"/>
      <c r="D1713" s="47"/>
      <c r="E1713" s="47"/>
      <c r="F1713" s="47"/>
      <c r="G1713" s="47"/>
      <c r="H1713" s="47"/>
      <c r="I1713" s="47"/>
      <c r="J1713" s="47"/>
      <c r="K1713" s="47"/>
      <c r="L1713" s="47"/>
    </row>
    <row r="1714" spans="1:12">
      <c r="A1714" s="47"/>
      <c r="B1714" s="47"/>
      <c r="C1714" s="47"/>
      <c r="D1714" s="47"/>
      <c r="E1714" s="47"/>
      <c r="F1714" s="47"/>
      <c r="G1714" s="47"/>
      <c r="H1714" s="47"/>
      <c r="I1714" s="47"/>
      <c r="J1714" s="47"/>
      <c r="K1714" s="47"/>
      <c r="L1714" s="47"/>
    </row>
    <row r="1715" spans="1:12">
      <c r="A1715" s="47"/>
      <c r="B1715" s="47"/>
      <c r="C1715" s="47"/>
      <c r="D1715" s="47"/>
      <c r="E1715" s="47"/>
      <c r="F1715" s="47"/>
      <c r="G1715" s="47"/>
      <c r="H1715" s="47"/>
      <c r="I1715" s="47"/>
      <c r="J1715" s="47"/>
      <c r="K1715" s="47"/>
      <c r="L1715" s="47"/>
    </row>
    <row r="1716" spans="1:12">
      <c r="A1716" s="47"/>
      <c r="B1716" s="47"/>
      <c r="C1716" s="47"/>
      <c r="D1716" s="47"/>
      <c r="E1716" s="47"/>
      <c r="F1716" s="47"/>
      <c r="G1716" s="47"/>
      <c r="H1716" s="47"/>
      <c r="I1716" s="47"/>
      <c r="J1716" s="47"/>
      <c r="K1716" s="47"/>
      <c r="L1716" s="47"/>
    </row>
    <row r="1717" spans="1:12">
      <c r="A1717" s="47"/>
      <c r="B1717" s="47"/>
      <c r="C1717" s="47"/>
      <c r="D1717" s="47"/>
      <c r="E1717" s="47"/>
      <c r="F1717" s="47"/>
      <c r="G1717" s="47"/>
      <c r="H1717" s="47"/>
      <c r="I1717" s="47"/>
      <c r="J1717" s="47"/>
      <c r="K1717" s="47"/>
      <c r="L1717" s="47"/>
    </row>
    <row r="1718" spans="1:12">
      <c r="A1718" s="47"/>
      <c r="B1718" s="47"/>
      <c r="C1718" s="47"/>
      <c r="D1718" s="47"/>
      <c r="E1718" s="47"/>
      <c r="F1718" s="47"/>
      <c r="G1718" s="47"/>
      <c r="H1718" s="47"/>
      <c r="I1718" s="47"/>
      <c r="J1718" s="47"/>
      <c r="K1718" s="47"/>
      <c r="L1718" s="47"/>
    </row>
    <row r="1719" spans="1:12">
      <c r="A1719" s="47"/>
      <c r="B1719" s="47"/>
      <c r="C1719" s="47"/>
      <c r="D1719" s="47"/>
      <c r="E1719" s="47"/>
      <c r="F1719" s="47"/>
      <c r="G1719" s="47"/>
      <c r="H1719" s="47"/>
      <c r="I1719" s="47"/>
      <c r="J1719" s="47"/>
      <c r="K1719" s="47"/>
      <c r="L1719" s="47"/>
    </row>
    <row r="1720" spans="1:12">
      <c r="A1720" s="47"/>
      <c r="B1720" s="47"/>
      <c r="C1720" s="47"/>
      <c r="D1720" s="47"/>
      <c r="E1720" s="47"/>
      <c r="F1720" s="47"/>
      <c r="G1720" s="47"/>
      <c r="H1720" s="47"/>
      <c r="I1720" s="47"/>
      <c r="J1720" s="47"/>
      <c r="K1720" s="47"/>
      <c r="L1720" s="47"/>
    </row>
    <row r="1721" spans="1:12">
      <c r="A1721" s="47"/>
      <c r="B1721" s="47"/>
      <c r="C1721" s="47"/>
      <c r="D1721" s="47"/>
      <c r="E1721" s="47"/>
      <c r="F1721" s="47"/>
      <c r="G1721" s="47"/>
      <c r="H1721" s="47"/>
      <c r="I1721" s="47"/>
      <c r="J1721" s="47"/>
      <c r="K1721" s="47"/>
      <c r="L1721" s="47"/>
    </row>
    <row r="1722" spans="1:12">
      <c r="A1722" s="47"/>
      <c r="B1722" s="47"/>
      <c r="C1722" s="47"/>
      <c r="D1722" s="47"/>
      <c r="E1722" s="47"/>
      <c r="F1722" s="47"/>
      <c r="G1722" s="47"/>
      <c r="H1722" s="47"/>
      <c r="I1722" s="47"/>
      <c r="J1722" s="47"/>
      <c r="K1722" s="47"/>
      <c r="L1722" s="47"/>
    </row>
    <row r="1723" spans="1:12">
      <c r="A1723" s="47"/>
      <c r="B1723" s="47"/>
      <c r="C1723" s="47"/>
      <c r="D1723" s="47"/>
      <c r="E1723" s="47"/>
      <c r="F1723" s="47"/>
      <c r="G1723" s="47"/>
      <c r="H1723" s="47"/>
      <c r="I1723" s="47"/>
      <c r="J1723" s="47"/>
      <c r="K1723" s="47"/>
      <c r="L1723" s="47"/>
    </row>
    <row r="1724" spans="1:12">
      <c r="A1724" s="47"/>
      <c r="B1724" s="47"/>
      <c r="C1724" s="47"/>
      <c r="D1724" s="47"/>
      <c r="E1724" s="47"/>
      <c r="F1724" s="47"/>
      <c r="G1724" s="47"/>
      <c r="H1724" s="47"/>
      <c r="I1724" s="47"/>
      <c r="J1724" s="47"/>
      <c r="K1724" s="47"/>
      <c r="L1724" s="47"/>
    </row>
    <row r="1725" spans="1:12">
      <c r="A1725" s="47"/>
      <c r="B1725" s="47"/>
      <c r="C1725" s="47"/>
      <c r="D1725" s="47"/>
      <c r="E1725" s="47"/>
      <c r="F1725" s="47"/>
      <c r="G1725" s="47"/>
      <c r="H1725" s="47"/>
      <c r="I1725" s="47"/>
      <c r="J1725" s="47"/>
      <c r="K1725" s="47"/>
      <c r="L1725" s="47"/>
    </row>
    <row r="1726" spans="1:12">
      <c r="A1726" s="47"/>
      <c r="B1726" s="47"/>
      <c r="C1726" s="47"/>
      <c r="D1726" s="47"/>
      <c r="E1726" s="47"/>
      <c r="F1726" s="47"/>
      <c r="G1726" s="47"/>
      <c r="H1726" s="47"/>
      <c r="I1726" s="47"/>
      <c r="J1726" s="47"/>
      <c r="K1726" s="47"/>
      <c r="L1726" s="47"/>
    </row>
    <row r="1727" spans="1:12">
      <c r="A1727" s="47"/>
      <c r="B1727" s="47"/>
      <c r="C1727" s="47"/>
      <c r="D1727" s="47"/>
      <c r="E1727" s="47"/>
      <c r="F1727" s="47"/>
      <c r="G1727" s="47"/>
      <c r="H1727" s="47"/>
      <c r="I1727" s="47"/>
      <c r="J1727" s="47"/>
      <c r="K1727" s="47"/>
      <c r="L1727" s="47"/>
    </row>
    <row r="1728" spans="1:12">
      <c r="A1728" s="47"/>
      <c r="B1728" s="47"/>
      <c r="C1728" s="47"/>
      <c r="D1728" s="47"/>
      <c r="E1728" s="47"/>
      <c r="F1728" s="47"/>
      <c r="G1728" s="47"/>
      <c r="H1728" s="47"/>
      <c r="I1728" s="47"/>
      <c r="J1728" s="47"/>
      <c r="K1728" s="47"/>
      <c r="L1728" s="47"/>
    </row>
    <row r="1729" spans="1:12">
      <c r="A1729" s="47"/>
      <c r="B1729" s="47"/>
      <c r="C1729" s="47"/>
      <c r="D1729" s="47"/>
      <c r="E1729" s="47"/>
      <c r="F1729" s="47"/>
      <c r="G1729" s="47"/>
      <c r="H1729" s="47"/>
      <c r="I1729" s="47"/>
      <c r="J1729" s="47"/>
      <c r="K1729" s="47"/>
      <c r="L1729" s="47"/>
    </row>
    <row r="1730" spans="1:12">
      <c r="A1730" s="47"/>
      <c r="B1730" s="47"/>
      <c r="C1730" s="47"/>
      <c r="D1730" s="47"/>
      <c r="E1730" s="47"/>
      <c r="F1730" s="47"/>
      <c r="G1730" s="47"/>
      <c r="H1730" s="47"/>
      <c r="I1730" s="47"/>
      <c r="J1730" s="47"/>
      <c r="K1730" s="47"/>
      <c r="L1730" s="47"/>
    </row>
    <row r="1731" spans="1:12">
      <c r="A1731" s="47"/>
      <c r="B1731" s="47"/>
      <c r="C1731" s="47"/>
      <c r="D1731" s="47"/>
      <c r="E1731" s="47"/>
      <c r="F1731" s="47"/>
      <c r="G1731" s="47"/>
      <c r="H1731" s="47"/>
      <c r="I1731" s="47"/>
      <c r="J1731" s="47"/>
      <c r="K1731" s="47"/>
      <c r="L1731" s="47"/>
    </row>
    <row r="1732" spans="1:12">
      <c r="A1732" s="47"/>
      <c r="B1732" s="47"/>
      <c r="C1732" s="47"/>
      <c r="D1732" s="47"/>
      <c r="E1732" s="47"/>
      <c r="F1732" s="47"/>
      <c r="G1732" s="47"/>
      <c r="H1732" s="47"/>
      <c r="I1732" s="47"/>
      <c r="J1732" s="47"/>
      <c r="K1732" s="47"/>
      <c r="L1732" s="47"/>
    </row>
    <row r="1733" spans="1:12">
      <c r="A1733" s="47"/>
      <c r="B1733" s="47"/>
      <c r="C1733" s="47"/>
      <c r="D1733" s="47"/>
      <c r="E1733" s="47"/>
      <c r="F1733" s="47"/>
      <c r="G1733" s="47"/>
      <c r="H1733" s="47"/>
      <c r="I1733" s="47"/>
      <c r="J1733" s="47"/>
      <c r="K1733" s="47"/>
      <c r="L1733" s="47"/>
    </row>
    <row r="1734" spans="1:12">
      <c r="A1734" s="47"/>
      <c r="B1734" s="47"/>
      <c r="C1734" s="47"/>
      <c r="D1734" s="47"/>
      <c r="E1734" s="47"/>
      <c r="F1734" s="47"/>
      <c r="G1734" s="47"/>
      <c r="H1734" s="47"/>
      <c r="I1734" s="47"/>
      <c r="J1734" s="47"/>
      <c r="K1734" s="47"/>
      <c r="L1734" s="47"/>
    </row>
    <row r="1735" spans="1:12">
      <c r="A1735" s="47"/>
      <c r="B1735" s="47"/>
      <c r="C1735" s="47"/>
      <c r="D1735" s="47"/>
      <c r="E1735" s="47"/>
      <c r="F1735" s="47"/>
      <c r="G1735" s="47"/>
      <c r="H1735" s="47"/>
      <c r="I1735" s="47"/>
      <c r="J1735" s="47"/>
      <c r="K1735" s="47"/>
      <c r="L1735" s="47"/>
    </row>
    <row r="1736" spans="1:12">
      <c r="A1736" s="47"/>
      <c r="B1736" s="47"/>
      <c r="C1736" s="47"/>
      <c r="D1736" s="47"/>
      <c r="E1736" s="47"/>
      <c r="F1736" s="47"/>
      <c r="G1736" s="47"/>
      <c r="H1736" s="47"/>
      <c r="I1736" s="47"/>
      <c r="J1736" s="47"/>
      <c r="K1736" s="47"/>
      <c r="L1736" s="47"/>
    </row>
    <row r="1737" spans="1:12">
      <c r="A1737" s="47"/>
      <c r="B1737" s="47"/>
      <c r="C1737" s="47"/>
      <c r="D1737" s="47"/>
      <c r="E1737" s="47"/>
      <c r="F1737" s="47"/>
      <c r="G1737" s="47"/>
      <c r="H1737" s="47"/>
      <c r="I1737" s="47"/>
      <c r="J1737" s="47"/>
      <c r="K1737" s="47"/>
      <c r="L1737" s="47"/>
    </row>
    <row r="1738" spans="1:12">
      <c r="A1738" s="47"/>
      <c r="B1738" s="47"/>
      <c r="C1738" s="47"/>
      <c r="D1738" s="47"/>
      <c r="E1738" s="47"/>
      <c r="F1738" s="47"/>
      <c r="G1738" s="47"/>
      <c r="H1738" s="47"/>
      <c r="I1738" s="47"/>
      <c r="J1738" s="47"/>
      <c r="K1738" s="47"/>
      <c r="L1738" s="47"/>
    </row>
    <row r="1739" spans="1:12">
      <c r="A1739" s="47"/>
      <c r="B1739" s="47"/>
      <c r="C1739" s="47"/>
      <c r="D1739" s="47"/>
      <c r="E1739" s="47"/>
      <c r="F1739" s="47"/>
      <c r="G1739" s="47"/>
      <c r="H1739" s="47"/>
      <c r="I1739" s="47"/>
      <c r="J1739" s="47"/>
      <c r="K1739" s="47"/>
      <c r="L1739" s="47"/>
    </row>
    <row r="1740" spans="1:12">
      <c r="A1740" s="47"/>
      <c r="B1740" s="47"/>
      <c r="C1740" s="47"/>
      <c r="D1740" s="47"/>
      <c r="E1740" s="47"/>
      <c r="F1740" s="47"/>
      <c r="G1740" s="47"/>
      <c r="H1740" s="47"/>
      <c r="I1740" s="47"/>
      <c r="J1740" s="47"/>
      <c r="K1740" s="47"/>
      <c r="L1740" s="47"/>
    </row>
    <row r="1741" spans="1:12">
      <c r="A1741" s="47"/>
      <c r="B1741" s="47"/>
      <c r="C1741" s="47"/>
      <c r="D1741" s="47"/>
      <c r="E1741" s="47"/>
      <c r="F1741" s="47"/>
      <c r="G1741" s="47"/>
      <c r="H1741" s="47"/>
      <c r="I1741" s="47"/>
      <c r="J1741" s="47"/>
      <c r="K1741" s="47"/>
      <c r="L1741" s="47"/>
    </row>
    <row r="1742" spans="1:12">
      <c r="A1742" s="47"/>
      <c r="B1742" s="47"/>
      <c r="C1742" s="47"/>
      <c r="D1742" s="47"/>
      <c r="E1742" s="47"/>
      <c r="F1742" s="47"/>
      <c r="G1742" s="47"/>
      <c r="H1742" s="47"/>
      <c r="I1742" s="47"/>
      <c r="J1742" s="47"/>
      <c r="K1742" s="47"/>
      <c r="L1742" s="47"/>
    </row>
    <row r="1743" spans="1:12">
      <c r="A1743" s="47"/>
      <c r="B1743" s="47"/>
      <c r="C1743" s="47"/>
      <c r="D1743" s="47"/>
      <c r="E1743" s="47"/>
      <c r="F1743" s="47"/>
      <c r="G1743" s="47"/>
      <c r="H1743" s="47"/>
      <c r="I1743" s="47"/>
      <c r="J1743" s="47"/>
      <c r="K1743" s="47"/>
      <c r="L1743" s="47"/>
    </row>
    <row r="1744" spans="1:12">
      <c r="A1744" s="47"/>
      <c r="B1744" s="47"/>
      <c r="C1744" s="47"/>
      <c r="D1744" s="47"/>
      <c r="E1744" s="47"/>
      <c r="F1744" s="47"/>
      <c r="G1744" s="47"/>
      <c r="H1744" s="47"/>
      <c r="I1744" s="47"/>
      <c r="J1744" s="47"/>
      <c r="K1744" s="47"/>
      <c r="L1744" s="47"/>
    </row>
    <row r="1745" spans="1:12">
      <c r="A1745" s="47"/>
      <c r="B1745" s="47"/>
      <c r="C1745" s="47"/>
      <c r="D1745" s="47"/>
      <c r="E1745" s="47"/>
      <c r="F1745" s="47"/>
      <c r="G1745" s="47"/>
      <c r="H1745" s="47"/>
      <c r="I1745" s="47"/>
      <c r="J1745" s="47"/>
      <c r="K1745" s="47"/>
      <c r="L1745" s="47"/>
    </row>
    <row r="1746" spans="1:12">
      <c r="A1746" s="47"/>
      <c r="B1746" s="47"/>
      <c r="C1746" s="47"/>
      <c r="D1746" s="47"/>
      <c r="E1746" s="47"/>
      <c r="F1746" s="47"/>
      <c r="G1746" s="47"/>
      <c r="H1746" s="47"/>
      <c r="I1746" s="47"/>
      <c r="J1746" s="47"/>
      <c r="K1746" s="47"/>
      <c r="L1746" s="47"/>
    </row>
    <row r="1747" spans="1:12">
      <c r="A1747" s="47"/>
      <c r="B1747" s="47"/>
      <c r="C1747" s="47"/>
      <c r="D1747" s="47"/>
      <c r="E1747" s="47"/>
      <c r="F1747" s="47"/>
      <c r="G1747" s="47"/>
      <c r="H1747" s="47"/>
      <c r="I1747" s="47"/>
      <c r="J1747" s="47"/>
      <c r="K1747" s="47"/>
      <c r="L1747" s="47"/>
    </row>
    <row r="1748" spans="1:12">
      <c r="A1748" s="47"/>
      <c r="B1748" s="47"/>
      <c r="C1748" s="47"/>
      <c r="D1748" s="47"/>
      <c r="E1748" s="47"/>
      <c r="F1748" s="47"/>
      <c r="G1748" s="47"/>
      <c r="H1748" s="47"/>
      <c r="I1748" s="47"/>
      <c r="J1748" s="47"/>
      <c r="K1748" s="47"/>
      <c r="L1748" s="47"/>
    </row>
    <row r="1749" spans="1:12">
      <c r="A1749" s="47"/>
      <c r="B1749" s="47"/>
      <c r="C1749" s="47"/>
      <c r="D1749" s="47"/>
      <c r="E1749" s="47"/>
      <c r="F1749" s="47"/>
      <c r="G1749" s="47"/>
      <c r="H1749" s="47"/>
      <c r="I1749" s="47"/>
      <c r="J1749" s="47"/>
      <c r="K1749" s="47"/>
      <c r="L1749" s="47"/>
    </row>
    <row r="1750" spans="1:12">
      <c r="A1750" s="47"/>
      <c r="B1750" s="47"/>
      <c r="C1750" s="47"/>
      <c r="D1750" s="47"/>
      <c r="E1750" s="47"/>
      <c r="F1750" s="47"/>
      <c r="G1750" s="47"/>
      <c r="H1750" s="47"/>
      <c r="I1750" s="47"/>
      <c r="J1750" s="47"/>
      <c r="K1750" s="47"/>
      <c r="L1750" s="47"/>
    </row>
    <row r="1751" spans="1:12">
      <c r="A1751" s="47"/>
      <c r="B1751" s="47"/>
      <c r="C1751" s="47"/>
      <c r="D1751" s="47"/>
      <c r="E1751" s="47"/>
      <c r="F1751" s="47"/>
      <c r="G1751" s="47"/>
      <c r="H1751" s="47"/>
      <c r="I1751" s="47"/>
      <c r="J1751" s="47"/>
      <c r="K1751" s="47"/>
      <c r="L1751" s="47"/>
    </row>
    <row r="1752" spans="1:12">
      <c r="A1752" s="47"/>
      <c r="B1752" s="47"/>
      <c r="C1752" s="47"/>
      <c r="D1752" s="47"/>
      <c r="E1752" s="47"/>
      <c r="F1752" s="47"/>
      <c r="G1752" s="47"/>
      <c r="H1752" s="47"/>
      <c r="I1752" s="47"/>
      <c r="J1752" s="47"/>
      <c r="K1752" s="47"/>
      <c r="L1752" s="47"/>
    </row>
    <row r="1753" spans="1:12">
      <c r="A1753" s="47"/>
      <c r="B1753" s="47"/>
      <c r="C1753" s="47"/>
      <c r="D1753" s="47"/>
      <c r="E1753" s="47"/>
      <c r="F1753" s="47"/>
      <c r="G1753" s="47"/>
      <c r="H1753" s="47"/>
      <c r="I1753" s="47"/>
      <c r="J1753" s="47"/>
      <c r="K1753" s="47"/>
      <c r="L1753" s="47"/>
    </row>
    <row r="1754" spans="1:12">
      <c r="A1754" s="47"/>
      <c r="B1754" s="47"/>
      <c r="C1754" s="47"/>
      <c r="D1754" s="47"/>
      <c r="E1754" s="47"/>
      <c r="F1754" s="47"/>
      <c r="G1754" s="47"/>
      <c r="H1754" s="47"/>
      <c r="I1754" s="47"/>
      <c r="J1754" s="47"/>
      <c r="K1754" s="47"/>
      <c r="L1754" s="47"/>
    </row>
    <row r="1755" spans="1:12">
      <c r="A1755" s="47"/>
      <c r="B1755" s="47"/>
      <c r="C1755" s="47"/>
      <c r="D1755" s="47"/>
      <c r="E1755" s="47"/>
      <c r="F1755" s="47"/>
      <c r="G1755" s="47"/>
      <c r="H1755" s="47"/>
      <c r="I1755" s="47"/>
      <c r="J1755" s="47"/>
      <c r="K1755" s="47"/>
      <c r="L1755" s="47"/>
    </row>
    <row r="1756" spans="1:12">
      <c r="A1756" s="47"/>
      <c r="B1756" s="47"/>
      <c r="C1756" s="47"/>
      <c r="D1756" s="47"/>
      <c r="E1756" s="47"/>
      <c r="F1756" s="47"/>
      <c r="G1756" s="47"/>
      <c r="H1756" s="47"/>
      <c r="I1756" s="47"/>
      <c r="J1756" s="47"/>
      <c r="K1756" s="47"/>
      <c r="L1756" s="47"/>
    </row>
    <row r="1757" spans="1:12">
      <c r="A1757" s="47"/>
      <c r="B1757" s="47"/>
      <c r="C1757" s="47"/>
      <c r="D1757" s="47"/>
      <c r="E1757" s="47"/>
      <c r="F1757" s="47"/>
      <c r="G1757" s="47"/>
      <c r="H1757" s="47"/>
      <c r="I1757" s="47"/>
      <c r="J1757" s="47"/>
      <c r="K1757" s="47"/>
      <c r="L1757" s="47"/>
    </row>
    <row r="1758" spans="1:12">
      <c r="A1758" s="47"/>
      <c r="B1758" s="47"/>
      <c r="C1758" s="47"/>
      <c r="D1758" s="47"/>
      <c r="E1758" s="47"/>
      <c r="F1758" s="47"/>
      <c r="G1758" s="47"/>
      <c r="H1758" s="47"/>
      <c r="I1758" s="47"/>
      <c r="J1758" s="47"/>
      <c r="K1758" s="47"/>
      <c r="L1758" s="47"/>
    </row>
    <row r="1759" spans="1:12">
      <c r="A1759" s="47"/>
      <c r="B1759" s="47"/>
      <c r="C1759" s="47"/>
      <c r="D1759" s="47"/>
      <c r="E1759" s="47"/>
      <c r="F1759" s="47"/>
      <c r="G1759" s="47"/>
      <c r="H1759" s="47"/>
      <c r="I1759" s="47"/>
      <c r="J1759" s="47"/>
      <c r="K1759" s="47"/>
      <c r="L1759" s="47"/>
    </row>
    <row r="1760" spans="1:12">
      <c r="A1760" s="47"/>
      <c r="B1760" s="47"/>
      <c r="C1760" s="47"/>
      <c r="D1760" s="47"/>
      <c r="E1760" s="47"/>
      <c r="F1760" s="47"/>
      <c r="G1760" s="47"/>
      <c r="H1760" s="47"/>
      <c r="I1760" s="47"/>
      <c r="J1760" s="47"/>
      <c r="K1760" s="47"/>
      <c r="L1760" s="47"/>
    </row>
    <row r="1761" spans="1:12">
      <c r="A1761" s="47"/>
      <c r="B1761" s="47"/>
      <c r="C1761" s="47"/>
      <c r="D1761" s="47"/>
      <c r="E1761" s="47"/>
      <c r="F1761" s="47"/>
      <c r="G1761" s="47"/>
      <c r="H1761" s="47"/>
      <c r="I1761" s="47"/>
      <c r="J1761" s="47"/>
      <c r="K1761" s="47"/>
      <c r="L1761" s="47"/>
    </row>
    <row r="1762" spans="1:12">
      <c r="A1762" s="47"/>
      <c r="B1762" s="47"/>
      <c r="C1762" s="47"/>
      <c r="D1762" s="47"/>
      <c r="E1762" s="47"/>
      <c r="F1762" s="47"/>
      <c r="G1762" s="47"/>
      <c r="H1762" s="47"/>
      <c r="I1762" s="47"/>
      <c r="J1762" s="47"/>
      <c r="K1762" s="47"/>
      <c r="L1762" s="47"/>
    </row>
    <row r="1763" spans="1:12">
      <c r="A1763" s="47"/>
      <c r="B1763" s="47"/>
      <c r="C1763" s="47"/>
      <c r="D1763" s="47"/>
      <c r="E1763" s="47"/>
      <c r="F1763" s="47"/>
      <c r="G1763" s="47"/>
      <c r="H1763" s="47"/>
      <c r="I1763" s="47"/>
      <c r="J1763" s="47"/>
      <c r="K1763" s="47"/>
      <c r="L1763" s="47"/>
    </row>
    <row r="1764" spans="1:12">
      <c r="A1764" s="47"/>
      <c r="B1764" s="47"/>
      <c r="C1764" s="47"/>
      <c r="D1764" s="47"/>
      <c r="E1764" s="47"/>
      <c r="F1764" s="47"/>
      <c r="G1764" s="47"/>
      <c r="H1764" s="47"/>
      <c r="I1764" s="47"/>
      <c r="J1764" s="47"/>
      <c r="K1764" s="47"/>
      <c r="L1764" s="47"/>
    </row>
    <row r="1765" spans="1:12">
      <c r="A1765" s="47"/>
      <c r="B1765" s="47"/>
      <c r="C1765" s="47"/>
      <c r="D1765" s="47"/>
      <c r="E1765" s="47"/>
      <c r="F1765" s="47"/>
      <c r="G1765" s="47"/>
      <c r="H1765" s="47"/>
      <c r="I1765" s="47"/>
      <c r="J1765" s="47"/>
      <c r="K1765" s="47"/>
      <c r="L1765" s="47"/>
    </row>
    <row r="1766" spans="1:12">
      <c r="A1766" s="47"/>
      <c r="B1766" s="47"/>
      <c r="C1766" s="47"/>
      <c r="D1766" s="47"/>
      <c r="E1766" s="47"/>
      <c r="F1766" s="47"/>
      <c r="G1766" s="47"/>
      <c r="H1766" s="47"/>
      <c r="I1766" s="47"/>
      <c r="J1766" s="47"/>
      <c r="K1766" s="47"/>
      <c r="L1766" s="47"/>
    </row>
    <row r="1767" spans="1:12">
      <c r="A1767" s="47"/>
      <c r="B1767" s="47"/>
      <c r="C1767" s="47"/>
      <c r="D1767" s="47"/>
      <c r="E1767" s="47"/>
      <c r="F1767" s="47"/>
      <c r="G1767" s="47"/>
      <c r="H1767" s="47"/>
      <c r="I1767" s="47"/>
      <c r="J1767" s="47"/>
      <c r="K1767" s="47"/>
      <c r="L1767" s="47"/>
    </row>
    <row r="1768" spans="1:12">
      <c r="A1768" s="47"/>
      <c r="B1768" s="47"/>
      <c r="C1768" s="47"/>
      <c r="D1768" s="47"/>
      <c r="E1768" s="47"/>
      <c r="F1768" s="47"/>
      <c r="G1768" s="47"/>
      <c r="H1768" s="47"/>
      <c r="I1768" s="47"/>
      <c r="J1768" s="47"/>
      <c r="K1768" s="47"/>
      <c r="L1768" s="47"/>
    </row>
    <row r="1769" spans="1:12">
      <c r="A1769" s="47"/>
      <c r="B1769" s="47"/>
      <c r="C1769" s="47"/>
      <c r="D1769" s="47"/>
      <c r="E1769" s="47"/>
      <c r="F1769" s="47"/>
      <c r="G1769" s="47"/>
      <c r="H1769" s="47"/>
      <c r="I1769" s="47"/>
      <c r="J1769" s="47"/>
      <c r="K1769" s="47"/>
      <c r="L1769" s="47"/>
    </row>
    <row r="1770" spans="1:12">
      <c r="A1770" s="47"/>
      <c r="B1770" s="47"/>
      <c r="C1770" s="47"/>
      <c r="D1770" s="47"/>
      <c r="E1770" s="47"/>
      <c r="F1770" s="47"/>
      <c r="G1770" s="47"/>
      <c r="H1770" s="47"/>
      <c r="I1770" s="47"/>
      <c r="J1770" s="47"/>
      <c r="K1770" s="47"/>
      <c r="L1770" s="47"/>
    </row>
    <row r="1771" spans="1:12">
      <c r="A1771" s="47"/>
      <c r="B1771" s="47"/>
      <c r="C1771" s="47"/>
      <c r="D1771" s="47"/>
      <c r="E1771" s="47"/>
      <c r="F1771" s="47"/>
      <c r="G1771" s="47"/>
      <c r="H1771" s="47"/>
      <c r="I1771" s="47"/>
      <c r="J1771" s="47"/>
      <c r="K1771" s="47"/>
      <c r="L1771" s="47"/>
    </row>
    <row r="1772" spans="1:12">
      <c r="A1772" s="47"/>
      <c r="B1772" s="47"/>
      <c r="C1772" s="47"/>
      <c r="D1772" s="47"/>
      <c r="E1772" s="47"/>
      <c r="F1772" s="47"/>
      <c r="G1772" s="47"/>
      <c r="H1772" s="47"/>
      <c r="I1772" s="47"/>
      <c r="J1772" s="47"/>
      <c r="K1772" s="47"/>
      <c r="L1772" s="47"/>
    </row>
    <row r="1773" spans="1:12">
      <c r="A1773" s="47"/>
      <c r="B1773" s="47"/>
      <c r="C1773" s="47"/>
      <c r="D1773" s="47"/>
      <c r="E1773" s="47"/>
      <c r="F1773" s="47"/>
      <c r="G1773" s="47"/>
      <c r="H1773" s="47"/>
      <c r="I1773" s="47"/>
      <c r="J1773" s="47"/>
      <c r="K1773" s="47"/>
      <c r="L1773" s="47"/>
    </row>
    <row r="1774" spans="1:12">
      <c r="A1774" s="47"/>
      <c r="B1774" s="47"/>
      <c r="C1774" s="47"/>
      <c r="D1774" s="47"/>
      <c r="E1774" s="47"/>
      <c r="F1774" s="47"/>
      <c r="G1774" s="47"/>
      <c r="H1774" s="47"/>
      <c r="I1774" s="47"/>
      <c r="J1774" s="47"/>
      <c r="K1774" s="47"/>
      <c r="L1774" s="47"/>
    </row>
    <row r="1775" spans="1:12">
      <c r="A1775" s="47"/>
      <c r="B1775" s="47"/>
      <c r="C1775" s="47"/>
      <c r="D1775" s="47"/>
      <c r="E1775" s="47"/>
      <c r="F1775" s="47"/>
      <c r="G1775" s="47"/>
      <c r="H1775" s="47"/>
      <c r="I1775" s="47"/>
      <c r="J1775" s="47"/>
      <c r="K1775" s="47"/>
      <c r="L1775" s="47"/>
    </row>
    <row r="1776" spans="1:12">
      <c r="A1776" s="47"/>
      <c r="B1776" s="47"/>
      <c r="C1776" s="47"/>
      <c r="D1776" s="47"/>
      <c r="E1776" s="47"/>
      <c r="F1776" s="47"/>
      <c r="G1776" s="47"/>
      <c r="H1776" s="47"/>
      <c r="I1776" s="47"/>
      <c r="J1776" s="47"/>
      <c r="K1776" s="47"/>
      <c r="L1776" s="47"/>
    </row>
    <row r="1777" spans="1:12">
      <c r="A1777" s="47"/>
      <c r="B1777" s="47"/>
      <c r="C1777" s="47"/>
      <c r="D1777" s="47"/>
      <c r="E1777" s="47"/>
      <c r="F1777" s="47"/>
      <c r="G1777" s="47"/>
      <c r="H1777" s="47"/>
      <c r="I1777" s="47"/>
      <c r="J1777" s="47"/>
      <c r="K1777" s="47"/>
      <c r="L1777" s="47"/>
    </row>
    <row r="1778" spans="1:12">
      <c r="A1778" s="47"/>
      <c r="B1778" s="47"/>
      <c r="C1778" s="47"/>
      <c r="D1778" s="47"/>
      <c r="E1778" s="47"/>
      <c r="F1778" s="47"/>
      <c r="G1778" s="47"/>
      <c r="H1778" s="47"/>
      <c r="I1778" s="47"/>
      <c r="J1778" s="47"/>
      <c r="K1778" s="47"/>
      <c r="L1778" s="47"/>
    </row>
    <row r="1779" spans="1:12">
      <c r="A1779" s="47"/>
      <c r="B1779" s="47"/>
      <c r="C1779" s="47"/>
      <c r="D1779" s="47"/>
      <c r="E1779" s="47"/>
      <c r="F1779" s="47"/>
      <c r="G1779" s="47"/>
      <c r="H1779" s="47"/>
      <c r="I1779" s="47"/>
      <c r="J1779" s="47"/>
      <c r="K1779" s="47"/>
      <c r="L1779" s="47"/>
    </row>
    <row r="1780" spans="1:12">
      <c r="A1780" s="47"/>
      <c r="B1780" s="47"/>
      <c r="C1780" s="47"/>
      <c r="D1780" s="47"/>
      <c r="E1780" s="47"/>
      <c r="F1780" s="47"/>
      <c r="G1780" s="47"/>
      <c r="H1780" s="47"/>
      <c r="I1780" s="47"/>
      <c r="J1780" s="47"/>
      <c r="K1780" s="47"/>
      <c r="L1780" s="47"/>
    </row>
    <row r="1781" spans="1:12">
      <c r="A1781" s="47"/>
      <c r="B1781" s="47"/>
      <c r="C1781" s="47"/>
      <c r="D1781" s="47"/>
      <c r="E1781" s="47"/>
      <c r="F1781" s="47"/>
      <c r="G1781" s="47"/>
      <c r="H1781" s="47"/>
      <c r="I1781" s="47"/>
      <c r="J1781" s="47"/>
      <c r="K1781" s="47"/>
      <c r="L1781" s="47"/>
    </row>
    <row r="1782" spans="1:12">
      <c r="A1782" s="47"/>
      <c r="B1782" s="47"/>
      <c r="C1782" s="47"/>
      <c r="D1782" s="47"/>
      <c r="E1782" s="47"/>
      <c r="F1782" s="47"/>
      <c r="G1782" s="47"/>
      <c r="H1782" s="47"/>
      <c r="I1782" s="47"/>
      <c r="J1782" s="47"/>
      <c r="K1782" s="47"/>
      <c r="L1782" s="47"/>
    </row>
    <row r="1783" spans="1:12">
      <c r="A1783" s="47"/>
      <c r="B1783" s="47"/>
      <c r="C1783" s="47"/>
      <c r="D1783" s="47"/>
      <c r="E1783" s="47"/>
      <c r="F1783" s="47"/>
      <c r="G1783" s="47"/>
      <c r="H1783" s="47"/>
      <c r="I1783" s="47"/>
      <c r="J1783" s="47"/>
      <c r="K1783" s="47"/>
      <c r="L1783" s="47"/>
    </row>
    <row r="1784" spans="1:12">
      <c r="A1784" s="47"/>
      <c r="B1784" s="47"/>
      <c r="C1784" s="47"/>
      <c r="D1784" s="47"/>
      <c r="E1784" s="47"/>
      <c r="F1784" s="47"/>
      <c r="G1784" s="47"/>
      <c r="H1784" s="47"/>
      <c r="I1784" s="47"/>
      <c r="J1784" s="47"/>
      <c r="K1784" s="47"/>
      <c r="L1784" s="47"/>
    </row>
    <row r="1785" spans="1:12">
      <c r="A1785" s="47"/>
      <c r="B1785" s="47"/>
      <c r="C1785" s="47"/>
      <c r="D1785" s="47"/>
      <c r="E1785" s="47"/>
      <c r="F1785" s="47"/>
      <c r="G1785" s="47"/>
      <c r="H1785" s="47"/>
      <c r="I1785" s="47"/>
      <c r="J1785" s="47"/>
      <c r="K1785" s="47"/>
      <c r="L1785" s="47"/>
    </row>
    <row r="1786" spans="1:12">
      <c r="A1786" s="47"/>
      <c r="B1786" s="47"/>
      <c r="C1786" s="47"/>
      <c r="D1786" s="47"/>
      <c r="E1786" s="47"/>
      <c r="F1786" s="47"/>
      <c r="G1786" s="47"/>
      <c r="H1786" s="47"/>
      <c r="I1786" s="47"/>
      <c r="J1786" s="47"/>
      <c r="K1786" s="47"/>
      <c r="L1786" s="47"/>
    </row>
    <row r="1787" spans="1:12">
      <c r="A1787" s="47"/>
      <c r="B1787" s="47"/>
      <c r="C1787" s="47"/>
      <c r="D1787" s="47"/>
      <c r="E1787" s="47"/>
      <c r="F1787" s="47"/>
      <c r="G1787" s="47"/>
      <c r="H1787" s="47"/>
      <c r="I1787" s="47"/>
      <c r="J1787" s="47"/>
      <c r="K1787" s="47"/>
      <c r="L1787" s="47"/>
    </row>
    <row r="1788" spans="1:12">
      <c r="A1788" s="47"/>
      <c r="B1788" s="47"/>
      <c r="C1788" s="47"/>
      <c r="D1788" s="47"/>
      <c r="E1788" s="47"/>
      <c r="F1788" s="47"/>
      <c r="G1788" s="47"/>
      <c r="H1788" s="47"/>
      <c r="I1788" s="47"/>
      <c r="J1788" s="47"/>
      <c r="K1788" s="47"/>
      <c r="L1788" s="47"/>
    </row>
    <row r="1789" spans="1:12">
      <c r="A1789" s="47"/>
      <c r="B1789" s="47"/>
      <c r="C1789" s="47"/>
      <c r="D1789" s="47"/>
      <c r="E1789" s="47"/>
      <c r="F1789" s="47"/>
      <c r="G1789" s="47"/>
      <c r="H1789" s="47"/>
      <c r="I1789" s="47"/>
      <c r="J1789" s="47"/>
      <c r="K1789" s="47"/>
      <c r="L1789" s="47"/>
    </row>
    <row r="1790" spans="1:12">
      <c r="A1790" s="47"/>
      <c r="B1790" s="47"/>
      <c r="C1790" s="47"/>
      <c r="D1790" s="47"/>
      <c r="E1790" s="47"/>
      <c r="F1790" s="47"/>
      <c r="G1790" s="47"/>
      <c r="H1790" s="47"/>
      <c r="I1790" s="47"/>
      <c r="J1790" s="47"/>
      <c r="K1790" s="47"/>
      <c r="L1790" s="47"/>
    </row>
    <row r="1791" spans="1:12">
      <c r="A1791" s="47"/>
      <c r="B1791" s="47"/>
      <c r="C1791" s="47"/>
      <c r="D1791" s="47"/>
      <c r="E1791" s="47"/>
      <c r="F1791" s="47"/>
      <c r="G1791" s="47"/>
      <c r="H1791" s="47"/>
      <c r="I1791" s="47"/>
      <c r="J1791" s="47"/>
      <c r="K1791" s="47"/>
      <c r="L1791" s="47"/>
    </row>
    <row r="1792" spans="1:12">
      <c r="A1792" s="47"/>
      <c r="B1792" s="47"/>
      <c r="C1792" s="47"/>
      <c r="D1792" s="47"/>
      <c r="E1792" s="47"/>
      <c r="F1792" s="47"/>
      <c r="G1792" s="47"/>
      <c r="H1792" s="47"/>
      <c r="I1792" s="47"/>
      <c r="J1792" s="47"/>
      <c r="K1792" s="47"/>
      <c r="L1792" s="47"/>
    </row>
    <row r="1793" spans="1:12">
      <c r="A1793" s="47"/>
      <c r="B1793" s="47"/>
      <c r="C1793" s="47"/>
      <c r="D1793" s="47"/>
      <c r="E1793" s="47"/>
      <c r="F1793" s="47"/>
      <c r="G1793" s="47"/>
      <c r="H1793" s="47"/>
      <c r="I1793" s="47"/>
      <c r="J1793" s="47"/>
      <c r="K1793" s="47"/>
      <c r="L1793" s="47"/>
    </row>
    <row r="1794" spans="1:12">
      <c r="A1794" s="47"/>
      <c r="B1794" s="47"/>
      <c r="C1794" s="47"/>
      <c r="D1794" s="47"/>
      <c r="E1794" s="47"/>
      <c r="F1794" s="47"/>
      <c r="G1794" s="47"/>
      <c r="H1794" s="47"/>
      <c r="I1794" s="47"/>
      <c r="J1794" s="47"/>
      <c r="K1794" s="47"/>
      <c r="L1794" s="47"/>
    </row>
    <row r="1795" spans="1:12">
      <c r="A1795" s="47"/>
      <c r="B1795" s="47"/>
      <c r="C1795" s="47"/>
      <c r="D1795" s="47"/>
      <c r="E1795" s="47"/>
      <c r="F1795" s="47"/>
      <c r="G1795" s="47"/>
      <c r="H1795" s="47"/>
      <c r="I1795" s="47"/>
      <c r="J1795" s="47"/>
      <c r="K1795" s="47"/>
      <c r="L1795" s="47"/>
    </row>
    <row r="1796" spans="1:12">
      <c r="A1796" s="47"/>
      <c r="B1796" s="47"/>
      <c r="C1796" s="47"/>
      <c r="D1796" s="47"/>
      <c r="E1796" s="47"/>
      <c r="F1796" s="47"/>
      <c r="G1796" s="47"/>
      <c r="H1796" s="47"/>
      <c r="I1796" s="47"/>
      <c r="J1796" s="47"/>
      <c r="K1796" s="47"/>
      <c r="L1796" s="47"/>
    </row>
    <row r="1797" spans="1:12">
      <c r="A1797" s="47"/>
      <c r="B1797" s="47"/>
      <c r="C1797" s="47"/>
      <c r="D1797" s="47"/>
      <c r="E1797" s="47"/>
      <c r="F1797" s="47"/>
      <c r="G1797" s="47"/>
      <c r="H1797" s="47"/>
      <c r="I1797" s="47"/>
      <c r="J1797" s="47"/>
      <c r="K1797" s="47"/>
      <c r="L1797" s="47"/>
    </row>
    <row r="1798" spans="1:12">
      <c r="A1798" s="47"/>
      <c r="B1798" s="47"/>
      <c r="C1798" s="47"/>
      <c r="D1798" s="47"/>
      <c r="E1798" s="47"/>
      <c r="F1798" s="47"/>
      <c r="G1798" s="47"/>
      <c r="H1798" s="47"/>
      <c r="I1798" s="47"/>
      <c r="J1798" s="47"/>
      <c r="K1798" s="47"/>
      <c r="L1798" s="47"/>
    </row>
    <row r="1799" spans="1:12">
      <c r="A1799" s="47"/>
      <c r="B1799" s="47"/>
      <c r="C1799" s="47"/>
      <c r="D1799" s="47"/>
      <c r="E1799" s="47"/>
      <c r="F1799" s="47"/>
      <c r="G1799" s="47"/>
      <c r="H1799" s="47"/>
      <c r="I1799" s="47"/>
      <c r="J1799" s="47"/>
      <c r="K1799" s="47"/>
      <c r="L1799" s="47"/>
    </row>
    <row r="1800" spans="1:12">
      <c r="A1800" s="47"/>
      <c r="B1800" s="47"/>
      <c r="C1800" s="47"/>
      <c r="D1800" s="47"/>
      <c r="E1800" s="47"/>
      <c r="F1800" s="47"/>
      <c r="G1800" s="47"/>
      <c r="H1800" s="47"/>
      <c r="I1800" s="47"/>
      <c r="J1800" s="47"/>
      <c r="K1800" s="47"/>
      <c r="L1800" s="47"/>
    </row>
    <row r="1801" spans="1:12">
      <c r="A1801" s="47"/>
      <c r="B1801" s="47"/>
      <c r="C1801" s="47"/>
      <c r="D1801" s="47"/>
      <c r="E1801" s="47"/>
      <c r="F1801" s="47"/>
      <c r="G1801" s="47"/>
      <c r="H1801" s="47"/>
      <c r="I1801" s="47"/>
      <c r="J1801" s="47"/>
      <c r="K1801" s="47"/>
      <c r="L1801" s="47"/>
    </row>
    <row r="1802" spans="1:12">
      <c r="A1802" s="47"/>
      <c r="B1802" s="47"/>
      <c r="C1802" s="47"/>
      <c r="D1802" s="47"/>
      <c r="E1802" s="47"/>
      <c r="F1802" s="47"/>
      <c r="G1802" s="47"/>
      <c r="H1802" s="47"/>
      <c r="I1802" s="47"/>
      <c r="J1802" s="47"/>
      <c r="K1802" s="47"/>
      <c r="L1802" s="47"/>
    </row>
    <row r="1803" spans="1:12">
      <c r="A1803" s="47"/>
      <c r="B1803" s="47"/>
      <c r="C1803" s="47"/>
      <c r="D1803" s="47"/>
      <c r="E1803" s="47"/>
      <c r="F1803" s="47"/>
      <c r="G1803" s="47"/>
      <c r="H1803" s="47"/>
      <c r="I1803" s="47"/>
      <c r="J1803" s="47"/>
      <c r="K1803" s="47"/>
      <c r="L1803" s="47"/>
    </row>
    <row r="1804" spans="1:12">
      <c r="A1804" s="47"/>
      <c r="B1804" s="47"/>
      <c r="C1804" s="47"/>
      <c r="D1804" s="47"/>
      <c r="E1804" s="47"/>
      <c r="F1804" s="47"/>
      <c r="G1804" s="47"/>
      <c r="H1804" s="47"/>
      <c r="I1804" s="47"/>
      <c r="J1804" s="47"/>
      <c r="K1804" s="47"/>
      <c r="L1804" s="47"/>
    </row>
    <row r="1805" spans="1:12">
      <c r="A1805" s="47"/>
      <c r="B1805" s="47"/>
      <c r="C1805" s="47"/>
      <c r="D1805" s="47"/>
      <c r="E1805" s="47"/>
      <c r="F1805" s="47"/>
      <c r="G1805" s="47"/>
      <c r="H1805" s="47"/>
      <c r="I1805" s="47"/>
      <c r="J1805" s="47"/>
      <c r="K1805" s="47"/>
      <c r="L1805" s="47"/>
    </row>
    <row r="1806" spans="1:12">
      <c r="A1806" s="47"/>
      <c r="B1806" s="47"/>
      <c r="C1806" s="47"/>
      <c r="D1806" s="47"/>
      <c r="E1806" s="47"/>
      <c r="F1806" s="47"/>
      <c r="G1806" s="47"/>
      <c r="H1806" s="47"/>
      <c r="I1806" s="47"/>
      <c r="J1806" s="47"/>
      <c r="K1806" s="47"/>
      <c r="L1806" s="47"/>
    </row>
    <row r="1807" spans="1:12">
      <c r="A1807" s="47"/>
      <c r="B1807" s="47"/>
      <c r="C1807" s="47"/>
      <c r="D1807" s="47"/>
      <c r="E1807" s="47"/>
      <c r="F1807" s="47"/>
      <c r="G1807" s="47"/>
      <c r="H1807" s="47"/>
      <c r="I1807" s="47"/>
      <c r="J1807" s="47"/>
      <c r="K1807" s="47"/>
      <c r="L1807" s="47"/>
    </row>
    <row r="1808" spans="1:12">
      <c r="A1808" s="47"/>
      <c r="B1808" s="47"/>
      <c r="C1808" s="47"/>
      <c r="D1808" s="47"/>
      <c r="E1808" s="47"/>
      <c r="F1808" s="47"/>
      <c r="G1808" s="47"/>
      <c r="H1808" s="47"/>
      <c r="I1808" s="47"/>
      <c r="J1808" s="47"/>
      <c r="K1808" s="47"/>
      <c r="L1808" s="47"/>
    </row>
    <row r="1809" spans="1:12">
      <c r="A1809" s="47"/>
      <c r="B1809" s="47"/>
      <c r="C1809" s="47"/>
      <c r="D1809" s="47"/>
      <c r="E1809" s="47"/>
      <c r="F1809" s="47"/>
      <c r="G1809" s="47"/>
      <c r="H1809" s="47"/>
      <c r="I1809" s="47"/>
      <c r="J1809" s="47"/>
      <c r="K1809" s="47"/>
      <c r="L1809" s="47"/>
    </row>
    <row r="1810" spans="1:12">
      <c r="A1810" s="47"/>
      <c r="B1810" s="47"/>
      <c r="C1810" s="47"/>
      <c r="D1810" s="47"/>
      <c r="E1810" s="47"/>
      <c r="F1810" s="47"/>
      <c r="G1810" s="47"/>
      <c r="H1810" s="47"/>
      <c r="I1810" s="47"/>
      <c r="J1810" s="47"/>
      <c r="K1810" s="47"/>
      <c r="L1810" s="47"/>
    </row>
    <row r="1811" spans="1:12">
      <c r="A1811" s="47"/>
      <c r="B1811" s="47"/>
      <c r="C1811" s="47"/>
      <c r="D1811" s="47"/>
      <c r="E1811" s="47"/>
      <c r="F1811" s="47"/>
      <c r="G1811" s="47"/>
      <c r="H1811" s="47"/>
      <c r="I1811" s="47"/>
      <c r="J1811" s="47"/>
      <c r="K1811" s="47"/>
      <c r="L1811" s="47"/>
    </row>
    <row r="1812" spans="1:12">
      <c r="A1812" s="47"/>
      <c r="B1812" s="47"/>
      <c r="C1812" s="47"/>
      <c r="D1812" s="47"/>
      <c r="E1812" s="47"/>
      <c r="F1812" s="47"/>
      <c r="G1812" s="47"/>
      <c r="H1812" s="47"/>
      <c r="I1812" s="47"/>
      <c r="J1812" s="47"/>
      <c r="K1812" s="47"/>
      <c r="L1812" s="47"/>
    </row>
    <row r="1813" spans="1:12">
      <c r="A1813" s="47"/>
      <c r="B1813" s="47"/>
      <c r="C1813" s="47"/>
      <c r="D1813" s="47"/>
      <c r="E1813" s="47"/>
      <c r="F1813" s="47"/>
      <c r="G1813" s="47"/>
      <c r="H1813" s="47"/>
      <c r="I1813" s="47"/>
      <c r="J1813" s="47"/>
      <c r="K1813" s="47"/>
      <c r="L1813" s="47"/>
    </row>
    <row r="1814" spans="1:12">
      <c r="A1814" s="47"/>
      <c r="B1814" s="47"/>
      <c r="C1814" s="47"/>
      <c r="D1814" s="47"/>
      <c r="E1814" s="47"/>
      <c r="F1814" s="47"/>
      <c r="G1814" s="47"/>
      <c r="H1814" s="47"/>
      <c r="I1814" s="47"/>
      <c r="J1814" s="47"/>
      <c r="K1814" s="47"/>
      <c r="L1814" s="47"/>
    </row>
    <row r="1815" spans="1:12">
      <c r="A1815" s="47"/>
      <c r="B1815" s="47"/>
      <c r="C1815" s="47"/>
      <c r="D1815" s="47"/>
      <c r="E1815" s="47"/>
      <c r="F1815" s="47"/>
      <c r="G1815" s="47"/>
      <c r="H1815" s="47"/>
      <c r="I1815" s="47"/>
      <c r="J1815" s="47"/>
      <c r="K1815" s="47"/>
      <c r="L1815" s="47"/>
    </row>
    <row r="1816" spans="1:12">
      <c r="A1816" s="47"/>
      <c r="B1816" s="47"/>
      <c r="C1816" s="47"/>
      <c r="D1816" s="47"/>
      <c r="E1816" s="47"/>
      <c r="F1816" s="47"/>
      <c r="G1816" s="47"/>
      <c r="H1816" s="47"/>
      <c r="I1816" s="47"/>
      <c r="J1816" s="47"/>
      <c r="K1816" s="47"/>
      <c r="L1816" s="47"/>
    </row>
    <row r="1817" spans="1:12">
      <c r="A1817" s="47"/>
      <c r="B1817" s="47"/>
      <c r="C1817" s="47"/>
      <c r="D1817" s="47"/>
      <c r="E1817" s="47"/>
      <c r="F1817" s="47"/>
      <c r="G1817" s="47"/>
      <c r="H1817" s="47"/>
      <c r="I1817" s="47"/>
      <c r="J1817" s="47"/>
      <c r="K1817" s="47"/>
      <c r="L1817" s="47"/>
    </row>
    <row r="1818" spans="1:12">
      <c r="A1818" s="47"/>
      <c r="B1818" s="47"/>
      <c r="C1818" s="47"/>
      <c r="D1818" s="47"/>
      <c r="E1818" s="47"/>
      <c r="F1818" s="47"/>
      <c r="G1818" s="47"/>
      <c r="H1818" s="47"/>
      <c r="I1818" s="47"/>
      <c r="J1818" s="47"/>
      <c r="K1818" s="47"/>
      <c r="L1818" s="47"/>
    </row>
    <row r="1819" spans="1:12">
      <c r="A1819" s="47"/>
      <c r="B1819" s="47"/>
      <c r="C1819" s="47"/>
      <c r="D1819" s="47"/>
      <c r="E1819" s="47"/>
      <c r="F1819" s="47"/>
      <c r="G1819" s="47"/>
      <c r="H1819" s="47"/>
      <c r="I1819" s="47"/>
      <c r="J1819" s="47"/>
      <c r="K1819" s="47"/>
      <c r="L1819" s="47"/>
    </row>
    <row r="1820" spans="1:12">
      <c r="A1820" s="47"/>
      <c r="B1820" s="47"/>
      <c r="C1820" s="47"/>
      <c r="D1820" s="47"/>
      <c r="E1820" s="47"/>
      <c r="F1820" s="47"/>
      <c r="G1820" s="47"/>
      <c r="H1820" s="47"/>
      <c r="I1820" s="47"/>
      <c r="J1820" s="47"/>
      <c r="K1820" s="47"/>
      <c r="L1820" s="47"/>
    </row>
    <row r="1821" spans="1:12">
      <c r="A1821" s="47"/>
      <c r="B1821" s="47"/>
      <c r="C1821" s="47"/>
      <c r="D1821" s="47"/>
      <c r="E1821" s="47"/>
      <c r="F1821" s="47"/>
      <c r="G1821" s="47"/>
      <c r="H1821" s="47"/>
      <c r="I1821" s="47"/>
      <c r="J1821" s="47"/>
      <c r="K1821" s="47"/>
      <c r="L1821" s="47"/>
    </row>
    <row r="1822" spans="1:12">
      <c r="A1822" s="47"/>
      <c r="B1822" s="47"/>
      <c r="C1822" s="47"/>
      <c r="D1822" s="47"/>
      <c r="E1822" s="47"/>
      <c r="F1822" s="47"/>
      <c r="G1822" s="47"/>
      <c r="H1822" s="47"/>
      <c r="I1822" s="47"/>
      <c r="J1822" s="47"/>
      <c r="K1822" s="47"/>
      <c r="L1822" s="47"/>
    </row>
    <row r="1823" spans="1:12">
      <c r="A1823" s="47"/>
      <c r="B1823" s="47"/>
      <c r="C1823" s="47"/>
      <c r="D1823" s="47"/>
      <c r="E1823" s="47"/>
      <c r="F1823" s="47"/>
      <c r="G1823" s="47"/>
      <c r="H1823" s="47"/>
      <c r="I1823" s="47"/>
      <c r="J1823" s="47"/>
      <c r="K1823" s="47"/>
      <c r="L1823" s="47"/>
    </row>
    <row r="1824" spans="1:12">
      <c r="A1824" s="47"/>
      <c r="B1824" s="47"/>
      <c r="C1824" s="47"/>
      <c r="D1824" s="47"/>
      <c r="E1824" s="47"/>
      <c r="F1824" s="47"/>
      <c r="G1824" s="47"/>
      <c r="H1824" s="47"/>
      <c r="I1824" s="47"/>
      <c r="J1824" s="47"/>
      <c r="K1824" s="47"/>
      <c r="L1824" s="47"/>
    </row>
    <row r="1825" spans="1:12">
      <c r="A1825" s="47"/>
      <c r="B1825" s="47"/>
      <c r="C1825" s="47"/>
      <c r="D1825" s="47"/>
      <c r="E1825" s="47"/>
      <c r="F1825" s="47"/>
      <c r="G1825" s="47"/>
      <c r="H1825" s="47"/>
      <c r="I1825" s="47"/>
      <c r="J1825" s="47"/>
      <c r="K1825" s="47"/>
      <c r="L1825" s="47"/>
    </row>
    <row r="1826" spans="1:12">
      <c r="A1826" s="47"/>
      <c r="B1826" s="47"/>
      <c r="C1826" s="47"/>
      <c r="D1826" s="47"/>
      <c r="E1826" s="47"/>
      <c r="F1826" s="47"/>
      <c r="G1826" s="47"/>
      <c r="H1826" s="47"/>
      <c r="I1826" s="47"/>
      <c r="J1826" s="47"/>
      <c r="K1826" s="47"/>
      <c r="L1826" s="47"/>
    </row>
    <row r="1827" spans="1:12">
      <c r="A1827" s="47"/>
      <c r="B1827" s="47"/>
      <c r="C1827" s="47"/>
      <c r="D1827" s="47"/>
      <c r="E1827" s="47"/>
      <c r="F1827" s="47"/>
      <c r="G1827" s="47"/>
      <c r="H1827" s="47"/>
      <c r="I1827" s="47"/>
      <c r="J1827" s="47"/>
      <c r="K1827" s="47"/>
      <c r="L1827" s="47"/>
    </row>
    <row r="1828" spans="1:12">
      <c r="A1828" s="47"/>
      <c r="B1828" s="47"/>
      <c r="C1828" s="47"/>
      <c r="D1828" s="47"/>
      <c r="E1828" s="47"/>
      <c r="F1828" s="47"/>
      <c r="G1828" s="47"/>
      <c r="H1828" s="47"/>
      <c r="I1828" s="47"/>
      <c r="J1828" s="47"/>
      <c r="K1828" s="47"/>
      <c r="L1828" s="47"/>
    </row>
    <row r="1829" spans="1:12">
      <c r="A1829" s="47"/>
      <c r="B1829" s="47"/>
      <c r="C1829" s="47"/>
      <c r="D1829" s="47"/>
      <c r="E1829" s="47"/>
      <c r="F1829" s="47"/>
      <c r="G1829" s="47"/>
      <c r="H1829" s="47"/>
      <c r="I1829" s="47"/>
      <c r="J1829" s="47"/>
      <c r="K1829" s="47"/>
      <c r="L1829" s="47"/>
    </row>
    <row r="1830" spans="1:12">
      <c r="A1830" s="47"/>
      <c r="B1830" s="47"/>
      <c r="C1830" s="47"/>
      <c r="D1830" s="47"/>
      <c r="E1830" s="47"/>
      <c r="F1830" s="47"/>
      <c r="G1830" s="47"/>
      <c r="H1830" s="47"/>
      <c r="I1830" s="47"/>
      <c r="J1830" s="47"/>
      <c r="K1830" s="47"/>
      <c r="L1830" s="47"/>
    </row>
    <row r="1831" spans="1:12">
      <c r="A1831" s="47"/>
      <c r="B1831" s="47"/>
      <c r="C1831" s="47"/>
      <c r="D1831" s="47"/>
      <c r="E1831" s="47"/>
      <c r="F1831" s="47"/>
      <c r="G1831" s="47"/>
      <c r="H1831" s="47"/>
      <c r="I1831" s="47"/>
      <c r="J1831" s="47"/>
      <c r="K1831" s="47"/>
      <c r="L1831" s="47"/>
    </row>
    <row r="1832" spans="1:12">
      <c r="A1832" s="47"/>
      <c r="B1832" s="47"/>
      <c r="C1832" s="47"/>
      <c r="D1832" s="47"/>
      <c r="E1832" s="47"/>
      <c r="F1832" s="47"/>
      <c r="G1832" s="47"/>
      <c r="H1832" s="47"/>
      <c r="I1832" s="47"/>
      <c r="J1832" s="47"/>
      <c r="K1832" s="47"/>
      <c r="L1832" s="47"/>
    </row>
    <row r="1833" spans="1:12">
      <c r="A1833" s="47"/>
      <c r="B1833" s="47"/>
      <c r="C1833" s="47"/>
      <c r="D1833" s="47"/>
      <c r="E1833" s="47"/>
      <c r="F1833" s="47"/>
      <c r="G1833" s="47"/>
      <c r="H1833" s="47"/>
      <c r="I1833" s="47"/>
      <c r="J1833" s="47"/>
      <c r="K1833" s="47"/>
      <c r="L1833" s="47"/>
    </row>
    <row r="1834" spans="1:12">
      <c r="A1834" s="47"/>
      <c r="B1834" s="47"/>
      <c r="C1834" s="47"/>
      <c r="D1834" s="47"/>
      <c r="E1834" s="47"/>
      <c r="F1834" s="47"/>
      <c r="G1834" s="47"/>
      <c r="H1834" s="47"/>
      <c r="I1834" s="47"/>
      <c r="J1834" s="47"/>
      <c r="K1834" s="47"/>
      <c r="L1834" s="47"/>
    </row>
    <row r="1835" spans="1:12">
      <c r="A1835" s="47"/>
      <c r="B1835" s="47"/>
      <c r="C1835" s="47"/>
      <c r="D1835" s="47"/>
      <c r="E1835" s="47"/>
      <c r="F1835" s="47"/>
      <c r="G1835" s="47"/>
      <c r="H1835" s="47"/>
      <c r="I1835" s="47"/>
      <c r="J1835" s="47"/>
      <c r="K1835" s="47"/>
      <c r="L1835" s="47"/>
    </row>
    <row r="1836" spans="1:12">
      <c r="A1836" s="47"/>
      <c r="B1836" s="47"/>
      <c r="C1836" s="47"/>
      <c r="D1836" s="47"/>
      <c r="E1836" s="47"/>
      <c r="F1836" s="47"/>
      <c r="G1836" s="47"/>
      <c r="H1836" s="47"/>
      <c r="I1836" s="47"/>
      <c r="J1836" s="47"/>
      <c r="K1836" s="47"/>
      <c r="L1836" s="47"/>
    </row>
    <row r="1837" spans="1:12">
      <c r="A1837" s="47"/>
      <c r="B1837" s="47"/>
      <c r="C1837" s="47"/>
      <c r="D1837" s="47"/>
      <c r="E1837" s="47"/>
      <c r="F1837" s="47"/>
      <c r="G1837" s="47"/>
      <c r="H1837" s="47"/>
      <c r="I1837" s="47"/>
      <c r="J1837" s="47"/>
      <c r="K1837" s="47"/>
      <c r="L1837" s="47"/>
    </row>
    <row r="1838" spans="1:12">
      <c r="A1838" s="47"/>
      <c r="B1838" s="47"/>
      <c r="C1838" s="47"/>
      <c r="D1838" s="47"/>
      <c r="E1838" s="47"/>
      <c r="F1838" s="47"/>
      <c r="G1838" s="47"/>
      <c r="H1838" s="47"/>
      <c r="I1838" s="47"/>
      <c r="J1838" s="47"/>
      <c r="K1838" s="47"/>
      <c r="L1838" s="47"/>
    </row>
    <row r="1839" spans="1:12">
      <c r="A1839" s="47"/>
      <c r="B1839" s="47"/>
      <c r="C1839" s="47"/>
      <c r="D1839" s="47"/>
      <c r="E1839" s="47"/>
      <c r="F1839" s="47"/>
      <c r="G1839" s="47"/>
      <c r="H1839" s="47"/>
      <c r="I1839" s="47"/>
      <c r="J1839" s="47"/>
      <c r="K1839" s="47"/>
      <c r="L1839" s="47"/>
    </row>
    <row r="1840" spans="1:12">
      <c r="A1840" s="47"/>
      <c r="B1840" s="47"/>
      <c r="C1840" s="47"/>
      <c r="D1840" s="47"/>
      <c r="E1840" s="47"/>
      <c r="F1840" s="47"/>
      <c r="G1840" s="47"/>
      <c r="H1840" s="47"/>
      <c r="I1840" s="47"/>
      <c r="J1840" s="47"/>
      <c r="K1840" s="47"/>
      <c r="L1840" s="47"/>
    </row>
    <row r="1841" spans="1:12">
      <c r="A1841" s="47"/>
      <c r="B1841" s="47"/>
      <c r="C1841" s="47"/>
      <c r="D1841" s="47"/>
      <c r="E1841" s="47"/>
      <c r="F1841" s="47"/>
      <c r="G1841" s="47"/>
      <c r="H1841" s="47"/>
      <c r="I1841" s="47"/>
      <c r="J1841" s="47"/>
      <c r="K1841" s="47"/>
      <c r="L1841" s="47"/>
    </row>
    <row r="1842" spans="1:12">
      <c r="A1842" s="47"/>
      <c r="B1842" s="47"/>
      <c r="C1842" s="47"/>
      <c r="D1842" s="47"/>
      <c r="E1842" s="47"/>
      <c r="F1842" s="47"/>
      <c r="G1842" s="47"/>
      <c r="H1842" s="47"/>
      <c r="I1842" s="47"/>
      <c r="J1842" s="47"/>
      <c r="K1842" s="47"/>
      <c r="L1842" s="47"/>
    </row>
    <row r="1843" spans="1:12">
      <c r="A1843" s="47"/>
      <c r="B1843" s="47"/>
      <c r="C1843" s="47"/>
      <c r="D1843" s="47"/>
      <c r="E1843" s="47"/>
      <c r="F1843" s="47"/>
      <c r="G1843" s="47"/>
      <c r="H1843" s="47"/>
      <c r="I1843" s="47"/>
      <c r="J1843" s="47"/>
      <c r="K1843" s="47"/>
      <c r="L1843" s="47"/>
    </row>
    <row r="1844" spans="1:12">
      <c r="A1844" s="47"/>
      <c r="B1844" s="47"/>
      <c r="C1844" s="47"/>
      <c r="D1844" s="47"/>
      <c r="E1844" s="47"/>
      <c r="F1844" s="47"/>
      <c r="G1844" s="47"/>
      <c r="H1844" s="47"/>
      <c r="I1844" s="47"/>
      <c r="J1844" s="47"/>
      <c r="K1844" s="47"/>
      <c r="L1844" s="47"/>
    </row>
    <row r="1845" spans="1:12">
      <c r="A1845" s="47"/>
      <c r="B1845" s="47"/>
      <c r="C1845" s="47"/>
      <c r="D1845" s="47"/>
      <c r="E1845" s="47"/>
      <c r="F1845" s="47"/>
      <c r="G1845" s="47"/>
      <c r="H1845" s="47"/>
      <c r="I1845" s="47"/>
      <c r="J1845" s="47"/>
      <c r="K1845" s="47"/>
      <c r="L1845" s="47"/>
    </row>
    <row r="1846" spans="1:12">
      <c r="A1846" s="47"/>
      <c r="B1846" s="47"/>
      <c r="C1846" s="47"/>
      <c r="D1846" s="47"/>
      <c r="E1846" s="47"/>
      <c r="F1846" s="47"/>
      <c r="G1846" s="47"/>
      <c r="H1846" s="47"/>
      <c r="I1846" s="47"/>
      <c r="J1846" s="47"/>
      <c r="K1846" s="47"/>
      <c r="L1846" s="47"/>
    </row>
    <row r="1847" spans="1:12">
      <c r="A1847" s="47"/>
      <c r="B1847" s="47"/>
      <c r="C1847" s="47"/>
      <c r="D1847" s="47"/>
      <c r="E1847" s="47"/>
      <c r="F1847" s="47"/>
      <c r="G1847" s="47"/>
      <c r="H1847" s="47"/>
      <c r="I1847" s="47"/>
      <c r="J1847" s="47"/>
      <c r="K1847" s="47"/>
      <c r="L1847" s="47"/>
    </row>
    <row r="1848" spans="1:12">
      <c r="A1848" s="47"/>
      <c r="B1848" s="47"/>
      <c r="C1848" s="47"/>
      <c r="D1848" s="47"/>
      <c r="E1848" s="47"/>
      <c r="F1848" s="47"/>
      <c r="G1848" s="47"/>
      <c r="H1848" s="47"/>
      <c r="I1848" s="47"/>
      <c r="J1848" s="47"/>
      <c r="K1848" s="47"/>
      <c r="L1848" s="47"/>
    </row>
    <row r="1849" spans="1:12">
      <c r="A1849" s="47"/>
      <c r="B1849" s="47"/>
      <c r="C1849" s="47"/>
      <c r="D1849" s="47"/>
      <c r="E1849" s="47"/>
      <c r="F1849" s="47"/>
      <c r="G1849" s="47"/>
      <c r="H1849" s="47"/>
      <c r="I1849" s="47"/>
      <c r="J1849" s="47"/>
      <c r="K1849" s="47"/>
      <c r="L1849" s="47"/>
    </row>
    <row r="1850" spans="1:12">
      <c r="A1850" s="47"/>
      <c r="B1850" s="47"/>
      <c r="C1850" s="47"/>
      <c r="D1850" s="47"/>
      <c r="E1850" s="47"/>
      <c r="F1850" s="47"/>
      <c r="G1850" s="47"/>
      <c r="H1850" s="47"/>
      <c r="I1850" s="47"/>
      <c r="J1850" s="47"/>
      <c r="K1850" s="47"/>
      <c r="L1850" s="47"/>
    </row>
    <row r="1851" spans="1:12">
      <c r="A1851" s="47"/>
      <c r="B1851" s="47"/>
      <c r="C1851" s="47"/>
      <c r="D1851" s="47"/>
      <c r="E1851" s="47"/>
      <c r="F1851" s="47"/>
      <c r="G1851" s="47"/>
      <c r="H1851" s="47"/>
      <c r="I1851" s="47"/>
      <c r="J1851" s="47"/>
      <c r="K1851" s="47"/>
      <c r="L1851" s="47"/>
    </row>
    <row r="1852" spans="1:12">
      <c r="A1852" s="47"/>
      <c r="B1852" s="47"/>
      <c r="C1852" s="47"/>
      <c r="D1852" s="47"/>
      <c r="E1852" s="47"/>
      <c r="F1852" s="47"/>
      <c r="G1852" s="47"/>
      <c r="H1852" s="47"/>
      <c r="I1852" s="47"/>
      <c r="J1852" s="47"/>
      <c r="K1852" s="47"/>
      <c r="L1852" s="47"/>
    </row>
    <row r="1853" spans="1:12">
      <c r="A1853" s="47"/>
      <c r="B1853" s="47"/>
      <c r="C1853" s="47"/>
      <c r="D1853" s="47"/>
      <c r="E1853" s="47"/>
      <c r="F1853" s="47"/>
      <c r="G1853" s="47"/>
      <c r="H1853" s="47"/>
      <c r="I1853" s="47"/>
      <c r="J1853" s="47"/>
      <c r="K1853" s="47"/>
      <c r="L1853" s="47"/>
    </row>
    <row r="1854" spans="1:12">
      <c r="A1854" s="47"/>
      <c r="B1854" s="47"/>
      <c r="C1854" s="47"/>
      <c r="D1854" s="47"/>
      <c r="E1854" s="47"/>
      <c r="F1854" s="47"/>
      <c r="G1854" s="47"/>
      <c r="H1854" s="47"/>
      <c r="I1854" s="47"/>
      <c r="J1854" s="47"/>
      <c r="K1854" s="47"/>
      <c r="L1854" s="47"/>
    </row>
    <row r="1855" spans="1:12">
      <c r="A1855" s="47"/>
      <c r="B1855" s="47"/>
      <c r="C1855" s="47"/>
      <c r="D1855" s="47"/>
      <c r="E1855" s="47"/>
      <c r="F1855" s="47"/>
      <c r="G1855" s="47"/>
      <c r="H1855" s="47"/>
      <c r="I1855" s="47"/>
      <c r="J1855" s="47"/>
      <c r="K1855" s="47"/>
      <c r="L1855" s="47"/>
    </row>
    <row r="1856" spans="1:12">
      <c r="A1856" s="47"/>
      <c r="B1856" s="47"/>
      <c r="C1856" s="47"/>
      <c r="D1856" s="47"/>
      <c r="E1856" s="47"/>
      <c r="F1856" s="47"/>
      <c r="G1856" s="47"/>
      <c r="H1856" s="47"/>
      <c r="I1856" s="47"/>
      <c r="J1856" s="47"/>
      <c r="K1856" s="47"/>
      <c r="L1856" s="47"/>
    </row>
    <row r="1857" spans="1:12">
      <c r="A1857" s="47"/>
      <c r="B1857" s="47"/>
      <c r="C1857" s="47"/>
      <c r="D1857" s="47"/>
      <c r="E1857" s="47"/>
      <c r="F1857" s="47"/>
      <c r="G1857" s="47"/>
      <c r="H1857" s="47"/>
      <c r="I1857" s="47"/>
      <c r="J1857" s="47"/>
      <c r="K1857" s="47"/>
      <c r="L1857" s="47"/>
    </row>
    <row r="1858" spans="1:12">
      <c r="A1858" s="47"/>
      <c r="B1858" s="47"/>
      <c r="C1858" s="47"/>
      <c r="D1858" s="47"/>
      <c r="E1858" s="47"/>
      <c r="F1858" s="47"/>
      <c r="G1858" s="47"/>
      <c r="H1858" s="47"/>
      <c r="I1858" s="47"/>
      <c r="J1858" s="47"/>
      <c r="K1858" s="47"/>
      <c r="L1858" s="47"/>
    </row>
    <row r="1859" spans="1:12">
      <c r="A1859" s="47"/>
      <c r="B1859" s="47"/>
      <c r="C1859" s="47"/>
      <c r="D1859" s="47"/>
      <c r="E1859" s="47"/>
      <c r="F1859" s="47"/>
      <c r="G1859" s="47"/>
      <c r="H1859" s="47"/>
      <c r="I1859" s="47"/>
      <c r="J1859" s="47"/>
      <c r="K1859" s="47"/>
      <c r="L1859" s="47"/>
    </row>
    <row r="1860" spans="1:12">
      <c r="A1860" s="47"/>
      <c r="B1860" s="47"/>
      <c r="C1860" s="47"/>
      <c r="D1860" s="47"/>
      <c r="E1860" s="47"/>
      <c r="F1860" s="47"/>
      <c r="G1860" s="47"/>
      <c r="H1860" s="47"/>
      <c r="I1860" s="47"/>
      <c r="J1860" s="47"/>
      <c r="K1860" s="47"/>
      <c r="L1860" s="47"/>
    </row>
    <row r="1861" spans="1:12">
      <c r="A1861" s="47"/>
      <c r="B1861" s="47"/>
      <c r="C1861" s="47"/>
      <c r="D1861" s="47"/>
      <c r="E1861" s="47"/>
      <c r="F1861" s="47"/>
      <c r="G1861" s="47"/>
      <c r="H1861" s="47"/>
      <c r="I1861" s="47"/>
      <c r="J1861" s="47"/>
      <c r="K1861" s="47"/>
      <c r="L1861" s="47"/>
    </row>
    <row r="1862" spans="1:12">
      <c r="A1862" s="47"/>
      <c r="B1862" s="47"/>
      <c r="C1862" s="47"/>
      <c r="D1862" s="47"/>
      <c r="E1862" s="47"/>
      <c r="F1862" s="47"/>
      <c r="G1862" s="47"/>
      <c r="H1862" s="47"/>
      <c r="I1862" s="47"/>
      <c r="J1862" s="47"/>
      <c r="K1862" s="47"/>
      <c r="L1862" s="47"/>
    </row>
    <row r="1863" spans="1:12">
      <c r="A1863" s="47"/>
      <c r="B1863" s="47"/>
      <c r="C1863" s="47"/>
      <c r="D1863" s="47"/>
      <c r="E1863" s="47"/>
      <c r="F1863" s="47"/>
      <c r="G1863" s="47"/>
      <c r="H1863" s="47"/>
      <c r="I1863" s="47"/>
      <c r="J1863" s="47"/>
      <c r="K1863" s="47"/>
      <c r="L1863" s="47"/>
    </row>
    <row r="1864" spans="1:12">
      <c r="A1864" s="47"/>
      <c r="B1864" s="47"/>
      <c r="C1864" s="47"/>
      <c r="D1864" s="47"/>
      <c r="E1864" s="47"/>
      <c r="F1864" s="47"/>
      <c r="G1864" s="47"/>
      <c r="H1864" s="47"/>
      <c r="I1864" s="47"/>
      <c r="J1864" s="47"/>
      <c r="K1864" s="47"/>
      <c r="L1864" s="47"/>
    </row>
    <row r="1865" spans="1:12">
      <c r="A1865" s="47"/>
      <c r="B1865" s="47"/>
      <c r="C1865" s="47"/>
      <c r="D1865" s="47"/>
      <c r="E1865" s="47"/>
      <c r="F1865" s="47"/>
      <c r="G1865" s="47"/>
      <c r="H1865" s="47"/>
      <c r="I1865" s="47"/>
      <c r="J1865" s="47"/>
      <c r="K1865" s="47"/>
      <c r="L1865" s="47"/>
    </row>
    <row r="1866" spans="1:12">
      <c r="A1866" s="47"/>
      <c r="B1866" s="47"/>
      <c r="C1866" s="47"/>
      <c r="D1866" s="47"/>
      <c r="E1866" s="47"/>
      <c r="F1866" s="47"/>
      <c r="G1866" s="47"/>
      <c r="H1866" s="47"/>
      <c r="I1866" s="47"/>
      <c r="J1866" s="47"/>
      <c r="K1866" s="47"/>
      <c r="L1866" s="47"/>
    </row>
    <row r="1867" spans="1:12">
      <c r="A1867" s="47"/>
      <c r="B1867" s="47"/>
      <c r="C1867" s="47"/>
      <c r="D1867" s="47"/>
      <c r="E1867" s="47"/>
      <c r="F1867" s="47"/>
      <c r="G1867" s="47"/>
      <c r="H1867" s="47"/>
      <c r="I1867" s="47"/>
      <c r="J1867" s="47"/>
      <c r="K1867" s="47"/>
      <c r="L1867" s="47"/>
    </row>
    <row r="1868" spans="1:12">
      <c r="A1868" s="47"/>
      <c r="B1868" s="47"/>
      <c r="C1868" s="47"/>
      <c r="D1868" s="47"/>
      <c r="E1868" s="47"/>
      <c r="F1868" s="47"/>
      <c r="G1868" s="47"/>
      <c r="H1868" s="47"/>
      <c r="I1868" s="47"/>
      <c r="J1868" s="47"/>
      <c r="K1868" s="47"/>
      <c r="L1868" s="47"/>
    </row>
    <row r="1869" spans="1:12">
      <c r="A1869" s="47"/>
      <c r="B1869" s="47"/>
      <c r="C1869" s="47"/>
      <c r="D1869" s="47"/>
      <c r="E1869" s="47"/>
      <c r="F1869" s="47"/>
      <c r="G1869" s="47"/>
      <c r="H1869" s="47"/>
      <c r="I1869" s="47"/>
      <c r="J1869" s="47"/>
      <c r="K1869" s="47"/>
      <c r="L1869" s="47"/>
    </row>
    <row r="1870" spans="1:12">
      <c r="A1870" s="47"/>
      <c r="B1870" s="47"/>
      <c r="C1870" s="47"/>
      <c r="D1870" s="47"/>
      <c r="E1870" s="47"/>
      <c r="F1870" s="47"/>
      <c r="G1870" s="47"/>
      <c r="H1870" s="47"/>
      <c r="I1870" s="47"/>
      <c r="J1870" s="47"/>
      <c r="K1870" s="47"/>
      <c r="L1870" s="47"/>
    </row>
    <row r="1871" spans="1:12">
      <c r="A1871" s="47"/>
      <c r="B1871" s="47"/>
      <c r="C1871" s="47"/>
      <c r="D1871" s="47"/>
      <c r="E1871" s="47"/>
      <c r="F1871" s="47"/>
      <c r="G1871" s="47"/>
      <c r="H1871" s="47"/>
      <c r="I1871" s="47"/>
      <c r="J1871" s="47"/>
      <c r="K1871" s="47"/>
      <c r="L1871" s="47"/>
    </row>
    <row r="1872" spans="1:12">
      <c r="A1872" s="47"/>
      <c r="B1872" s="47"/>
      <c r="C1872" s="47"/>
      <c r="D1872" s="47"/>
      <c r="E1872" s="47"/>
      <c r="F1872" s="47"/>
      <c r="G1872" s="47"/>
      <c r="H1872" s="47"/>
      <c r="I1872" s="47"/>
      <c r="J1872" s="47"/>
      <c r="K1872" s="47"/>
      <c r="L1872" s="47"/>
    </row>
    <row r="1873" spans="1:12">
      <c r="A1873" s="47"/>
      <c r="B1873" s="47"/>
      <c r="C1873" s="47"/>
      <c r="D1873" s="47"/>
      <c r="E1873" s="47"/>
      <c r="F1873" s="47"/>
      <c r="G1873" s="47"/>
      <c r="H1873" s="47"/>
      <c r="I1873" s="47"/>
      <c r="J1873" s="47"/>
      <c r="K1873" s="47"/>
      <c r="L1873" s="47"/>
    </row>
    <row r="1874" spans="1:12">
      <c r="A1874" s="47"/>
      <c r="B1874" s="47"/>
      <c r="C1874" s="47"/>
      <c r="D1874" s="47"/>
      <c r="E1874" s="47"/>
      <c r="F1874" s="47"/>
      <c r="G1874" s="47"/>
      <c r="H1874" s="47"/>
      <c r="I1874" s="47"/>
      <c r="J1874" s="47"/>
      <c r="K1874" s="47"/>
      <c r="L1874" s="47"/>
    </row>
    <row r="1875" spans="1:12">
      <c r="A1875" s="47"/>
      <c r="B1875" s="47"/>
      <c r="C1875" s="47"/>
      <c r="D1875" s="47"/>
      <c r="E1875" s="47"/>
      <c r="F1875" s="47"/>
      <c r="G1875" s="47"/>
      <c r="H1875" s="47"/>
      <c r="I1875" s="47"/>
      <c r="J1875" s="47"/>
      <c r="K1875" s="47"/>
      <c r="L1875" s="47"/>
    </row>
    <row r="1876" spans="1:12">
      <c r="A1876" s="47"/>
      <c r="B1876" s="47"/>
      <c r="C1876" s="47"/>
      <c r="D1876" s="47"/>
      <c r="E1876" s="47"/>
      <c r="F1876" s="47"/>
      <c r="G1876" s="47"/>
      <c r="H1876" s="47"/>
      <c r="I1876" s="47"/>
      <c r="J1876" s="47"/>
      <c r="K1876" s="47"/>
      <c r="L1876" s="47"/>
    </row>
    <row r="1877" spans="1:12">
      <c r="A1877" s="47"/>
      <c r="B1877" s="47"/>
      <c r="C1877" s="47"/>
      <c r="D1877" s="47"/>
      <c r="E1877" s="47"/>
      <c r="F1877" s="47"/>
      <c r="G1877" s="47"/>
      <c r="H1877" s="47"/>
      <c r="I1877" s="47"/>
      <c r="J1877" s="47"/>
      <c r="K1877" s="47"/>
      <c r="L1877" s="47"/>
    </row>
    <row r="1878" spans="1:12">
      <c r="A1878" s="47"/>
      <c r="B1878" s="47"/>
      <c r="C1878" s="47"/>
      <c r="D1878" s="47"/>
      <c r="E1878" s="47"/>
      <c r="F1878" s="47"/>
      <c r="G1878" s="47"/>
      <c r="H1878" s="47"/>
      <c r="I1878" s="47"/>
      <c r="J1878" s="47"/>
      <c r="K1878" s="47"/>
      <c r="L1878" s="47"/>
    </row>
    <row r="1879" spans="1:12">
      <c r="A1879" s="47"/>
      <c r="B1879" s="47"/>
      <c r="C1879" s="47"/>
      <c r="D1879" s="47"/>
      <c r="E1879" s="47"/>
      <c r="F1879" s="47"/>
      <c r="G1879" s="47"/>
      <c r="H1879" s="47"/>
      <c r="I1879" s="47"/>
      <c r="J1879" s="47"/>
      <c r="K1879" s="47"/>
      <c r="L1879" s="47"/>
    </row>
    <row r="1880" spans="1:12">
      <c r="A1880" s="47"/>
      <c r="B1880" s="47"/>
      <c r="C1880" s="47"/>
      <c r="D1880" s="47"/>
      <c r="E1880" s="47"/>
      <c r="F1880" s="47"/>
      <c r="G1880" s="47"/>
      <c r="H1880" s="47"/>
      <c r="I1880" s="47"/>
      <c r="J1880" s="47"/>
      <c r="K1880" s="47"/>
      <c r="L1880" s="47"/>
    </row>
    <row r="1881" spans="1:12">
      <c r="A1881" s="47"/>
      <c r="B1881" s="47"/>
      <c r="C1881" s="47"/>
      <c r="D1881" s="47"/>
      <c r="E1881" s="47"/>
      <c r="F1881" s="47"/>
      <c r="G1881" s="47"/>
      <c r="H1881" s="47"/>
      <c r="I1881" s="47"/>
      <c r="J1881" s="47"/>
      <c r="K1881" s="47"/>
      <c r="L1881" s="47"/>
    </row>
    <row r="1882" spans="1:12">
      <c r="A1882" s="47"/>
      <c r="B1882" s="47"/>
      <c r="C1882" s="47"/>
      <c r="D1882" s="47"/>
      <c r="E1882" s="47"/>
      <c r="F1882" s="47"/>
      <c r="G1882" s="47"/>
      <c r="H1882" s="47"/>
      <c r="I1882" s="47"/>
      <c r="J1882" s="47"/>
      <c r="K1882" s="47"/>
      <c r="L1882" s="47"/>
    </row>
    <row r="1883" spans="1:12">
      <c r="A1883" s="47"/>
      <c r="B1883" s="47"/>
      <c r="C1883" s="47"/>
      <c r="D1883" s="47"/>
      <c r="E1883" s="47"/>
      <c r="F1883" s="47"/>
      <c r="G1883" s="47"/>
      <c r="H1883" s="47"/>
      <c r="I1883" s="47"/>
      <c r="J1883" s="47"/>
      <c r="K1883" s="47"/>
      <c r="L1883" s="47"/>
    </row>
    <row r="1884" spans="1:12">
      <c r="A1884" s="47"/>
      <c r="B1884" s="47"/>
      <c r="C1884" s="47"/>
      <c r="D1884" s="47"/>
      <c r="E1884" s="47"/>
      <c r="F1884" s="47"/>
      <c r="G1884" s="47"/>
      <c r="H1884" s="47"/>
      <c r="I1884" s="47"/>
      <c r="J1884" s="47"/>
      <c r="K1884" s="47"/>
      <c r="L1884" s="47"/>
    </row>
    <row r="1885" spans="1:12">
      <c r="A1885" s="47"/>
      <c r="B1885" s="47"/>
      <c r="C1885" s="47"/>
      <c r="D1885" s="47"/>
      <c r="E1885" s="47"/>
      <c r="F1885" s="47"/>
      <c r="G1885" s="47"/>
      <c r="H1885" s="47"/>
      <c r="I1885" s="47"/>
      <c r="J1885" s="47"/>
      <c r="K1885" s="47"/>
      <c r="L1885" s="47"/>
    </row>
    <row r="1886" spans="1:12">
      <c r="A1886" s="47"/>
      <c r="B1886" s="47"/>
      <c r="C1886" s="47"/>
      <c r="D1886" s="47"/>
      <c r="E1886" s="47"/>
      <c r="F1886" s="47"/>
      <c r="G1886" s="47"/>
      <c r="H1886" s="47"/>
      <c r="I1886" s="47"/>
      <c r="J1886" s="47"/>
      <c r="K1886" s="47"/>
      <c r="L1886" s="47"/>
    </row>
    <row r="1887" spans="1:12">
      <c r="A1887" s="47"/>
      <c r="B1887" s="47"/>
      <c r="C1887" s="47"/>
      <c r="D1887" s="47"/>
      <c r="E1887" s="47"/>
      <c r="F1887" s="47"/>
      <c r="G1887" s="47"/>
      <c r="H1887" s="47"/>
      <c r="I1887" s="47"/>
      <c r="J1887" s="47"/>
      <c r="K1887" s="47"/>
      <c r="L1887" s="47"/>
    </row>
    <row r="1888" spans="1:12">
      <c r="A1888" s="47"/>
      <c r="B1888" s="47"/>
      <c r="C1888" s="47"/>
      <c r="D1888" s="47"/>
      <c r="E1888" s="47"/>
      <c r="F1888" s="47"/>
      <c r="G1888" s="47"/>
      <c r="H1888" s="47"/>
      <c r="I1888" s="47"/>
      <c r="J1888" s="47"/>
      <c r="K1888" s="47"/>
      <c r="L1888" s="47"/>
    </row>
    <row r="1889" spans="1:12">
      <c r="A1889" s="47"/>
      <c r="B1889" s="47"/>
      <c r="C1889" s="47"/>
      <c r="D1889" s="47"/>
      <c r="E1889" s="47"/>
      <c r="F1889" s="47"/>
      <c r="G1889" s="47"/>
      <c r="H1889" s="47"/>
      <c r="I1889" s="47"/>
      <c r="J1889" s="47"/>
      <c r="K1889" s="47"/>
      <c r="L1889" s="47"/>
    </row>
    <row r="1890" spans="1:12">
      <c r="A1890" s="47"/>
      <c r="B1890" s="47"/>
      <c r="C1890" s="47"/>
      <c r="D1890" s="47"/>
      <c r="E1890" s="47"/>
      <c r="F1890" s="47"/>
      <c r="G1890" s="47"/>
      <c r="H1890" s="47"/>
      <c r="I1890" s="47"/>
      <c r="J1890" s="47"/>
      <c r="K1890" s="47"/>
      <c r="L1890" s="47"/>
    </row>
    <row r="1891" spans="1:12">
      <c r="A1891" s="47"/>
      <c r="B1891" s="47"/>
      <c r="C1891" s="47"/>
      <c r="D1891" s="47"/>
      <c r="E1891" s="47"/>
      <c r="F1891" s="47"/>
      <c r="G1891" s="47"/>
      <c r="H1891" s="47"/>
      <c r="I1891" s="47"/>
      <c r="J1891" s="47"/>
      <c r="K1891" s="47"/>
      <c r="L1891" s="47"/>
    </row>
    <row r="1892" spans="1:12">
      <c r="A1892" s="47"/>
      <c r="B1892" s="47"/>
      <c r="C1892" s="47"/>
      <c r="D1892" s="47"/>
      <c r="E1892" s="47"/>
      <c r="F1892" s="47"/>
      <c r="G1892" s="47"/>
      <c r="H1892" s="47"/>
      <c r="I1892" s="47"/>
      <c r="J1892" s="47"/>
      <c r="K1892" s="47"/>
      <c r="L1892" s="47"/>
    </row>
    <row r="1893" spans="1:12">
      <c r="A1893" s="47"/>
      <c r="B1893" s="47"/>
      <c r="C1893" s="47"/>
      <c r="D1893" s="47"/>
      <c r="E1893" s="47"/>
      <c r="F1893" s="47"/>
      <c r="G1893" s="47"/>
      <c r="H1893" s="47"/>
      <c r="I1893" s="47"/>
      <c r="J1893" s="47"/>
      <c r="K1893" s="47"/>
      <c r="L1893" s="47"/>
    </row>
    <row r="1894" spans="1:12">
      <c r="A1894" s="47"/>
      <c r="B1894" s="47"/>
      <c r="C1894" s="47"/>
      <c r="D1894" s="47"/>
      <c r="E1894" s="47"/>
      <c r="F1894" s="47"/>
      <c r="G1894" s="47"/>
      <c r="H1894" s="47"/>
      <c r="I1894" s="47"/>
      <c r="J1894" s="47"/>
      <c r="K1894" s="47"/>
      <c r="L1894" s="47"/>
    </row>
    <row r="1895" spans="1:12">
      <c r="A1895" s="47"/>
      <c r="B1895" s="47"/>
      <c r="C1895" s="47"/>
      <c r="D1895" s="47"/>
      <c r="E1895" s="47"/>
      <c r="F1895" s="47"/>
      <c r="G1895" s="47"/>
      <c r="H1895" s="47"/>
      <c r="I1895" s="47"/>
      <c r="J1895" s="47"/>
      <c r="K1895" s="47"/>
      <c r="L1895" s="47"/>
    </row>
    <row r="1896" spans="1:12">
      <c r="A1896" s="47"/>
      <c r="B1896" s="47"/>
      <c r="C1896" s="47"/>
      <c r="D1896" s="47"/>
      <c r="E1896" s="47"/>
      <c r="F1896" s="47"/>
      <c r="G1896" s="47"/>
      <c r="H1896" s="47"/>
      <c r="I1896" s="47"/>
      <c r="J1896" s="47"/>
      <c r="K1896" s="47"/>
      <c r="L1896" s="47"/>
    </row>
    <row r="1897" spans="1:12">
      <c r="A1897" s="47"/>
      <c r="B1897" s="47"/>
      <c r="C1897" s="47"/>
      <c r="D1897" s="47"/>
      <c r="E1897" s="47"/>
      <c r="F1897" s="47"/>
      <c r="G1897" s="47"/>
      <c r="H1897" s="47"/>
      <c r="I1897" s="47"/>
      <c r="J1897" s="47"/>
      <c r="K1897" s="47"/>
      <c r="L1897" s="47"/>
    </row>
    <row r="1898" spans="1:12">
      <c r="A1898" s="47"/>
      <c r="B1898" s="47"/>
      <c r="C1898" s="47"/>
      <c r="D1898" s="47"/>
      <c r="E1898" s="47"/>
      <c r="F1898" s="47"/>
      <c r="G1898" s="47"/>
      <c r="H1898" s="47"/>
      <c r="I1898" s="47"/>
      <c r="J1898" s="47"/>
      <c r="K1898" s="47"/>
      <c r="L1898" s="47"/>
    </row>
    <row r="1899" spans="1:12">
      <c r="A1899" s="47"/>
      <c r="B1899" s="47"/>
      <c r="C1899" s="47"/>
      <c r="D1899" s="47"/>
      <c r="E1899" s="47"/>
      <c r="F1899" s="47"/>
      <c r="G1899" s="47"/>
      <c r="H1899" s="47"/>
      <c r="I1899" s="47"/>
      <c r="J1899" s="47"/>
      <c r="K1899" s="47"/>
      <c r="L1899" s="47"/>
    </row>
    <row r="1900" spans="1:12">
      <c r="A1900" s="47"/>
      <c r="B1900" s="47"/>
      <c r="C1900" s="47"/>
      <c r="D1900" s="47"/>
      <c r="E1900" s="47"/>
      <c r="F1900" s="47"/>
      <c r="G1900" s="47"/>
      <c r="H1900" s="47"/>
      <c r="I1900" s="47"/>
      <c r="J1900" s="47"/>
      <c r="K1900" s="47"/>
      <c r="L1900" s="47"/>
    </row>
    <row r="1901" spans="1:12">
      <c r="A1901" s="47"/>
      <c r="B1901" s="47"/>
      <c r="C1901" s="47"/>
      <c r="D1901" s="47"/>
      <c r="E1901" s="47"/>
      <c r="F1901" s="47"/>
      <c r="G1901" s="47"/>
      <c r="H1901" s="47"/>
      <c r="I1901" s="47"/>
      <c r="J1901" s="47"/>
      <c r="K1901" s="47"/>
      <c r="L1901" s="47"/>
    </row>
    <row r="1902" spans="1:12">
      <c r="A1902" s="47"/>
      <c r="B1902" s="47"/>
      <c r="C1902" s="47"/>
      <c r="D1902" s="47"/>
      <c r="E1902" s="47"/>
      <c r="F1902" s="47"/>
      <c r="G1902" s="47"/>
      <c r="H1902" s="47"/>
      <c r="I1902" s="47"/>
      <c r="J1902" s="47"/>
      <c r="K1902" s="47"/>
      <c r="L1902" s="47"/>
    </row>
    <row r="1903" spans="1:12">
      <c r="A1903" s="47"/>
      <c r="B1903" s="47"/>
      <c r="C1903" s="47"/>
      <c r="D1903" s="47"/>
      <c r="E1903" s="47"/>
      <c r="F1903" s="47"/>
      <c r="G1903" s="47"/>
      <c r="H1903" s="47"/>
      <c r="I1903" s="47"/>
      <c r="J1903" s="47"/>
      <c r="K1903" s="47"/>
      <c r="L1903" s="47"/>
    </row>
    <row r="1904" spans="1:12">
      <c r="A1904" s="47"/>
      <c r="B1904" s="47"/>
      <c r="C1904" s="47"/>
      <c r="D1904" s="47"/>
      <c r="E1904" s="47"/>
      <c r="F1904" s="47"/>
      <c r="G1904" s="47"/>
      <c r="H1904" s="47"/>
      <c r="I1904" s="47"/>
      <c r="J1904" s="47"/>
      <c r="K1904" s="47"/>
      <c r="L1904" s="47"/>
    </row>
    <row r="1905" spans="1:12">
      <c r="A1905" s="47"/>
      <c r="B1905" s="47"/>
      <c r="C1905" s="47"/>
      <c r="D1905" s="47"/>
      <c r="E1905" s="47"/>
      <c r="F1905" s="47"/>
      <c r="G1905" s="47"/>
      <c r="H1905" s="47"/>
      <c r="I1905" s="47"/>
      <c r="J1905" s="47"/>
      <c r="K1905" s="47"/>
      <c r="L1905" s="47"/>
    </row>
    <row r="1906" spans="1:12">
      <c r="A1906" s="47"/>
      <c r="B1906" s="47"/>
      <c r="C1906" s="47"/>
      <c r="D1906" s="47"/>
      <c r="E1906" s="47"/>
      <c r="F1906" s="47"/>
      <c r="G1906" s="47"/>
      <c r="H1906" s="47"/>
      <c r="I1906" s="47"/>
      <c r="J1906" s="47"/>
      <c r="K1906" s="47"/>
      <c r="L1906" s="47"/>
    </row>
    <row r="1907" spans="1:12">
      <c r="A1907" s="47"/>
      <c r="B1907" s="47"/>
      <c r="C1907" s="47"/>
      <c r="D1907" s="47"/>
      <c r="E1907" s="47"/>
      <c r="F1907" s="47"/>
      <c r="G1907" s="47"/>
      <c r="H1907" s="47"/>
      <c r="I1907" s="47"/>
      <c r="J1907" s="47"/>
      <c r="K1907" s="47"/>
      <c r="L1907" s="47"/>
    </row>
    <row r="1908" spans="1:12">
      <c r="A1908" s="47"/>
      <c r="B1908" s="47"/>
      <c r="C1908" s="47"/>
      <c r="D1908" s="47"/>
      <c r="E1908" s="47"/>
      <c r="F1908" s="47"/>
      <c r="G1908" s="47"/>
      <c r="H1908" s="47"/>
      <c r="I1908" s="47"/>
      <c r="J1908" s="47"/>
      <c r="K1908" s="47"/>
      <c r="L1908" s="47"/>
    </row>
    <row r="1909" spans="1:12">
      <c r="A1909" s="47"/>
      <c r="B1909" s="47"/>
      <c r="C1909" s="47"/>
      <c r="D1909" s="47"/>
      <c r="E1909" s="47"/>
      <c r="F1909" s="47"/>
      <c r="G1909" s="47"/>
      <c r="H1909" s="47"/>
      <c r="I1909" s="47"/>
      <c r="J1909" s="47"/>
      <c r="K1909" s="47"/>
      <c r="L1909" s="47"/>
    </row>
    <row r="1910" spans="1:12">
      <c r="A1910" s="47"/>
      <c r="B1910" s="47"/>
      <c r="C1910" s="47"/>
      <c r="D1910" s="47"/>
      <c r="E1910" s="47"/>
      <c r="F1910" s="47"/>
      <c r="G1910" s="47"/>
      <c r="H1910" s="47"/>
      <c r="I1910" s="47"/>
      <c r="J1910" s="47"/>
      <c r="K1910" s="47"/>
      <c r="L1910" s="47"/>
    </row>
    <row r="1911" spans="1:12">
      <c r="A1911" s="47"/>
      <c r="B1911" s="47"/>
      <c r="C1911" s="47"/>
      <c r="D1911" s="47"/>
      <c r="E1911" s="47"/>
      <c r="F1911" s="47"/>
      <c r="G1911" s="47"/>
      <c r="H1911" s="47"/>
      <c r="I1911" s="47"/>
      <c r="J1911" s="47"/>
      <c r="K1911" s="47"/>
      <c r="L1911" s="47"/>
    </row>
    <row r="1912" spans="1:12">
      <c r="A1912" s="47"/>
      <c r="B1912" s="47"/>
      <c r="C1912" s="47"/>
      <c r="D1912" s="47"/>
      <c r="E1912" s="47"/>
      <c r="F1912" s="47"/>
      <c r="G1912" s="47"/>
      <c r="H1912" s="47"/>
      <c r="I1912" s="47"/>
      <c r="J1912" s="47"/>
      <c r="K1912" s="47"/>
      <c r="L1912" s="47"/>
    </row>
    <row r="1913" spans="1:12">
      <c r="A1913" s="47"/>
      <c r="B1913" s="47"/>
      <c r="C1913" s="47"/>
      <c r="D1913" s="47"/>
      <c r="E1913" s="47"/>
      <c r="F1913" s="47"/>
      <c r="G1913" s="47"/>
      <c r="H1913" s="47"/>
      <c r="I1913" s="47"/>
      <c r="J1913" s="47"/>
      <c r="K1913" s="47"/>
      <c r="L1913" s="47"/>
    </row>
    <row r="1914" spans="1:12">
      <c r="A1914" s="47"/>
      <c r="B1914" s="47"/>
      <c r="C1914" s="47"/>
      <c r="D1914" s="47"/>
      <c r="E1914" s="47"/>
      <c r="F1914" s="47"/>
      <c r="G1914" s="47"/>
      <c r="H1914" s="47"/>
      <c r="I1914" s="47"/>
      <c r="J1914" s="47"/>
      <c r="K1914" s="47"/>
      <c r="L1914" s="47"/>
    </row>
    <row r="1915" spans="1:12">
      <c r="A1915" s="47"/>
      <c r="B1915" s="47"/>
      <c r="C1915" s="47"/>
      <c r="D1915" s="47"/>
      <c r="E1915" s="47"/>
      <c r="F1915" s="47"/>
      <c r="G1915" s="47"/>
      <c r="H1915" s="47"/>
      <c r="I1915" s="47"/>
      <c r="J1915" s="47"/>
      <c r="K1915" s="47"/>
      <c r="L1915" s="47"/>
    </row>
    <row r="1916" spans="1:12">
      <c r="A1916" s="47"/>
      <c r="B1916" s="47"/>
      <c r="C1916" s="47"/>
      <c r="D1916" s="47"/>
      <c r="E1916" s="47"/>
      <c r="F1916" s="47"/>
      <c r="G1916" s="47"/>
      <c r="H1916" s="47"/>
      <c r="I1916" s="47"/>
      <c r="J1916" s="47"/>
      <c r="K1916" s="47"/>
      <c r="L1916" s="47"/>
    </row>
    <row r="1917" spans="1:12">
      <c r="A1917" s="47"/>
      <c r="B1917" s="47"/>
      <c r="C1917" s="47"/>
      <c r="D1917" s="47"/>
      <c r="E1917" s="47"/>
      <c r="F1917" s="47"/>
      <c r="G1917" s="47"/>
      <c r="H1917" s="47"/>
      <c r="I1917" s="47"/>
      <c r="J1917" s="47"/>
      <c r="K1917" s="47"/>
      <c r="L1917" s="47"/>
    </row>
    <row r="1918" spans="1:12">
      <c r="A1918" s="47"/>
      <c r="B1918" s="47"/>
      <c r="C1918" s="47"/>
      <c r="D1918" s="47"/>
      <c r="E1918" s="47"/>
      <c r="F1918" s="47"/>
      <c r="G1918" s="47"/>
      <c r="H1918" s="47"/>
      <c r="I1918" s="47"/>
      <c r="J1918" s="47"/>
      <c r="K1918" s="47"/>
      <c r="L1918" s="47"/>
    </row>
    <row r="1919" spans="1:12">
      <c r="A1919" s="47"/>
      <c r="B1919" s="47"/>
      <c r="C1919" s="47"/>
      <c r="D1919" s="47"/>
      <c r="E1919" s="47"/>
      <c r="F1919" s="47"/>
      <c r="G1919" s="47"/>
      <c r="H1919" s="47"/>
      <c r="I1919" s="47"/>
      <c r="J1919" s="47"/>
      <c r="K1919" s="47"/>
      <c r="L1919" s="47"/>
    </row>
    <row r="1920" spans="1:12">
      <c r="A1920" s="47"/>
      <c r="B1920" s="47"/>
      <c r="C1920" s="47"/>
      <c r="D1920" s="47"/>
      <c r="E1920" s="47"/>
      <c r="F1920" s="47"/>
      <c r="G1920" s="47"/>
      <c r="H1920" s="47"/>
      <c r="I1920" s="47"/>
      <c r="J1920" s="47"/>
      <c r="K1920" s="47"/>
      <c r="L1920" s="47"/>
    </row>
    <row r="1921" spans="1:12">
      <c r="A1921" s="47"/>
      <c r="B1921" s="47"/>
      <c r="C1921" s="47"/>
      <c r="D1921" s="47"/>
      <c r="E1921" s="47"/>
      <c r="F1921" s="47"/>
      <c r="G1921" s="47"/>
      <c r="H1921" s="47"/>
      <c r="I1921" s="47"/>
      <c r="J1921" s="47"/>
      <c r="K1921" s="47"/>
      <c r="L1921" s="47"/>
    </row>
    <row r="1922" spans="1:12">
      <c r="A1922" s="47"/>
      <c r="B1922" s="47"/>
      <c r="C1922" s="47"/>
      <c r="D1922" s="47"/>
      <c r="E1922" s="47"/>
      <c r="F1922" s="47"/>
      <c r="G1922" s="47"/>
      <c r="H1922" s="47"/>
      <c r="I1922" s="47"/>
      <c r="J1922" s="47"/>
      <c r="K1922" s="47"/>
      <c r="L1922" s="47"/>
    </row>
    <row r="1923" spans="1:12">
      <c r="A1923" s="47"/>
      <c r="B1923" s="47"/>
      <c r="C1923" s="47"/>
      <c r="D1923" s="47"/>
      <c r="E1923" s="47"/>
      <c r="F1923" s="47"/>
      <c r="G1923" s="47"/>
      <c r="H1923" s="47"/>
      <c r="I1923" s="47"/>
      <c r="J1923" s="47"/>
      <c r="K1923" s="47"/>
      <c r="L1923" s="47"/>
    </row>
    <row r="1924" spans="1:12">
      <c r="A1924" s="47"/>
      <c r="B1924" s="47"/>
      <c r="C1924" s="47"/>
      <c r="D1924" s="47"/>
      <c r="E1924" s="47"/>
      <c r="F1924" s="47"/>
      <c r="G1924" s="47"/>
      <c r="H1924" s="47"/>
      <c r="I1924" s="47"/>
      <c r="J1924" s="47"/>
      <c r="K1924" s="47"/>
      <c r="L1924" s="47"/>
    </row>
    <row r="1925" spans="1:12">
      <c r="A1925" s="47"/>
      <c r="B1925" s="47"/>
      <c r="C1925" s="47"/>
      <c r="D1925" s="47"/>
      <c r="E1925" s="47"/>
      <c r="F1925" s="47"/>
      <c r="G1925" s="47"/>
      <c r="H1925" s="47"/>
      <c r="I1925" s="47"/>
      <c r="J1925" s="47"/>
      <c r="K1925" s="47"/>
      <c r="L1925" s="47"/>
    </row>
    <row r="1926" spans="1:12">
      <c r="A1926" s="47"/>
      <c r="B1926" s="47"/>
      <c r="C1926" s="47"/>
      <c r="D1926" s="47"/>
      <c r="E1926" s="47"/>
      <c r="F1926" s="47"/>
      <c r="G1926" s="47"/>
      <c r="H1926" s="47"/>
      <c r="I1926" s="47"/>
      <c r="J1926" s="47"/>
      <c r="K1926" s="47"/>
      <c r="L1926" s="47"/>
    </row>
    <row r="1927" spans="1:12">
      <c r="A1927" s="47"/>
      <c r="B1927" s="47"/>
      <c r="C1927" s="47"/>
      <c r="D1927" s="47"/>
      <c r="E1927" s="47"/>
      <c r="F1927" s="47"/>
      <c r="G1927" s="47"/>
      <c r="H1927" s="47"/>
      <c r="I1927" s="47"/>
      <c r="J1927" s="47"/>
      <c r="K1927" s="47"/>
      <c r="L1927" s="47"/>
    </row>
    <row r="1928" spans="1:12">
      <c r="A1928" s="47"/>
      <c r="B1928" s="47"/>
      <c r="C1928" s="47"/>
      <c r="D1928" s="47"/>
      <c r="E1928" s="47"/>
      <c r="F1928" s="47"/>
      <c r="G1928" s="47"/>
      <c r="H1928" s="47"/>
      <c r="I1928" s="47"/>
      <c r="J1928" s="47"/>
      <c r="K1928" s="47"/>
      <c r="L1928" s="47"/>
    </row>
    <row r="1929" spans="1:12">
      <c r="A1929" s="47"/>
      <c r="B1929" s="47"/>
      <c r="C1929" s="47"/>
      <c r="D1929" s="47"/>
      <c r="E1929" s="47"/>
      <c r="F1929" s="47"/>
      <c r="G1929" s="47"/>
      <c r="H1929" s="47"/>
      <c r="I1929" s="47"/>
      <c r="J1929" s="47"/>
      <c r="K1929" s="47"/>
      <c r="L1929" s="47"/>
    </row>
    <row r="1930" spans="1:12">
      <c r="A1930" s="47"/>
      <c r="B1930" s="47"/>
      <c r="C1930" s="47"/>
      <c r="D1930" s="47"/>
      <c r="E1930" s="47"/>
      <c r="F1930" s="47"/>
      <c r="G1930" s="47"/>
      <c r="H1930" s="47"/>
      <c r="I1930" s="47"/>
      <c r="J1930" s="47"/>
      <c r="K1930" s="47"/>
      <c r="L1930" s="47"/>
    </row>
    <row r="1931" spans="1:12">
      <c r="A1931" s="47"/>
      <c r="B1931" s="47"/>
      <c r="C1931" s="47"/>
      <c r="D1931" s="47"/>
      <c r="E1931" s="47"/>
      <c r="F1931" s="47"/>
      <c r="G1931" s="47"/>
      <c r="H1931" s="47"/>
      <c r="I1931" s="47"/>
      <c r="J1931" s="47"/>
      <c r="K1931" s="47"/>
      <c r="L1931" s="47"/>
    </row>
    <row r="1932" spans="1:12">
      <c r="A1932" s="47"/>
      <c r="B1932" s="47"/>
      <c r="C1932" s="47"/>
      <c r="D1932" s="47"/>
      <c r="E1932" s="47"/>
      <c r="F1932" s="47"/>
      <c r="G1932" s="47"/>
      <c r="H1932" s="47"/>
      <c r="I1932" s="47"/>
      <c r="J1932" s="47"/>
      <c r="K1932" s="47"/>
      <c r="L1932" s="47"/>
    </row>
    <row r="1933" spans="1:12">
      <c r="A1933" s="47"/>
      <c r="B1933" s="47"/>
      <c r="C1933" s="47"/>
      <c r="D1933" s="47"/>
      <c r="E1933" s="47"/>
      <c r="F1933" s="47"/>
      <c r="G1933" s="47"/>
      <c r="H1933" s="47"/>
      <c r="I1933" s="47"/>
      <c r="J1933" s="47"/>
      <c r="K1933" s="47"/>
      <c r="L1933" s="47"/>
    </row>
    <row r="1934" spans="1:12">
      <c r="A1934" s="47"/>
      <c r="B1934" s="47"/>
      <c r="C1934" s="47"/>
      <c r="D1934" s="47"/>
      <c r="E1934" s="47"/>
      <c r="F1934" s="47"/>
      <c r="G1934" s="47"/>
      <c r="H1934" s="47"/>
      <c r="I1934" s="47"/>
      <c r="J1934" s="47"/>
      <c r="K1934" s="47"/>
      <c r="L1934" s="47"/>
    </row>
    <row r="1935" spans="1:12">
      <c r="A1935" s="47"/>
      <c r="B1935" s="47"/>
      <c r="C1935" s="47"/>
      <c r="D1935" s="47"/>
      <c r="E1935" s="47"/>
      <c r="F1935" s="47"/>
      <c r="G1935" s="47"/>
      <c r="H1935" s="47"/>
      <c r="I1935" s="47"/>
      <c r="J1935" s="47"/>
      <c r="K1935" s="47"/>
      <c r="L1935" s="47"/>
    </row>
    <row r="1936" spans="1:12">
      <c r="A1936" s="47"/>
      <c r="B1936" s="47"/>
      <c r="C1936" s="47"/>
      <c r="D1936" s="47"/>
      <c r="E1936" s="47"/>
      <c r="F1936" s="47"/>
      <c r="G1936" s="47"/>
      <c r="H1936" s="47"/>
      <c r="I1936" s="47"/>
      <c r="J1936" s="47"/>
      <c r="K1936" s="47"/>
      <c r="L1936" s="47"/>
    </row>
    <row r="1937" spans="1:12">
      <c r="A1937" s="47"/>
      <c r="B1937" s="47"/>
      <c r="C1937" s="47"/>
      <c r="D1937" s="47"/>
      <c r="E1937" s="47"/>
      <c r="F1937" s="47"/>
      <c r="G1937" s="47"/>
      <c r="H1937" s="47"/>
      <c r="I1937" s="47"/>
      <c r="J1937" s="47"/>
      <c r="K1937" s="47"/>
      <c r="L1937" s="47"/>
    </row>
    <row r="1938" spans="1:12">
      <c r="A1938" s="47"/>
      <c r="B1938" s="47"/>
      <c r="C1938" s="47"/>
      <c r="D1938" s="47"/>
      <c r="E1938" s="47"/>
      <c r="F1938" s="47"/>
      <c r="G1938" s="47"/>
      <c r="H1938" s="47"/>
      <c r="I1938" s="47"/>
      <c r="J1938" s="47"/>
      <c r="K1938" s="47"/>
      <c r="L1938" s="47"/>
    </row>
    <row r="1939" spans="1:12">
      <c r="A1939" s="47"/>
      <c r="B1939" s="47"/>
      <c r="C1939" s="47"/>
      <c r="D1939" s="47"/>
      <c r="E1939" s="47"/>
      <c r="F1939" s="47"/>
      <c r="G1939" s="47"/>
      <c r="H1939" s="47"/>
      <c r="I1939" s="47"/>
      <c r="J1939" s="47"/>
      <c r="K1939" s="47"/>
      <c r="L1939" s="47"/>
    </row>
    <row r="1940" spans="1:12">
      <c r="A1940" s="47"/>
      <c r="B1940" s="47"/>
      <c r="C1940" s="47"/>
      <c r="D1940" s="47"/>
      <c r="E1940" s="47"/>
      <c r="F1940" s="47"/>
      <c r="G1940" s="47"/>
      <c r="H1940" s="47"/>
      <c r="I1940" s="47"/>
      <c r="J1940" s="47"/>
      <c r="K1940" s="47"/>
      <c r="L1940" s="47"/>
    </row>
    <row r="1941" spans="1:12">
      <c r="A1941" s="47"/>
      <c r="B1941" s="47"/>
      <c r="C1941" s="47"/>
      <c r="D1941" s="47"/>
      <c r="E1941" s="47"/>
      <c r="F1941" s="47"/>
      <c r="G1941" s="47"/>
      <c r="H1941" s="47"/>
      <c r="I1941" s="47"/>
      <c r="J1941" s="47"/>
      <c r="K1941" s="47"/>
      <c r="L1941" s="47"/>
    </row>
    <row r="1942" spans="1:12">
      <c r="A1942" s="47"/>
      <c r="B1942" s="47"/>
      <c r="C1942" s="47"/>
      <c r="D1942" s="47"/>
      <c r="E1942" s="47"/>
      <c r="F1942" s="47"/>
      <c r="G1942" s="47"/>
      <c r="H1942" s="47"/>
      <c r="I1942" s="47"/>
      <c r="J1942" s="47"/>
      <c r="K1942" s="47"/>
      <c r="L1942" s="47"/>
    </row>
    <row r="1943" spans="1:12">
      <c r="A1943" s="47"/>
      <c r="B1943" s="47"/>
      <c r="C1943" s="47"/>
      <c r="D1943" s="47"/>
      <c r="E1943" s="47"/>
      <c r="F1943" s="47"/>
      <c r="G1943" s="47"/>
      <c r="H1943" s="47"/>
      <c r="I1943" s="47"/>
      <c r="J1943" s="47"/>
      <c r="K1943" s="47"/>
      <c r="L1943" s="47"/>
    </row>
  </sheetData>
  <mergeCells count="26">
    <mergeCell ref="A966:H966"/>
    <mergeCell ref="A2:K2"/>
    <mergeCell ref="A4:K4"/>
    <mergeCell ref="A5:K5"/>
    <mergeCell ref="A6:K6"/>
    <mergeCell ref="A7:K7"/>
    <mergeCell ref="A8:K8"/>
    <mergeCell ref="A9:K9"/>
    <mergeCell ref="A10:K10"/>
    <mergeCell ref="A11:K11"/>
    <mergeCell ref="A12:K12"/>
    <mergeCell ref="A476:A478"/>
    <mergeCell ref="B476:B478"/>
    <mergeCell ref="C476:C478"/>
    <mergeCell ref="A479:A480"/>
    <mergeCell ref="B479:B480"/>
    <mergeCell ref="C479:C480"/>
    <mergeCell ref="A486:A487"/>
    <mergeCell ref="B486:B487"/>
    <mergeCell ref="C486:C487"/>
    <mergeCell ref="A481:A482"/>
    <mergeCell ref="B481:B482"/>
    <mergeCell ref="C481:C482"/>
    <mergeCell ref="A483:A485"/>
    <mergeCell ref="B483:B485"/>
    <mergeCell ref="C483:C485"/>
  </mergeCells>
  <conditionalFormatting sqref="D837:D853">
    <cfRule type="duplicateValues" dxfId="45" priority="8"/>
  </conditionalFormatting>
  <conditionalFormatting sqref="D837:D961">
    <cfRule type="duplicateValues" dxfId="44" priority="13"/>
  </conditionalFormatting>
  <conditionalFormatting sqref="D854:D869">
    <cfRule type="duplicateValues" dxfId="43" priority="1"/>
  </conditionalFormatting>
  <conditionalFormatting sqref="D870:D874">
    <cfRule type="duplicateValues" dxfId="42" priority="9"/>
  </conditionalFormatting>
  <conditionalFormatting sqref="D875 D877:D887">
    <cfRule type="duplicateValues" dxfId="41" priority="5"/>
  </conditionalFormatting>
  <conditionalFormatting sqref="D876">
    <cfRule type="duplicateValues" dxfId="40" priority="2"/>
    <cfRule type="duplicateValues" dxfId="39" priority="3"/>
  </conditionalFormatting>
  <conditionalFormatting sqref="D888:D921">
    <cfRule type="duplicateValues" dxfId="38" priority="10"/>
    <cfRule type="duplicateValues" dxfId="37" priority="11"/>
    <cfRule type="duplicateValues" dxfId="36" priority="12"/>
  </conditionalFormatting>
  <conditionalFormatting sqref="D922:D960">
    <cfRule type="duplicateValues" dxfId="35" priority="6"/>
    <cfRule type="duplicateValues" dxfId="34" priority="7"/>
    <cfRule type="duplicateValues" dxfId="33" priority="14"/>
  </conditionalFormatting>
  <conditionalFormatting sqref="D961">
    <cfRule type="duplicateValues" dxfId="32" priority="4"/>
  </conditionalFormatting>
  <hyperlinks>
    <hyperlink ref="E32" r:id="rId1" xr:uid="{00000000-0004-0000-0C00-000000000000}"/>
    <hyperlink ref="E33" r:id="rId2" location="v=onepage&amp;q&amp;f=false" xr:uid="{00000000-0004-0000-0C00-000001000000}"/>
    <hyperlink ref="E34" r:id="rId3" xr:uid="{00000000-0004-0000-0C00-000002000000}"/>
    <hyperlink ref="E35" r:id="rId4" xr:uid="{00000000-0004-0000-0C00-000003000000}"/>
    <hyperlink ref="E36" r:id="rId5" xr:uid="{00000000-0004-0000-0C00-000004000000}"/>
    <hyperlink ref="E37" r:id="rId6" xr:uid="{00000000-0004-0000-0C00-000005000000}"/>
    <hyperlink ref="E38" r:id="rId7" xr:uid="{00000000-0004-0000-0C00-000006000000}"/>
    <hyperlink ref="E39" r:id="rId8" xr:uid="{00000000-0004-0000-0C00-000007000000}"/>
    <hyperlink ref="E40" r:id="rId9" xr:uid="{00000000-0004-0000-0C00-000008000000}"/>
    <hyperlink ref="E41" r:id="rId10" xr:uid="{00000000-0004-0000-0C00-000009000000}"/>
    <hyperlink ref="E42" r:id="rId11" xr:uid="{00000000-0004-0000-0C00-00000A000000}"/>
    <hyperlink ref="E44" r:id="rId12" xr:uid="{00000000-0004-0000-0C00-00000B000000}"/>
    <hyperlink ref="E45" r:id="rId13" xr:uid="{00000000-0004-0000-0C00-00000C000000}"/>
    <hyperlink ref="E46" r:id="rId14" xr:uid="{00000000-0004-0000-0C00-00000D000000}"/>
    <hyperlink ref="E47" r:id="rId15" xr:uid="{00000000-0004-0000-0C00-00000E000000}"/>
    <hyperlink ref="E48" r:id="rId16" xr:uid="{00000000-0004-0000-0C00-00000F000000}"/>
    <hyperlink ref="E49" r:id="rId17" xr:uid="{00000000-0004-0000-0C00-000010000000}"/>
    <hyperlink ref="E54" r:id="rId18" xr:uid="{00000000-0004-0000-0C00-000011000000}"/>
    <hyperlink ref="E55" r:id="rId19" xr:uid="{00000000-0004-0000-0C00-000012000000}"/>
    <hyperlink ref="E56" r:id="rId20" xr:uid="{00000000-0004-0000-0C00-000013000000}"/>
    <hyperlink ref="E58" r:id="rId21" xr:uid="{00000000-0004-0000-0C00-000014000000}"/>
    <hyperlink ref="E60" r:id="rId22" xr:uid="{00000000-0004-0000-0C00-000015000000}"/>
    <hyperlink ref="E61" r:id="rId23" xr:uid="{00000000-0004-0000-0C00-000016000000}"/>
    <hyperlink ref="E67" r:id="rId24" xr:uid="{00000000-0004-0000-0C00-000017000000}"/>
    <hyperlink ref="E68" r:id="rId25" xr:uid="{00000000-0004-0000-0C00-000018000000}"/>
    <hyperlink ref="E63" r:id="rId26" xr:uid="{00000000-0004-0000-0C00-000019000000}"/>
    <hyperlink ref="E108" r:id="rId27" xr:uid="{AB56B46D-A728-4644-937A-EB4B5FFB343A}"/>
    <hyperlink ref="E109" r:id="rId28" xr:uid="{DA4DA441-15D4-4E5F-B934-C4624FBA6BFF}"/>
    <hyperlink ref="E111" r:id="rId29" xr:uid="{1960B763-4AF2-4CE0-9EB6-C5F1F79D6B13}"/>
    <hyperlink ref="E115" r:id="rId30" xr:uid="{EF2D7789-23E3-4A2B-AE6D-BC0729B6B6DB}"/>
    <hyperlink ref="E114" r:id="rId31" xr:uid="{E322A066-1155-41CE-8A41-2E0F5C315330}"/>
    <hyperlink ref="E117" r:id="rId32" xr:uid="{3E67C422-4758-4C48-92C5-D42370F69DA1}"/>
    <hyperlink ref="D133" r:id="rId33" display="https://www.inderscienceonline.com/doi/abs/10.1504/IJBEX.2022.124541" xr:uid="{C73BBEFF-ACCC-4AC4-BC9D-879EE8ED22DF}"/>
    <hyperlink ref="E133" display="https://www.researchgate.net/profile/Saddam-Hazaea-2/publication/362359259_Internal_audit_system_and_financial_corruption_in_public_institutions_case_study_of_Yemeni_public_telecommunication_corporation/links/6329b17f873eca0c00a06de8/Internal-audit-system" xr:uid="{6370A9D3-434A-4E71-9C20-E872BFA6D3B4}"/>
    <hyperlink ref="D138" r:id="rId34" display="https://www.inderscienceonline.com/doi/abs/10.1504/IJBEX.2022.124541" xr:uid="{F71C5A4D-061F-42E0-A7D3-158DAE5F8D92}"/>
    <hyperlink ref="E138" r:id="rId35" xr:uid="{F8AE5C4A-CBD1-42CE-A81A-7DB991817046}"/>
    <hyperlink ref="B139" r:id="rId36" display="https://scholar.google.com/scholar?cluster=4015086082778235645&amp;hl=ro&amp;as_sdt=2005&amp;as_ylo=2022&amp;as_yhi=2022" xr:uid="{83E13C78-F577-435F-95F2-80BC050543D8}"/>
    <hyperlink ref="D139" r:id="rId37" display="https://revistas.javeriana.edu.co/index.php/cuacont/article/view/36661/28784" xr:uid="{A48266CB-84EE-44FD-8015-1BF2EE39371B}"/>
    <hyperlink ref="B140" r:id="rId38" display="https://scholar.google.com/scholar?cluster=4015086082778235645&amp;hl=ro&amp;as_sdt=2005&amp;as_ylo=2022&amp;as_yhi=2022" xr:uid="{40191F02-3943-4074-90C8-1E91264F58FA}"/>
    <hyperlink ref="E140" r:id="rId39" xr:uid="{00560D97-FC92-4218-B3BB-5E04BD65F46E}"/>
    <hyperlink ref="E145" r:id="rId40" xr:uid="{0FB66C40-5E79-421D-9AF3-7BFB8F2D7EC3}"/>
    <hyperlink ref="E146" r:id="rId41" xr:uid="{7B709E3A-123E-4E9F-84E0-515394144F45}"/>
    <hyperlink ref="E141" r:id="rId42" xr:uid="{089BDF77-62DD-4CA1-9C97-BD6DBC9EEC8F}"/>
    <hyperlink ref="E147" r:id="rId43" location="references" xr:uid="{B0096953-9449-4E62-828A-952EE5DE3BF9}"/>
    <hyperlink ref="E164" r:id="rId44" xr:uid="{8A8A3E7A-9EF9-4BD4-9B98-B1E472FD9FB7}"/>
    <hyperlink ref="E165" r:id="rId45" xr:uid="{832F1481-5AB4-4CAD-AF3B-F0D2A741CF78}"/>
    <hyperlink ref="E166" r:id="rId46" xr:uid="{2B22E29B-7D77-4EFE-9FEF-9480E026A619}"/>
    <hyperlink ref="E167" r:id="rId47" xr:uid="{2E4FE607-AA9D-4D2E-9EA4-7516489C05BF}"/>
    <hyperlink ref="E179" r:id="rId48" display="https://web.s.ebscohost.com/abstract?direct=true&amp;profile=ehost&amp;scope=site&amp;authtype=crawler&amp;jrnl=1222569X&amp;AN=158718733&amp;h=O1WVrnH1t%2fSALya6qGgy4BkSuiRe6WSmfs5qotZ%2fIU2EkkWiP4AZXtMLbBYngeSdtVWa5eIuG0cMUrGJ4f3Gfw%3d%3d&amp;crl=c&amp;resultNs=AdminWebAuth&amp;resultLocal=ErrCrlNotAuth&amp;crlhashurl=login.aspx%3fdirect%3dtrue%26profile%3dehost%26scope%3dsite%26authtype%3dcrawler%26jrnl%3d1222569X%26AN%3d158718733" xr:uid="{C89F92AC-2974-4CAD-9B6D-54066DEBC51F}"/>
    <hyperlink ref="E180" r:id="rId49" xr:uid="{673F6077-E23D-4493-8FCE-6C95A14AED25}"/>
    <hyperlink ref="E181" r:id="rId50" xr:uid="{0CFD55E7-0036-40A4-BFB6-E2600206AA90}"/>
    <hyperlink ref="E182" r:id="rId51" xr:uid="{97EFCBCF-C95D-4081-900F-7850A6F1342A}"/>
    <hyperlink ref="E183" r:id="rId52" xr:uid="{782575CA-0F06-4D56-A14E-056DB37F780C}"/>
    <hyperlink ref="E185" r:id="rId53" xr:uid="{83233666-656B-4A6F-BB79-3FF12E16B465}"/>
    <hyperlink ref="E184" r:id="rId54" xr:uid="{CA1643B1-BD9A-47C0-AEF5-AE65BBFFF242}"/>
    <hyperlink ref="E186" r:id="rId55" xr:uid="{6F370FDC-2F95-4D34-BE01-A9453159D929}"/>
    <hyperlink ref="E188" r:id="rId56" xr:uid="{A5361C9A-8C42-487E-A3B2-1A36D958D1D2}"/>
    <hyperlink ref="E189" r:id="rId57" xr:uid="{E8ABFC0D-800D-4CD5-9690-608E2F51514D}"/>
    <hyperlink ref="E190" r:id="rId58" xr:uid="{6CD700CB-4EAD-4AE0-A9AC-B7AC1BAEC5DB}"/>
    <hyperlink ref="E191" r:id="rId59" xr:uid="{60E36769-887D-4CE0-80D0-D29C1CF62449}"/>
    <hyperlink ref="E192" r:id="rId60" xr:uid="{D93BE49F-E6FA-46A2-99C0-3169A49F054B}"/>
    <hyperlink ref="E187" r:id="rId61" display="https://web.p.ebscohost.com/abstract?direct=true&amp;profile=ehost&amp;scope=site&amp;authtype=crawler&amp;jrnl=10059709&amp;AN=155895881&amp;h=4LQUNBNnpV2kxqxcg%2bEC7BzBYTDXfm6lrT1gdKFZAcrBY2sPnDik%2fU45yz%2b0I5I5MiV4r0utJ4iJHBTlY5P8jg%3d%3d&amp;crl=c&amp;resultNs=AdminWebAuth&amp;resultLocal=ErrCrlNotAuth&amp;crlhashurl=login.aspx%3fdirect%3dtrue%26profile%3dehost%26scope%3dsite%26authtype%3dcrawler%26jrnl%3d10059709%26AN%3d155895881" xr:uid="{5A6DFC3E-70BA-4E27-9AC5-50E5DBDB2D4E}"/>
    <hyperlink ref="E193" r:id="rId62" xr:uid="{3D601D8E-D319-46E9-8A65-79CDCC5B62BD}"/>
    <hyperlink ref="E194" r:id="rId63" xr:uid="{E2B13A0C-B087-4A9C-A6BD-CE5BD026151E}"/>
    <hyperlink ref="E195" r:id="rId64" xr:uid="{6D4A01EA-52E5-4931-8624-E2EFE03F3806}"/>
    <hyperlink ref="E196" r:id="rId65" xr:uid="{7A51A19F-27E0-4AC3-A869-F53B315A7548}"/>
    <hyperlink ref="E197" r:id="rId66" xr:uid="{5C4247B3-79E4-40C2-B2BE-1065AA62A85D}"/>
    <hyperlink ref="E198" r:id="rId67" xr:uid="{E162DC7B-3DF1-4817-828A-92D7F7F91539}"/>
    <hyperlink ref="E200" r:id="rId68" xr:uid="{D8B30244-1E8A-44CB-BE52-521788310AC4}"/>
    <hyperlink ref="E201" r:id="rId69" xr:uid="{03E34AB5-1048-4FE0-86D5-7B61607E6291}"/>
    <hyperlink ref="E202" r:id="rId70" xr:uid="{62B12236-F5A1-4578-9601-D813405BF248}"/>
    <hyperlink ref="E203" r:id="rId71" xr:uid="{E4260789-0750-4FB8-9F0E-1206E619A01D}"/>
    <hyperlink ref="E204" r:id="rId72" xr:uid="{9E309E53-CA24-46A6-AD4E-DEC865047949}"/>
    <hyperlink ref="E205" r:id="rId73" xr:uid="{D01A7847-DF81-4D4F-97A4-256F166DFE6B}"/>
    <hyperlink ref="E206" r:id="rId74" location="v=onepage&amp;q&amp;f=false" xr:uid="{70CBA193-245B-4E18-BC94-A5640313BFAC}"/>
    <hyperlink ref="E207" r:id="rId75" xr:uid="{682FB41C-92AA-4E42-9F91-B287385F905B}"/>
    <hyperlink ref="E208" r:id="rId76" xr:uid="{4D9B288B-CEA6-4C88-8B3D-738D54F46109}"/>
    <hyperlink ref="E209" r:id="rId77" xr:uid="{C10475FB-6E83-41FA-9907-F855DA44AB4D}"/>
    <hyperlink ref="E210" r:id="rId78" xr:uid="{D28BE0FD-266F-4AE2-80ED-CA146850B2C4}"/>
    <hyperlink ref="E211" r:id="rId79" xr:uid="{3AE0138B-388C-4D3C-BB49-25D06E9A79BC}"/>
    <hyperlink ref="E212" r:id="rId80" xr:uid="{82B1186E-602C-4F7E-8E9D-483CAADBE117}"/>
    <hyperlink ref="E213" r:id="rId81" xr:uid="{6D2ACC6B-C142-4024-B841-D273A59868A9}"/>
    <hyperlink ref="E214" r:id="rId82" xr:uid="{63B803B1-B358-475B-B734-2CEDFEDEE1FF}"/>
    <hyperlink ref="E216" r:id="rId83" xr:uid="{B97EB2DD-5D81-489C-A1C8-61ED34574963}"/>
    <hyperlink ref="E217" r:id="rId84" xr:uid="{1B8976EC-ED96-4F09-9D01-19F69AC907D4}"/>
    <hyperlink ref="E218" r:id="rId85" xr:uid="{3D807927-C6DB-4FD1-B221-95E50FB9738E}"/>
    <hyperlink ref="E219" r:id="rId86" xr:uid="{93EDB81F-DE74-4441-B941-877B5B4DAC07}"/>
    <hyperlink ref="E220" r:id="rId87" xr:uid="{0ECF2FDE-F4B0-40BF-B188-2B54BEFC5FE5}"/>
    <hyperlink ref="E221" r:id="rId88" xr:uid="{2CC6B91C-C29F-43A6-84DC-D41474AF51B4}"/>
    <hyperlink ref="E222" r:id="rId89" xr:uid="{AFD03604-BA27-43E7-AA3B-86A29EBB7D2F}"/>
    <hyperlink ref="E223" r:id="rId90" xr:uid="{18D74618-AECE-4295-85A5-82FE6E3DEB58}"/>
    <hyperlink ref="E224" r:id="rId91" xr:uid="{FDDEC292-10AD-4DA4-8EBC-C09D3F52BA4F}"/>
    <hyperlink ref="E252" r:id="rId92" xr:uid="{30A10BD7-91D4-465F-B2BD-69B6EB846D6B}"/>
    <hyperlink ref="E256" r:id="rId93" xr:uid="{E77D281E-AAE6-42BE-A58B-54912227993F}"/>
    <hyperlink ref="E257" r:id="rId94" xr:uid="{0B3B650E-4DF9-48E3-BA9A-28A75504A726}"/>
    <hyperlink ref="E258" r:id="rId95" xr:uid="{4A0D0D2B-69AA-4A27-B918-0C74D63BE312}"/>
    <hyperlink ref="E260" r:id="rId96" xr:uid="{9F9F88E8-D5D1-4B9E-BA6F-D430154A681B}"/>
    <hyperlink ref="E232" r:id="rId97" xr:uid="{2A072F7E-DA83-4110-98AF-A5413B5F3BED}"/>
    <hyperlink ref="E227" r:id="rId98" xr:uid="{A435713A-E826-4071-AB66-8DEDFAF72448}"/>
    <hyperlink ref="E199" r:id="rId99" xr:uid="{7C42030D-4B4E-4B21-AE71-0C3FF77687E3}"/>
    <hyperlink ref="E225" r:id="rId100" xr:uid="{F3E2C5D0-64B6-417F-94F2-6A6A841E23BA}"/>
    <hyperlink ref="E235" r:id="rId101" xr:uid="{CC32249E-8669-4EB6-B3B2-1CD7F05FF5CA}"/>
    <hyperlink ref="E240" r:id="rId102" xr:uid="{39C8998A-DA82-4E2B-B359-7969AA30D3AF}"/>
    <hyperlink ref="E241" r:id="rId103" xr:uid="{C561C0C0-DB72-49B3-9FAB-95E0E2266958}"/>
    <hyperlink ref="E244" r:id="rId104" location="page=590" display="https://www.researchgate.net/profile/Chutinon_Putthiwanit/publication/365182091_Exploring_the_Impact_of_Organizational_Culture_on_Women_Workforce_Perception_in_International_Hotel_Industry/links/6368b720431b1f5300795c31/Exploring-the-Impact-of-Organizational-Culture-on-Women-Workforce-Perception-in-International-Hotel-Industry.pdf#page=590" xr:uid="{13103FC9-647B-4325-877C-1E8A7AE2464A}"/>
    <hyperlink ref="E246" r:id="rId105" xr:uid="{7E510D9F-58F4-4170-BC01-77F76A5D8B66}"/>
    <hyperlink ref="E253" r:id="rId106" xr:uid="{D111B1E8-7C2F-4CDD-B224-E767DC3586AD}"/>
    <hyperlink ref="E254" r:id="rId107" xr:uid="{FBEC5910-DE96-4ADC-80F0-BDD86A458C84}"/>
    <hyperlink ref="E263" r:id="rId108" xr:uid="{99318A91-4EA1-4DB5-98E4-7FF0F0E58CD0}"/>
    <hyperlink ref="E264" r:id="rId109" xr:uid="{DF3C62B1-BFA6-4871-992B-E72CA5C6BE57}"/>
    <hyperlink ref="E265" r:id="rId110" xr:uid="{DC783F8C-CC88-47EB-9C8B-E2AC06A0328A}"/>
    <hyperlink ref="E266" r:id="rId111" xr:uid="{338572F9-99E3-450D-8995-EF05F5D266CE}"/>
    <hyperlink ref="E267" r:id="rId112" xr:uid="{875F1E7E-22E0-4B84-9831-B3F0C2F606C6}"/>
    <hyperlink ref="E268" r:id="rId113" xr:uid="{E72338BC-BFAB-4FA6-A7AD-57FE8B7A29D7}"/>
    <hyperlink ref="E269" r:id="rId114" xr:uid="{DD539DDE-A098-49A2-AC42-A16749826AD9}"/>
    <hyperlink ref="E270" r:id="rId115" xr:uid="{F9C4AB9C-0861-4698-85C9-9E6A091B6311}"/>
    <hyperlink ref="E271" r:id="rId116" xr:uid="{4E41235B-4162-448B-8B60-9767910AD121}"/>
    <hyperlink ref="E272" r:id="rId117" xr:uid="{49471661-2971-4B42-B931-B226DD4CB575}"/>
    <hyperlink ref="E273" r:id="rId118" xr:uid="{E064DC0D-FB61-4ACB-8189-329ED471A0D7}"/>
    <hyperlink ref="E274" r:id="rId119" xr:uid="{C2F65D93-5309-4E9C-BD96-83D3FF215738}"/>
    <hyperlink ref="E275" r:id="rId120" xr:uid="{09078ED1-49F8-44A2-8C7F-619704C7810F}"/>
    <hyperlink ref="E276" r:id="rId121" xr:uid="{09735B5F-D5BC-417A-A5C9-31151DDFBB74}"/>
    <hyperlink ref="E277" r:id="rId122" xr:uid="{E9053B3A-48F2-4E13-B37E-20A4C779F321}"/>
    <hyperlink ref="E278" r:id="rId123" xr:uid="{CDE1DA39-F0BE-4F1F-B6DE-261C0AE97655}"/>
    <hyperlink ref="E279" r:id="rId124" xr:uid="{9C2B1C58-004D-4B0E-83DC-DDEBC2A888A5}"/>
    <hyperlink ref="E280" r:id="rId125" xr:uid="{9CFEB08B-BF2D-4650-9C2E-54DA823D94AA}"/>
    <hyperlink ref="E281" r:id="rId126" xr:uid="{DF85A680-3AAF-4310-9380-96E8EC096B6B}"/>
    <hyperlink ref="E282" r:id="rId127" xr:uid="{823965AC-C791-4F81-A4E8-7F80D251C964}"/>
    <hyperlink ref="E283" r:id="rId128" xr:uid="{AFA98B5F-EF24-426D-B0F4-2C581C2768FB}"/>
    <hyperlink ref="E284" r:id="rId129" xr:uid="{2D05C69C-A0EB-4EA3-B1FB-19B3124BF526}"/>
    <hyperlink ref="E286" r:id="rId130" xr:uid="{A61A25B9-ED23-4584-AD37-504CEA225398}"/>
    <hyperlink ref="E287" r:id="rId131" xr:uid="{4F1E9D9D-4E65-487D-9D14-E39D551F10E1}"/>
    <hyperlink ref="E288" r:id="rId132" xr:uid="{A6A30962-54E4-451E-BA13-5A716F896770}"/>
    <hyperlink ref="E289" r:id="rId133" xr:uid="{9FC92BF3-54F2-438E-A91A-32D0E1211A1F}"/>
    <hyperlink ref="E290" r:id="rId134" xr:uid="{310D1394-A2D4-411C-8B07-776744B36FE6}"/>
    <hyperlink ref="E291" r:id="rId135" xr:uid="{40452426-3740-4467-9C2A-518AE225AB48}"/>
    <hyperlink ref="E292" r:id="rId136" xr:uid="{991A91AB-FF71-4E46-9AFF-6597929D3689}"/>
    <hyperlink ref="E293" r:id="rId137" xr:uid="{41D7E58E-56F2-45F3-9EAF-888D7A21CC7D}"/>
    <hyperlink ref="E295" r:id="rId138" xr:uid="{D421E5D8-13A8-4914-84C9-9CC0515400E0}"/>
    <hyperlink ref="E296" r:id="rId139" xr:uid="{52A67856-AE56-48B6-AAC4-C165FCC4087A}"/>
    <hyperlink ref="E297" r:id="rId140" xr:uid="{6C541C7C-5027-4715-ACE9-336911B374A5}"/>
    <hyperlink ref="E298" r:id="rId141" xr:uid="{1AFEE4D2-6E2D-4F03-8A86-CC8F78A36075}"/>
    <hyperlink ref="E299" r:id="rId142" display="https://www.researchgate.net/profile/Timothy-Aluko/publication/362532677_Efficiency_and_competitiveness_of_a_South_Africa_grant_support_programme_for_small_medium_and_micro-sized_enterprises/links/62eec40188b83e7320b3c4d5/Efficiency-and-competitiveness-of-a-South-Africa-grant-support-programme-for-small-medium-and-micro-sized-enterprises.pdf" xr:uid="{AC918DFE-197D-4820-8AF5-0A4040241533}"/>
    <hyperlink ref="E300" r:id="rId143" xr:uid="{C481D04D-F858-4495-996D-6A5EC612139E}"/>
    <hyperlink ref="E301" r:id="rId144" xr:uid="{3B2491AD-7463-45DE-8F5F-A946F0E5325A}"/>
    <hyperlink ref="E302" r:id="rId145" xr:uid="{BF5E3E16-1496-4C9C-88DC-F2F244E99644}"/>
    <hyperlink ref="E303" r:id="rId146" xr:uid="{54B47EB6-5459-4D81-8262-C137D8B18F35}"/>
    <hyperlink ref="E304" r:id="rId147" xr:uid="{4D1216EB-9FFC-4AA1-9305-C30AEBB04B47}"/>
    <hyperlink ref="E305" r:id="rId148" xr:uid="{67A44FC0-2304-42CC-89F6-59098D0FAADB}"/>
    <hyperlink ref="E306" r:id="rId149" xr:uid="{56E266A8-90AB-4B09-8937-DEF3482B3D08}"/>
    <hyperlink ref="E307" r:id="rId150" xr:uid="{E7008850-9F08-4EDC-9DB5-B406C01BDB54}"/>
    <hyperlink ref="E308" r:id="rId151" location="v=onepage&amp;q&amp;f=false" xr:uid="{B4642A2A-2306-4A45-AA57-5C2200E49559}"/>
    <hyperlink ref="E309" r:id="rId152" xr:uid="{73527559-516A-429A-BCAD-854242DB1BA0}"/>
    <hyperlink ref="E310" r:id="rId153" xr:uid="{294D8CA8-2F25-44CF-8B5F-604DEDF1CE5B}"/>
    <hyperlink ref="E311" r:id="rId154" xr:uid="{EF4DFE79-B317-4783-BF00-77CD4CB49D64}"/>
    <hyperlink ref="E312" r:id="rId155" xr:uid="{5C4FD2E6-E3D1-415C-A39F-76AE2DC57700}"/>
    <hyperlink ref="E313" r:id="rId156" xr:uid="{5734407C-7698-49CF-BA2B-E1A8B89FA330}"/>
    <hyperlink ref="E285" r:id="rId157" xr:uid="{CB990455-A025-426B-9747-177710EA471D}"/>
    <hyperlink ref="E314" r:id="rId158" location="d=gs_cit&amp;t=1688113161451&amp;u=%2Fscholar%3Fq%3Dinfo%3AE3H5ZkHhZVcJ%3Ascholar.google.com%2F%26output%3Dcite%26scirp%3D31%26hl%3Dro" xr:uid="{EAAF5E17-7613-4B4E-BDD1-03D874906892}"/>
    <hyperlink ref="E315" r:id="rId159" xr:uid="{19AF1853-F15A-4977-B25A-E76DCFCF28FE}"/>
    <hyperlink ref="E316" r:id="rId160" xr:uid="{35DF1F70-D493-41B4-95C1-567C6A79948D}"/>
    <hyperlink ref="E317" r:id="rId161" xr:uid="{BA44E899-8199-46EB-92CB-04494A9B160C}"/>
    <hyperlink ref="E330" r:id="rId162" xr:uid="{9C52E280-AA5D-4E44-AB0B-1C70DF28FA21}"/>
    <hyperlink ref="E331" r:id="rId163" xr:uid="{48B53F47-2E8F-4EAF-B273-5A6B8B7FD528}"/>
    <hyperlink ref="E334" r:id="rId164" xr:uid="{95E18101-708A-4458-9558-10C6242E2391}"/>
    <hyperlink ref="E335" r:id="rId165" xr:uid="{00E58E94-6C02-4FCD-814A-D480703057CE}"/>
    <hyperlink ref="E338" r:id="rId166" xr:uid="{C872E8A7-F6AB-412B-B775-1FFC1BF27A81}"/>
    <hyperlink ref="E339" r:id="rId167" xr:uid="{63DEA20D-6FED-44D8-9D3B-F596DBECC9B9}"/>
    <hyperlink ref="E341" r:id="rId168" xr:uid="{D753B16B-ADBF-4B66-9F67-25C73B781893}"/>
    <hyperlink ref="E344" r:id="rId169" xr:uid="{72077E0A-2D45-4BFA-9151-24DF72295EB1}"/>
    <hyperlink ref="E354" r:id="rId170" xr:uid="{FAA81A1D-103E-49AB-A1AE-5DA195456DAD}"/>
    <hyperlink ref="E356" r:id="rId171" xr:uid="{93B476C7-4869-478E-A6B7-9554F0450DA1}"/>
    <hyperlink ref="E357" r:id="rId172" xr:uid="{9F8AFC6B-F512-4322-BBB3-720364C99E09}"/>
    <hyperlink ref="E358" r:id="rId173" xr:uid="{E2091A47-E8D1-479B-8D6F-7F4C6182F80E}"/>
    <hyperlink ref="E360" r:id="rId174" xr:uid="{167A3657-ED4A-4F3A-83A5-85F804D17D7D}"/>
    <hyperlink ref="E361" r:id="rId175" xr:uid="{B2A3302D-6523-4744-80FA-C1B989B91F94}"/>
    <hyperlink ref="E362" r:id="rId176" xr:uid="{3FFC9F9D-1045-4B82-ACEE-54EC86B91CEF}"/>
    <hyperlink ref="E359" r:id="rId177" xr:uid="{17BF48A3-280E-429C-8FBA-3C47C17D8C8A}"/>
    <hyperlink ref="E364" r:id="rId178" xr:uid="{D3E7F104-F794-44BC-99A7-3A1262D33B9F}"/>
    <hyperlink ref="E365" r:id="rId179" xr:uid="{7BA5EBBD-A014-49D8-9A57-D2CF9E7E0EAF}"/>
    <hyperlink ref="E366" r:id="rId180" xr:uid="{CC2FA1E3-D60F-4D28-ACD8-28A0551BA744}"/>
    <hyperlink ref="E367" r:id="rId181" xr:uid="{E66EE135-5AEB-460B-8C47-D6D1DD644EEA}"/>
    <hyperlink ref="E368" r:id="rId182" xr:uid="{5C015E19-A24D-45AB-AD2F-123F5990CEC7}"/>
    <hyperlink ref="E369" r:id="rId183" xr:uid="{393C1CAF-C797-49C5-B065-7E62E9545909}"/>
    <hyperlink ref="E370" r:id="rId184" xr:uid="{1A1571CB-E37A-4740-AD8A-FAABD6ED600D}"/>
    <hyperlink ref="E371" r:id="rId185" xr:uid="{33CFBC04-6A86-4623-8CBA-274980EB6F88}"/>
    <hyperlink ref="E424" r:id="rId186" xr:uid="{18D726FC-E304-410E-9374-79EA1A15BEE3}"/>
    <hyperlink ref="E426" r:id="rId187" xr:uid="{F099F93C-9CAE-480E-ACC7-93002167FE63}"/>
    <hyperlink ref="E427" r:id="rId188" xr:uid="{58A49843-12B6-4F7A-A799-55596F23FA04}"/>
    <hyperlink ref="E428" r:id="rId189" xr:uid="{9CA2F57A-68CC-45F7-A101-0559F96F3157}"/>
    <hyperlink ref="E429" r:id="rId190" xr:uid="{D53FCEF6-C5A2-4903-88B3-6EB83E446A16}"/>
    <hyperlink ref="E430" r:id="rId191" xr:uid="{360581C6-06AD-4942-9B14-C2C1FCED03CB}"/>
    <hyperlink ref="E431" r:id="rId192" xr:uid="{A6BFEAD0-286C-43DB-AC00-811D18D267AF}"/>
    <hyperlink ref="E432" r:id="rId193" xr:uid="{5191D0DE-D366-4AED-9125-A8DC4C22C230}"/>
    <hyperlink ref="E433" r:id="rId194" xr:uid="{FD160C0E-6523-4118-81CD-A32E7A0C6072}"/>
    <hyperlink ref="E434" r:id="rId195" xr:uid="{3D2E49BF-D6C4-4BB2-9504-39387D813ED2}"/>
    <hyperlink ref="E435" r:id="rId196" xr:uid="{DDBE0FC6-645B-407C-919E-1BE674E92BA3}"/>
    <hyperlink ref="E436" r:id="rId197" xr:uid="{8E7BE758-D918-426D-9606-85F41F0D5DB3}"/>
    <hyperlink ref="E437" r:id="rId198" xr:uid="{B83E1A6F-0D9E-4E0C-B83F-03D2ACD2CBC6}"/>
    <hyperlink ref="E439" r:id="rId199" xr:uid="{625E4B38-6118-40CC-B81F-4F7AAE56D076}"/>
    <hyperlink ref="E440" r:id="rId200" xr:uid="{F0F8C6D8-391F-49FB-AFDB-B56CA41B8705}"/>
    <hyperlink ref="E441" r:id="rId201" xr:uid="{AAE1CB94-137C-4B95-B779-0B847CEE5E22}"/>
    <hyperlink ref="E442" r:id="rId202" xr:uid="{640D6816-0026-47FE-86F5-3E94FED79DFF}"/>
    <hyperlink ref="E443" r:id="rId203" xr:uid="{8650EE01-2A02-4FC4-A1A8-F94BBB6C4366}"/>
    <hyperlink ref="E444" r:id="rId204" xr:uid="{3905533E-36CD-41B8-83C9-F902301689C9}"/>
    <hyperlink ref="E445" r:id="rId205" xr:uid="{EB0AF53C-1AEB-41D9-B997-52C019C0EE9F}"/>
    <hyperlink ref="E446" r:id="rId206" xr:uid="{3F6D05F0-BB8F-4F51-B646-43644CD1E284}"/>
    <hyperlink ref="E447" r:id="rId207" xr:uid="{B6287DDB-3A8E-4E5D-B071-8329FC3B5343}"/>
    <hyperlink ref="E448" r:id="rId208" xr:uid="{D701EF3D-225A-43C6-AFE3-8AEB5A06790A}"/>
    <hyperlink ref="E449" r:id="rId209" location="page=110" xr:uid="{BD0879BA-FCED-45D0-A0F7-A629EC2FDE14}"/>
    <hyperlink ref="E450" r:id="rId210" xr:uid="{CED274BD-8994-4558-9183-A40E511807BC}"/>
    <hyperlink ref="E451" r:id="rId211" xr:uid="{D33C96D6-0831-4B61-A6F7-B04BB8BBE872}"/>
    <hyperlink ref="E452" r:id="rId212" xr:uid="{44D38BCE-F855-4A84-987B-019563E83F8D}"/>
    <hyperlink ref="E453" r:id="rId213" xr:uid="{4748B4BD-2996-4C91-8011-249C4539A069}"/>
    <hyperlink ref="E454" r:id="rId214" xr:uid="{25D9CF14-E400-4E43-B223-DB92CD469D03}"/>
    <hyperlink ref="E455" r:id="rId215" xr:uid="{0450CF59-7EFC-4E2A-BF38-6780BD96B0F9}"/>
    <hyperlink ref="E456" r:id="rId216" xr:uid="{A44C95F2-1B00-4C29-82EF-DD949EB989F6}"/>
    <hyperlink ref="E457" r:id="rId217" location="page=53" xr:uid="{37288149-A405-4922-9E7A-523E3C20D6CC}"/>
    <hyperlink ref="E458" r:id="rId218" xr:uid="{6966BB60-62B4-404D-A2C3-1082D6326198}"/>
    <hyperlink ref="E459" r:id="rId219" xr:uid="{05776D35-5C54-4354-A31E-A60A6CAC8CFC}"/>
    <hyperlink ref="E460" r:id="rId220" location="page=212" xr:uid="{4B78908C-E1D6-435D-AB93-6B60BBADC974}"/>
    <hyperlink ref="E461" r:id="rId221" xr:uid="{EFD6108D-7EB9-49CC-B2C3-BEE0A1997EAF}"/>
    <hyperlink ref="E462" r:id="rId222" xr:uid="{8BEC6FD0-CE2D-451F-B197-CB8897429813}"/>
    <hyperlink ref="E463" r:id="rId223" location="id-section-content" xr:uid="{4CDA1294-60F8-4B85-A52A-A8BCB153BEF5}"/>
    <hyperlink ref="E464" r:id="rId224" xr:uid="{CE0023BF-5DC6-46F9-BC80-01BF59027170}"/>
    <hyperlink ref="E465" display="https://web.s.ebscohost.com/abstract?direct=true&amp;profile=ehost&amp;scope=site&amp;authtype=crawler&amp;jrnl=13126016&amp;AN=163319901&amp;h=ToqgKexyDrNgUhh11kQShw1Yiz8%2b1XtAQzEKCI7EkgJ05jr4RzW0BXkVe0zJQ%2bk7mz%2frmgzjFliCsaifWTWDCw%3d%3d&amp;crl=c&amp;resultNs=AdminWebAuth&amp;resultLo" xr:uid="{B1BE8304-C45F-4A3B-B628-FA9108301B15}"/>
    <hyperlink ref="E468" r:id="rId225" xr:uid="{72A09A53-EF03-4497-8198-1461402A5CB2}"/>
    <hyperlink ref="E469" r:id="rId226" xr:uid="{8F9CC482-5AFF-4333-9EF3-9B255BEE7809}"/>
    <hyperlink ref="E474" r:id="rId227" xr:uid="{3B9E48B6-C6D0-43A4-A06E-47D6B4EB566C}"/>
    <hyperlink ref="E475" r:id="rId228" location="fullTextFileContent" xr:uid="{06106159-A38E-4465-885F-0437653DF4D2}"/>
    <hyperlink ref="E472" r:id="rId229" xr:uid="{9C3C06BB-21BA-469A-9B90-71A964247E4E}"/>
    <hyperlink ref="E471" r:id="rId230" xr:uid="{F865641D-0FD6-48DA-924F-790F850139C5}"/>
    <hyperlink ref="E470" r:id="rId231" location=":~:text=Change%20Management%20and%20Self%20Fulfilling%20Motivation%20In%20The%20East%20Java%20Furniture%20Industry" display="https://web.p.ebscohost.com/abstract?direct=true&amp;profile=ehost&amp;scope=site&amp;authtype=crawler&amp;jrnl=15822559&amp;AN=160497797&amp;h=OV7R1YlnppvmdPmfnZQjjNlpzUfQUcnns0iBXKA3Ma%2bmkO0e%2fq%2fx1OHSwSnqiUgwUhfYx%2baYL5nx%2bwB3BeI6PA%3d%3d&amp;crl=f&amp;resultNs=AdminWebAuth&amp;resultLocal=ErrCrlNotAuth&amp;crlhashurl=login.aspx%3fdirect%3dtrue%26profile%3dehost%26scope%3dsite%26authtype%3dcrawler%26jrnl%3d15822559%26AN%3d160497797#:~:text=Change%20Management%20and%20Self%20Fulfilling%20Motivation%20In%20The%20East%20Java%20Furniture%20Industry" xr:uid="{BA370E7D-C984-4AA3-B939-692CB9F75D20}"/>
    <hyperlink ref="E476" r:id="rId232" xr:uid="{F95F7B76-2EEA-4F04-82D7-D932793282B3}"/>
    <hyperlink ref="E477" r:id="rId233" location="AN=159484968&amp;db=a9h" xr:uid="{8B132F34-5885-4BCC-8FCC-EA8471D8EAD3}"/>
    <hyperlink ref="E478" r:id="rId234" xr:uid="{EB5F6198-5DDA-4F22-BC98-30FD30403BA4}"/>
    <hyperlink ref="E479" r:id="rId235" xr:uid="{B132E23A-CE34-4C97-AD30-47B00C048D44}"/>
    <hyperlink ref="E480" r:id="rId236" xr:uid="{0B0EBAA3-5E5D-46E1-8ECA-D3B04779B12C}"/>
    <hyperlink ref="E481" r:id="rId237" location="references" xr:uid="{A5D9EC58-5E5F-4EEA-B334-6ADE68C2C847}"/>
    <hyperlink ref="E486" r:id="rId238" xr:uid="{12905C2A-39C5-4F3E-AB2D-099A5AD18E92}"/>
    <hyperlink ref="E487" r:id="rId239" xr:uid="{129B6817-2CAB-4A85-BEB5-10D62D5DF13D}"/>
    <hyperlink ref="E488" r:id="rId240" location="article_cite" xr:uid="{8F1BFDDB-73FD-46C0-9F32-1B5381AA47A4}"/>
    <hyperlink ref="B489" r:id="rId241" xr:uid="{F11A709A-7304-4597-8F8F-B4E14290711A}"/>
    <hyperlink ref="E489" r:id="rId242" xr:uid="{25142755-F77D-45BC-8DB2-6E66A45D3D92}"/>
    <hyperlink ref="B497" r:id="rId243" xr:uid="{5117B379-4AAB-41D6-B117-951FBAECF10F}"/>
    <hyperlink ref="E497" r:id="rId244" xr:uid="{C4C8C872-A753-4F91-87FA-C7CABA052A3D}"/>
    <hyperlink ref="E498" r:id="rId245" xr:uid="{E91A615A-FBB4-4DB3-9362-065EB6FDC801}"/>
    <hyperlink ref="F498" r:id="rId246" xr:uid="{42CABF5B-89BE-4B38-B7C1-A85D3B0089B6}"/>
    <hyperlink ref="E499" r:id="rId247" location="page=12" xr:uid="{BE6B025D-D3EE-439C-A14E-41BE91BF171E}"/>
    <hyperlink ref="E500" r:id="rId248" xr:uid="{FC2F3F5D-2D4F-4BC8-946D-55F7B443172A}"/>
    <hyperlink ref="E501" r:id="rId249" xr:uid="{0A94A7BF-4322-43E1-BA70-1B262F40662C}"/>
    <hyperlink ref="E502" r:id="rId250" xr:uid="{A6CE13B5-06C4-4D01-80A1-0820F6AEE2E4}"/>
    <hyperlink ref="E503" r:id="rId251" xr:uid="{54E64628-8B25-44B1-A371-4CBED46972B2}"/>
    <hyperlink ref="E504" r:id="rId252" xr:uid="{14D91E30-0BD8-48F5-943F-086FA02CC277}"/>
    <hyperlink ref="E507" r:id="rId253" xr:uid="{7863B197-2984-4E49-96B6-36BD2394FBB0}"/>
    <hyperlink ref="E508" r:id="rId254" xr:uid="{5AA66C54-6936-424F-A8F9-7EE8C9B8C2E6}"/>
    <hyperlink ref="E509" r:id="rId255" xr:uid="{1F40D117-6336-4E9B-94FD-420BABA73B8E}"/>
    <hyperlink ref="E510" r:id="rId256" xr:uid="{7EC6A767-3BE3-4415-A76A-07DE64BC991A}"/>
    <hyperlink ref="E511" r:id="rId257" xr:uid="{317CA195-9918-4DE6-B522-A5A5F76EAD52}"/>
    <hyperlink ref="E516" r:id="rId258" xr:uid="{67E6BD60-D130-40A8-9B03-E7020CAE7B5C}"/>
    <hyperlink ref="E517" r:id="rId259" xr:uid="{1C89E3CC-3830-4FD0-983D-E3EB1CFA40EC}"/>
    <hyperlink ref="E518" r:id="rId260" xr:uid="{EBA1B02D-CC48-4F5C-8EAB-F85E91DCA9B4}"/>
    <hyperlink ref="E519" r:id="rId261" xr:uid="{5EBE7053-B65C-424D-AD31-1FEFB69D9FC6}"/>
    <hyperlink ref="E525" r:id="rId262" location="v=onepage&amp;q&amp;f=false" xr:uid="{47C06E8B-5C58-4190-942D-CA9D48EA44A9}"/>
    <hyperlink ref="F531" r:id="rId263" xr:uid="{4ADB4AB3-2F85-4D25-B6F9-6514094EB06B}"/>
    <hyperlink ref="F532" r:id="rId264" xr:uid="{9DB4C8CB-171A-4A16-AB36-75B83E61B843}"/>
    <hyperlink ref="E546" r:id="rId265" location="page=110" xr:uid="{9CEA3CC4-BC41-42E5-9302-0B0060E1680D}"/>
    <hyperlink ref="E551" r:id="rId266" xr:uid="{6982648A-90D9-4A57-B0CE-AB19D499CB62}"/>
    <hyperlink ref="E552" r:id="rId267" xr:uid="{E65DA251-918C-44A2-8F7E-F83EF4245625}"/>
    <hyperlink ref="E558" r:id="rId268" xr:uid="{10ABAFD6-DAD9-4D4C-B928-E8C1E6731ACA}"/>
    <hyperlink ref="E559" r:id="rId269" xr:uid="{4B410EAC-B2E0-4221-BEDA-63A838C2B197}"/>
    <hyperlink ref="E569" r:id="rId270" xr:uid="{89FB50A5-B571-4DA0-AA92-E5D494FA9115}"/>
    <hyperlink ref="E572" r:id="rId271" location="page=42" xr:uid="{D1DF0637-37CA-468E-983F-7B97613AAB38}"/>
    <hyperlink ref="E574" r:id="rId272" xr:uid="{9C54ECB9-059A-499D-98C3-888C687C4FED}"/>
    <hyperlink ref="E577" r:id="rId273" xr:uid="{BBE8BE3A-F70F-493C-8919-C0F5D2D02C8C}"/>
    <hyperlink ref="E581" r:id="rId274" xr:uid="{676DF9C9-9190-45AA-B188-FBFA131DFD06}"/>
    <hyperlink ref="E582" r:id="rId275" xr:uid="{97B05C90-8562-4535-B8E4-AF90E593826F}"/>
    <hyperlink ref="E585" r:id="rId276" xr:uid="{BE8730CD-CE23-4A3B-A875-4B1B1949D88A}"/>
    <hyperlink ref="E586" r:id="rId277" xr:uid="{7A410E90-A58C-4CC2-9B64-51910F264DF9}"/>
    <hyperlink ref="E588" r:id="rId278" xr:uid="{D37BE0BD-D980-4D1C-AA8B-770CA2F1A965}"/>
    <hyperlink ref="E590" r:id="rId279" xr:uid="{A20D22FE-170E-4519-BE4A-75A8D47472BC}"/>
    <hyperlink ref="E591" r:id="rId280" xr:uid="{47DFB023-5694-43B8-B74C-3DD62F72DA40}"/>
    <hyperlink ref="E601" r:id="rId281" xr:uid="{A75282BF-6F49-40F9-B75E-66C03D847372}"/>
    <hyperlink ref="E616" r:id="rId282" xr:uid="{79FE018F-F132-4B66-AA91-977DE578004F}"/>
    <hyperlink ref="E671" r:id="rId283" xr:uid="{BDAEFEE1-8910-432F-BE53-DD5FEC66223A}"/>
    <hyperlink ref="E672" r:id="rId284" xr:uid="{855F11AB-4192-4542-94F4-4ED58379BE99}"/>
    <hyperlink ref="E673" r:id="rId285" xr:uid="{9242BE45-6967-459A-A376-6D6014A98A88}"/>
    <hyperlink ref="E674" r:id="rId286" xr:uid="{D144AE7E-785A-4B23-A6D0-DE182171C49D}"/>
    <hyperlink ref="E675" r:id="rId287" xr:uid="{44212D27-344A-4729-8825-0C551D2BF3D0}"/>
    <hyperlink ref="E676" r:id="rId288" xr:uid="{816D64DB-CBBF-4F60-9793-0CE481808295}"/>
    <hyperlink ref="E677" r:id="rId289" xr:uid="{CE3FD3E3-1BFA-4A9E-86AF-87796F0A7A25}"/>
    <hyperlink ref="E678" r:id="rId290" xr:uid="{38F2DE3B-C1C6-4071-B08A-4B9B52789825}"/>
    <hyperlink ref="E679" r:id="rId291" xr:uid="{98420FDF-C0B9-4B22-8E16-533AB58E288D}"/>
    <hyperlink ref="E680" r:id="rId292" xr:uid="{E8BC2637-C7A1-495E-85A7-E94098241240}"/>
    <hyperlink ref="E681" r:id="rId293" xr:uid="{1CCB7DF2-D702-4A60-989B-96E96D86193A}"/>
    <hyperlink ref="E682" r:id="rId294" xr:uid="{4DC03BB9-8A30-46B4-926F-573978CB5E22}"/>
    <hyperlink ref="E685" r:id="rId295" xr:uid="{3A83019B-309B-4E1F-B2D7-5062C7C54EA2}"/>
    <hyperlink ref="E692" r:id="rId296" xr:uid="{8AB09624-FDDB-450C-8F33-92F58D5C744C}"/>
    <hyperlink ref="E693" r:id="rId297" xr:uid="{90D6AAA3-DB19-421B-9865-C8BAE82CCB20}"/>
    <hyperlink ref="E695" r:id="rId298" xr:uid="{731F8448-700F-406D-AAE6-E0FC688FB4E3}"/>
    <hyperlink ref="E696" r:id="rId299" xr:uid="{7C42A966-6C5E-44F2-8AE2-16FAB4F27D51}"/>
    <hyperlink ref="E698" r:id="rId300" xr:uid="{6B775DC9-F6AD-457B-9A78-D77E7BC45C66}"/>
    <hyperlink ref="E704" r:id="rId301" location="v=onepage&amp;q&amp;f=false" xr:uid="{A397814D-514C-47EC-9C42-C8104E01EF51}"/>
    <hyperlink ref="E714" r:id="rId302" xr:uid="{D4C48BBA-61DE-4081-A1B0-3ECF6722C9FF}"/>
    <hyperlink ref="E715" r:id="rId303" xr:uid="{F96B7070-11D7-45B1-932C-AC4B786421BC}"/>
    <hyperlink ref="E716" r:id="rId304" xr:uid="{BEA3B01C-7EF2-44DC-8B63-0EFEEE45C94A}"/>
    <hyperlink ref="E717" r:id="rId305" xr:uid="{5C3AED3D-315F-46AB-AFAC-C9E59637282D}"/>
    <hyperlink ref="E718" r:id="rId306" xr:uid="{E399A909-ED2D-4B53-8110-61B1176E8A80}"/>
    <hyperlink ref="E719" r:id="rId307" xr:uid="{A2655D70-C519-40DA-BE8F-C948C62120A8}"/>
    <hyperlink ref="E720" r:id="rId308" xr:uid="{C6297120-70DB-47F5-9A58-B67CA6536BED}"/>
    <hyperlink ref="E722" r:id="rId309" xr:uid="{B099AE89-650B-4D42-8F18-275F7852246D}"/>
    <hyperlink ref="E721" r:id="rId310" xr:uid="{E460F194-519E-4C3F-AD6B-20FF9E958469}"/>
    <hyperlink ref="E748" r:id="rId311" xr:uid="{74E39A6C-E051-4AE3-B41E-38C4ECA35146}"/>
    <hyperlink ref="E768" r:id="rId312" location="AN=159484968&amp;db=a9h" xr:uid="{56552464-1FCF-40ED-BDA3-21900A55A029}"/>
    <hyperlink ref="E779" r:id="rId313" xr:uid="{961998BD-B5E2-41B7-BF53-E9FBBA60959B}"/>
    <hyperlink ref="E782" r:id="rId314" xr:uid="{EEB9D0DD-7CAE-4AA9-8D60-B4C5B57B837B}"/>
    <hyperlink ref="E783" r:id="rId315" xr:uid="{43D825E7-38A1-4B33-814E-2E2B77ABAA33}"/>
    <hyperlink ref="E800" r:id="rId316" xr:uid="{F1768C0E-600B-48FE-83A9-BB666F422422}"/>
    <hyperlink ref="E801" r:id="rId317" xr:uid="{64E90A11-09F8-4CC0-9D20-BA48FB0CD5BC}"/>
    <hyperlink ref="E802" r:id="rId318" xr:uid="{5D8EFB0E-F3C2-40A8-84BC-9F2251717734}"/>
    <hyperlink ref="E803" r:id="rId319" xr:uid="{D9823686-1A46-4D3B-82FB-A990480C081D}"/>
    <hyperlink ref="E804" r:id="rId320" location="v=onepage&amp;q&amp;f=false" xr:uid="{0421F407-31C3-4302-BDED-89FC0D463055}"/>
    <hyperlink ref="E805" r:id="rId321" location="v=onepage&amp;q&amp;f=false" xr:uid="{54897EC9-A87C-41BB-B896-A8B5946DED4B}"/>
    <hyperlink ref="E806" r:id="rId322" xr:uid="{F86CC726-2B0F-49FD-BCAD-11E5F52DDC38}"/>
    <hyperlink ref="E807" r:id="rId323" xr:uid="{8C44FD03-089B-46C1-96D4-08EB0CBC1253}"/>
    <hyperlink ref="E808" r:id="rId324" xr:uid="{B8898A76-C6E1-4EC6-8FDD-AE97E6B28027}"/>
    <hyperlink ref="E809" r:id="rId325" xr:uid="{943D73C2-ABB8-4AD8-A9BA-E75BE7F91BBE}"/>
    <hyperlink ref="E810" r:id="rId326" xr:uid="{62B03B06-4392-4A06-8350-5AC891CB8411}"/>
    <hyperlink ref="E811" r:id="rId327" xr:uid="{79CACAFE-1C71-4259-927E-E8CFE169976D}"/>
    <hyperlink ref="E814" r:id="rId328" xr:uid="{9F11C5E1-38E6-46AE-827D-FB0698ADAA61}"/>
    <hyperlink ref="E812" r:id="rId329" xr:uid="{FBE04DA5-BC65-40CA-8115-2346B748B8D3}"/>
    <hyperlink ref="E833" r:id="rId330" xr:uid="{E55F7546-C3D3-4040-A9F2-46C550E9D674}"/>
    <hyperlink ref="E834" r:id="rId331" xr:uid="{68C9650B-1CDF-454C-AAC5-E1791FB63988}"/>
    <hyperlink ref="E835" r:id="rId332" location="page=95" xr:uid="{5D608513-82FC-499A-8DF8-8CAFD2C21D14}"/>
    <hyperlink ref="E836" r:id="rId333" xr:uid="{4297925C-74E2-4F29-ADDC-58E2938F7A90}"/>
    <hyperlink ref="E892" r:id="rId334" xr:uid="{648EA5C3-1DF2-4DE1-8803-C69827FF429C}"/>
    <hyperlink ref="E895" r:id="rId335" display="https://www.researchgate.net/profile/Bestoon-Othman-2/publication/363378912_How_Social_Advertising_Affects_the_Buying_Behaviour_of_Malaysian_Consumers_Testing_the_Moderating_Effects_of_Gender_and_Education/links/631a43d070cc936cd3f1f678/How-Social-Advertising-Affects-the-Buying-Behaviour-of-Malaysian-Consumers-Testing-the-Moderating-Effects-of-Gender-and-Education.pdf" xr:uid="{3A18F20C-AF12-4BAC-8A0D-F6BB5444D885}"/>
  </hyperlinks>
  <pageMargins left="0.75" right="0.75" top="1" bottom="1" header="0" footer="0"/>
  <pageSetup orientation="landscape" r:id="rId33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267"/>
  <sheetViews>
    <sheetView topLeftCell="A279" workbookViewId="0">
      <selection activeCell="L13" sqref="L13"/>
    </sheetView>
  </sheetViews>
  <sheetFormatPr defaultColWidth="14.3984375" defaultRowHeight="15" customHeight="1"/>
  <cols>
    <col min="1" max="1" width="23.73046875" customWidth="1"/>
    <col min="2" max="2" width="17.3984375" customWidth="1"/>
    <col min="3" max="3" width="12.1328125" customWidth="1"/>
    <col min="4" max="4" width="20.1328125" customWidth="1"/>
    <col min="5" max="5" width="28.3984375" customWidth="1"/>
    <col min="6" max="6" width="18.3984375" customWidth="1"/>
    <col min="7" max="7" width="11.86328125" customWidth="1"/>
    <col min="8" max="8" width="11.3984375" customWidth="1"/>
    <col min="9" max="9" width="8" customWidth="1"/>
    <col min="10" max="10" width="20.86328125" style="495" customWidth="1"/>
    <col min="11" max="26" width="8" customWidth="1"/>
  </cols>
  <sheetData>
    <row r="1" spans="1:26" ht="14.25">
      <c r="A1" s="1"/>
      <c r="B1" s="2"/>
      <c r="C1" s="2"/>
      <c r="D1" s="2"/>
      <c r="E1" s="2"/>
      <c r="F1" s="3"/>
      <c r="G1" s="3"/>
      <c r="H1" s="47"/>
      <c r="I1" s="47"/>
      <c r="J1" s="231"/>
      <c r="K1" s="47"/>
      <c r="L1" s="47"/>
      <c r="M1" s="47"/>
      <c r="N1" s="47"/>
      <c r="O1" s="47"/>
      <c r="P1" s="47"/>
      <c r="Q1" s="47"/>
      <c r="R1" s="47"/>
      <c r="S1" s="47"/>
      <c r="T1" s="47"/>
      <c r="U1" s="47"/>
      <c r="V1" s="47"/>
      <c r="W1" s="47"/>
      <c r="X1" s="47"/>
      <c r="Y1" s="47"/>
      <c r="Z1" s="47"/>
    </row>
    <row r="2" spans="1:26" ht="14.25" customHeight="1">
      <c r="A2" s="760" t="s">
        <v>370</v>
      </c>
      <c r="B2" s="757"/>
      <c r="C2" s="757"/>
      <c r="D2" s="757"/>
      <c r="E2" s="757"/>
      <c r="F2" s="757"/>
      <c r="G2" s="757"/>
      <c r="H2" s="757"/>
      <c r="I2" s="757"/>
      <c r="J2" s="494"/>
      <c r="K2" s="19"/>
      <c r="L2" s="19"/>
      <c r="M2" s="19"/>
      <c r="N2" s="19"/>
      <c r="O2" s="19"/>
      <c r="P2" s="19"/>
      <c r="Q2" s="19"/>
      <c r="R2" s="19"/>
      <c r="S2" s="19"/>
      <c r="T2" s="19"/>
      <c r="U2" s="19"/>
      <c r="V2" s="19"/>
      <c r="W2" s="19"/>
      <c r="X2" s="19"/>
      <c r="Y2" s="19"/>
      <c r="Z2" s="19"/>
    </row>
    <row r="3" spans="1:26" ht="15.4">
      <c r="A3" s="5"/>
      <c r="B3" s="5"/>
      <c r="C3" s="5"/>
      <c r="D3" s="5"/>
      <c r="E3" s="5"/>
      <c r="F3" s="5"/>
      <c r="G3" s="32"/>
      <c r="H3" s="19"/>
      <c r="I3" s="19"/>
      <c r="J3" s="494"/>
      <c r="K3" s="19"/>
      <c r="L3" s="19"/>
      <c r="M3" s="19"/>
      <c r="N3" s="19"/>
      <c r="O3" s="19"/>
      <c r="P3" s="19"/>
      <c r="Q3" s="19"/>
      <c r="R3" s="19"/>
      <c r="S3" s="19"/>
      <c r="T3" s="19"/>
      <c r="U3" s="19"/>
      <c r="V3" s="19"/>
      <c r="W3" s="19"/>
      <c r="X3" s="19"/>
      <c r="Y3" s="19"/>
      <c r="Z3" s="19"/>
    </row>
    <row r="4" spans="1:26" ht="14.25" customHeight="1">
      <c r="A4" s="716" t="s">
        <v>189</v>
      </c>
      <c r="B4" s="716"/>
      <c r="C4" s="716"/>
      <c r="D4" s="716"/>
      <c r="E4" s="716"/>
      <c r="F4" s="716"/>
      <c r="G4" s="716"/>
      <c r="H4" s="716"/>
      <c r="I4" s="716"/>
      <c r="J4" s="494"/>
      <c r="K4" s="19"/>
      <c r="L4" s="19"/>
      <c r="M4" s="19"/>
      <c r="N4" s="19"/>
      <c r="O4" s="19"/>
      <c r="P4" s="19"/>
      <c r="Q4" s="19"/>
      <c r="R4" s="19"/>
      <c r="S4" s="19"/>
      <c r="T4" s="19"/>
      <c r="U4" s="19"/>
      <c r="V4" s="19"/>
      <c r="W4" s="19"/>
      <c r="X4" s="19"/>
      <c r="Y4" s="19"/>
      <c r="Z4" s="19"/>
    </row>
    <row r="5" spans="1:26" ht="27" customHeight="1">
      <c r="A5" s="716" t="s">
        <v>190</v>
      </c>
      <c r="B5" s="716"/>
      <c r="C5" s="716"/>
      <c r="D5" s="716"/>
      <c r="E5" s="716"/>
      <c r="F5" s="716"/>
      <c r="G5" s="716"/>
      <c r="H5" s="716"/>
      <c r="I5" s="716"/>
      <c r="J5" s="494"/>
      <c r="K5" s="19"/>
      <c r="L5" s="19"/>
      <c r="M5" s="19"/>
      <c r="N5" s="19"/>
      <c r="O5" s="19"/>
      <c r="P5" s="19"/>
      <c r="Q5" s="19"/>
      <c r="R5" s="19"/>
      <c r="S5" s="19"/>
      <c r="T5" s="19"/>
      <c r="U5" s="19"/>
      <c r="V5" s="19"/>
      <c r="W5" s="19"/>
      <c r="X5" s="19"/>
      <c r="Y5" s="19"/>
      <c r="Z5" s="19"/>
    </row>
    <row r="6" spans="1:26" ht="14.85" customHeight="1">
      <c r="A6" s="716" t="s">
        <v>191</v>
      </c>
      <c r="B6" s="716"/>
      <c r="C6" s="716"/>
      <c r="D6" s="716"/>
      <c r="E6" s="716"/>
      <c r="F6" s="716"/>
      <c r="G6" s="716"/>
      <c r="H6" s="716"/>
      <c r="I6" s="716"/>
      <c r="J6" s="494"/>
      <c r="K6" s="19"/>
      <c r="L6" s="19"/>
      <c r="M6" s="19"/>
      <c r="N6" s="19"/>
      <c r="O6" s="19"/>
      <c r="P6" s="19"/>
      <c r="Q6" s="19"/>
      <c r="R6" s="19"/>
      <c r="S6" s="19"/>
      <c r="T6" s="19"/>
      <c r="U6" s="19"/>
      <c r="V6" s="19"/>
      <c r="W6" s="19"/>
      <c r="X6" s="19"/>
      <c r="Y6" s="19"/>
      <c r="Z6" s="19"/>
    </row>
    <row r="7" spans="1:26" ht="17.25" customHeight="1">
      <c r="A7" s="716" t="s">
        <v>192</v>
      </c>
      <c r="B7" s="716"/>
      <c r="C7" s="716"/>
      <c r="D7" s="716"/>
      <c r="E7" s="716"/>
      <c r="F7" s="716"/>
      <c r="G7" s="716"/>
      <c r="H7" s="716"/>
      <c r="I7" s="716"/>
      <c r="J7" s="494"/>
      <c r="K7" s="19"/>
      <c r="L7" s="19"/>
      <c r="M7" s="19"/>
      <c r="N7" s="19"/>
      <c r="O7" s="19"/>
      <c r="P7" s="19"/>
      <c r="Q7" s="19"/>
      <c r="R7" s="19"/>
      <c r="S7" s="19"/>
      <c r="T7" s="19"/>
      <c r="U7" s="19"/>
      <c r="V7" s="19"/>
      <c r="W7" s="19"/>
      <c r="X7" s="19"/>
      <c r="Y7" s="19"/>
      <c r="Z7" s="19"/>
    </row>
    <row r="8" spans="1:26" ht="30" customHeight="1">
      <c r="A8" s="716" t="s">
        <v>193</v>
      </c>
      <c r="B8" s="716"/>
      <c r="C8" s="716"/>
      <c r="D8" s="716"/>
      <c r="E8" s="716"/>
      <c r="F8" s="716"/>
      <c r="G8" s="716"/>
      <c r="H8" s="716"/>
      <c r="I8" s="716"/>
      <c r="J8" s="494"/>
      <c r="K8" s="19"/>
      <c r="L8" s="19"/>
      <c r="M8" s="19"/>
      <c r="N8" s="19"/>
      <c r="O8" s="19"/>
      <c r="P8" s="19"/>
      <c r="Q8" s="19"/>
      <c r="R8" s="19"/>
      <c r="S8" s="19"/>
      <c r="T8" s="19"/>
      <c r="U8" s="19"/>
      <c r="V8" s="19"/>
      <c r="W8" s="19"/>
      <c r="X8" s="19"/>
      <c r="Y8" s="19"/>
      <c r="Z8" s="19"/>
    </row>
    <row r="9" spans="1:26" ht="15" customHeight="1">
      <c r="A9" s="716" t="s">
        <v>194</v>
      </c>
      <c r="B9" s="716"/>
      <c r="C9" s="716"/>
      <c r="D9" s="716"/>
      <c r="E9" s="716"/>
      <c r="F9" s="716"/>
      <c r="G9" s="716"/>
      <c r="H9" s="716"/>
      <c r="I9" s="716"/>
      <c r="J9" s="494"/>
      <c r="K9" s="19"/>
      <c r="L9" s="19"/>
      <c r="M9" s="19"/>
      <c r="N9" s="19"/>
      <c r="O9" s="19"/>
      <c r="P9" s="19"/>
      <c r="Q9" s="19"/>
      <c r="R9" s="19"/>
      <c r="S9" s="19"/>
      <c r="T9" s="19"/>
      <c r="U9" s="19"/>
      <c r="V9" s="19"/>
      <c r="W9" s="19"/>
      <c r="X9" s="19"/>
      <c r="Y9" s="19"/>
      <c r="Z9" s="19"/>
    </row>
    <row r="10" spans="1:26" ht="24.75" customHeight="1">
      <c r="A10" s="716" t="s">
        <v>195</v>
      </c>
      <c r="B10" s="716"/>
      <c r="C10" s="716"/>
      <c r="D10" s="716"/>
      <c r="E10" s="716"/>
      <c r="F10" s="716"/>
      <c r="G10" s="716"/>
      <c r="H10" s="716"/>
      <c r="I10" s="716"/>
      <c r="J10" s="494"/>
      <c r="K10" s="19"/>
      <c r="L10" s="19"/>
      <c r="M10" s="19"/>
      <c r="N10" s="19"/>
      <c r="O10" s="19"/>
      <c r="P10" s="19"/>
      <c r="Q10" s="19"/>
      <c r="R10" s="19"/>
      <c r="S10" s="19"/>
      <c r="T10" s="19"/>
      <c r="U10" s="19"/>
      <c r="V10" s="19"/>
      <c r="W10" s="19"/>
      <c r="X10" s="19"/>
      <c r="Y10" s="19"/>
      <c r="Z10" s="19"/>
    </row>
    <row r="11" spans="1:26" ht="14.85" customHeight="1">
      <c r="A11" s="716" t="s">
        <v>196</v>
      </c>
      <c r="B11" s="716"/>
      <c r="C11" s="716"/>
      <c r="D11" s="716"/>
      <c r="E11" s="716"/>
      <c r="F11" s="716"/>
      <c r="G11" s="716"/>
      <c r="H11" s="716"/>
      <c r="I11" s="716"/>
      <c r="J11" s="494"/>
      <c r="K11" s="19"/>
      <c r="L11" s="19"/>
      <c r="M11" s="19"/>
      <c r="N11" s="19"/>
      <c r="O11" s="19"/>
      <c r="P11" s="19"/>
      <c r="Q11" s="19"/>
      <c r="R11" s="19"/>
      <c r="S11" s="19"/>
      <c r="T11" s="19"/>
      <c r="U11" s="19"/>
      <c r="V11" s="19"/>
      <c r="W11" s="19"/>
      <c r="X11" s="19"/>
      <c r="Y11" s="19"/>
      <c r="Z11" s="19"/>
    </row>
    <row r="12" spans="1:26" ht="15.75" customHeight="1">
      <c r="A12" s="716" t="s">
        <v>197</v>
      </c>
      <c r="B12" s="716"/>
      <c r="C12" s="716"/>
      <c r="D12" s="716"/>
      <c r="E12" s="716"/>
      <c r="F12" s="716"/>
      <c r="G12" s="716"/>
      <c r="H12" s="716"/>
      <c r="I12" s="716"/>
      <c r="J12" s="494"/>
      <c r="K12" s="19"/>
      <c r="L12" s="19"/>
      <c r="M12" s="19"/>
      <c r="N12" s="19"/>
      <c r="O12" s="19"/>
      <c r="P12" s="19"/>
      <c r="Q12" s="19"/>
      <c r="R12" s="19"/>
      <c r="S12" s="19"/>
      <c r="T12" s="19"/>
      <c r="U12" s="19"/>
      <c r="V12" s="19"/>
      <c r="W12" s="19"/>
      <c r="X12" s="19"/>
      <c r="Y12" s="19"/>
      <c r="Z12" s="19"/>
    </row>
    <row r="13" spans="1:26" ht="213.6" customHeight="1">
      <c r="A13" s="755" t="s">
        <v>198</v>
      </c>
      <c r="B13" s="755"/>
      <c r="C13" s="755"/>
      <c r="D13" s="755"/>
      <c r="E13" s="755"/>
      <c r="F13" s="755"/>
      <c r="G13" s="755"/>
      <c r="H13" s="755"/>
      <c r="I13" s="755"/>
      <c r="J13" s="494"/>
      <c r="K13" s="19"/>
      <c r="L13" s="19"/>
      <c r="M13" s="19"/>
      <c r="N13" s="19"/>
      <c r="O13" s="19"/>
      <c r="P13" s="19"/>
      <c r="Q13" s="19"/>
      <c r="R13" s="19"/>
      <c r="S13" s="19"/>
      <c r="T13" s="19"/>
      <c r="U13" s="19"/>
      <c r="V13" s="19"/>
      <c r="W13" s="19"/>
      <c r="X13" s="19"/>
      <c r="Y13" s="19"/>
      <c r="Z13" s="19"/>
    </row>
    <row r="14" spans="1:26" ht="14.25">
      <c r="A14" s="7"/>
      <c r="B14" s="8"/>
      <c r="C14" s="8"/>
      <c r="D14" s="8"/>
      <c r="E14" s="8"/>
      <c r="F14" s="7"/>
      <c r="G14" s="32"/>
      <c r="H14" s="19"/>
      <c r="I14" s="19"/>
      <c r="J14" s="494"/>
      <c r="K14" s="19"/>
      <c r="L14" s="19"/>
      <c r="M14" s="19"/>
      <c r="N14" s="19"/>
      <c r="O14" s="19"/>
      <c r="P14" s="19"/>
      <c r="Q14" s="19"/>
      <c r="R14" s="19"/>
      <c r="S14" s="19"/>
      <c r="T14" s="19"/>
      <c r="U14" s="19"/>
      <c r="V14" s="19"/>
      <c r="W14" s="19"/>
      <c r="X14" s="19"/>
      <c r="Y14" s="19"/>
      <c r="Z14" s="19"/>
    </row>
    <row r="15" spans="1:26" ht="45" customHeight="1">
      <c r="A15" s="11" t="s">
        <v>80</v>
      </c>
      <c r="B15" s="10" t="s">
        <v>85</v>
      </c>
      <c r="C15" s="11" t="s">
        <v>199</v>
      </c>
      <c r="D15" s="503" t="s">
        <v>371</v>
      </c>
      <c r="E15" s="42" t="s">
        <v>200</v>
      </c>
      <c r="F15" s="11" t="s">
        <v>201</v>
      </c>
      <c r="G15" s="11" t="s">
        <v>202</v>
      </c>
      <c r="H15" s="121" t="s">
        <v>389</v>
      </c>
      <c r="I15" s="209" t="s">
        <v>57</v>
      </c>
      <c r="J15" s="528" t="s">
        <v>393</v>
      </c>
      <c r="K15" s="47"/>
      <c r="L15" s="47"/>
      <c r="M15" s="47"/>
      <c r="N15" s="47"/>
      <c r="O15" s="47"/>
      <c r="P15" s="47"/>
      <c r="Q15" s="47"/>
      <c r="R15" s="47"/>
      <c r="S15" s="47"/>
      <c r="T15" s="47"/>
      <c r="U15" s="47"/>
      <c r="V15" s="47"/>
      <c r="W15" s="47"/>
      <c r="X15" s="47"/>
      <c r="Y15" s="47"/>
      <c r="Z15" s="47"/>
    </row>
    <row r="16" spans="1:26" ht="38.25">
      <c r="A16" s="292" t="s">
        <v>431</v>
      </c>
      <c r="B16" s="292" t="s">
        <v>422</v>
      </c>
      <c r="C16" s="292" t="s">
        <v>509</v>
      </c>
      <c r="D16" s="292" t="s">
        <v>510</v>
      </c>
      <c r="E16" s="292" t="s">
        <v>511</v>
      </c>
      <c r="F16" s="292">
        <v>44844</v>
      </c>
      <c r="G16" s="292">
        <v>10</v>
      </c>
      <c r="H16" s="292"/>
      <c r="I16" s="419">
        <v>10</v>
      </c>
      <c r="J16" s="221" t="s">
        <v>431</v>
      </c>
      <c r="K16" s="47"/>
      <c r="L16" s="47"/>
      <c r="M16" s="47"/>
      <c r="N16" s="47"/>
      <c r="O16" s="47"/>
      <c r="P16" s="47"/>
      <c r="Q16" s="47"/>
      <c r="R16" s="47"/>
      <c r="S16" s="47"/>
      <c r="T16" s="47"/>
      <c r="U16" s="47"/>
      <c r="V16" s="47"/>
      <c r="W16" s="47"/>
      <c r="X16" s="47"/>
      <c r="Y16" s="47"/>
      <c r="Z16" s="47"/>
    </row>
    <row r="17" spans="1:26" ht="38.25">
      <c r="A17" s="292" t="s">
        <v>431</v>
      </c>
      <c r="B17" s="292" t="s">
        <v>422</v>
      </c>
      <c r="C17" s="292" t="s">
        <v>509</v>
      </c>
      <c r="D17" s="292" t="s">
        <v>510</v>
      </c>
      <c r="E17" s="292" t="s">
        <v>511</v>
      </c>
      <c r="F17" s="292">
        <v>44888</v>
      </c>
      <c r="G17" s="292">
        <v>10</v>
      </c>
      <c r="H17" s="292"/>
      <c r="I17" s="419">
        <v>10</v>
      </c>
      <c r="J17" s="221" t="s">
        <v>431</v>
      </c>
      <c r="K17" s="47"/>
      <c r="L17" s="47"/>
      <c r="M17" s="47"/>
      <c r="N17" s="47"/>
      <c r="O17" s="47"/>
      <c r="P17" s="47"/>
      <c r="Q17" s="47"/>
      <c r="R17" s="47"/>
      <c r="S17" s="47"/>
      <c r="T17" s="47"/>
      <c r="U17" s="47"/>
      <c r="V17" s="47"/>
      <c r="W17" s="47"/>
      <c r="X17" s="47"/>
      <c r="Y17" s="47"/>
      <c r="Z17" s="47"/>
    </row>
    <row r="18" spans="1:26" ht="38.25">
      <c r="A18" s="292" t="s">
        <v>431</v>
      </c>
      <c r="B18" s="292" t="s">
        <v>422</v>
      </c>
      <c r="C18" s="292" t="s">
        <v>509</v>
      </c>
      <c r="D18" s="292" t="s">
        <v>510</v>
      </c>
      <c r="E18" s="292" t="s">
        <v>511</v>
      </c>
      <c r="F18" s="292">
        <v>44901</v>
      </c>
      <c r="G18" s="292">
        <v>10</v>
      </c>
      <c r="H18" s="292"/>
      <c r="I18" s="419">
        <v>10</v>
      </c>
      <c r="J18" s="221" t="s">
        <v>431</v>
      </c>
      <c r="K18" s="47"/>
      <c r="L18" s="47"/>
      <c r="M18" s="47"/>
      <c r="N18" s="47"/>
      <c r="O18" s="47"/>
      <c r="P18" s="47"/>
      <c r="Q18" s="47"/>
      <c r="R18" s="47"/>
      <c r="S18" s="47"/>
      <c r="T18" s="47"/>
      <c r="U18" s="47"/>
      <c r="V18" s="47"/>
      <c r="W18" s="47"/>
      <c r="X18" s="47"/>
      <c r="Y18" s="47"/>
      <c r="Z18" s="47"/>
    </row>
    <row r="19" spans="1:26" ht="38.25">
      <c r="A19" s="292" t="s">
        <v>431</v>
      </c>
      <c r="B19" s="292" t="s">
        <v>422</v>
      </c>
      <c r="C19" s="292" t="s">
        <v>509</v>
      </c>
      <c r="D19" s="292" t="s">
        <v>510</v>
      </c>
      <c r="E19" s="292" t="s">
        <v>511</v>
      </c>
      <c r="F19" s="292">
        <v>44907</v>
      </c>
      <c r="G19" s="292">
        <v>10</v>
      </c>
      <c r="H19" s="292"/>
      <c r="I19" s="419">
        <v>10</v>
      </c>
      <c r="J19" s="221" t="s">
        <v>431</v>
      </c>
      <c r="K19" s="47"/>
      <c r="L19" s="47"/>
      <c r="M19" s="47"/>
      <c r="N19" s="47"/>
      <c r="O19" s="47"/>
      <c r="P19" s="47"/>
      <c r="Q19" s="47"/>
      <c r="R19" s="47"/>
      <c r="S19" s="47"/>
      <c r="T19" s="47"/>
      <c r="U19" s="47"/>
      <c r="V19" s="47"/>
      <c r="W19" s="47"/>
      <c r="X19" s="47"/>
      <c r="Y19" s="47"/>
      <c r="Z19" s="47"/>
    </row>
    <row r="20" spans="1:26" ht="25.5">
      <c r="A20" s="292" t="s">
        <v>431</v>
      </c>
      <c r="B20" s="292" t="s">
        <v>422</v>
      </c>
      <c r="C20" s="292" t="s">
        <v>512</v>
      </c>
      <c r="D20" s="292" t="s">
        <v>513</v>
      </c>
      <c r="E20" s="292" t="s">
        <v>514</v>
      </c>
      <c r="F20" s="292">
        <v>44874</v>
      </c>
      <c r="G20" s="292">
        <v>10</v>
      </c>
      <c r="H20" s="292"/>
      <c r="I20" s="419">
        <v>50</v>
      </c>
      <c r="J20" s="221" t="s">
        <v>431</v>
      </c>
      <c r="K20" s="47"/>
      <c r="L20" s="47"/>
      <c r="M20" s="47"/>
      <c r="N20" s="47"/>
      <c r="O20" s="47"/>
      <c r="P20" s="47"/>
      <c r="Q20" s="47"/>
      <c r="R20" s="47"/>
      <c r="S20" s="47"/>
      <c r="T20" s="47"/>
      <c r="U20" s="47"/>
      <c r="V20" s="47"/>
      <c r="W20" s="47"/>
      <c r="X20" s="47"/>
      <c r="Y20" s="47"/>
      <c r="Z20" s="47"/>
    </row>
    <row r="21" spans="1:26" ht="38.25">
      <c r="A21" s="292" t="s">
        <v>431</v>
      </c>
      <c r="B21" s="292" t="s">
        <v>422</v>
      </c>
      <c r="C21" s="292" t="s">
        <v>515</v>
      </c>
      <c r="D21" s="292" t="s">
        <v>513</v>
      </c>
      <c r="E21" s="292" t="s">
        <v>516</v>
      </c>
      <c r="F21" s="292"/>
      <c r="G21" s="292">
        <v>10</v>
      </c>
      <c r="H21" s="292"/>
      <c r="I21" s="419">
        <v>0</v>
      </c>
      <c r="J21" s="221" t="s">
        <v>431</v>
      </c>
      <c r="K21" s="47"/>
      <c r="L21" s="47"/>
      <c r="M21" s="47"/>
      <c r="N21" s="47"/>
      <c r="O21" s="47"/>
      <c r="P21" s="47"/>
      <c r="Q21" s="47"/>
      <c r="R21" s="47"/>
      <c r="S21" s="47"/>
      <c r="T21" s="47"/>
      <c r="U21" s="47"/>
      <c r="V21" s="47"/>
      <c r="W21" s="47"/>
      <c r="X21" s="47"/>
      <c r="Y21" s="47"/>
      <c r="Z21" s="47"/>
    </row>
    <row r="22" spans="1:26" ht="76.5">
      <c r="A22" s="190" t="s">
        <v>668</v>
      </c>
      <c r="B22" s="190" t="s">
        <v>422</v>
      </c>
      <c r="C22" s="190" t="s">
        <v>461</v>
      </c>
      <c r="D22" s="198" t="s">
        <v>667</v>
      </c>
      <c r="E22" s="437" t="s">
        <v>729</v>
      </c>
      <c r="F22" s="191" t="s">
        <v>580</v>
      </c>
      <c r="G22" s="191">
        <v>50</v>
      </c>
      <c r="H22" s="221" t="s">
        <v>730</v>
      </c>
      <c r="I22" s="504">
        <f>G22*2</f>
        <v>100</v>
      </c>
      <c r="J22" s="190" t="s">
        <v>668</v>
      </c>
      <c r="K22" s="47"/>
      <c r="L22" s="47"/>
      <c r="M22" s="47"/>
      <c r="N22" s="47"/>
      <c r="O22" s="47"/>
      <c r="P22" s="47"/>
      <c r="Q22" s="47"/>
      <c r="R22" s="47"/>
      <c r="S22" s="47"/>
      <c r="T22" s="47"/>
      <c r="U22" s="47"/>
      <c r="V22" s="47"/>
      <c r="W22" s="47"/>
      <c r="X22" s="47"/>
      <c r="Y22" s="47"/>
      <c r="Z22" s="47"/>
    </row>
    <row r="23" spans="1:26" ht="63.75">
      <c r="A23" s="190" t="s">
        <v>668</v>
      </c>
      <c r="B23" s="190" t="s">
        <v>422</v>
      </c>
      <c r="C23" s="182" t="s">
        <v>731</v>
      </c>
      <c r="D23" s="256" t="s">
        <v>732</v>
      </c>
      <c r="E23" s="256"/>
      <c r="F23" s="505">
        <v>44575</v>
      </c>
      <c r="G23" s="504">
        <v>10</v>
      </c>
      <c r="H23" s="476"/>
      <c r="I23" s="504">
        <f>G23*5</f>
        <v>50</v>
      </c>
      <c r="J23" s="190" t="s">
        <v>668</v>
      </c>
      <c r="K23" s="47"/>
      <c r="L23" s="47"/>
      <c r="M23" s="47"/>
      <c r="N23" s="47"/>
      <c r="O23" s="47"/>
      <c r="P23" s="47"/>
      <c r="Q23" s="47"/>
      <c r="R23" s="47"/>
      <c r="S23" s="47"/>
      <c r="T23" s="47"/>
      <c r="U23" s="47"/>
      <c r="V23" s="47"/>
      <c r="W23" s="47"/>
      <c r="X23" s="47"/>
      <c r="Y23" s="47"/>
      <c r="Z23" s="47"/>
    </row>
    <row r="24" spans="1:26" ht="63.75">
      <c r="A24" s="190" t="s">
        <v>668</v>
      </c>
      <c r="B24" s="190" t="s">
        <v>422</v>
      </c>
      <c r="C24" s="182" t="s">
        <v>731</v>
      </c>
      <c r="D24" s="256" t="s">
        <v>732</v>
      </c>
      <c r="E24" s="221"/>
      <c r="F24" s="505">
        <v>44674</v>
      </c>
      <c r="G24" s="504">
        <v>10</v>
      </c>
      <c r="H24" s="476"/>
      <c r="I24" s="504">
        <f t="shared" ref="I24:I29" si="0">G24*5</f>
        <v>50</v>
      </c>
      <c r="J24" s="190" t="s">
        <v>668</v>
      </c>
      <c r="K24" s="47"/>
      <c r="L24" s="47"/>
      <c r="M24" s="47"/>
      <c r="N24" s="47"/>
      <c r="O24" s="47"/>
      <c r="P24" s="47"/>
      <c r="Q24" s="47"/>
      <c r="R24" s="47"/>
      <c r="S24" s="47"/>
      <c r="T24" s="47"/>
      <c r="U24" s="47"/>
      <c r="V24" s="47"/>
      <c r="W24" s="47"/>
      <c r="X24" s="47"/>
      <c r="Y24" s="47"/>
      <c r="Z24" s="47"/>
    </row>
    <row r="25" spans="1:26" ht="63.75">
      <c r="A25" s="190" t="s">
        <v>668</v>
      </c>
      <c r="B25" s="190" t="s">
        <v>422</v>
      </c>
      <c r="C25" s="182" t="s">
        <v>731</v>
      </c>
      <c r="D25" s="256" t="s">
        <v>732</v>
      </c>
      <c r="E25" s="221"/>
      <c r="F25" s="505">
        <v>44715</v>
      </c>
      <c r="G25" s="504">
        <v>10</v>
      </c>
      <c r="H25" s="476"/>
      <c r="I25" s="504">
        <f t="shared" si="0"/>
        <v>50</v>
      </c>
      <c r="J25" s="190" t="s">
        <v>668</v>
      </c>
      <c r="K25" s="47"/>
      <c r="L25" s="47"/>
      <c r="M25" s="47"/>
      <c r="N25" s="47"/>
      <c r="O25" s="47"/>
      <c r="P25" s="47"/>
      <c r="Q25" s="47"/>
      <c r="R25" s="47"/>
      <c r="S25" s="47"/>
      <c r="T25" s="47"/>
      <c r="U25" s="47"/>
      <c r="V25" s="47"/>
      <c r="W25" s="47"/>
      <c r="X25" s="47"/>
      <c r="Y25" s="47"/>
      <c r="Z25" s="47"/>
    </row>
    <row r="26" spans="1:26" ht="63.75">
      <c r="A26" s="190" t="s">
        <v>668</v>
      </c>
      <c r="B26" s="190" t="s">
        <v>422</v>
      </c>
      <c r="C26" s="182" t="s">
        <v>731</v>
      </c>
      <c r="D26" s="256" t="s">
        <v>732</v>
      </c>
      <c r="E26" s="221"/>
      <c r="F26" s="505">
        <v>44783</v>
      </c>
      <c r="G26" s="504">
        <v>10</v>
      </c>
      <c r="H26" s="476"/>
      <c r="I26" s="504">
        <f t="shared" si="0"/>
        <v>50</v>
      </c>
      <c r="J26" s="190" t="s">
        <v>668</v>
      </c>
      <c r="K26" s="47"/>
      <c r="L26" s="47"/>
      <c r="M26" s="47"/>
      <c r="N26" s="47"/>
      <c r="O26" s="47"/>
      <c r="P26" s="47"/>
      <c r="Q26" s="47"/>
      <c r="R26" s="47"/>
      <c r="S26" s="47"/>
      <c r="T26" s="47"/>
      <c r="U26" s="47"/>
      <c r="V26" s="47"/>
      <c r="W26" s="47"/>
      <c r="X26" s="47"/>
      <c r="Y26" s="47"/>
      <c r="Z26" s="47"/>
    </row>
    <row r="27" spans="1:26" ht="38.25">
      <c r="A27" s="190" t="s">
        <v>668</v>
      </c>
      <c r="B27" s="190" t="s">
        <v>422</v>
      </c>
      <c r="C27" s="399" t="s">
        <v>733</v>
      </c>
      <c r="D27" s="256" t="s">
        <v>734</v>
      </c>
      <c r="E27" s="182"/>
      <c r="F27" s="505">
        <v>44796</v>
      </c>
      <c r="G27" s="504">
        <v>10</v>
      </c>
      <c r="H27" s="476"/>
      <c r="I27" s="506">
        <v>10</v>
      </c>
      <c r="J27" s="190" t="s">
        <v>668</v>
      </c>
      <c r="K27" s="47"/>
      <c r="L27" s="47"/>
      <c r="M27" s="47"/>
      <c r="N27" s="47"/>
      <c r="O27" s="47"/>
      <c r="P27" s="47"/>
      <c r="Q27" s="47"/>
      <c r="R27" s="47"/>
      <c r="S27" s="47"/>
      <c r="T27" s="47"/>
      <c r="U27" s="47"/>
      <c r="V27" s="47"/>
      <c r="W27" s="47"/>
      <c r="X27" s="47"/>
      <c r="Y27" s="47"/>
      <c r="Z27" s="47"/>
    </row>
    <row r="28" spans="1:26" ht="38.25">
      <c r="A28" s="190" t="s">
        <v>668</v>
      </c>
      <c r="B28" s="190" t="s">
        <v>422</v>
      </c>
      <c r="C28" s="507" t="s">
        <v>735</v>
      </c>
      <c r="D28" s="256" t="s">
        <v>736</v>
      </c>
      <c r="E28" s="182"/>
      <c r="F28" s="505">
        <v>44879</v>
      </c>
      <c r="G28" s="504">
        <v>10</v>
      </c>
      <c r="H28" s="476"/>
      <c r="I28" s="504">
        <f t="shared" si="0"/>
        <v>50</v>
      </c>
      <c r="J28" s="190" t="s">
        <v>668</v>
      </c>
      <c r="K28" s="47"/>
      <c r="L28" s="47"/>
      <c r="M28" s="47"/>
      <c r="N28" s="47"/>
      <c r="O28" s="47"/>
      <c r="P28" s="47"/>
      <c r="Q28" s="47"/>
      <c r="R28" s="47"/>
      <c r="S28" s="47"/>
      <c r="T28" s="47"/>
      <c r="U28" s="47"/>
      <c r="V28" s="47"/>
      <c r="W28" s="47"/>
      <c r="X28" s="47"/>
      <c r="Y28" s="47"/>
      <c r="Z28" s="47"/>
    </row>
    <row r="29" spans="1:26" ht="38.25">
      <c r="A29" s="190" t="s">
        <v>668</v>
      </c>
      <c r="B29" s="190" t="s">
        <v>422</v>
      </c>
      <c r="C29" s="507" t="s">
        <v>737</v>
      </c>
      <c r="D29" s="256" t="s">
        <v>738</v>
      </c>
      <c r="E29" s="182"/>
      <c r="F29" s="505">
        <v>44920</v>
      </c>
      <c r="G29" s="504">
        <v>10</v>
      </c>
      <c r="H29" s="476"/>
      <c r="I29" s="504">
        <f t="shared" si="0"/>
        <v>50</v>
      </c>
      <c r="J29" s="190" t="s">
        <v>668</v>
      </c>
      <c r="K29" s="47"/>
      <c r="L29" s="47"/>
      <c r="M29" s="47"/>
      <c r="N29" s="47"/>
      <c r="O29" s="47"/>
      <c r="P29" s="47"/>
      <c r="Q29" s="47"/>
      <c r="R29" s="47"/>
      <c r="S29" s="47"/>
      <c r="T29" s="47"/>
      <c r="U29" s="47"/>
      <c r="V29" s="47"/>
      <c r="W29" s="47"/>
      <c r="X29" s="47"/>
      <c r="Y29" s="47"/>
      <c r="Z29" s="47"/>
    </row>
    <row r="30" spans="1:26" ht="28.5">
      <c r="A30" s="282" t="s">
        <v>921</v>
      </c>
      <c r="B30" s="282" t="s">
        <v>422</v>
      </c>
      <c r="C30" s="282" t="s">
        <v>993</v>
      </c>
      <c r="D30" s="282" t="s">
        <v>947</v>
      </c>
      <c r="E30" s="264" t="s">
        <v>994</v>
      </c>
      <c r="F30" s="508">
        <v>44862</v>
      </c>
      <c r="G30" s="282">
        <v>50</v>
      </c>
      <c r="H30" s="282"/>
      <c r="I30" s="443">
        <v>50</v>
      </c>
      <c r="J30" s="427" t="s">
        <v>940</v>
      </c>
      <c r="K30" s="47"/>
      <c r="L30" s="47"/>
      <c r="M30" s="47"/>
      <c r="N30" s="47"/>
      <c r="O30" s="47"/>
      <c r="P30" s="47"/>
      <c r="Q30" s="47"/>
      <c r="R30" s="47"/>
      <c r="S30" s="47"/>
      <c r="T30" s="47"/>
      <c r="U30" s="47"/>
      <c r="V30" s="47"/>
      <c r="W30" s="47"/>
      <c r="X30" s="47"/>
      <c r="Y30" s="47"/>
      <c r="Z30" s="47"/>
    </row>
    <row r="31" spans="1:26" ht="140.25">
      <c r="A31" s="190" t="s">
        <v>921</v>
      </c>
      <c r="B31" s="190" t="s">
        <v>422</v>
      </c>
      <c r="C31" s="190" t="s">
        <v>995</v>
      </c>
      <c r="D31" s="437" t="s">
        <v>996</v>
      </c>
      <c r="E31" s="497" t="s">
        <v>997</v>
      </c>
      <c r="F31" s="190"/>
      <c r="G31" s="395">
        <v>50</v>
      </c>
      <c r="H31" s="509" t="s">
        <v>998</v>
      </c>
      <c r="I31" s="443">
        <v>50</v>
      </c>
      <c r="J31" s="427" t="s">
        <v>940</v>
      </c>
      <c r="K31" s="47"/>
      <c r="L31" s="47"/>
      <c r="M31" s="47"/>
      <c r="N31" s="47"/>
      <c r="O31" s="47"/>
      <c r="P31" s="47"/>
      <c r="Q31" s="47"/>
      <c r="R31" s="47"/>
      <c r="S31" s="47"/>
      <c r="T31" s="47"/>
      <c r="U31" s="47"/>
      <c r="V31" s="47"/>
      <c r="W31" s="47"/>
      <c r="X31" s="47"/>
      <c r="Y31" s="47"/>
      <c r="Z31" s="47"/>
    </row>
    <row r="32" spans="1:26" ht="127.5">
      <c r="A32" s="190" t="s">
        <v>921</v>
      </c>
      <c r="B32" s="190" t="s">
        <v>422</v>
      </c>
      <c r="C32" s="190" t="s">
        <v>999</v>
      </c>
      <c r="D32" s="437" t="s">
        <v>1000</v>
      </c>
      <c r="E32" s="498" t="s">
        <v>1001</v>
      </c>
      <c r="F32" s="190"/>
      <c r="G32" s="395">
        <v>50</v>
      </c>
      <c r="H32" s="388" t="s">
        <v>998</v>
      </c>
      <c r="I32" s="443">
        <v>50</v>
      </c>
      <c r="J32" s="427" t="s">
        <v>940</v>
      </c>
      <c r="K32" s="47"/>
      <c r="L32" s="47"/>
      <c r="M32" s="47"/>
      <c r="N32" s="47"/>
      <c r="O32" s="47"/>
      <c r="P32" s="47"/>
      <c r="Q32" s="47"/>
      <c r="R32" s="47"/>
      <c r="S32" s="47"/>
      <c r="T32" s="47"/>
      <c r="U32" s="47"/>
      <c r="V32" s="47"/>
      <c r="W32" s="47"/>
      <c r="X32" s="47"/>
      <c r="Y32" s="47"/>
      <c r="Z32" s="47"/>
    </row>
    <row r="33" spans="1:26" ht="140.25">
      <c r="A33" s="301" t="s">
        <v>921</v>
      </c>
      <c r="B33" s="301" t="s">
        <v>422</v>
      </c>
      <c r="C33" s="301" t="s">
        <v>1002</v>
      </c>
      <c r="D33" s="282" t="s">
        <v>1003</v>
      </c>
      <c r="E33" s="264" t="s">
        <v>1004</v>
      </c>
      <c r="F33" s="282"/>
      <c r="G33" s="286">
        <f xml:space="preserve"> 50*2*1.5</f>
        <v>150</v>
      </c>
      <c r="H33" s="388" t="s">
        <v>1005</v>
      </c>
      <c r="I33" s="443">
        <v>150</v>
      </c>
      <c r="J33" s="427" t="s">
        <v>940</v>
      </c>
      <c r="K33" s="47"/>
      <c r="L33" s="47"/>
      <c r="M33" s="47"/>
      <c r="N33" s="47"/>
      <c r="O33" s="47"/>
      <c r="P33" s="47"/>
      <c r="Q33" s="47"/>
      <c r="R33" s="47"/>
      <c r="S33" s="47"/>
      <c r="T33" s="47"/>
      <c r="U33" s="47"/>
      <c r="V33" s="47"/>
      <c r="W33" s="47"/>
      <c r="X33" s="47"/>
      <c r="Y33" s="47"/>
      <c r="Z33" s="47"/>
    </row>
    <row r="34" spans="1:26" ht="28.5">
      <c r="A34" s="301" t="s">
        <v>921</v>
      </c>
      <c r="B34" s="301" t="s">
        <v>422</v>
      </c>
      <c r="C34" s="301" t="s">
        <v>461</v>
      </c>
      <c r="D34" s="301" t="s">
        <v>1006</v>
      </c>
      <c r="E34" s="264" t="s">
        <v>729</v>
      </c>
      <c r="F34" s="182"/>
      <c r="G34" s="474">
        <f>50*2</f>
        <v>100</v>
      </c>
      <c r="H34" s="510" t="s">
        <v>1007</v>
      </c>
      <c r="I34" s="443">
        <v>100</v>
      </c>
      <c r="J34" s="427" t="s">
        <v>940</v>
      </c>
      <c r="K34" s="47"/>
      <c r="L34" s="47"/>
      <c r="M34" s="47"/>
      <c r="N34" s="47"/>
      <c r="O34" s="47"/>
      <c r="P34" s="47"/>
      <c r="Q34" s="47"/>
      <c r="R34" s="47"/>
      <c r="S34" s="47"/>
      <c r="T34" s="47"/>
      <c r="U34" s="47"/>
      <c r="V34" s="47"/>
      <c r="W34" s="47"/>
      <c r="X34" s="47"/>
      <c r="Y34" s="47"/>
      <c r="Z34" s="47"/>
    </row>
    <row r="35" spans="1:26" ht="127.5">
      <c r="A35" s="282" t="s">
        <v>1039</v>
      </c>
      <c r="B35" s="282" t="s">
        <v>422</v>
      </c>
      <c r="C35" s="301" t="s">
        <v>1110</v>
      </c>
      <c r="D35" s="282" t="s">
        <v>1111</v>
      </c>
      <c r="E35" s="473" t="s">
        <v>1112</v>
      </c>
      <c r="F35" s="511"/>
      <c r="G35" s="301" t="s">
        <v>1113</v>
      </c>
      <c r="H35" s="301" t="s">
        <v>1114</v>
      </c>
      <c r="I35" s="301">
        <v>200</v>
      </c>
      <c r="J35" s="282" t="s">
        <v>1039</v>
      </c>
      <c r="K35" s="47"/>
      <c r="L35" s="47"/>
      <c r="M35" s="47"/>
      <c r="N35" s="47"/>
      <c r="O35" s="47"/>
      <c r="P35" s="47"/>
      <c r="Q35" s="47"/>
      <c r="R35" s="47"/>
      <c r="S35" s="47"/>
      <c r="T35" s="47"/>
      <c r="U35" s="47"/>
      <c r="V35" s="47"/>
      <c r="W35" s="47"/>
      <c r="X35" s="47"/>
      <c r="Y35" s="47"/>
      <c r="Z35" s="47"/>
    </row>
    <row r="36" spans="1:26" ht="140.25">
      <c r="A36" s="282" t="s">
        <v>1039</v>
      </c>
      <c r="B36" s="282" t="s">
        <v>422</v>
      </c>
      <c r="C36" s="395" t="s">
        <v>1115</v>
      </c>
      <c r="D36" s="499"/>
      <c r="E36" s="300" t="s">
        <v>1116</v>
      </c>
      <c r="F36" s="282"/>
      <c r="G36" s="512" t="s">
        <v>1117</v>
      </c>
      <c r="H36" s="282" t="s">
        <v>1118</v>
      </c>
      <c r="I36" s="513">
        <v>50</v>
      </c>
      <c r="J36" s="282" t="s">
        <v>1039</v>
      </c>
      <c r="K36" s="47"/>
      <c r="L36" s="47"/>
      <c r="M36" s="47"/>
      <c r="N36" s="47"/>
      <c r="O36" s="47"/>
      <c r="P36" s="47"/>
      <c r="Q36" s="47"/>
      <c r="R36" s="47"/>
      <c r="S36" s="47"/>
      <c r="T36" s="47"/>
      <c r="U36" s="47"/>
      <c r="V36" s="47"/>
      <c r="W36" s="47"/>
      <c r="X36" s="47"/>
      <c r="Y36" s="47"/>
      <c r="Z36" s="47"/>
    </row>
    <row r="37" spans="1:26" ht="165.75">
      <c r="A37" s="282" t="s">
        <v>1039</v>
      </c>
      <c r="B37" s="282" t="s">
        <v>422</v>
      </c>
      <c r="C37" s="282" t="s">
        <v>1119</v>
      </c>
      <c r="D37" s="282" t="s">
        <v>1120</v>
      </c>
      <c r="E37" s="300" t="s">
        <v>1121</v>
      </c>
      <c r="F37" s="284"/>
      <c r="G37" s="514" t="s">
        <v>1122</v>
      </c>
      <c r="H37" s="509" t="s">
        <v>1114</v>
      </c>
      <c r="I37" s="385">
        <v>100</v>
      </c>
      <c r="J37" s="282" t="s">
        <v>1039</v>
      </c>
      <c r="K37" s="47"/>
      <c r="L37" s="47"/>
      <c r="M37" s="47"/>
      <c r="N37" s="47"/>
      <c r="O37" s="47"/>
      <c r="P37" s="47"/>
      <c r="Q37" s="47"/>
      <c r="R37" s="47"/>
      <c r="S37" s="47"/>
      <c r="T37" s="47"/>
      <c r="U37" s="47"/>
      <c r="V37" s="47"/>
      <c r="W37" s="47"/>
      <c r="X37" s="47"/>
      <c r="Y37" s="47"/>
      <c r="Z37" s="47"/>
    </row>
    <row r="38" spans="1:26" ht="178.5">
      <c r="A38" s="301" t="s">
        <v>1039</v>
      </c>
      <c r="B38" s="301" t="s">
        <v>422</v>
      </c>
      <c r="C38" s="301" t="s">
        <v>1123</v>
      </c>
      <c r="D38" s="282" t="s">
        <v>1124</v>
      </c>
      <c r="E38" s="300" t="s">
        <v>1125</v>
      </c>
      <c r="F38" s="282"/>
      <c r="G38" s="286" t="s">
        <v>1126</v>
      </c>
      <c r="H38" s="388" t="s">
        <v>1127</v>
      </c>
      <c r="I38" s="385">
        <v>75</v>
      </c>
      <c r="J38" s="282" t="s">
        <v>1039</v>
      </c>
      <c r="K38" s="47"/>
      <c r="L38" s="47"/>
      <c r="M38" s="47"/>
      <c r="N38" s="47"/>
      <c r="O38" s="47"/>
      <c r="P38" s="47"/>
      <c r="Q38" s="47"/>
      <c r="R38" s="47"/>
      <c r="S38" s="47"/>
      <c r="T38" s="47"/>
      <c r="U38" s="47"/>
      <c r="V38" s="47"/>
      <c r="W38" s="47"/>
      <c r="X38" s="47"/>
      <c r="Y38" s="47"/>
      <c r="Z38" s="47"/>
    </row>
    <row r="39" spans="1:26" ht="63.75">
      <c r="A39" s="301" t="s">
        <v>1039</v>
      </c>
      <c r="B39" s="301" t="s">
        <v>422</v>
      </c>
      <c r="C39" s="301" t="s">
        <v>1128</v>
      </c>
      <c r="D39" s="282" t="s">
        <v>1129</v>
      </c>
      <c r="E39" s="300" t="s">
        <v>729</v>
      </c>
      <c r="F39" s="282"/>
      <c r="G39" s="286" t="s">
        <v>1122</v>
      </c>
      <c r="H39" s="388" t="s">
        <v>1114</v>
      </c>
      <c r="I39" s="385">
        <v>100</v>
      </c>
      <c r="J39" s="282" t="s">
        <v>1039</v>
      </c>
      <c r="K39" s="47"/>
      <c r="L39" s="47"/>
      <c r="M39" s="47"/>
      <c r="N39" s="47"/>
      <c r="O39" s="47"/>
      <c r="P39" s="47"/>
      <c r="Q39" s="47"/>
      <c r="R39" s="47"/>
      <c r="S39" s="47"/>
      <c r="T39" s="47"/>
      <c r="U39" s="47"/>
      <c r="V39" s="47"/>
      <c r="W39" s="47"/>
      <c r="X39" s="47"/>
      <c r="Y39" s="47"/>
      <c r="Z39" s="47"/>
    </row>
    <row r="40" spans="1:26" ht="102">
      <c r="A40" s="301" t="s">
        <v>1039</v>
      </c>
      <c r="B40" s="301" t="s">
        <v>422</v>
      </c>
      <c r="C40" s="301" t="s">
        <v>1130</v>
      </c>
      <c r="D40" s="282" t="s">
        <v>1131</v>
      </c>
      <c r="E40" s="300" t="s">
        <v>516</v>
      </c>
      <c r="F40" s="282"/>
      <c r="G40" s="286" t="s">
        <v>1126</v>
      </c>
      <c r="H40" s="388" t="s">
        <v>1127</v>
      </c>
      <c r="I40" s="515">
        <v>0</v>
      </c>
      <c r="J40" s="282" t="s">
        <v>1039</v>
      </c>
      <c r="K40" s="47"/>
      <c r="L40" s="47"/>
      <c r="M40" s="47"/>
      <c r="N40" s="47"/>
      <c r="O40" s="47"/>
      <c r="P40" s="47"/>
      <c r="Q40" s="47"/>
      <c r="R40" s="47"/>
      <c r="S40" s="47"/>
      <c r="T40" s="47"/>
      <c r="U40" s="47"/>
      <c r="V40" s="47"/>
      <c r="W40" s="47"/>
      <c r="X40" s="47"/>
      <c r="Y40" s="47"/>
      <c r="Z40" s="47"/>
    </row>
    <row r="41" spans="1:26" ht="114.75">
      <c r="A41" s="283" t="s">
        <v>1476</v>
      </c>
      <c r="B41" s="221" t="s">
        <v>422</v>
      </c>
      <c r="C41" s="221" t="s">
        <v>1477</v>
      </c>
      <c r="D41" s="197" t="s">
        <v>1478</v>
      </c>
      <c r="E41" s="383" t="s">
        <v>1479</v>
      </c>
      <c r="F41" s="280"/>
      <c r="G41" s="283" t="s">
        <v>1480</v>
      </c>
      <c r="H41" s="283">
        <v>4</v>
      </c>
      <c r="I41" s="272">
        <v>100</v>
      </c>
      <c r="J41" s="221" t="s">
        <v>1476</v>
      </c>
      <c r="K41" s="47"/>
      <c r="L41" s="47"/>
      <c r="M41" s="47"/>
      <c r="N41" s="47"/>
      <c r="O41" s="47"/>
      <c r="P41" s="47"/>
      <c r="Q41" s="47"/>
      <c r="R41" s="47"/>
      <c r="S41" s="47"/>
      <c r="T41" s="47"/>
      <c r="U41" s="47"/>
      <c r="V41" s="47"/>
      <c r="W41" s="47"/>
      <c r="X41" s="47"/>
      <c r="Y41" s="47"/>
      <c r="Z41" s="47"/>
    </row>
    <row r="42" spans="1:26" ht="63.75">
      <c r="A42" s="283" t="s">
        <v>1476</v>
      </c>
      <c r="B42" s="221" t="s">
        <v>422</v>
      </c>
      <c r="C42" s="221" t="s">
        <v>1481</v>
      </c>
      <c r="D42" s="197" t="s">
        <v>1482</v>
      </c>
      <c r="E42" s="264" t="s">
        <v>1483</v>
      </c>
      <c r="F42" s="280"/>
      <c r="G42" s="283" t="s">
        <v>1484</v>
      </c>
      <c r="H42" s="384">
        <v>2</v>
      </c>
      <c r="I42" s="283">
        <v>75</v>
      </c>
      <c r="J42" s="221" t="s">
        <v>1476</v>
      </c>
      <c r="K42" s="47"/>
      <c r="L42" s="47"/>
      <c r="M42" s="47"/>
      <c r="N42" s="47"/>
      <c r="O42" s="47"/>
      <c r="P42" s="47"/>
      <c r="Q42" s="47"/>
      <c r="R42" s="47"/>
      <c r="S42" s="47"/>
      <c r="T42" s="47"/>
      <c r="U42" s="47"/>
      <c r="V42" s="47"/>
      <c r="W42" s="47"/>
      <c r="X42" s="47"/>
      <c r="Y42" s="47"/>
      <c r="Z42" s="47"/>
    </row>
    <row r="43" spans="1:26" ht="51">
      <c r="A43" s="283" t="s">
        <v>1485</v>
      </c>
      <c r="B43" s="221" t="s">
        <v>422</v>
      </c>
      <c r="C43" s="182" t="s">
        <v>1486</v>
      </c>
      <c r="D43" s="197" t="s">
        <v>1487</v>
      </c>
      <c r="E43" s="498" t="s">
        <v>1488</v>
      </c>
      <c r="F43" s="283"/>
      <c r="G43" s="191" t="s">
        <v>1489</v>
      </c>
      <c r="H43" s="199">
        <v>5</v>
      </c>
      <c r="I43" s="283">
        <v>125</v>
      </c>
      <c r="J43" s="221" t="s">
        <v>1476</v>
      </c>
      <c r="K43" s="47"/>
      <c r="L43" s="47"/>
      <c r="M43" s="47"/>
      <c r="N43" s="47"/>
      <c r="O43" s="47"/>
      <c r="P43" s="47"/>
      <c r="Q43" s="47"/>
      <c r="R43" s="47"/>
      <c r="S43" s="47"/>
      <c r="T43" s="47"/>
      <c r="U43" s="47"/>
      <c r="V43" s="47"/>
      <c r="W43" s="47"/>
      <c r="X43" s="47"/>
      <c r="Y43" s="47"/>
      <c r="Z43" s="47"/>
    </row>
    <row r="44" spans="1:26" ht="204">
      <c r="A44" s="283" t="s">
        <v>1476</v>
      </c>
      <c r="B44" s="221" t="s">
        <v>422</v>
      </c>
      <c r="C44" s="221" t="s">
        <v>1490</v>
      </c>
      <c r="D44" s="197" t="s">
        <v>1491</v>
      </c>
      <c r="E44" s="264" t="s">
        <v>1492</v>
      </c>
      <c r="F44" s="283"/>
      <c r="G44" s="283" t="s">
        <v>1480</v>
      </c>
      <c r="H44" s="283">
        <v>4</v>
      </c>
      <c r="I44" s="272">
        <v>100</v>
      </c>
      <c r="J44" s="221" t="s">
        <v>1476</v>
      </c>
      <c r="K44" s="47"/>
      <c r="L44" s="47"/>
      <c r="M44" s="47"/>
      <c r="N44" s="47"/>
      <c r="O44" s="47"/>
      <c r="P44" s="47"/>
      <c r="Q44" s="47"/>
      <c r="R44" s="47"/>
      <c r="S44" s="47"/>
      <c r="T44" s="47"/>
      <c r="U44" s="47"/>
      <c r="V44" s="47"/>
      <c r="W44" s="47"/>
      <c r="X44" s="47"/>
      <c r="Y44" s="47"/>
      <c r="Z44" s="47"/>
    </row>
    <row r="45" spans="1:26" ht="153">
      <c r="A45" s="283" t="s">
        <v>1485</v>
      </c>
      <c r="B45" s="221" t="s">
        <v>422</v>
      </c>
      <c r="C45" s="221" t="s">
        <v>1493</v>
      </c>
      <c r="D45" s="221" t="s">
        <v>1494</v>
      </c>
      <c r="E45" s="221" t="s">
        <v>1495</v>
      </c>
      <c r="F45" s="221"/>
      <c r="G45" s="199">
        <v>50</v>
      </c>
      <c r="H45" s="406"/>
      <c r="I45" s="199">
        <v>50</v>
      </c>
      <c r="J45" s="221" t="s">
        <v>1476</v>
      </c>
      <c r="K45" s="47"/>
      <c r="L45" s="47"/>
      <c r="M45" s="47"/>
      <c r="N45" s="47"/>
      <c r="O45" s="47"/>
      <c r="P45" s="47"/>
      <c r="Q45" s="47"/>
      <c r="R45" s="47"/>
      <c r="S45" s="47"/>
      <c r="T45" s="47"/>
      <c r="U45" s="47"/>
      <c r="V45" s="47"/>
      <c r="W45" s="47"/>
      <c r="X45" s="47"/>
      <c r="Y45" s="47"/>
      <c r="Z45" s="47"/>
    </row>
    <row r="46" spans="1:26" ht="165.75">
      <c r="A46" s="283" t="s">
        <v>1485</v>
      </c>
      <c r="B46" s="221" t="s">
        <v>422</v>
      </c>
      <c r="C46" s="221" t="s">
        <v>1496</v>
      </c>
      <c r="D46" s="221" t="s">
        <v>513</v>
      </c>
      <c r="E46" s="221"/>
      <c r="F46" s="516">
        <v>44908</v>
      </c>
      <c r="G46" s="199" t="s">
        <v>1497</v>
      </c>
      <c r="H46" s="406"/>
      <c r="I46" s="199">
        <v>50</v>
      </c>
      <c r="J46" s="221" t="s">
        <v>1476</v>
      </c>
      <c r="K46" s="47"/>
      <c r="L46" s="47"/>
      <c r="M46" s="47"/>
      <c r="N46" s="47"/>
      <c r="O46" s="47"/>
      <c r="P46" s="47"/>
      <c r="Q46" s="47"/>
      <c r="R46" s="47"/>
      <c r="S46" s="47"/>
      <c r="T46" s="47"/>
      <c r="U46" s="47"/>
      <c r="V46" s="47"/>
      <c r="W46" s="47"/>
      <c r="X46" s="47"/>
      <c r="Y46" s="47"/>
      <c r="Z46" s="47"/>
    </row>
    <row r="47" spans="1:26" ht="102">
      <c r="A47" s="283" t="s">
        <v>1485</v>
      </c>
      <c r="B47" s="221" t="s">
        <v>422</v>
      </c>
      <c r="C47" s="221" t="s">
        <v>1498</v>
      </c>
      <c r="D47" s="221" t="s">
        <v>513</v>
      </c>
      <c r="E47" s="221"/>
      <c r="F47" s="516">
        <v>44921</v>
      </c>
      <c r="G47" s="199" t="s">
        <v>1497</v>
      </c>
      <c r="H47" s="406"/>
      <c r="I47" s="199">
        <v>50</v>
      </c>
      <c r="J47" s="221" t="s">
        <v>1476</v>
      </c>
      <c r="K47" s="47"/>
      <c r="L47" s="47"/>
      <c r="M47" s="47"/>
      <c r="N47" s="47"/>
      <c r="O47" s="47"/>
      <c r="P47" s="47"/>
      <c r="Q47" s="47"/>
      <c r="R47" s="47"/>
      <c r="S47" s="47"/>
      <c r="T47" s="47"/>
      <c r="U47" s="47"/>
      <c r="V47" s="47"/>
      <c r="W47" s="47"/>
      <c r="X47" s="47"/>
      <c r="Y47" s="47"/>
      <c r="Z47" s="47"/>
    </row>
    <row r="48" spans="1:26" ht="165.75">
      <c r="A48" s="283" t="s">
        <v>1485</v>
      </c>
      <c r="B48" s="221" t="s">
        <v>422</v>
      </c>
      <c r="C48" s="221" t="s">
        <v>1499</v>
      </c>
      <c r="D48" s="221" t="s">
        <v>513</v>
      </c>
      <c r="E48" s="221"/>
      <c r="F48" s="516">
        <v>44880</v>
      </c>
      <c r="G48" s="199" t="s">
        <v>1497</v>
      </c>
      <c r="H48" s="406"/>
      <c r="I48" s="199">
        <v>50</v>
      </c>
      <c r="J48" s="221" t="s">
        <v>1476</v>
      </c>
      <c r="K48" s="47"/>
      <c r="L48" s="47"/>
      <c r="M48" s="47"/>
      <c r="N48" s="47"/>
      <c r="O48" s="47"/>
      <c r="P48" s="47"/>
      <c r="Q48" s="47"/>
      <c r="R48" s="47"/>
      <c r="S48" s="47"/>
      <c r="T48" s="47"/>
      <c r="U48" s="47"/>
      <c r="V48" s="47"/>
      <c r="W48" s="47"/>
      <c r="X48" s="47"/>
      <c r="Y48" s="47"/>
      <c r="Z48" s="47"/>
    </row>
    <row r="49" spans="1:26" ht="178.5">
      <c r="A49" s="283" t="s">
        <v>1485</v>
      </c>
      <c r="B49" s="221" t="s">
        <v>422</v>
      </c>
      <c r="C49" s="221" t="s">
        <v>1500</v>
      </c>
      <c r="D49" s="221" t="s">
        <v>513</v>
      </c>
      <c r="E49" s="221"/>
      <c r="F49" s="516">
        <v>44854</v>
      </c>
      <c r="G49" s="199" t="s">
        <v>1497</v>
      </c>
      <c r="H49" s="406"/>
      <c r="I49" s="199">
        <v>50</v>
      </c>
      <c r="J49" s="221" t="s">
        <v>1476</v>
      </c>
      <c r="K49" s="47"/>
      <c r="L49" s="47"/>
      <c r="M49" s="47"/>
      <c r="N49" s="47"/>
      <c r="O49" s="47"/>
      <c r="P49" s="47"/>
      <c r="Q49" s="47"/>
      <c r="R49" s="47"/>
      <c r="S49" s="47"/>
      <c r="T49" s="47"/>
      <c r="U49" s="47"/>
      <c r="V49" s="47"/>
      <c r="W49" s="47"/>
      <c r="X49" s="47"/>
      <c r="Y49" s="47"/>
      <c r="Z49" s="47"/>
    </row>
    <row r="50" spans="1:26" ht="191.25">
      <c r="A50" s="283" t="s">
        <v>1485</v>
      </c>
      <c r="B50" s="221" t="s">
        <v>422</v>
      </c>
      <c r="C50" s="221" t="s">
        <v>1501</v>
      </c>
      <c r="D50" s="221" t="s">
        <v>661</v>
      </c>
      <c r="E50" s="221"/>
      <c r="F50" s="516">
        <v>44833</v>
      </c>
      <c r="G50" s="199" t="s">
        <v>1497</v>
      </c>
      <c r="H50" s="406"/>
      <c r="I50" s="199">
        <v>50</v>
      </c>
      <c r="J50" s="221" t="s">
        <v>1476</v>
      </c>
      <c r="K50" s="47"/>
      <c r="L50" s="47"/>
      <c r="M50" s="47"/>
      <c r="N50" s="47"/>
      <c r="O50" s="47"/>
      <c r="P50" s="47"/>
      <c r="Q50" s="47"/>
      <c r="R50" s="47"/>
      <c r="S50" s="47"/>
      <c r="T50" s="47"/>
      <c r="U50" s="47"/>
      <c r="V50" s="47"/>
      <c r="W50" s="47"/>
      <c r="X50" s="47"/>
      <c r="Y50" s="47"/>
      <c r="Z50" s="47"/>
    </row>
    <row r="51" spans="1:26" ht="102">
      <c r="A51" s="283" t="s">
        <v>1485</v>
      </c>
      <c r="B51" s="221" t="s">
        <v>422</v>
      </c>
      <c r="C51" s="221" t="s">
        <v>1502</v>
      </c>
      <c r="D51" s="221" t="s">
        <v>513</v>
      </c>
      <c r="E51" s="221"/>
      <c r="F51" s="516">
        <v>44790</v>
      </c>
      <c r="G51" s="199" t="s">
        <v>1497</v>
      </c>
      <c r="H51" s="406"/>
      <c r="I51" s="199">
        <v>50</v>
      </c>
      <c r="J51" s="221" t="s">
        <v>1476</v>
      </c>
      <c r="K51" s="47"/>
      <c r="L51" s="47"/>
      <c r="M51" s="47"/>
      <c r="N51" s="47"/>
      <c r="O51" s="47"/>
      <c r="P51" s="47"/>
      <c r="Q51" s="47"/>
      <c r="R51" s="47"/>
      <c r="S51" s="47"/>
      <c r="T51" s="47"/>
      <c r="U51" s="47"/>
      <c r="V51" s="47"/>
      <c r="W51" s="47"/>
      <c r="X51" s="47"/>
      <c r="Y51" s="47"/>
      <c r="Z51" s="47"/>
    </row>
    <row r="52" spans="1:26" ht="127.5">
      <c r="A52" s="283" t="s">
        <v>1485</v>
      </c>
      <c r="B52" s="221" t="s">
        <v>422</v>
      </c>
      <c r="C52" s="221" t="s">
        <v>1503</v>
      </c>
      <c r="D52" s="221" t="s">
        <v>513</v>
      </c>
      <c r="E52" s="221"/>
      <c r="F52" s="516">
        <v>44901</v>
      </c>
      <c r="G52" s="199" t="s">
        <v>1497</v>
      </c>
      <c r="H52" s="406"/>
      <c r="I52" s="199">
        <v>50</v>
      </c>
      <c r="J52" s="221" t="s">
        <v>1476</v>
      </c>
      <c r="K52" s="47"/>
      <c r="L52" s="47"/>
      <c r="M52" s="47"/>
      <c r="N52" s="47"/>
      <c r="O52" s="47"/>
      <c r="P52" s="47"/>
      <c r="Q52" s="47"/>
      <c r="R52" s="47"/>
      <c r="S52" s="47"/>
      <c r="T52" s="47"/>
      <c r="U52" s="47"/>
      <c r="V52" s="47"/>
      <c r="W52" s="47"/>
      <c r="X52" s="47"/>
      <c r="Y52" s="47"/>
      <c r="Z52" s="47"/>
    </row>
    <row r="53" spans="1:26" ht="102">
      <c r="A53" s="283" t="s">
        <v>1485</v>
      </c>
      <c r="B53" s="221" t="s">
        <v>422</v>
      </c>
      <c r="C53" s="221" t="s">
        <v>1504</v>
      </c>
      <c r="D53" s="221" t="s">
        <v>513</v>
      </c>
      <c r="E53" s="221"/>
      <c r="F53" s="516">
        <v>44881</v>
      </c>
      <c r="G53" s="199" t="s">
        <v>1497</v>
      </c>
      <c r="H53" s="406"/>
      <c r="I53" s="199">
        <v>50</v>
      </c>
      <c r="J53" s="221" t="s">
        <v>1476</v>
      </c>
      <c r="K53" s="47"/>
      <c r="L53" s="47"/>
      <c r="M53" s="47"/>
      <c r="N53" s="47"/>
      <c r="O53" s="47"/>
      <c r="P53" s="47"/>
      <c r="Q53" s="47"/>
      <c r="R53" s="47"/>
      <c r="S53" s="47"/>
      <c r="T53" s="47"/>
      <c r="U53" s="47"/>
      <c r="V53" s="47"/>
      <c r="W53" s="47"/>
      <c r="X53" s="47"/>
      <c r="Y53" s="47"/>
      <c r="Z53" s="47"/>
    </row>
    <row r="54" spans="1:26" ht="140.25">
      <c r="A54" s="283" t="s">
        <v>1485</v>
      </c>
      <c r="B54" s="221" t="s">
        <v>422</v>
      </c>
      <c r="C54" s="221" t="s">
        <v>1505</v>
      </c>
      <c r="D54" s="221" t="s">
        <v>513</v>
      </c>
      <c r="E54" s="221"/>
      <c r="F54" s="516">
        <v>44784</v>
      </c>
      <c r="G54" s="199" t="s">
        <v>1497</v>
      </c>
      <c r="H54" s="406"/>
      <c r="I54" s="199">
        <v>50</v>
      </c>
      <c r="J54" s="221" t="s">
        <v>1476</v>
      </c>
      <c r="K54" s="47"/>
      <c r="L54" s="47"/>
      <c r="M54" s="47"/>
      <c r="N54" s="47"/>
      <c r="O54" s="47"/>
      <c r="P54" s="47"/>
      <c r="Q54" s="47"/>
      <c r="R54" s="47"/>
      <c r="S54" s="47"/>
      <c r="T54" s="47"/>
      <c r="U54" s="47"/>
      <c r="V54" s="47"/>
      <c r="W54" s="47"/>
      <c r="X54" s="47"/>
      <c r="Y54" s="47"/>
      <c r="Z54" s="47"/>
    </row>
    <row r="55" spans="1:26" ht="127.5">
      <c r="A55" s="283" t="s">
        <v>1485</v>
      </c>
      <c r="B55" s="221" t="s">
        <v>422</v>
      </c>
      <c r="C55" s="221" t="s">
        <v>1506</v>
      </c>
      <c r="D55" s="221" t="s">
        <v>513</v>
      </c>
      <c r="E55" s="221"/>
      <c r="F55" s="516">
        <v>44763</v>
      </c>
      <c r="G55" s="199" t="s">
        <v>1497</v>
      </c>
      <c r="H55" s="406"/>
      <c r="I55" s="199">
        <v>50</v>
      </c>
      <c r="J55" s="221" t="s">
        <v>1476</v>
      </c>
      <c r="K55" s="47"/>
      <c r="L55" s="47"/>
      <c r="M55" s="47"/>
      <c r="N55" s="47"/>
      <c r="O55" s="47"/>
      <c r="P55" s="47"/>
      <c r="Q55" s="47"/>
      <c r="R55" s="47"/>
      <c r="S55" s="47"/>
      <c r="T55" s="47"/>
      <c r="U55" s="47"/>
      <c r="V55" s="47"/>
      <c r="W55" s="47"/>
      <c r="X55" s="47"/>
      <c r="Y55" s="47"/>
      <c r="Z55" s="47"/>
    </row>
    <row r="56" spans="1:26" ht="140.25">
      <c r="A56" s="283" t="s">
        <v>1485</v>
      </c>
      <c r="B56" s="221" t="s">
        <v>422</v>
      </c>
      <c r="C56" s="221" t="s">
        <v>1507</v>
      </c>
      <c r="D56" s="221" t="s">
        <v>513</v>
      </c>
      <c r="E56" s="221"/>
      <c r="F56" s="516">
        <v>44713</v>
      </c>
      <c r="G56" s="199" t="s">
        <v>1497</v>
      </c>
      <c r="H56" s="406"/>
      <c r="I56" s="199">
        <v>50</v>
      </c>
      <c r="J56" s="221" t="s">
        <v>1476</v>
      </c>
      <c r="K56" s="47"/>
      <c r="L56" s="47"/>
      <c r="M56" s="47"/>
      <c r="N56" s="47"/>
      <c r="O56" s="47"/>
      <c r="P56" s="47"/>
      <c r="Q56" s="47"/>
      <c r="R56" s="47"/>
      <c r="S56" s="47"/>
      <c r="T56" s="47"/>
      <c r="U56" s="47"/>
      <c r="V56" s="47"/>
      <c r="W56" s="47"/>
      <c r="X56" s="47"/>
      <c r="Y56" s="47"/>
      <c r="Z56" s="47"/>
    </row>
    <row r="57" spans="1:26" ht="165.75">
      <c r="A57" s="283" t="s">
        <v>1485</v>
      </c>
      <c r="B57" s="221" t="s">
        <v>422</v>
      </c>
      <c r="C57" s="221" t="s">
        <v>1508</v>
      </c>
      <c r="D57" s="221" t="s">
        <v>513</v>
      </c>
      <c r="E57" s="221"/>
      <c r="F57" s="516">
        <v>44696</v>
      </c>
      <c r="G57" s="199" t="s">
        <v>1497</v>
      </c>
      <c r="H57" s="406"/>
      <c r="I57" s="199">
        <v>50</v>
      </c>
      <c r="J57" s="221" t="s">
        <v>1476</v>
      </c>
      <c r="K57" s="47"/>
      <c r="L57" s="47"/>
      <c r="M57" s="47"/>
      <c r="N57" s="47"/>
      <c r="O57" s="47"/>
      <c r="P57" s="47"/>
      <c r="Q57" s="47"/>
      <c r="R57" s="47"/>
      <c r="S57" s="47"/>
      <c r="T57" s="47"/>
      <c r="U57" s="47"/>
      <c r="V57" s="47"/>
      <c r="W57" s="47"/>
      <c r="X57" s="47"/>
      <c r="Y57" s="47"/>
      <c r="Z57" s="47"/>
    </row>
    <row r="58" spans="1:26" ht="89.25">
      <c r="A58" s="283" t="s">
        <v>1485</v>
      </c>
      <c r="B58" s="221" t="s">
        <v>422</v>
      </c>
      <c r="C58" s="221" t="s">
        <v>1509</v>
      </c>
      <c r="D58" s="221" t="s">
        <v>513</v>
      </c>
      <c r="E58" s="221"/>
      <c r="F58" s="516">
        <v>44670</v>
      </c>
      <c r="G58" s="199" t="s">
        <v>1497</v>
      </c>
      <c r="H58" s="406"/>
      <c r="I58" s="199">
        <v>50</v>
      </c>
      <c r="J58" s="221" t="s">
        <v>1476</v>
      </c>
      <c r="K58" s="47"/>
      <c r="L58" s="47"/>
      <c r="M58" s="47"/>
      <c r="N58" s="47"/>
      <c r="O58" s="47"/>
      <c r="P58" s="47"/>
      <c r="Q58" s="47"/>
      <c r="R58" s="47"/>
      <c r="S58" s="47"/>
      <c r="T58" s="47"/>
      <c r="U58" s="47"/>
      <c r="V58" s="47"/>
      <c r="W58" s="47"/>
      <c r="X58" s="47"/>
      <c r="Y58" s="47"/>
      <c r="Z58" s="47"/>
    </row>
    <row r="59" spans="1:26" ht="89.25">
      <c r="A59" s="283" t="s">
        <v>1485</v>
      </c>
      <c r="B59" s="221" t="s">
        <v>422</v>
      </c>
      <c r="C59" s="221" t="s">
        <v>1510</v>
      </c>
      <c r="D59" s="221" t="s">
        <v>513</v>
      </c>
      <c r="E59" s="221"/>
      <c r="F59" s="516">
        <v>44641</v>
      </c>
      <c r="G59" s="199" t="s">
        <v>1497</v>
      </c>
      <c r="H59" s="406"/>
      <c r="I59" s="199">
        <v>50</v>
      </c>
      <c r="J59" s="221" t="s">
        <v>1476</v>
      </c>
      <c r="K59" s="47"/>
      <c r="L59" s="47"/>
      <c r="M59" s="47"/>
      <c r="N59" s="47"/>
      <c r="O59" s="47"/>
      <c r="P59" s="47"/>
      <c r="Q59" s="47"/>
      <c r="R59" s="47"/>
      <c r="S59" s="47"/>
      <c r="T59" s="47"/>
      <c r="U59" s="47"/>
      <c r="V59" s="47"/>
      <c r="W59" s="47"/>
      <c r="X59" s="47"/>
      <c r="Y59" s="47"/>
      <c r="Z59" s="47"/>
    </row>
    <row r="60" spans="1:26" ht="63.75">
      <c r="A60" s="283" t="s">
        <v>1485</v>
      </c>
      <c r="B60" s="221" t="s">
        <v>422</v>
      </c>
      <c r="C60" s="221" t="s">
        <v>1511</v>
      </c>
      <c r="D60" s="221" t="s">
        <v>513</v>
      </c>
      <c r="E60" s="221"/>
      <c r="F60" s="516">
        <v>44628</v>
      </c>
      <c r="G60" s="199" t="s">
        <v>1497</v>
      </c>
      <c r="H60" s="406"/>
      <c r="I60" s="199">
        <v>50</v>
      </c>
      <c r="J60" s="221" t="s">
        <v>1476</v>
      </c>
      <c r="K60" s="47"/>
      <c r="L60" s="47"/>
      <c r="M60" s="47"/>
      <c r="N60" s="47"/>
      <c r="O60" s="47"/>
      <c r="P60" s="47"/>
      <c r="Q60" s="47"/>
      <c r="R60" s="47"/>
      <c r="S60" s="47"/>
      <c r="T60" s="47"/>
      <c r="U60" s="47"/>
      <c r="V60" s="47"/>
      <c r="W60" s="47"/>
      <c r="X60" s="47"/>
      <c r="Y60" s="47"/>
      <c r="Z60" s="47"/>
    </row>
    <row r="61" spans="1:26" ht="102">
      <c r="A61" s="283" t="s">
        <v>1485</v>
      </c>
      <c r="B61" s="221" t="s">
        <v>422</v>
      </c>
      <c r="C61" s="221" t="s">
        <v>1512</v>
      </c>
      <c r="D61" s="221" t="s">
        <v>513</v>
      </c>
      <c r="E61" s="221"/>
      <c r="F61" s="516">
        <v>44609</v>
      </c>
      <c r="G61" s="199" t="s">
        <v>1497</v>
      </c>
      <c r="H61" s="406"/>
      <c r="I61" s="199">
        <v>50</v>
      </c>
      <c r="J61" s="221" t="s">
        <v>1476</v>
      </c>
      <c r="K61" s="47"/>
      <c r="L61" s="47"/>
      <c r="M61" s="47"/>
      <c r="N61" s="47"/>
      <c r="O61" s="47"/>
      <c r="P61" s="47"/>
      <c r="Q61" s="47"/>
      <c r="R61" s="47"/>
      <c r="S61" s="47"/>
      <c r="T61" s="47"/>
      <c r="U61" s="47"/>
      <c r="V61" s="47"/>
      <c r="W61" s="47"/>
      <c r="X61" s="47"/>
      <c r="Y61" s="47"/>
      <c r="Z61" s="47"/>
    </row>
    <row r="62" spans="1:26" ht="102">
      <c r="A62" s="283" t="s">
        <v>1485</v>
      </c>
      <c r="B62" s="221" t="s">
        <v>422</v>
      </c>
      <c r="C62" s="221" t="s">
        <v>1513</v>
      </c>
      <c r="D62" s="221" t="s">
        <v>513</v>
      </c>
      <c r="E62" s="221"/>
      <c r="F62" s="516">
        <v>44578</v>
      </c>
      <c r="G62" s="199" t="s">
        <v>1497</v>
      </c>
      <c r="H62" s="406"/>
      <c r="I62" s="199">
        <v>50</v>
      </c>
      <c r="J62" s="221" t="s">
        <v>1476</v>
      </c>
      <c r="K62" s="47"/>
      <c r="L62" s="47"/>
      <c r="M62" s="47"/>
      <c r="N62" s="47"/>
      <c r="O62" s="47"/>
      <c r="P62" s="47"/>
      <c r="Q62" s="47"/>
      <c r="R62" s="47"/>
      <c r="S62" s="47"/>
      <c r="T62" s="47"/>
      <c r="U62" s="47"/>
      <c r="V62" s="47"/>
      <c r="W62" s="47"/>
      <c r="X62" s="47"/>
      <c r="Y62" s="47"/>
      <c r="Z62" s="47"/>
    </row>
    <row r="63" spans="1:26" ht="140.25">
      <c r="A63" s="283" t="s">
        <v>1485</v>
      </c>
      <c r="B63" s="221" t="s">
        <v>422</v>
      </c>
      <c r="C63" s="221" t="s">
        <v>1514</v>
      </c>
      <c r="D63" s="221" t="s">
        <v>513</v>
      </c>
      <c r="E63" s="221"/>
      <c r="F63" s="516">
        <v>44907</v>
      </c>
      <c r="G63" s="199" t="s">
        <v>1497</v>
      </c>
      <c r="H63" s="406"/>
      <c r="I63" s="199">
        <v>50</v>
      </c>
      <c r="J63" s="221" t="s">
        <v>1476</v>
      </c>
      <c r="K63" s="47"/>
      <c r="L63" s="47"/>
      <c r="M63" s="47"/>
      <c r="N63" s="47"/>
      <c r="O63" s="47"/>
      <c r="P63" s="47"/>
      <c r="Q63" s="47"/>
      <c r="R63" s="47"/>
      <c r="S63" s="47"/>
      <c r="T63" s="47"/>
      <c r="U63" s="47"/>
      <c r="V63" s="47"/>
      <c r="W63" s="47"/>
      <c r="X63" s="47"/>
      <c r="Y63" s="47"/>
      <c r="Z63" s="47"/>
    </row>
    <row r="64" spans="1:26" ht="267.75">
      <c r="A64" s="283" t="s">
        <v>1485</v>
      </c>
      <c r="B64" s="221" t="s">
        <v>422</v>
      </c>
      <c r="C64" s="221" t="s">
        <v>1515</v>
      </c>
      <c r="D64" s="221" t="s">
        <v>1516</v>
      </c>
      <c r="E64" s="221" t="s">
        <v>1517</v>
      </c>
      <c r="F64" s="516">
        <v>44719</v>
      </c>
      <c r="G64" s="199">
        <v>10</v>
      </c>
      <c r="H64" s="406"/>
      <c r="I64" s="199">
        <v>10</v>
      </c>
      <c r="J64" s="221" t="s">
        <v>1476</v>
      </c>
      <c r="K64" s="47"/>
      <c r="L64" s="47"/>
      <c r="M64" s="47"/>
      <c r="N64" s="47"/>
      <c r="O64" s="47"/>
      <c r="P64" s="47"/>
      <c r="Q64" s="47"/>
      <c r="R64" s="47"/>
      <c r="S64" s="47"/>
      <c r="T64" s="47"/>
      <c r="U64" s="47"/>
      <c r="V64" s="47"/>
      <c r="W64" s="47"/>
      <c r="X64" s="47"/>
      <c r="Y64" s="47"/>
      <c r="Z64" s="47"/>
    </row>
    <row r="65" spans="1:26" ht="127.5">
      <c r="A65" s="283" t="s">
        <v>1485</v>
      </c>
      <c r="B65" s="221" t="s">
        <v>422</v>
      </c>
      <c r="C65" s="221" t="s">
        <v>1518</v>
      </c>
      <c r="D65" s="221" t="s">
        <v>1516</v>
      </c>
      <c r="E65" s="221" t="s">
        <v>1517</v>
      </c>
      <c r="F65" s="516">
        <v>44714</v>
      </c>
      <c r="G65" s="199">
        <v>10</v>
      </c>
      <c r="H65" s="406"/>
      <c r="I65" s="199">
        <v>10</v>
      </c>
      <c r="J65" s="221" t="s">
        <v>1476</v>
      </c>
      <c r="K65" s="47"/>
      <c r="L65" s="47"/>
      <c r="M65" s="47"/>
      <c r="N65" s="47"/>
      <c r="O65" s="47"/>
      <c r="P65" s="47"/>
      <c r="Q65" s="47"/>
      <c r="R65" s="47"/>
      <c r="S65" s="47"/>
      <c r="T65" s="47"/>
      <c r="U65" s="47"/>
      <c r="V65" s="47"/>
      <c r="W65" s="47"/>
      <c r="X65" s="47"/>
      <c r="Y65" s="47"/>
      <c r="Z65" s="47"/>
    </row>
    <row r="66" spans="1:26" ht="102">
      <c r="A66" s="283" t="s">
        <v>1485</v>
      </c>
      <c r="B66" s="221" t="s">
        <v>422</v>
      </c>
      <c r="C66" s="221" t="s">
        <v>1519</v>
      </c>
      <c r="D66" s="221" t="s">
        <v>1516</v>
      </c>
      <c r="E66" s="221" t="s">
        <v>1517</v>
      </c>
      <c r="F66" s="516">
        <v>44719</v>
      </c>
      <c r="G66" s="199">
        <v>10</v>
      </c>
      <c r="H66" s="406"/>
      <c r="I66" s="199">
        <v>10</v>
      </c>
      <c r="J66" s="221" t="s">
        <v>1476</v>
      </c>
      <c r="K66" s="47"/>
      <c r="L66" s="47"/>
      <c r="M66" s="47"/>
      <c r="N66" s="47"/>
      <c r="O66" s="47"/>
      <c r="P66" s="47"/>
      <c r="Q66" s="47"/>
      <c r="R66" s="47"/>
      <c r="S66" s="47"/>
      <c r="T66" s="47"/>
      <c r="U66" s="47"/>
      <c r="V66" s="47"/>
      <c r="W66" s="47"/>
      <c r="X66" s="47"/>
      <c r="Y66" s="47"/>
      <c r="Z66" s="47"/>
    </row>
    <row r="67" spans="1:26" ht="127.5">
      <c r="A67" s="283" t="s">
        <v>1485</v>
      </c>
      <c r="B67" s="221" t="s">
        <v>422</v>
      </c>
      <c r="C67" s="221" t="s">
        <v>1520</v>
      </c>
      <c r="D67" s="221" t="s">
        <v>1516</v>
      </c>
      <c r="E67" s="221" t="s">
        <v>1517</v>
      </c>
      <c r="F67" s="516">
        <v>44712</v>
      </c>
      <c r="G67" s="199">
        <v>10</v>
      </c>
      <c r="H67" s="406"/>
      <c r="I67" s="199">
        <v>10</v>
      </c>
      <c r="J67" s="221" t="s">
        <v>1476</v>
      </c>
      <c r="K67" s="47"/>
      <c r="L67" s="47"/>
      <c r="M67" s="47"/>
      <c r="N67" s="47"/>
      <c r="O67" s="47"/>
      <c r="P67" s="47"/>
      <c r="Q67" s="47"/>
      <c r="R67" s="47"/>
      <c r="S67" s="47"/>
      <c r="T67" s="47"/>
      <c r="U67" s="47"/>
      <c r="V67" s="47"/>
      <c r="W67" s="47"/>
      <c r="X67" s="47"/>
      <c r="Y67" s="47"/>
      <c r="Z67" s="47"/>
    </row>
    <row r="68" spans="1:26" ht="81">
      <c r="A68" s="221" t="s">
        <v>1580</v>
      </c>
      <c r="B68" s="221" t="s">
        <v>422</v>
      </c>
      <c r="C68" s="221" t="s">
        <v>1637</v>
      </c>
      <c r="D68" s="517" t="s">
        <v>1638</v>
      </c>
      <c r="E68" s="221"/>
      <c r="F68" s="516">
        <v>44711</v>
      </c>
      <c r="G68" s="221">
        <v>50</v>
      </c>
      <c r="H68" s="221"/>
      <c r="I68" s="427">
        <v>50</v>
      </c>
      <c r="J68" s="427" t="s">
        <v>1580</v>
      </c>
      <c r="K68" s="47"/>
      <c r="L68" s="47"/>
      <c r="M68" s="47"/>
      <c r="N68" s="47"/>
      <c r="O68" s="47"/>
      <c r="P68" s="47"/>
      <c r="Q68" s="47"/>
      <c r="R68" s="47"/>
      <c r="S68" s="47"/>
      <c r="T68" s="47"/>
      <c r="U68" s="47"/>
      <c r="V68" s="47"/>
      <c r="W68" s="47"/>
      <c r="X68" s="47"/>
      <c r="Y68" s="47"/>
      <c r="Z68" s="47"/>
    </row>
    <row r="69" spans="1:26" ht="25.5">
      <c r="A69" s="282" t="s">
        <v>1996</v>
      </c>
      <c r="B69" s="282" t="s">
        <v>422</v>
      </c>
      <c r="C69" s="282" t="s">
        <v>461</v>
      </c>
      <c r="D69" s="282" t="s">
        <v>1997</v>
      </c>
      <c r="E69" s="282" t="s">
        <v>729</v>
      </c>
      <c r="F69" s="282"/>
      <c r="G69" s="282">
        <v>50</v>
      </c>
      <c r="H69" s="282">
        <v>4</v>
      </c>
      <c r="I69" s="443">
        <v>100</v>
      </c>
      <c r="J69" s="427" t="s">
        <v>1964</v>
      </c>
      <c r="K69" s="47"/>
      <c r="L69" s="47"/>
      <c r="M69" s="47"/>
      <c r="N69" s="47"/>
      <c r="O69" s="47"/>
      <c r="P69" s="47"/>
      <c r="Q69" s="47"/>
      <c r="R69" s="47"/>
      <c r="S69" s="47"/>
      <c r="T69" s="47"/>
      <c r="U69" s="47"/>
      <c r="V69" s="47"/>
      <c r="W69" s="47"/>
      <c r="X69" s="47"/>
      <c r="Y69" s="47"/>
      <c r="Z69" s="47"/>
    </row>
    <row r="70" spans="1:26" ht="76.5">
      <c r="A70" s="190" t="s">
        <v>2029</v>
      </c>
      <c r="B70" s="190" t="s">
        <v>422</v>
      </c>
      <c r="C70" s="190" t="s">
        <v>461</v>
      </c>
      <c r="D70" s="198" t="s">
        <v>667</v>
      </c>
      <c r="E70" s="437" t="s">
        <v>729</v>
      </c>
      <c r="F70" s="191"/>
      <c r="G70" s="190">
        <v>100</v>
      </c>
      <c r="H70" s="221" t="s">
        <v>1114</v>
      </c>
      <c r="I70" s="504">
        <v>200</v>
      </c>
      <c r="J70" s="190" t="s">
        <v>2029</v>
      </c>
      <c r="K70" s="47"/>
      <c r="L70" s="47"/>
      <c r="M70" s="47"/>
      <c r="N70" s="47"/>
      <c r="O70" s="47"/>
      <c r="P70" s="47"/>
      <c r="Q70" s="47"/>
      <c r="R70" s="47"/>
      <c r="S70" s="47"/>
      <c r="T70" s="47"/>
      <c r="U70" s="47"/>
      <c r="V70" s="47"/>
      <c r="W70" s="47"/>
      <c r="X70" s="47"/>
      <c r="Y70" s="47"/>
      <c r="Z70" s="47"/>
    </row>
    <row r="71" spans="1:26" ht="63.75">
      <c r="A71" s="221" t="s">
        <v>2029</v>
      </c>
      <c r="B71" s="221" t="s">
        <v>422</v>
      </c>
      <c r="C71" s="221" t="s">
        <v>2157</v>
      </c>
      <c r="D71" s="197" t="s">
        <v>2158</v>
      </c>
      <c r="E71" s="398" t="s">
        <v>2159</v>
      </c>
      <c r="F71" s="221"/>
      <c r="G71" s="190">
        <v>50</v>
      </c>
      <c r="H71" s="221" t="s">
        <v>1114</v>
      </c>
      <c r="I71" s="504">
        <v>200</v>
      </c>
      <c r="J71" s="190" t="s">
        <v>2029</v>
      </c>
      <c r="K71" s="47"/>
      <c r="L71" s="47"/>
      <c r="M71" s="47"/>
      <c r="N71" s="47"/>
      <c r="O71" s="47"/>
      <c r="P71" s="47"/>
      <c r="Q71" s="47"/>
      <c r="R71" s="47"/>
      <c r="S71" s="47"/>
      <c r="T71" s="47"/>
      <c r="U71" s="47"/>
      <c r="V71" s="47"/>
      <c r="W71" s="47"/>
      <c r="X71" s="47"/>
      <c r="Y71" s="47"/>
      <c r="Z71" s="47"/>
    </row>
    <row r="72" spans="1:26" ht="76.5">
      <c r="A72" s="221" t="s">
        <v>2029</v>
      </c>
      <c r="B72" s="221" t="s">
        <v>422</v>
      </c>
      <c r="C72" s="182" t="s">
        <v>2160</v>
      </c>
      <c r="D72" s="221" t="s">
        <v>2161</v>
      </c>
      <c r="E72" s="398" t="s">
        <v>2162</v>
      </c>
      <c r="F72" s="221"/>
      <c r="G72" s="190">
        <v>50</v>
      </c>
      <c r="H72" s="221" t="s">
        <v>1127</v>
      </c>
      <c r="I72" s="504">
        <v>75</v>
      </c>
      <c r="J72" s="190" t="s">
        <v>2029</v>
      </c>
      <c r="K72" s="47"/>
      <c r="L72" s="47"/>
      <c r="M72" s="47"/>
      <c r="N72" s="47"/>
      <c r="O72" s="47"/>
      <c r="P72" s="47"/>
      <c r="Q72" s="47"/>
      <c r="R72" s="47"/>
      <c r="S72" s="47"/>
      <c r="T72" s="47"/>
      <c r="U72" s="47"/>
      <c r="V72" s="47"/>
      <c r="W72" s="47"/>
      <c r="X72" s="47"/>
      <c r="Y72" s="47"/>
      <c r="Z72" s="47"/>
    </row>
    <row r="73" spans="1:26" ht="63.75">
      <c r="A73" s="221" t="s">
        <v>2029</v>
      </c>
      <c r="B73" s="221" t="s">
        <v>422</v>
      </c>
      <c r="C73" s="182" t="s">
        <v>2163</v>
      </c>
      <c r="D73" s="221" t="s">
        <v>2164</v>
      </c>
      <c r="E73" s="398" t="s">
        <v>2165</v>
      </c>
      <c r="F73" s="221"/>
      <c r="G73" s="190">
        <v>50</v>
      </c>
      <c r="H73" s="221" t="s">
        <v>1114</v>
      </c>
      <c r="I73" s="504">
        <v>200</v>
      </c>
      <c r="J73" s="190" t="s">
        <v>2029</v>
      </c>
      <c r="K73" s="47"/>
      <c r="L73" s="47"/>
      <c r="M73" s="47"/>
      <c r="N73" s="47"/>
      <c r="O73" s="47"/>
      <c r="P73" s="47"/>
      <c r="Q73" s="47"/>
      <c r="R73" s="47"/>
      <c r="S73" s="47"/>
      <c r="T73" s="47"/>
      <c r="U73" s="47"/>
      <c r="V73" s="47"/>
      <c r="W73" s="47"/>
      <c r="X73" s="47"/>
      <c r="Y73" s="47"/>
      <c r="Z73" s="47"/>
    </row>
    <row r="74" spans="1:26" ht="63.75">
      <c r="A74" s="190" t="s">
        <v>2029</v>
      </c>
      <c r="B74" s="190" t="s">
        <v>422</v>
      </c>
      <c r="C74" s="182" t="s">
        <v>731</v>
      </c>
      <c r="D74" s="221" t="s">
        <v>732</v>
      </c>
      <c r="E74" s="221"/>
      <c r="F74" s="237">
        <v>44784</v>
      </c>
      <c r="G74" s="504">
        <v>10</v>
      </c>
      <c r="H74" s="340"/>
      <c r="I74" s="504">
        <f t="shared" ref="I74:I77" si="1">G74*5</f>
        <v>50</v>
      </c>
      <c r="J74" s="190" t="s">
        <v>2029</v>
      </c>
      <c r="K74" s="47"/>
      <c r="L74" s="47"/>
      <c r="M74" s="47"/>
      <c r="N74" s="47"/>
      <c r="O74" s="47"/>
      <c r="P74" s="47"/>
      <c r="Q74" s="47"/>
      <c r="R74" s="47"/>
      <c r="S74" s="47"/>
      <c r="T74" s="47"/>
      <c r="U74" s="47"/>
      <c r="V74" s="47"/>
      <c r="W74" s="47"/>
      <c r="X74" s="47"/>
      <c r="Y74" s="47"/>
      <c r="Z74" s="47"/>
    </row>
    <row r="75" spans="1:26" ht="63.75">
      <c r="A75" s="221" t="s">
        <v>2029</v>
      </c>
      <c r="B75" s="221" t="s">
        <v>422</v>
      </c>
      <c r="C75" s="182" t="s">
        <v>731</v>
      </c>
      <c r="D75" s="221" t="s">
        <v>732</v>
      </c>
      <c r="E75" s="221"/>
      <c r="F75" s="237">
        <v>44719</v>
      </c>
      <c r="G75" s="504">
        <v>10</v>
      </c>
      <c r="H75" s="340"/>
      <c r="I75" s="504">
        <f t="shared" si="1"/>
        <v>50</v>
      </c>
      <c r="J75" s="190" t="s">
        <v>2029</v>
      </c>
      <c r="K75" s="47"/>
      <c r="L75" s="47"/>
      <c r="M75" s="47"/>
      <c r="N75" s="47"/>
      <c r="O75" s="47"/>
      <c r="P75" s="47"/>
      <c r="Q75" s="47"/>
      <c r="R75" s="47"/>
      <c r="S75" s="47"/>
      <c r="T75" s="47"/>
      <c r="U75" s="47"/>
      <c r="V75" s="47"/>
      <c r="W75" s="47"/>
      <c r="X75" s="47"/>
      <c r="Y75" s="47"/>
      <c r="Z75" s="47"/>
    </row>
    <row r="76" spans="1:26" ht="63.75">
      <c r="A76" s="221" t="s">
        <v>2029</v>
      </c>
      <c r="B76" s="221" t="s">
        <v>422</v>
      </c>
      <c r="C76" s="182" t="s">
        <v>2166</v>
      </c>
      <c r="D76" s="221" t="s">
        <v>2167</v>
      </c>
      <c r="E76" s="221"/>
      <c r="F76" s="237">
        <v>44597</v>
      </c>
      <c r="G76" s="504">
        <v>10</v>
      </c>
      <c r="H76" s="340"/>
      <c r="I76" s="504">
        <f t="shared" si="1"/>
        <v>50</v>
      </c>
      <c r="J76" s="190" t="s">
        <v>2029</v>
      </c>
      <c r="K76" s="47"/>
      <c r="L76" s="47"/>
      <c r="M76" s="47"/>
      <c r="N76" s="47"/>
      <c r="O76" s="47"/>
      <c r="P76" s="47"/>
      <c r="Q76" s="47"/>
      <c r="R76" s="47"/>
      <c r="S76" s="47"/>
      <c r="T76" s="47"/>
      <c r="U76" s="47"/>
      <c r="V76" s="47"/>
      <c r="W76" s="47"/>
      <c r="X76" s="47"/>
      <c r="Y76" s="47"/>
      <c r="Z76" s="47"/>
    </row>
    <row r="77" spans="1:26" ht="38.25">
      <c r="A77" s="221" t="s">
        <v>2029</v>
      </c>
      <c r="B77" s="221" t="s">
        <v>422</v>
      </c>
      <c r="C77" s="182" t="s">
        <v>2168</v>
      </c>
      <c r="D77" s="221" t="s">
        <v>2169</v>
      </c>
      <c r="E77" s="221"/>
      <c r="F77" s="237">
        <v>44570</v>
      </c>
      <c r="G77" s="504">
        <v>10</v>
      </c>
      <c r="H77" s="340"/>
      <c r="I77" s="504">
        <f t="shared" si="1"/>
        <v>50</v>
      </c>
      <c r="J77" s="190" t="s">
        <v>2029</v>
      </c>
      <c r="K77" s="47"/>
      <c r="L77" s="47"/>
      <c r="M77" s="47"/>
      <c r="N77" s="47"/>
      <c r="O77" s="47"/>
      <c r="P77" s="47"/>
      <c r="Q77" s="47"/>
      <c r="R77" s="47"/>
      <c r="S77" s="47"/>
      <c r="T77" s="47"/>
      <c r="U77" s="47"/>
      <c r="V77" s="47"/>
      <c r="W77" s="47"/>
      <c r="X77" s="47"/>
      <c r="Y77" s="47"/>
      <c r="Z77" s="47"/>
    </row>
    <row r="78" spans="1:26" ht="38.25">
      <c r="A78" s="221" t="s">
        <v>2029</v>
      </c>
      <c r="B78" s="221" t="s">
        <v>422</v>
      </c>
      <c r="C78" s="182" t="s">
        <v>2170</v>
      </c>
      <c r="D78" s="221" t="s">
        <v>2171</v>
      </c>
      <c r="E78" s="398" t="s">
        <v>2172</v>
      </c>
      <c r="F78" s="221"/>
      <c r="G78" s="190">
        <v>50</v>
      </c>
      <c r="H78" s="221" t="s">
        <v>1114</v>
      </c>
      <c r="I78" s="504">
        <v>100</v>
      </c>
      <c r="J78" s="190" t="s">
        <v>2029</v>
      </c>
      <c r="K78" s="47"/>
      <c r="L78" s="47"/>
      <c r="M78" s="47"/>
      <c r="N78" s="47"/>
      <c r="O78" s="47"/>
      <c r="P78" s="47"/>
      <c r="Q78" s="47"/>
      <c r="R78" s="47"/>
      <c r="S78" s="47"/>
      <c r="T78" s="47"/>
      <c r="U78" s="47"/>
      <c r="V78" s="47"/>
      <c r="W78" s="47"/>
      <c r="X78" s="47"/>
      <c r="Y78" s="47"/>
      <c r="Z78" s="47"/>
    </row>
    <row r="79" spans="1:26" ht="14.25">
      <c r="A79" s="233" t="s">
        <v>2396</v>
      </c>
      <c r="B79" s="233" t="s">
        <v>422</v>
      </c>
      <c r="C79" s="233" t="s">
        <v>2405</v>
      </c>
      <c r="D79" s="233" t="s">
        <v>3288</v>
      </c>
      <c r="E79" s="306" t="s">
        <v>3289</v>
      </c>
      <c r="F79" s="233"/>
      <c r="G79" s="233">
        <v>400</v>
      </c>
      <c r="H79" s="233">
        <v>3</v>
      </c>
      <c r="I79" s="233">
        <v>400</v>
      </c>
      <c r="J79" s="233" t="s">
        <v>2396</v>
      </c>
      <c r="K79" s="231"/>
      <c r="L79" s="47"/>
      <c r="M79" s="47"/>
      <c r="N79" s="47"/>
      <c r="O79" s="47"/>
      <c r="P79" s="47"/>
      <c r="Q79" s="47"/>
      <c r="R79" s="47"/>
      <c r="S79" s="47"/>
      <c r="T79" s="47"/>
      <c r="U79" s="47"/>
      <c r="V79" s="47"/>
      <c r="W79" s="47"/>
      <c r="X79" s="47"/>
      <c r="Y79" s="47"/>
      <c r="Z79" s="47"/>
    </row>
    <row r="80" spans="1:26" ht="14.25">
      <c r="A80" s="233" t="s">
        <v>2396</v>
      </c>
      <c r="B80" s="233" t="s">
        <v>422</v>
      </c>
      <c r="C80" s="233" t="s">
        <v>3290</v>
      </c>
      <c r="D80" s="311" t="s">
        <v>3291</v>
      </c>
      <c r="E80" s="311" t="s">
        <v>3292</v>
      </c>
      <c r="F80" s="305" t="s">
        <v>3293</v>
      </c>
      <c r="G80" s="482">
        <v>50</v>
      </c>
      <c r="H80" s="483"/>
      <c r="I80" s="233">
        <v>50</v>
      </c>
      <c r="J80" s="233" t="s">
        <v>2396</v>
      </c>
      <c r="K80" s="231"/>
      <c r="L80" s="47"/>
      <c r="M80" s="47"/>
      <c r="N80" s="47"/>
      <c r="O80" s="47"/>
      <c r="P80" s="47"/>
      <c r="Q80" s="47"/>
      <c r="R80" s="47"/>
      <c r="S80" s="47"/>
      <c r="T80" s="47"/>
      <c r="U80" s="47"/>
      <c r="V80" s="47"/>
      <c r="W80" s="47"/>
      <c r="X80" s="47"/>
      <c r="Y80" s="47"/>
      <c r="Z80" s="47"/>
    </row>
    <row r="81" spans="1:26" ht="14.25">
      <c r="A81" s="233" t="s">
        <v>2396</v>
      </c>
      <c r="B81" s="233" t="s">
        <v>422</v>
      </c>
      <c r="C81" s="233" t="s">
        <v>423</v>
      </c>
      <c r="D81" s="306" t="s">
        <v>3294</v>
      </c>
      <c r="E81" s="306" t="s">
        <v>514</v>
      </c>
      <c r="F81" s="233" t="s">
        <v>3295</v>
      </c>
      <c r="G81" s="308">
        <v>50</v>
      </c>
      <c r="H81" s="362"/>
      <c r="I81" s="233">
        <v>50</v>
      </c>
      <c r="J81" s="233" t="s">
        <v>2396</v>
      </c>
      <c r="K81" s="231"/>
      <c r="L81" s="47"/>
      <c r="M81" s="47"/>
      <c r="N81" s="47"/>
      <c r="O81" s="47"/>
      <c r="P81" s="47"/>
      <c r="Q81" s="47"/>
      <c r="R81" s="47"/>
      <c r="S81" s="47"/>
      <c r="T81" s="47"/>
      <c r="U81" s="47"/>
      <c r="V81" s="47"/>
      <c r="W81" s="47"/>
      <c r="X81" s="47"/>
      <c r="Y81" s="47"/>
      <c r="Z81" s="47"/>
    </row>
    <row r="82" spans="1:26" ht="14.25">
      <c r="A82" s="233" t="s">
        <v>2396</v>
      </c>
      <c r="B82" s="233" t="s">
        <v>422</v>
      </c>
      <c r="C82" s="233" t="s">
        <v>3296</v>
      </c>
      <c r="D82" s="306" t="s">
        <v>3297</v>
      </c>
      <c r="E82" s="306" t="s">
        <v>3298</v>
      </c>
      <c r="F82" s="233" t="s">
        <v>3299</v>
      </c>
      <c r="G82" s="308">
        <v>50</v>
      </c>
      <c r="H82" s="362"/>
      <c r="I82" s="233">
        <v>50</v>
      </c>
      <c r="J82" s="233" t="s">
        <v>2396</v>
      </c>
      <c r="K82" s="231"/>
      <c r="L82" s="47"/>
      <c r="M82" s="47"/>
      <c r="N82" s="47"/>
      <c r="O82" s="47"/>
      <c r="P82" s="47"/>
      <c r="Q82" s="47"/>
      <c r="R82" s="47"/>
      <c r="S82" s="47"/>
      <c r="T82" s="47"/>
      <c r="U82" s="47"/>
      <c r="V82" s="47"/>
      <c r="W82" s="47"/>
      <c r="X82" s="47"/>
      <c r="Y82" s="47"/>
      <c r="Z82" s="47"/>
    </row>
    <row r="83" spans="1:26" ht="14.25">
      <c r="A83" s="233" t="s">
        <v>2396</v>
      </c>
      <c r="B83" s="233" t="s">
        <v>422</v>
      </c>
      <c r="C83" s="233" t="s">
        <v>3300</v>
      </c>
      <c r="D83" s="233" t="s">
        <v>947</v>
      </c>
      <c r="E83" s="306" t="s">
        <v>3301</v>
      </c>
      <c r="F83" s="233" t="s">
        <v>3302</v>
      </c>
      <c r="G83" s="308">
        <v>50</v>
      </c>
      <c r="H83" s="362"/>
      <c r="I83" s="233">
        <v>100</v>
      </c>
      <c r="J83" s="233" t="s">
        <v>2396</v>
      </c>
      <c r="K83" s="231"/>
      <c r="L83" s="47"/>
      <c r="M83" s="47"/>
      <c r="N83" s="47"/>
      <c r="O83" s="47"/>
      <c r="P83" s="47"/>
      <c r="Q83" s="47"/>
      <c r="R83" s="47"/>
      <c r="S83" s="47"/>
      <c r="T83" s="47"/>
      <c r="U83" s="47"/>
      <c r="V83" s="47"/>
      <c r="W83" s="47"/>
      <c r="X83" s="47"/>
      <c r="Y83" s="47"/>
      <c r="Z83" s="47"/>
    </row>
    <row r="84" spans="1:26" ht="14.25">
      <c r="A84" s="233" t="s">
        <v>2396</v>
      </c>
      <c r="B84" s="233" t="s">
        <v>422</v>
      </c>
      <c r="C84" s="233" t="s">
        <v>3303</v>
      </c>
      <c r="D84" s="233"/>
      <c r="E84" s="306" t="s">
        <v>3304</v>
      </c>
      <c r="F84" s="233" t="s">
        <v>3305</v>
      </c>
      <c r="G84" s="308">
        <v>50</v>
      </c>
      <c r="H84" s="362"/>
      <c r="I84" s="233">
        <v>50</v>
      </c>
      <c r="J84" s="233" t="s">
        <v>2396</v>
      </c>
      <c r="K84" s="231"/>
      <c r="L84" s="47"/>
      <c r="M84" s="47"/>
      <c r="N84" s="47"/>
      <c r="O84" s="47"/>
      <c r="P84" s="47"/>
      <c r="Q84" s="47"/>
      <c r="R84" s="47"/>
      <c r="S84" s="47"/>
      <c r="T84" s="47"/>
      <c r="U84" s="47"/>
      <c r="V84" s="47"/>
      <c r="W84" s="47"/>
      <c r="X84" s="47"/>
      <c r="Y84" s="47"/>
      <c r="Z84" s="47"/>
    </row>
    <row r="85" spans="1:26" ht="14.25">
      <c r="A85" s="233" t="s">
        <v>2396</v>
      </c>
      <c r="B85" s="233" t="s">
        <v>782</v>
      </c>
      <c r="C85" s="233" t="s">
        <v>3306</v>
      </c>
      <c r="D85" s="233"/>
      <c r="E85" s="306" t="s">
        <v>3307</v>
      </c>
      <c r="F85" s="306" t="s">
        <v>3308</v>
      </c>
      <c r="G85" s="308">
        <v>50</v>
      </c>
      <c r="H85" s="362"/>
      <c r="I85" s="233">
        <v>50</v>
      </c>
      <c r="J85" s="233" t="s">
        <v>2396</v>
      </c>
      <c r="K85" s="231"/>
      <c r="L85" s="47"/>
      <c r="M85" s="47"/>
      <c r="N85" s="47"/>
      <c r="O85" s="47"/>
      <c r="P85" s="47"/>
      <c r="Q85" s="47"/>
      <c r="R85" s="47"/>
      <c r="S85" s="47"/>
      <c r="T85" s="47"/>
      <c r="U85" s="47"/>
      <c r="V85" s="47"/>
      <c r="W85" s="47"/>
      <c r="X85" s="47"/>
      <c r="Y85" s="47"/>
      <c r="Z85" s="47"/>
    </row>
    <row r="86" spans="1:26" ht="25.5">
      <c r="A86" s="500" t="s">
        <v>3309</v>
      </c>
      <c r="B86" s="500" t="s">
        <v>422</v>
      </c>
      <c r="C86" s="190" t="s">
        <v>3310</v>
      </c>
      <c r="D86" s="190" t="s">
        <v>2786</v>
      </c>
      <c r="E86" s="500" t="s">
        <v>729</v>
      </c>
      <c r="F86" s="190" t="s">
        <v>580</v>
      </c>
      <c r="G86" s="190">
        <v>100</v>
      </c>
      <c r="H86" s="518" t="s">
        <v>730</v>
      </c>
      <c r="I86" s="233">
        <v>100</v>
      </c>
      <c r="J86" s="233" t="s">
        <v>2397</v>
      </c>
      <c r="K86" s="231"/>
      <c r="L86" s="47"/>
      <c r="M86" s="47"/>
      <c r="N86" s="47"/>
      <c r="O86" s="47"/>
      <c r="P86" s="47"/>
      <c r="Q86" s="47"/>
      <c r="R86" s="47"/>
      <c r="S86" s="47"/>
      <c r="T86" s="47"/>
      <c r="U86" s="47"/>
      <c r="V86" s="47"/>
      <c r="W86" s="47"/>
      <c r="X86" s="47"/>
      <c r="Y86" s="47"/>
      <c r="Z86" s="47"/>
    </row>
    <row r="87" spans="1:26" ht="25.5">
      <c r="A87" s="190" t="s">
        <v>2398</v>
      </c>
      <c r="B87" s="190" t="s">
        <v>422</v>
      </c>
      <c r="C87" s="190" t="s">
        <v>461</v>
      </c>
      <c r="D87" s="190" t="s">
        <v>3046</v>
      </c>
      <c r="E87" s="324" t="s">
        <v>729</v>
      </c>
      <c r="F87" s="190" t="s">
        <v>580</v>
      </c>
      <c r="G87" s="190">
        <f>50*2</f>
        <v>100</v>
      </c>
      <c r="H87" s="190">
        <v>4</v>
      </c>
      <c r="I87" s="233">
        <v>100</v>
      </c>
      <c r="J87" s="233" t="s">
        <v>2398</v>
      </c>
      <c r="K87" s="231"/>
      <c r="L87" s="47"/>
      <c r="M87" s="47"/>
      <c r="N87" s="47"/>
      <c r="O87" s="47"/>
      <c r="P87" s="47"/>
      <c r="Q87" s="47"/>
      <c r="R87" s="47"/>
      <c r="S87" s="47"/>
      <c r="T87" s="47"/>
      <c r="U87" s="47"/>
      <c r="V87" s="47"/>
      <c r="W87" s="47"/>
      <c r="X87" s="47"/>
      <c r="Y87" s="47"/>
      <c r="Z87" s="47"/>
    </row>
    <row r="88" spans="1:26" ht="14.25">
      <c r="A88" s="233" t="s">
        <v>2682</v>
      </c>
      <c r="B88" s="233" t="s">
        <v>422</v>
      </c>
      <c r="C88" s="233" t="s">
        <v>3311</v>
      </c>
      <c r="D88" s="362" t="s">
        <v>3312</v>
      </c>
      <c r="E88" s="519" t="s">
        <v>1001</v>
      </c>
      <c r="F88" s="233"/>
      <c r="G88" s="233">
        <v>50</v>
      </c>
      <c r="H88" s="233">
        <v>1</v>
      </c>
      <c r="I88" s="233">
        <v>50</v>
      </c>
      <c r="J88" s="233" t="s">
        <v>2399</v>
      </c>
      <c r="K88" s="231"/>
      <c r="L88" s="47"/>
      <c r="M88" s="47"/>
      <c r="N88" s="47"/>
      <c r="O88" s="47"/>
      <c r="P88" s="47"/>
      <c r="Q88" s="47"/>
      <c r="R88" s="47"/>
      <c r="S88" s="47"/>
      <c r="T88" s="47"/>
      <c r="U88" s="47"/>
      <c r="V88" s="47"/>
      <c r="W88" s="47"/>
      <c r="X88" s="47"/>
      <c r="Y88" s="47"/>
      <c r="Z88" s="47"/>
    </row>
    <row r="89" spans="1:26" ht="14.25">
      <c r="A89" s="233" t="s">
        <v>2682</v>
      </c>
      <c r="B89" s="233" t="s">
        <v>422</v>
      </c>
      <c r="C89" s="233" t="s">
        <v>3313</v>
      </c>
      <c r="D89" s="305" t="s">
        <v>2749</v>
      </c>
      <c r="E89" s="311" t="s">
        <v>3314</v>
      </c>
      <c r="F89" s="305">
        <v>2022</v>
      </c>
      <c r="G89" s="482">
        <v>50</v>
      </c>
      <c r="H89" s="483"/>
      <c r="I89" s="233">
        <v>50</v>
      </c>
      <c r="J89" s="233" t="s">
        <v>2399</v>
      </c>
      <c r="K89" s="231"/>
      <c r="L89" s="47"/>
      <c r="M89" s="47"/>
      <c r="N89" s="47"/>
      <c r="O89" s="47"/>
      <c r="P89" s="47"/>
      <c r="Q89" s="47"/>
      <c r="R89" s="47"/>
      <c r="S89" s="47"/>
      <c r="T89" s="47"/>
      <c r="U89" s="47"/>
      <c r="V89" s="47"/>
      <c r="W89" s="47"/>
      <c r="X89" s="47"/>
      <c r="Y89" s="47"/>
      <c r="Z89" s="47"/>
    </row>
    <row r="90" spans="1:26" ht="14.25">
      <c r="A90" s="233" t="s">
        <v>2682</v>
      </c>
      <c r="B90" s="233" t="s">
        <v>422</v>
      </c>
      <c r="C90" s="233" t="s">
        <v>3315</v>
      </c>
      <c r="D90" s="233" t="s">
        <v>3316</v>
      </c>
      <c r="E90" s="306" t="s">
        <v>3317</v>
      </c>
      <c r="F90" s="233">
        <v>2022</v>
      </c>
      <c r="G90" s="308">
        <v>50</v>
      </c>
      <c r="H90" s="362"/>
      <c r="I90" s="233">
        <v>50</v>
      </c>
      <c r="J90" s="233" t="s">
        <v>2399</v>
      </c>
      <c r="K90" s="231"/>
      <c r="L90" s="47"/>
      <c r="M90" s="47"/>
      <c r="N90" s="47"/>
      <c r="O90" s="47"/>
      <c r="P90" s="47"/>
      <c r="Q90" s="47"/>
      <c r="R90" s="47"/>
      <c r="S90" s="47"/>
      <c r="T90" s="47"/>
      <c r="U90" s="47"/>
      <c r="V90" s="47"/>
      <c r="W90" s="47"/>
      <c r="X90" s="47"/>
      <c r="Y90" s="47"/>
      <c r="Z90" s="47"/>
    </row>
    <row r="91" spans="1:26" ht="14.25">
      <c r="A91" s="233" t="s">
        <v>2682</v>
      </c>
      <c r="B91" s="233" t="s">
        <v>422</v>
      </c>
      <c r="C91" s="233" t="s">
        <v>423</v>
      </c>
      <c r="D91" s="233" t="s">
        <v>947</v>
      </c>
      <c r="E91" s="306" t="s">
        <v>514</v>
      </c>
      <c r="F91" s="233">
        <v>2022</v>
      </c>
      <c r="G91" s="308">
        <v>50</v>
      </c>
      <c r="H91" s="362"/>
      <c r="I91" s="233">
        <v>50</v>
      </c>
      <c r="J91" s="233" t="s">
        <v>2399</v>
      </c>
      <c r="K91" s="231"/>
      <c r="L91" s="47"/>
      <c r="M91" s="47"/>
      <c r="N91" s="47"/>
      <c r="O91" s="47"/>
      <c r="P91" s="47"/>
      <c r="Q91" s="47"/>
      <c r="R91" s="47"/>
      <c r="S91" s="47"/>
      <c r="T91" s="47"/>
      <c r="U91" s="47"/>
      <c r="V91" s="47"/>
      <c r="W91" s="47"/>
      <c r="X91" s="47"/>
      <c r="Y91" s="47"/>
      <c r="Z91" s="47"/>
    </row>
    <row r="92" spans="1:26" ht="14.25">
      <c r="A92" s="233" t="s">
        <v>2400</v>
      </c>
      <c r="B92" s="233" t="s">
        <v>422</v>
      </c>
      <c r="C92" s="233" t="s">
        <v>3318</v>
      </c>
      <c r="D92" s="233" t="s">
        <v>3319</v>
      </c>
      <c r="E92" s="306" t="s">
        <v>3320</v>
      </c>
      <c r="F92" s="233"/>
      <c r="G92" s="233">
        <v>50</v>
      </c>
      <c r="H92" s="233">
        <v>4</v>
      </c>
      <c r="I92" s="233">
        <v>100</v>
      </c>
      <c r="J92" s="233" t="s">
        <v>2400</v>
      </c>
      <c r="K92" s="231"/>
      <c r="L92" s="47"/>
      <c r="M92" s="47"/>
      <c r="N92" s="47"/>
      <c r="O92" s="47"/>
      <c r="P92" s="47"/>
      <c r="Q92" s="47"/>
      <c r="R92" s="47"/>
      <c r="S92" s="47"/>
      <c r="T92" s="47"/>
      <c r="U92" s="47"/>
      <c r="V92" s="47"/>
      <c r="W92" s="47"/>
      <c r="X92" s="47"/>
      <c r="Y92" s="47"/>
      <c r="Z92" s="47"/>
    </row>
    <row r="93" spans="1:26" ht="14.25">
      <c r="A93" s="233" t="s">
        <v>2400</v>
      </c>
      <c r="B93" s="233" t="s">
        <v>422</v>
      </c>
      <c r="C93" s="233" t="s">
        <v>3321</v>
      </c>
      <c r="D93" s="233" t="s">
        <v>3322</v>
      </c>
      <c r="E93" s="305"/>
      <c r="F93" s="305" t="s">
        <v>3323</v>
      </c>
      <c r="G93" s="482">
        <v>10</v>
      </c>
      <c r="H93" s="483"/>
      <c r="I93" s="233">
        <v>10</v>
      </c>
      <c r="J93" s="233" t="s">
        <v>2400</v>
      </c>
      <c r="K93" s="231"/>
      <c r="L93" s="47"/>
      <c r="M93" s="47"/>
      <c r="N93" s="47"/>
      <c r="O93" s="47"/>
      <c r="P93" s="47"/>
      <c r="Q93" s="47"/>
      <c r="R93" s="47"/>
      <c r="S93" s="47"/>
      <c r="T93" s="47"/>
      <c r="U93" s="47"/>
      <c r="V93" s="47"/>
      <c r="W93" s="47"/>
      <c r="X93" s="47"/>
      <c r="Y93" s="47"/>
      <c r="Z93" s="47"/>
    </row>
    <row r="94" spans="1:26" ht="14.25">
      <c r="A94" s="233" t="s">
        <v>2400</v>
      </c>
      <c r="B94" s="233" t="s">
        <v>422</v>
      </c>
      <c r="C94" s="233" t="s">
        <v>1047</v>
      </c>
      <c r="D94" s="233" t="s">
        <v>2802</v>
      </c>
      <c r="E94" s="233"/>
      <c r="F94" s="233" t="s">
        <v>3324</v>
      </c>
      <c r="G94" s="308">
        <v>10</v>
      </c>
      <c r="H94" s="362"/>
      <c r="I94" s="233">
        <v>10</v>
      </c>
      <c r="J94" s="233" t="s">
        <v>2400</v>
      </c>
      <c r="K94" s="231"/>
      <c r="L94" s="47"/>
      <c r="M94" s="47"/>
      <c r="N94" s="47"/>
      <c r="O94" s="47"/>
      <c r="P94" s="47"/>
      <c r="Q94" s="47"/>
      <c r="R94" s="47"/>
      <c r="S94" s="47"/>
      <c r="T94" s="47"/>
      <c r="U94" s="47"/>
      <c r="V94" s="47"/>
      <c r="W94" s="47"/>
      <c r="X94" s="47"/>
      <c r="Y94" s="47"/>
      <c r="Z94" s="47"/>
    </row>
    <row r="95" spans="1:26" ht="14.25">
      <c r="A95" s="233" t="s">
        <v>2400</v>
      </c>
      <c r="B95" s="233" t="s">
        <v>422</v>
      </c>
      <c r="C95" s="233" t="s">
        <v>3325</v>
      </c>
      <c r="D95" s="233" t="s">
        <v>3326</v>
      </c>
      <c r="E95" s="233" t="s">
        <v>3327</v>
      </c>
      <c r="F95" s="233"/>
      <c r="G95" s="308">
        <v>50</v>
      </c>
      <c r="H95" s="362">
        <v>4</v>
      </c>
      <c r="I95" s="233">
        <v>100</v>
      </c>
      <c r="J95" s="233" t="s">
        <v>2400</v>
      </c>
      <c r="K95" s="231"/>
      <c r="L95" s="47"/>
      <c r="M95" s="47"/>
      <c r="N95" s="47"/>
      <c r="O95" s="47"/>
      <c r="P95" s="47"/>
      <c r="Q95" s="47"/>
      <c r="R95" s="47"/>
      <c r="S95" s="47"/>
      <c r="T95" s="47"/>
      <c r="U95" s="47"/>
      <c r="V95" s="47"/>
      <c r="W95" s="47"/>
      <c r="X95" s="47"/>
      <c r="Y95" s="47"/>
      <c r="Z95" s="47"/>
    </row>
    <row r="96" spans="1:26" ht="14.25">
      <c r="A96" s="233" t="s">
        <v>2401</v>
      </c>
      <c r="B96" s="233" t="s">
        <v>782</v>
      </c>
      <c r="C96" s="233" t="s">
        <v>3328</v>
      </c>
      <c r="D96" s="233" t="s">
        <v>3329</v>
      </c>
      <c r="E96" s="306" t="s">
        <v>1004</v>
      </c>
      <c r="F96" s="233" t="s">
        <v>3330</v>
      </c>
      <c r="G96" s="233">
        <v>300</v>
      </c>
      <c r="H96" s="233">
        <v>2</v>
      </c>
      <c r="I96" s="233">
        <v>300</v>
      </c>
      <c r="J96" s="233" t="s">
        <v>2401</v>
      </c>
      <c r="K96" s="231"/>
      <c r="L96" s="47"/>
      <c r="M96" s="47"/>
      <c r="N96" s="47"/>
      <c r="O96" s="47"/>
      <c r="P96" s="47"/>
      <c r="Q96" s="47"/>
      <c r="R96" s="47"/>
      <c r="S96" s="47"/>
      <c r="T96" s="47"/>
      <c r="U96" s="47"/>
      <c r="V96" s="47"/>
      <c r="W96" s="47"/>
      <c r="X96" s="47"/>
      <c r="Y96" s="47"/>
      <c r="Z96" s="47"/>
    </row>
    <row r="97" spans="1:26" ht="14.25">
      <c r="A97" s="233" t="s">
        <v>2401</v>
      </c>
      <c r="B97" s="233" t="s">
        <v>782</v>
      </c>
      <c r="C97" s="233" t="s">
        <v>925</v>
      </c>
      <c r="D97" s="305" t="s">
        <v>513</v>
      </c>
      <c r="E97" s="311" t="s">
        <v>3331</v>
      </c>
      <c r="F97" s="305" t="s">
        <v>3332</v>
      </c>
      <c r="G97" s="482">
        <v>100</v>
      </c>
      <c r="H97" s="483"/>
      <c r="I97" s="233">
        <v>100</v>
      </c>
      <c r="J97" s="233" t="s">
        <v>2401</v>
      </c>
      <c r="K97" s="231"/>
      <c r="L97" s="47"/>
      <c r="M97" s="47"/>
      <c r="N97" s="47"/>
      <c r="O97" s="47"/>
      <c r="P97" s="47"/>
      <c r="Q97" s="47"/>
      <c r="R97" s="47"/>
      <c r="S97" s="47"/>
      <c r="T97" s="47"/>
      <c r="U97" s="47"/>
      <c r="V97" s="47"/>
      <c r="W97" s="47"/>
      <c r="X97" s="47"/>
      <c r="Y97" s="47"/>
      <c r="Z97" s="47"/>
    </row>
    <row r="98" spans="1:26" ht="14.25">
      <c r="A98" s="233" t="s">
        <v>2401</v>
      </c>
      <c r="B98" s="233" t="s">
        <v>782</v>
      </c>
      <c r="C98" s="233" t="s">
        <v>3333</v>
      </c>
      <c r="D98" s="305" t="s">
        <v>3334</v>
      </c>
      <c r="E98" s="311" t="s">
        <v>3335</v>
      </c>
      <c r="F98" s="305" t="s">
        <v>3336</v>
      </c>
      <c r="G98" s="482">
        <v>50</v>
      </c>
      <c r="H98" s="483"/>
      <c r="I98" s="233">
        <v>50</v>
      </c>
      <c r="J98" s="233" t="s">
        <v>2401</v>
      </c>
      <c r="K98" s="231"/>
      <c r="L98" s="47"/>
      <c r="M98" s="47"/>
      <c r="N98" s="47"/>
      <c r="O98" s="47"/>
      <c r="P98" s="47"/>
      <c r="Q98" s="47"/>
      <c r="R98" s="47"/>
      <c r="S98" s="47"/>
      <c r="T98" s="47"/>
      <c r="U98" s="47"/>
      <c r="V98" s="47"/>
      <c r="W98" s="47"/>
      <c r="X98" s="47"/>
      <c r="Y98" s="47"/>
      <c r="Z98" s="47"/>
    </row>
    <row r="99" spans="1:26" ht="14.25">
      <c r="A99" s="233" t="s">
        <v>2401</v>
      </c>
      <c r="B99" s="233" t="s">
        <v>782</v>
      </c>
      <c r="C99" s="233" t="s">
        <v>3337</v>
      </c>
      <c r="D99" s="305"/>
      <c r="E99" s="311" t="s">
        <v>3338</v>
      </c>
      <c r="F99" s="305" t="s">
        <v>3339</v>
      </c>
      <c r="G99" s="482">
        <v>50</v>
      </c>
      <c r="H99" s="483"/>
      <c r="I99" s="233">
        <v>50</v>
      </c>
      <c r="J99" s="233" t="s">
        <v>2401</v>
      </c>
      <c r="K99" s="231"/>
      <c r="L99" s="47"/>
      <c r="M99" s="47"/>
      <c r="N99" s="47"/>
      <c r="O99" s="47"/>
      <c r="P99" s="47"/>
      <c r="Q99" s="47"/>
      <c r="R99" s="47"/>
      <c r="S99" s="47"/>
      <c r="T99" s="47"/>
      <c r="U99" s="47"/>
      <c r="V99" s="47"/>
      <c r="W99" s="47"/>
      <c r="X99" s="47"/>
      <c r="Y99" s="47"/>
      <c r="Z99" s="47"/>
    </row>
    <row r="100" spans="1:26" ht="14.25">
      <c r="A100" s="233" t="s">
        <v>2401</v>
      </c>
      <c r="B100" s="233" t="s">
        <v>782</v>
      </c>
      <c r="C100" s="233" t="s">
        <v>3340</v>
      </c>
      <c r="D100" s="233" t="s">
        <v>513</v>
      </c>
      <c r="E100" s="233"/>
      <c r="F100" s="233" t="s">
        <v>3341</v>
      </c>
      <c r="G100" s="308">
        <v>50</v>
      </c>
      <c r="H100" s="362"/>
      <c r="I100" s="233">
        <v>50</v>
      </c>
      <c r="J100" s="233" t="s">
        <v>2401</v>
      </c>
      <c r="K100" s="231"/>
      <c r="L100" s="47"/>
      <c r="M100" s="47"/>
      <c r="N100" s="47"/>
      <c r="O100" s="47"/>
      <c r="P100" s="47"/>
      <c r="Q100" s="47"/>
      <c r="R100" s="47"/>
      <c r="S100" s="47"/>
      <c r="T100" s="47"/>
      <c r="U100" s="47"/>
      <c r="V100" s="47"/>
      <c r="W100" s="47"/>
      <c r="X100" s="47"/>
      <c r="Y100" s="47"/>
      <c r="Z100" s="47"/>
    </row>
    <row r="101" spans="1:26" ht="14.25">
      <c r="A101" s="233" t="s">
        <v>2401</v>
      </c>
      <c r="B101" s="233" t="s">
        <v>782</v>
      </c>
      <c r="C101" s="233" t="s">
        <v>3342</v>
      </c>
      <c r="D101" s="233" t="s">
        <v>3343</v>
      </c>
      <c r="E101" s="233"/>
      <c r="F101" s="233" t="s">
        <v>3344</v>
      </c>
      <c r="G101" s="308">
        <v>10</v>
      </c>
      <c r="H101" s="362"/>
      <c r="I101" s="233">
        <v>10</v>
      </c>
      <c r="J101" s="233" t="s">
        <v>2401</v>
      </c>
      <c r="K101" s="231"/>
      <c r="L101" s="47"/>
      <c r="M101" s="47"/>
      <c r="N101" s="47"/>
      <c r="O101" s="47"/>
      <c r="P101" s="47"/>
      <c r="Q101" s="47"/>
      <c r="R101" s="47"/>
      <c r="S101" s="47"/>
      <c r="T101" s="47"/>
      <c r="U101" s="47"/>
      <c r="V101" s="47"/>
      <c r="W101" s="47"/>
      <c r="X101" s="47"/>
      <c r="Y101" s="47"/>
      <c r="Z101" s="47"/>
    </row>
    <row r="102" spans="1:26" ht="14.25">
      <c r="A102" s="233" t="s">
        <v>2401</v>
      </c>
      <c r="B102" s="233" t="s">
        <v>782</v>
      </c>
      <c r="C102" s="233" t="s">
        <v>3342</v>
      </c>
      <c r="D102" s="233" t="s">
        <v>3343</v>
      </c>
      <c r="E102" s="233"/>
      <c r="F102" s="233" t="s">
        <v>3345</v>
      </c>
      <c r="G102" s="308">
        <v>10</v>
      </c>
      <c r="H102" s="362"/>
      <c r="I102" s="233">
        <v>10</v>
      </c>
      <c r="J102" s="233" t="s">
        <v>2401</v>
      </c>
      <c r="K102" s="231"/>
      <c r="L102" s="47"/>
      <c r="M102" s="47"/>
      <c r="N102" s="47"/>
      <c r="O102" s="47"/>
      <c r="P102" s="47"/>
      <c r="Q102" s="47"/>
      <c r="R102" s="47"/>
      <c r="S102" s="47"/>
      <c r="T102" s="47"/>
      <c r="U102" s="47"/>
      <c r="V102" s="47"/>
      <c r="W102" s="47"/>
      <c r="X102" s="47"/>
      <c r="Y102" s="47"/>
      <c r="Z102" s="47"/>
    </row>
    <row r="103" spans="1:26" ht="14.25">
      <c r="A103" s="233" t="s">
        <v>2401</v>
      </c>
      <c r="B103" s="233" t="s">
        <v>782</v>
      </c>
      <c r="C103" s="233" t="s">
        <v>3342</v>
      </c>
      <c r="D103" s="233" t="s">
        <v>3343</v>
      </c>
      <c r="E103" s="233"/>
      <c r="F103" s="233" t="s">
        <v>3346</v>
      </c>
      <c r="G103" s="308">
        <v>10</v>
      </c>
      <c r="H103" s="362"/>
      <c r="I103" s="233">
        <v>10</v>
      </c>
      <c r="J103" s="233" t="s">
        <v>2401</v>
      </c>
      <c r="K103" s="231"/>
      <c r="L103" s="47"/>
      <c r="M103" s="47"/>
      <c r="N103" s="47"/>
      <c r="O103" s="47"/>
      <c r="P103" s="47"/>
      <c r="Q103" s="47"/>
      <c r="R103" s="47"/>
      <c r="S103" s="47"/>
      <c r="T103" s="47"/>
      <c r="U103" s="47"/>
      <c r="V103" s="47"/>
      <c r="W103" s="47"/>
      <c r="X103" s="47"/>
      <c r="Y103" s="47"/>
      <c r="Z103" s="47"/>
    </row>
    <row r="104" spans="1:26" ht="14.25">
      <c r="A104" s="233" t="s">
        <v>2401</v>
      </c>
      <c r="B104" s="233" t="s">
        <v>782</v>
      </c>
      <c r="C104" s="233" t="s">
        <v>3342</v>
      </c>
      <c r="D104" s="233" t="s">
        <v>3343</v>
      </c>
      <c r="E104" s="233"/>
      <c r="F104" s="233" t="s">
        <v>3347</v>
      </c>
      <c r="G104" s="308">
        <v>10</v>
      </c>
      <c r="H104" s="362"/>
      <c r="I104" s="233">
        <v>10</v>
      </c>
      <c r="J104" s="233" t="s">
        <v>2401</v>
      </c>
      <c r="K104" s="231"/>
      <c r="L104" s="47"/>
      <c r="M104" s="47"/>
      <c r="N104" s="47"/>
      <c r="O104" s="47"/>
      <c r="P104" s="47"/>
      <c r="Q104" s="47"/>
      <c r="R104" s="47"/>
      <c r="S104" s="47"/>
      <c r="T104" s="47"/>
      <c r="U104" s="47"/>
      <c r="V104" s="47"/>
      <c r="W104" s="47"/>
      <c r="X104" s="47"/>
      <c r="Y104" s="47"/>
      <c r="Z104" s="47"/>
    </row>
    <row r="105" spans="1:26" ht="14.25">
      <c r="A105" s="233" t="s">
        <v>2401</v>
      </c>
      <c r="B105" s="233" t="s">
        <v>782</v>
      </c>
      <c r="C105" s="233" t="s">
        <v>3348</v>
      </c>
      <c r="D105" s="233" t="s">
        <v>513</v>
      </c>
      <c r="E105" s="233"/>
      <c r="F105" s="233" t="s">
        <v>3349</v>
      </c>
      <c r="G105" s="308">
        <v>50</v>
      </c>
      <c r="H105" s="362"/>
      <c r="I105" s="233">
        <v>50</v>
      </c>
      <c r="J105" s="233" t="s">
        <v>2401</v>
      </c>
      <c r="K105" s="231"/>
      <c r="L105" s="47"/>
      <c r="M105" s="47"/>
      <c r="N105" s="47"/>
      <c r="O105" s="47"/>
      <c r="P105" s="47"/>
      <c r="Q105" s="47"/>
      <c r="R105" s="47"/>
      <c r="S105" s="47"/>
      <c r="T105" s="47"/>
      <c r="U105" s="47"/>
      <c r="V105" s="47"/>
      <c r="W105" s="47"/>
      <c r="X105" s="47"/>
      <c r="Y105" s="47"/>
      <c r="Z105" s="47"/>
    </row>
    <row r="106" spans="1:26" ht="14.25">
      <c r="A106" s="233" t="s">
        <v>2401</v>
      </c>
      <c r="B106" s="233" t="s">
        <v>782</v>
      </c>
      <c r="C106" s="233" t="s">
        <v>3350</v>
      </c>
      <c r="D106" s="233" t="s">
        <v>513</v>
      </c>
      <c r="E106" s="233"/>
      <c r="F106" s="233" t="s">
        <v>3351</v>
      </c>
      <c r="G106" s="308">
        <v>50</v>
      </c>
      <c r="H106" s="362"/>
      <c r="I106" s="233">
        <v>50</v>
      </c>
      <c r="J106" s="233" t="s">
        <v>2401</v>
      </c>
      <c r="K106" s="231"/>
      <c r="L106" s="47"/>
      <c r="M106" s="47"/>
      <c r="N106" s="47"/>
      <c r="O106" s="47"/>
      <c r="P106" s="47"/>
      <c r="Q106" s="47"/>
      <c r="R106" s="47"/>
      <c r="S106" s="47"/>
      <c r="T106" s="47"/>
      <c r="U106" s="47"/>
      <c r="V106" s="47"/>
      <c r="W106" s="47"/>
      <c r="X106" s="47"/>
      <c r="Y106" s="47"/>
      <c r="Z106" s="47"/>
    </row>
    <row r="107" spans="1:26" ht="14.25">
      <c r="A107" s="233" t="s">
        <v>2401</v>
      </c>
      <c r="B107" s="233" t="s">
        <v>782</v>
      </c>
      <c r="C107" s="233" t="s">
        <v>3352</v>
      </c>
      <c r="D107" s="233" t="s">
        <v>513</v>
      </c>
      <c r="E107" s="233"/>
      <c r="F107" s="233" t="s">
        <v>3353</v>
      </c>
      <c r="G107" s="308">
        <v>50</v>
      </c>
      <c r="H107" s="362"/>
      <c r="I107" s="233">
        <v>50</v>
      </c>
      <c r="J107" s="233" t="s">
        <v>2401</v>
      </c>
      <c r="K107" s="231"/>
      <c r="L107" s="47"/>
      <c r="M107" s="47"/>
      <c r="N107" s="47"/>
      <c r="O107" s="47"/>
      <c r="P107" s="47"/>
      <c r="Q107" s="47"/>
      <c r="R107" s="47"/>
      <c r="S107" s="47"/>
      <c r="T107" s="47"/>
      <c r="U107" s="47"/>
      <c r="V107" s="47"/>
      <c r="W107" s="47"/>
      <c r="X107" s="47"/>
      <c r="Y107" s="47"/>
      <c r="Z107" s="47"/>
    </row>
    <row r="108" spans="1:26" ht="14.25">
      <c r="A108" s="233" t="s">
        <v>2401</v>
      </c>
      <c r="B108" s="233" t="s">
        <v>782</v>
      </c>
      <c r="C108" s="233" t="s">
        <v>423</v>
      </c>
      <c r="D108" s="233" t="s">
        <v>513</v>
      </c>
      <c r="E108" s="233"/>
      <c r="F108" s="233" t="s">
        <v>3354</v>
      </c>
      <c r="G108" s="308">
        <v>50</v>
      </c>
      <c r="H108" s="362"/>
      <c r="I108" s="233">
        <v>50</v>
      </c>
      <c r="J108" s="233" t="s">
        <v>2401</v>
      </c>
      <c r="K108" s="231"/>
      <c r="L108" s="47"/>
      <c r="M108" s="47"/>
      <c r="N108" s="47"/>
      <c r="O108" s="47"/>
      <c r="P108" s="47"/>
      <c r="Q108" s="47"/>
      <c r="R108" s="47"/>
      <c r="S108" s="47"/>
      <c r="T108" s="47"/>
      <c r="U108" s="47"/>
      <c r="V108" s="47"/>
      <c r="W108" s="47"/>
      <c r="X108" s="47"/>
      <c r="Y108" s="47"/>
      <c r="Z108" s="47"/>
    </row>
    <row r="109" spans="1:26" ht="14.25">
      <c r="A109" s="233" t="s">
        <v>2401</v>
      </c>
      <c r="B109" s="233" t="s">
        <v>782</v>
      </c>
      <c r="C109" s="233" t="s">
        <v>423</v>
      </c>
      <c r="D109" s="233" t="s">
        <v>513</v>
      </c>
      <c r="E109" s="233"/>
      <c r="F109" s="233" t="s">
        <v>3355</v>
      </c>
      <c r="G109" s="308">
        <v>50</v>
      </c>
      <c r="H109" s="362"/>
      <c r="I109" s="233">
        <v>50</v>
      </c>
      <c r="J109" s="233" t="s">
        <v>2401</v>
      </c>
      <c r="K109" s="231"/>
      <c r="L109" s="47"/>
      <c r="M109" s="47"/>
      <c r="N109" s="47"/>
      <c r="O109" s="47"/>
      <c r="P109" s="47"/>
      <c r="Q109" s="47"/>
      <c r="R109" s="47"/>
      <c r="S109" s="47"/>
      <c r="T109" s="47"/>
      <c r="U109" s="47"/>
      <c r="V109" s="47"/>
      <c r="W109" s="47"/>
      <c r="X109" s="47"/>
      <c r="Y109" s="47"/>
      <c r="Z109" s="47"/>
    </row>
    <row r="110" spans="1:26" ht="14.25">
      <c r="A110" s="233" t="s">
        <v>2401</v>
      </c>
      <c r="B110" s="233" t="s">
        <v>782</v>
      </c>
      <c r="C110" s="233" t="s">
        <v>3356</v>
      </c>
      <c r="D110" s="233" t="s">
        <v>2724</v>
      </c>
      <c r="E110" s="233"/>
      <c r="F110" s="233" t="s">
        <v>3357</v>
      </c>
      <c r="G110" s="308">
        <v>50</v>
      </c>
      <c r="H110" s="362"/>
      <c r="I110" s="233">
        <v>50</v>
      </c>
      <c r="J110" s="233" t="s">
        <v>2401</v>
      </c>
      <c r="K110" s="231"/>
      <c r="L110" s="47"/>
      <c r="M110" s="47"/>
      <c r="N110" s="47"/>
      <c r="O110" s="47"/>
      <c r="P110" s="47"/>
      <c r="Q110" s="47"/>
      <c r="R110" s="47"/>
      <c r="S110" s="47"/>
      <c r="T110" s="47"/>
      <c r="U110" s="47"/>
      <c r="V110" s="47"/>
      <c r="W110" s="47"/>
      <c r="X110" s="47"/>
      <c r="Y110" s="47"/>
      <c r="Z110" s="47"/>
    </row>
    <row r="111" spans="1:26" ht="14.25">
      <c r="A111" s="233" t="s">
        <v>2401</v>
      </c>
      <c r="B111" s="233" t="s">
        <v>782</v>
      </c>
      <c r="C111" s="233" t="s">
        <v>3356</v>
      </c>
      <c r="D111" s="233" t="s">
        <v>2724</v>
      </c>
      <c r="E111" s="233"/>
      <c r="F111" s="233" t="s">
        <v>3358</v>
      </c>
      <c r="G111" s="308">
        <v>50</v>
      </c>
      <c r="H111" s="362"/>
      <c r="I111" s="233">
        <v>50</v>
      </c>
      <c r="J111" s="233" t="s">
        <v>2401</v>
      </c>
      <c r="K111" s="231"/>
      <c r="L111" s="47"/>
      <c r="M111" s="47"/>
      <c r="N111" s="47"/>
      <c r="O111" s="47"/>
      <c r="P111" s="47"/>
      <c r="Q111" s="47"/>
      <c r="R111" s="47"/>
      <c r="S111" s="47"/>
      <c r="T111" s="47"/>
      <c r="U111" s="47"/>
      <c r="V111" s="47"/>
      <c r="W111" s="47"/>
      <c r="X111" s="47"/>
      <c r="Y111" s="47"/>
      <c r="Z111" s="47"/>
    </row>
    <row r="112" spans="1:26" ht="14.25">
      <c r="A112" s="233" t="s">
        <v>2401</v>
      </c>
      <c r="B112" s="233" t="s">
        <v>782</v>
      </c>
      <c r="C112" s="233" t="s">
        <v>3356</v>
      </c>
      <c r="D112" s="233" t="s">
        <v>2724</v>
      </c>
      <c r="E112" s="233"/>
      <c r="F112" s="233" t="s">
        <v>3359</v>
      </c>
      <c r="G112" s="308">
        <v>50</v>
      </c>
      <c r="H112" s="362"/>
      <c r="I112" s="233">
        <v>50</v>
      </c>
      <c r="J112" s="233" t="s">
        <v>2401</v>
      </c>
      <c r="K112" s="231"/>
      <c r="L112" s="47"/>
      <c r="M112" s="47"/>
      <c r="N112" s="47"/>
      <c r="O112" s="47"/>
      <c r="P112" s="47"/>
      <c r="Q112" s="47"/>
      <c r="R112" s="47"/>
      <c r="S112" s="47"/>
      <c r="T112" s="47"/>
      <c r="U112" s="47"/>
      <c r="V112" s="47"/>
      <c r="W112" s="47"/>
      <c r="X112" s="47"/>
      <c r="Y112" s="47"/>
      <c r="Z112" s="47"/>
    </row>
    <row r="113" spans="1:26" ht="14.25">
      <c r="A113" s="233" t="s">
        <v>2401</v>
      </c>
      <c r="B113" s="233" t="s">
        <v>782</v>
      </c>
      <c r="C113" s="233" t="s">
        <v>3356</v>
      </c>
      <c r="D113" s="233" t="s">
        <v>2724</v>
      </c>
      <c r="E113" s="233"/>
      <c r="F113" s="233" t="s">
        <v>3360</v>
      </c>
      <c r="G113" s="308">
        <v>50</v>
      </c>
      <c r="H113" s="362"/>
      <c r="I113" s="233">
        <v>50</v>
      </c>
      <c r="J113" s="233" t="s">
        <v>2401</v>
      </c>
      <c r="K113" s="231"/>
      <c r="L113" s="47"/>
      <c r="M113" s="47"/>
      <c r="N113" s="47"/>
      <c r="O113" s="47"/>
      <c r="P113" s="47"/>
      <c r="Q113" s="47"/>
      <c r="R113" s="47"/>
      <c r="S113" s="47"/>
      <c r="T113" s="47"/>
      <c r="U113" s="47"/>
      <c r="V113" s="47"/>
      <c r="W113" s="47"/>
      <c r="X113" s="47"/>
      <c r="Y113" s="47"/>
      <c r="Z113" s="47"/>
    </row>
    <row r="114" spans="1:26" ht="14.25">
      <c r="A114" s="233" t="s">
        <v>2401</v>
      </c>
      <c r="B114" s="233" t="s">
        <v>782</v>
      </c>
      <c r="C114" s="233" t="s">
        <v>3356</v>
      </c>
      <c r="D114" s="233" t="s">
        <v>2724</v>
      </c>
      <c r="E114" s="233"/>
      <c r="F114" s="233" t="s">
        <v>3361</v>
      </c>
      <c r="G114" s="308">
        <v>50</v>
      </c>
      <c r="H114" s="362"/>
      <c r="I114" s="233">
        <v>50</v>
      </c>
      <c r="J114" s="233" t="s">
        <v>2401</v>
      </c>
      <c r="K114" s="231"/>
      <c r="L114" s="47"/>
      <c r="M114" s="47"/>
      <c r="N114" s="47"/>
      <c r="O114" s="47"/>
      <c r="P114" s="47"/>
      <c r="Q114" s="47"/>
      <c r="R114" s="47"/>
      <c r="S114" s="47"/>
      <c r="T114" s="47"/>
      <c r="U114" s="47"/>
      <c r="V114" s="47"/>
      <c r="W114" s="47"/>
      <c r="X114" s="47"/>
      <c r="Y114" s="47"/>
      <c r="Z114" s="47"/>
    </row>
    <row r="115" spans="1:26" ht="14.25">
      <c r="A115" s="233" t="s">
        <v>2401</v>
      </c>
      <c r="B115" s="233" t="s">
        <v>782</v>
      </c>
      <c r="C115" s="233" t="s">
        <v>3362</v>
      </c>
      <c r="D115" s="233" t="s">
        <v>513</v>
      </c>
      <c r="E115" s="233"/>
      <c r="F115" s="233" t="s">
        <v>3363</v>
      </c>
      <c r="G115" s="308">
        <v>50</v>
      </c>
      <c r="H115" s="362"/>
      <c r="I115" s="233">
        <v>50</v>
      </c>
      <c r="J115" s="233" t="s">
        <v>2401</v>
      </c>
      <c r="K115" s="231"/>
      <c r="L115" s="47"/>
      <c r="M115" s="47"/>
      <c r="N115" s="47"/>
      <c r="O115" s="47"/>
      <c r="P115" s="47"/>
      <c r="Q115" s="47"/>
      <c r="R115" s="47"/>
      <c r="S115" s="47"/>
      <c r="T115" s="47"/>
      <c r="U115" s="47"/>
      <c r="V115" s="47"/>
      <c r="W115" s="47"/>
      <c r="X115" s="47"/>
      <c r="Y115" s="47"/>
      <c r="Z115" s="47"/>
    </row>
    <row r="116" spans="1:26" ht="14.25">
      <c r="A116" s="233" t="s">
        <v>3364</v>
      </c>
      <c r="B116" s="233" t="s">
        <v>422</v>
      </c>
      <c r="C116" s="233" t="s">
        <v>3365</v>
      </c>
      <c r="D116" s="362" t="s">
        <v>3366</v>
      </c>
      <c r="E116" s="233" t="s">
        <v>3367</v>
      </c>
      <c r="F116" s="233"/>
      <c r="G116" s="233">
        <v>50</v>
      </c>
      <c r="H116" s="233" t="s">
        <v>3368</v>
      </c>
      <c r="I116" s="233">
        <v>100</v>
      </c>
      <c r="J116" s="233" t="s">
        <v>2402</v>
      </c>
      <c r="K116" s="231"/>
      <c r="L116" s="47"/>
      <c r="M116" s="47"/>
      <c r="N116" s="47"/>
      <c r="O116" s="47"/>
      <c r="P116" s="47"/>
      <c r="Q116" s="47"/>
      <c r="R116" s="47"/>
      <c r="S116" s="47"/>
      <c r="T116" s="47"/>
      <c r="U116" s="47"/>
      <c r="V116" s="47"/>
      <c r="W116" s="47"/>
      <c r="X116" s="47"/>
      <c r="Y116" s="47"/>
      <c r="Z116" s="47"/>
    </row>
    <row r="117" spans="1:26" ht="14.25">
      <c r="A117" s="233" t="s">
        <v>3364</v>
      </c>
      <c r="B117" s="233" t="s">
        <v>422</v>
      </c>
      <c r="C117" s="233" t="s">
        <v>3369</v>
      </c>
      <c r="D117" s="362" t="s">
        <v>3370</v>
      </c>
      <c r="E117" s="233" t="s">
        <v>3371</v>
      </c>
      <c r="F117" s="305"/>
      <c r="G117" s="482">
        <v>50</v>
      </c>
      <c r="H117" s="483" t="s">
        <v>3372</v>
      </c>
      <c r="I117" s="233">
        <v>75</v>
      </c>
      <c r="J117" s="233" t="s">
        <v>2402</v>
      </c>
      <c r="K117" s="231"/>
      <c r="L117" s="47"/>
      <c r="M117" s="47"/>
      <c r="N117" s="47"/>
      <c r="O117" s="47"/>
      <c r="P117" s="47"/>
      <c r="Q117" s="47"/>
      <c r="R117" s="47"/>
      <c r="S117" s="47"/>
      <c r="T117" s="47"/>
      <c r="U117" s="47"/>
      <c r="V117" s="47"/>
      <c r="W117" s="47"/>
      <c r="X117" s="47"/>
      <c r="Y117" s="47"/>
      <c r="Z117" s="47"/>
    </row>
    <row r="118" spans="1:26" ht="14.25">
      <c r="A118" s="233" t="s">
        <v>3364</v>
      </c>
      <c r="B118" s="233" t="s">
        <v>422</v>
      </c>
      <c r="C118" s="233" t="s">
        <v>3373</v>
      </c>
      <c r="D118" s="362" t="s">
        <v>3374</v>
      </c>
      <c r="E118" s="233" t="s">
        <v>3375</v>
      </c>
      <c r="F118" s="233"/>
      <c r="G118" s="308">
        <v>50</v>
      </c>
      <c r="H118" s="483" t="s">
        <v>3372</v>
      </c>
      <c r="I118" s="233">
        <v>75</v>
      </c>
      <c r="J118" s="233" t="s">
        <v>2402</v>
      </c>
      <c r="K118" s="231"/>
      <c r="L118" s="47"/>
      <c r="M118" s="47"/>
      <c r="N118" s="47"/>
      <c r="O118" s="47"/>
      <c r="P118" s="47"/>
      <c r="Q118" s="47"/>
      <c r="R118" s="47"/>
      <c r="S118" s="47"/>
      <c r="T118" s="47"/>
      <c r="U118" s="47"/>
      <c r="V118" s="47"/>
      <c r="W118" s="47"/>
      <c r="X118" s="47"/>
      <c r="Y118" s="47"/>
      <c r="Z118" s="47"/>
    </row>
    <row r="119" spans="1:26" ht="14.25">
      <c r="A119" s="233" t="s">
        <v>3364</v>
      </c>
      <c r="B119" s="233" t="s">
        <v>422</v>
      </c>
      <c r="C119" s="233" t="s">
        <v>3376</v>
      </c>
      <c r="D119" s="362" t="s">
        <v>3377</v>
      </c>
      <c r="E119" s="233" t="s">
        <v>3378</v>
      </c>
      <c r="F119" s="233"/>
      <c r="G119" s="308">
        <v>50</v>
      </c>
      <c r="H119" s="233" t="s">
        <v>3368</v>
      </c>
      <c r="I119" s="233">
        <v>100</v>
      </c>
      <c r="J119" s="233" t="s">
        <v>2402</v>
      </c>
      <c r="K119" s="231"/>
      <c r="L119" s="47"/>
      <c r="M119" s="47"/>
      <c r="N119" s="47"/>
      <c r="O119" s="47"/>
      <c r="P119" s="47"/>
      <c r="Q119" s="47"/>
      <c r="R119" s="47"/>
      <c r="S119" s="47"/>
      <c r="T119" s="47"/>
      <c r="U119" s="47"/>
      <c r="V119" s="47"/>
      <c r="W119" s="47"/>
      <c r="X119" s="47"/>
      <c r="Y119" s="47"/>
      <c r="Z119" s="47"/>
    </row>
    <row r="120" spans="1:26" ht="14.25">
      <c r="A120" s="233" t="s">
        <v>3364</v>
      </c>
      <c r="B120" s="233" t="s">
        <v>422</v>
      </c>
      <c r="C120" s="233" t="s">
        <v>461</v>
      </c>
      <c r="D120" s="362" t="s">
        <v>2806</v>
      </c>
      <c r="E120" s="233" t="s">
        <v>729</v>
      </c>
      <c r="F120" s="233"/>
      <c r="G120" s="308">
        <v>50</v>
      </c>
      <c r="H120" s="233"/>
      <c r="I120" s="233">
        <v>50</v>
      </c>
      <c r="J120" s="233" t="s">
        <v>2402</v>
      </c>
      <c r="K120" s="231"/>
      <c r="L120" s="47"/>
      <c r="M120" s="47"/>
      <c r="N120" s="47"/>
      <c r="O120" s="47"/>
      <c r="P120" s="47"/>
      <c r="Q120" s="47"/>
      <c r="R120" s="47"/>
      <c r="S120" s="47"/>
      <c r="T120" s="47"/>
      <c r="U120" s="47"/>
      <c r="V120" s="47"/>
      <c r="W120" s="47"/>
      <c r="X120" s="47"/>
      <c r="Y120" s="47"/>
      <c r="Z120" s="47"/>
    </row>
    <row r="121" spans="1:26" ht="14.25">
      <c r="A121" s="233" t="s">
        <v>3364</v>
      </c>
      <c r="B121" s="233" t="s">
        <v>422</v>
      </c>
      <c r="C121" s="233" t="s">
        <v>423</v>
      </c>
      <c r="D121" s="233" t="s">
        <v>513</v>
      </c>
      <c r="E121" s="233" t="s">
        <v>514</v>
      </c>
      <c r="F121" s="233" t="s">
        <v>3295</v>
      </c>
      <c r="G121" s="308">
        <v>10</v>
      </c>
      <c r="H121" s="233"/>
      <c r="I121" s="233">
        <v>50</v>
      </c>
      <c r="J121" s="233" t="s">
        <v>2402</v>
      </c>
      <c r="K121" s="231"/>
      <c r="L121" s="47"/>
      <c r="M121" s="47"/>
      <c r="N121" s="47"/>
      <c r="O121" s="47"/>
      <c r="P121" s="47"/>
      <c r="Q121" s="47"/>
      <c r="R121" s="47"/>
      <c r="S121" s="47"/>
      <c r="T121" s="47"/>
      <c r="U121" s="47"/>
      <c r="V121" s="47"/>
      <c r="W121" s="47"/>
      <c r="X121" s="47"/>
      <c r="Y121" s="47"/>
      <c r="Z121" s="47"/>
    </row>
    <row r="122" spans="1:26" ht="14.25">
      <c r="A122" s="233" t="s">
        <v>3364</v>
      </c>
      <c r="B122" s="233" t="s">
        <v>422</v>
      </c>
      <c r="C122" s="233" t="s">
        <v>423</v>
      </c>
      <c r="D122" s="233" t="s">
        <v>513</v>
      </c>
      <c r="E122" s="233" t="s">
        <v>514</v>
      </c>
      <c r="F122" s="233" t="s">
        <v>3293</v>
      </c>
      <c r="G122" s="308">
        <v>10</v>
      </c>
      <c r="H122" s="233"/>
      <c r="I122" s="233">
        <v>50</v>
      </c>
      <c r="J122" s="233" t="s">
        <v>2402</v>
      </c>
      <c r="K122" s="231"/>
      <c r="L122" s="47"/>
      <c r="M122" s="47"/>
      <c r="N122" s="47"/>
      <c r="O122" s="47"/>
      <c r="P122" s="47"/>
      <c r="Q122" s="47"/>
      <c r="R122" s="47"/>
      <c r="S122" s="47"/>
      <c r="T122" s="47"/>
      <c r="U122" s="47"/>
      <c r="V122" s="47"/>
      <c r="W122" s="47"/>
      <c r="X122" s="47"/>
      <c r="Y122" s="47"/>
      <c r="Z122" s="47"/>
    </row>
    <row r="123" spans="1:26" ht="14.25">
      <c r="A123" s="233" t="s">
        <v>3364</v>
      </c>
      <c r="B123" s="233" t="s">
        <v>422</v>
      </c>
      <c r="C123" s="233" t="s">
        <v>423</v>
      </c>
      <c r="D123" s="233" t="s">
        <v>513</v>
      </c>
      <c r="E123" s="233" t="s">
        <v>514</v>
      </c>
      <c r="F123" s="233" t="s">
        <v>3379</v>
      </c>
      <c r="G123" s="308">
        <v>10</v>
      </c>
      <c r="H123" s="233"/>
      <c r="I123" s="233">
        <v>50</v>
      </c>
      <c r="J123" s="233" t="s">
        <v>2402</v>
      </c>
      <c r="K123" s="231"/>
      <c r="L123" s="47"/>
      <c r="M123" s="47"/>
      <c r="N123" s="47"/>
      <c r="O123" s="47"/>
      <c r="P123" s="47"/>
      <c r="Q123" s="47"/>
      <c r="R123" s="47"/>
      <c r="S123" s="47"/>
      <c r="T123" s="47"/>
      <c r="U123" s="47"/>
      <c r="V123" s="47"/>
      <c r="W123" s="47"/>
      <c r="X123" s="47"/>
      <c r="Y123" s="47"/>
      <c r="Z123" s="47"/>
    </row>
    <row r="124" spans="1:26" ht="14.25">
      <c r="A124" s="233" t="s">
        <v>3364</v>
      </c>
      <c r="B124" s="233" t="s">
        <v>422</v>
      </c>
      <c r="C124" s="233" t="s">
        <v>423</v>
      </c>
      <c r="D124" s="233" t="s">
        <v>513</v>
      </c>
      <c r="E124" s="233" t="s">
        <v>514</v>
      </c>
      <c r="F124" s="233" t="s">
        <v>3380</v>
      </c>
      <c r="G124" s="308">
        <v>10</v>
      </c>
      <c r="H124" s="233"/>
      <c r="I124" s="233">
        <v>50</v>
      </c>
      <c r="J124" s="233" t="s">
        <v>2402</v>
      </c>
      <c r="K124" s="231"/>
      <c r="L124" s="47"/>
      <c r="M124" s="47"/>
      <c r="N124" s="47"/>
      <c r="O124" s="47"/>
      <c r="P124" s="47"/>
      <c r="Q124" s="47"/>
      <c r="R124" s="47"/>
      <c r="S124" s="47"/>
      <c r="T124" s="47"/>
      <c r="U124" s="47"/>
      <c r="V124" s="47"/>
      <c r="W124" s="47"/>
      <c r="X124" s="47"/>
      <c r="Y124" s="47"/>
      <c r="Z124" s="47"/>
    </row>
    <row r="125" spans="1:26" ht="14.25">
      <c r="A125" s="233" t="s">
        <v>3364</v>
      </c>
      <c r="B125" s="233" t="s">
        <v>422</v>
      </c>
      <c r="C125" s="233" t="s">
        <v>423</v>
      </c>
      <c r="D125" s="233" t="s">
        <v>513</v>
      </c>
      <c r="E125" s="233" t="s">
        <v>514</v>
      </c>
      <c r="F125" s="233" t="s">
        <v>3381</v>
      </c>
      <c r="G125" s="308">
        <v>10</v>
      </c>
      <c r="H125" s="233"/>
      <c r="I125" s="233">
        <v>50</v>
      </c>
      <c r="J125" s="233" t="s">
        <v>2402</v>
      </c>
      <c r="K125" s="231"/>
      <c r="L125" s="47"/>
      <c r="M125" s="47"/>
      <c r="N125" s="47"/>
      <c r="O125" s="47"/>
      <c r="P125" s="47"/>
      <c r="Q125" s="47"/>
      <c r="R125" s="47"/>
      <c r="S125" s="47"/>
      <c r="T125" s="47"/>
      <c r="U125" s="47"/>
      <c r="V125" s="47"/>
      <c r="W125" s="47"/>
      <c r="X125" s="47"/>
      <c r="Y125" s="47"/>
      <c r="Z125" s="47"/>
    </row>
    <row r="126" spans="1:26" ht="14.25">
      <c r="A126" s="233" t="s">
        <v>3364</v>
      </c>
      <c r="B126" s="233" t="s">
        <v>422</v>
      </c>
      <c r="C126" s="233" t="s">
        <v>3382</v>
      </c>
      <c r="D126" s="233" t="s">
        <v>3383</v>
      </c>
      <c r="E126" s="233" t="s">
        <v>3384</v>
      </c>
      <c r="F126" s="233" t="s">
        <v>3295</v>
      </c>
      <c r="G126" s="308">
        <v>10</v>
      </c>
      <c r="H126" s="233"/>
      <c r="I126" s="233">
        <v>50</v>
      </c>
      <c r="J126" s="233" t="s">
        <v>2402</v>
      </c>
      <c r="K126" s="231"/>
      <c r="L126" s="47"/>
      <c r="M126" s="47"/>
      <c r="N126" s="47"/>
      <c r="O126" s="47"/>
      <c r="P126" s="47"/>
      <c r="Q126" s="47"/>
      <c r="R126" s="47"/>
      <c r="S126" s="47"/>
      <c r="T126" s="47"/>
      <c r="U126" s="47"/>
      <c r="V126" s="47"/>
      <c r="W126" s="47"/>
      <c r="X126" s="47"/>
      <c r="Y126" s="47"/>
      <c r="Z126" s="47"/>
    </row>
    <row r="127" spans="1:26" ht="14.25">
      <c r="A127" s="233" t="s">
        <v>3364</v>
      </c>
      <c r="B127" s="233" t="s">
        <v>422</v>
      </c>
      <c r="C127" s="233" t="s">
        <v>3385</v>
      </c>
      <c r="D127" s="233" t="s">
        <v>3383</v>
      </c>
      <c r="E127" s="233" t="s">
        <v>3386</v>
      </c>
      <c r="F127" s="233" t="s">
        <v>3387</v>
      </c>
      <c r="G127" s="308">
        <v>10</v>
      </c>
      <c r="H127" s="233"/>
      <c r="I127" s="233">
        <v>50</v>
      </c>
      <c r="J127" s="233" t="s">
        <v>2402</v>
      </c>
      <c r="K127" s="231"/>
      <c r="L127" s="47"/>
      <c r="M127" s="47"/>
      <c r="N127" s="47"/>
      <c r="O127" s="47"/>
      <c r="P127" s="47"/>
      <c r="Q127" s="47"/>
      <c r="R127" s="47"/>
      <c r="S127" s="47"/>
      <c r="T127" s="47"/>
      <c r="U127" s="47"/>
      <c r="V127" s="47"/>
      <c r="W127" s="47"/>
      <c r="X127" s="47"/>
      <c r="Y127" s="47"/>
      <c r="Z127" s="47"/>
    </row>
    <row r="128" spans="1:26" ht="14.25">
      <c r="A128" s="233" t="s">
        <v>3364</v>
      </c>
      <c r="B128" s="233" t="s">
        <v>422</v>
      </c>
      <c r="C128" s="233" t="s">
        <v>3388</v>
      </c>
      <c r="D128" s="233" t="s">
        <v>513</v>
      </c>
      <c r="E128" s="233" t="s">
        <v>3389</v>
      </c>
      <c r="F128" s="233" t="s">
        <v>3390</v>
      </c>
      <c r="G128" s="308">
        <v>10</v>
      </c>
      <c r="H128" s="362"/>
      <c r="I128" s="233">
        <v>50</v>
      </c>
      <c r="J128" s="233" t="s">
        <v>2402</v>
      </c>
      <c r="K128" s="231"/>
      <c r="L128" s="47"/>
      <c r="M128" s="47"/>
      <c r="N128" s="47"/>
      <c r="O128" s="47"/>
      <c r="P128" s="47"/>
      <c r="Q128" s="47"/>
      <c r="R128" s="47"/>
      <c r="S128" s="47"/>
      <c r="T128" s="47"/>
      <c r="U128" s="47"/>
      <c r="V128" s="47"/>
      <c r="W128" s="47"/>
      <c r="X128" s="47"/>
      <c r="Y128" s="47"/>
      <c r="Z128" s="47"/>
    </row>
    <row r="129" spans="1:26" ht="14.25">
      <c r="A129" s="233" t="s">
        <v>3364</v>
      </c>
      <c r="B129" s="233" t="s">
        <v>422</v>
      </c>
      <c r="C129" s="233" t="s">
        <v>3391</v>
      </c>
      <c r="D129" s="233" t="s">
        <v>513</v>
      </c>
      <c r="E129" s="233" t="s">
        <v>3392</v>
      </c>
      <c r="F129" s="520">
        <v>44774</v>
      </c>
      <c r="G129" s="308">
        <v>10</v>
      </c>
      <c r="H129" s="362"/>
      <c r="I129" s="233">
        <v>50</v>
      </c>
      <c r="J129" s="233" t="s">
        <v>2402</v>
      </c>
      <c r="K129" s="231"/>
      <c r="L129" s="47"/>
      <c r="M129" s="47"/>
      <c r="N129" s="47"/>
      <c r="O129" s="47"/>
      <c r="P129" s="47"/>
      <c r="Q129" s="47"/>
      <c r="R129" s="47"/>
      <c r="S129" s="47"/>
      <c r="T129" s="47"/>
      <c r="U129" s="47"/>
      <c r="V129" s="47"/>
      <c r="W129" s="47"/>
      <c r="X129" s="47"/>
      <c r="Y129" s="47"/>
      <c r="Z129" s="47"/>
    </row>
    <row r="130" spans="1:26" ht="14.25">
      <c r="A130" s="233" t="s">
        <v>3364</v>
      </c>
      <c r="B130" s="233" t="s">
        <v>422</v>
      </c>
      <c r="C130" s="233" t="s">
        <v>3393</v>
      </c>
      <c r="D130" s="233" t="s">
        <v>3383</v>
      </c>
      <c r="E130" s="233" t="s">
        <v>3394</v>
      </c>
      <c r="F130" s="233" t="s">
        <v>3295</v>
      </c>
      <c r="G130" s="308">
        <v>10</v>
      </c>
      <c r="H130" s="362"/>
      <c r="I130" s="233">
        <v>50</v>
      </c>
      <c r="J130" s="233" t="s">
        <v>2402</v>
      </c>
      <c r="K130" s="231"/>
      <c r="L130" s="47"/>
      <c r="M130" s="47"/>
      <c r="N130" s="47"/>
      <c r="O130" s="47"/>
      <c r="P130" s="47"/>
      <c r="Q130" s="47"/>
      <c r="R130" s="47"/>
      <c r="S130" s="47"/>
      <c r="T130" s="47"/>
      <c r="U130" s="47"/>
      <c r="V130" s="47"/>
      <c r="W130" s="47"/>
      <c r="X130" s="47"/>
      <c r="Y130" s="47"/>
      <c r="Z130" s="47"/>
    </row>
    <row r="131" spans="1:26" ht="14.25">
      <c r="A131" s="190" t="s">
        <v>6412</v>
      </c>
      <c r="B131" s="190" t="s">
        <v>782</v>
      </c>
      <c r="C131" s="190" t="s">
        <v>6413</v>
      </c>
      <c r="D131" s="190"/>
      <c r="E131" s="276" t="s">
        <v>6414</v>
      </c>
      <c r="F131" s="190"/>
      <c r="G131" s="190" t="s">
        <v>6415</v>
      </c>
      <c r="H131" s="190" t="s">
        <v>6416</v>
      </c>
      <c r="I131" s="233">
        <v>75</v>
      </c>
      <c r="J131" s="228" t="s">
        <v>3737</v>
      </c>
      <c r="K131" s="47"/>
      <c r="L131" s="47"/>
      <c r="M131" s="47"/>
      <c r="N131" s="47"/>
      <c r="O131" s="47"/>
      <c r="P131" s="47"/>
      <c r="Q131" s="47"/>
      <c r="R131" s="47"/>
      <c r="S131" s="47"/>
      <c r="T131" s="47"/>
      <c r="U131" s="47"/>
      <c r="V131" s="47"/>
      <c r="W131" s="47"/>
      <c r="X131" s="47"/>
      <c r="Y131" s="47"/>
      <c r="Z131" s="47"/>
    </row>
    <row r="132" spans="1:26" ht="38.25">
      <c r="A132" s="221" t="s">
        <v>6417</v>
      </c>
      <c r="B132" s="221" t="s">
        <v>3748</v>
      </c>
      <c r="C132" s="182" t="s">
        <v>6418</v>
      </c>
      <c r="D132" s="221" t="s">
        <v>6419</v>
      </c>
      <c r="E132" s="221" t="s">
        <v>6420</v>
      </c>
      <c r="F132" s="221" t="s">
        <v>6421</v>
      </c>
      <c r="G132" s="221">
        <v>50</v>
      </c>
      <c r="H132" s="221" t="s">
        <v>1127</v>
      </c>
      <c r="I132" s="221">
        <f t="shared" ref="I132:I133" si="2">50*1.5</f>
        <v>75</v>
      </c>
      <c r="J132" s="228" t="s">
        <v>3755</v>
      </c>
      <c r="K132" s="47"/>
      <c r="L132" s="47"/>
      <c r="M132" s="47"/>
      <c r="N132" s="47"/>
      <c r="O132" s="47"/>
      <c r="P132" s="47"/>
      <c r="Q132" s="47"/>
      <c r="R132" s="47"/>
      <c r="S132" s="47"/>
      <c r="T132" s="47"/>
      <c r="U132" s="47"/>
      <c r="V132" s="47"/>
      <c r="W132" s="47"/>
      <c r="X132" s="47"/>
      <c r="Y132" s="47"/>
      <c r="Z132" s="47"/>
    </row>
    <row r="133" spans="1:26" ht="25.5">
      <c r="A133" s="221" t="s">
        <v>6417</v>
      </c>
      <c r="B133" s="221" t="s">
        <v>3748</v>
      </c>
      <c r="C133" s="182" t="s">
        <v>995</v>
      </c>
      <c r="D133" s="221" t="s">
        <v>6419</v>
      </c>
      <c r="E133" s="256" t="s">
        <v>6422</v>
      </c>
      <c r="F133" s="221" t="s">
        <v>6421</v>
      </c>
      <c r="G133" s="221">
        <v>50</v>
      </c>
      <c r="H133" s="221" t="s">
        <v>1127</v>
      </c>
      <c r="I133" s="221">
        <f t="shared" si="2"/>
        <v>75</v>
      </c>
      <c r="J133" s="228" t="s">
        <v>3755</v>
      </c>
      <c r="K133" s="47"/>
      <c r="L133" s="47"/>
      <c r="M133" s="47"/>
      <c r="N133" s="47"/>
      <c r="O133" s="47"/>
      <c r="P133" s="47"/>
      <c r="Q133" s="47"/>
      <c r="R133" s="47"/>
      <c r="S133" s="47"/>
      <c r="T133" s="47"/>
      <c r="U133" s="47"/>
      <c r="V133" s="47"/>
      <c r="W133" s="47"/>
      <c r="X133" s="47"/>
      <c r="Y133" s="47"/>
      <c r="Z133" s="47"/>
    </row>
    <row r="134" spans="1:26" ht="76.5">
      <c r="A134" s="221" t="s">
        <v>6417</v>
      </c>
      <c r="B134" s="221" t="s">
        <v>3748</v>
      </c>
      <c r="C134" s="182" t="s">
        <v>6423</v>
      </c>
      <c r="D134" s="221" t="s">
        <v>6424</v>
      </c>
      <c r="E134" s="221" t="s">
        <v>6425</v>
      </c>
      <c r="F134" s="221" t="s">
        <v>6426</v>
      </c>
      <c r="G134" s="221">
        <v>50</v>
      </c>
      <c r="H134" s="197" t="s">
        <v>6427</v>
      </c>
      <c r="I134" s="221">
        <f>G134*2</f>
        <v>100</v>
      </c>
      <c r="J134" s="228" t="s">
        <v>3755</v>
      </c>
      <c r="K134" s="47"/>
      <c r="L134" s="47"/>
      <c r="M134" s="47"/>
      <c r="N134" s="47"/>
      <c r="O134" s="47"/>
      <c r="P134" s="47"/>
      <c r="Q134" s="47"/>
      <c r="R134" s="47"/>
      <c r="S134" s="47"/>
      <c r="T134" s="47"/>
      <c r="U134" s="47"/>
      <c r="V134" s="47"/>
      <c r="W134" s="47"/>
      <c r="X134" s="47"/>
      <c r="Y134" s="47"/>
      <c r="Z134" s="47"/>
    </row>
    <row r="135" spans="1:26" ht="63.75">
      <c r="A135" s="221" t="s">
        <v>6417</v>
      </c>
      <c r="B135" s="221" t="s">
        <v>3748</v>
      </c>
      <c r="C135" s="182" t="s">
        <v>925</v>
      </c>
      <c r="D135" s="221" t="s">
        <v>6428</v>
      </c>
      <c r="E135" s="182" t="s">
        <v>6429</v>
      </c>
      <c r="F135" s="182" t="s">
        <v>6430</v>
      </c>
      <c r="G135" s="221">
        <v>50</v>
      </c>
      <c r="H135" s="197" t="s">
        <v>6431</v>
      </c>
      <c r="I135" s="221">
        <f>G135*2*3</f>
        <v>300</v>
      </c>
      <c r="J135" s="228" t="s">
        <v>3755</v>
      </c>
      <c r="K135" s="47"/>
      <c r="L135" s="47"/>
      <c r="M135" s="47"/>
      <c r="N135" s="47"/>
      <c r="O135" s="47"/>
      <c r="P135" s="47"/>
      <c r="Q135" s="47"/>
      <c r="R135" s="47"/>
      <c r="S135" s="47"/>
      <c r="T135" s="47"/>
      <c r="U135" s="47"/>
      <c r="V135" s="47"/>
      <c r="W135" s="47"/>
      <c r="X135" s="47"/>
      <c r="Y135" s="47"/>
      <c r="Z135" s="47"/>
    </row>
    <row r="136" spans="1:26" ht="38.25">
      <c r="A136" s="221" t="s">
        <v>6417</v>
      </c>
      <c r="B136" s="221" t="s">
        <v>3748</v>
      </c>
      <c r="C136" s="182" t="s">
        <v>3382</v>
      </c>
      <c r="D136" s="221" t="s">
        <v>449</v>
      </c>
      <c r="E136" s="182"/>
      <c r="F136" s="182" t="s">
        <v>6432</v>
      </c>
      <c r="G136" s="221">
        <v>10</v>
      </c>
      <c r="H136" s="197"/>
      <c r="I136" s="221">
        <f t="shared" ref="I136:I142" si="3">G136*5</f>
        <v>50</v>
      </c>
      <c r="J136" s="228" t="s">
        <v>3755</v>
      </c>
      <c r="K136" s="47"/>
      <c r="L136" s="47"/>
      <c r="M136" s="47"/>
      <c r="N136" s="47"/>
      <c r="O136" s="47"/>
      <c r="P136" s="47"/>
      <c r="Q136" s="47"/>
      <c r="R136" s="47"/>
      <c r="S136" s="47"/>
      <c r="T136" s="47"/>
      <c r="U136" s="47"/>
      <c r="V136" s="47"/>
      <c r="W136" s="47"/>
      <c r="X136" s="47"/>
      <c r="Y136" s="47"/>
      <c r="Z136" s="47"/>
    </row>
    <row r="137" spans="1:26" ht="38.25">
      <c r="A137" s="221" t="s">
        <v>6417</v>
      </c>
      <c r="B137" s="221" t="s">
        <v>3748</v>
      </c>
      <c r="C137" s="182" t="s">
        <v>3382</v>
      </c>
      <c r="D137" s="221" t="s">
        <v>449</v>
      </c>
      <c r="E137" s="182"/>
      <c r="F137" s="182" t="s">
        <v>6433</v>
      </c>
      <c r="G137" s="221">
        <v>10</v>
      </c>
      <c r="H137" s="197"/>
      <c r="I137" s="221">
        <f t="shared" si="3"/>
        <v>50</v>
      </c>
      <c r="J137" s="228" t="s">
        <v>3755</v>
      </c>
      <c r="K137" s="47"/>
      <c r="L137" s="47"/>
      <c r="M137" s="47"/>
      <c r="N137" s="47"/>
      <c r="O137" s="47"/>
      <c r="P137" s="47"/>
      <c r="Q137" s="47"/>
      <c r="R137" s="47"/>
      <c r="S137" s="47"/>
      <c r="T137" s="47"/>
      <c r="U137" s="47"/>
      <c r="V137" s="47"/>
      <c r="W137" s="47"/>
      <c r="X137" s="47"/>
      <c r="Y137" s="47"/>
      <c r="Z137" s="47"/>
    </row>
    <row r="138" spans="1:26" ht="38.25">
      <c r="A138" s="221" t="s">
        <v>6417</v>
      </c>
      <c r="B138" s="221" t="s">
        <v>3748</v>
      </c>
      <c r="C138" s="182" t="s">
        <v>3382</v>
      </c>
      <c r="D138" s="221" t="s">
        <v>449</v>
      </c>
      <c r="E138" s="228"/>
      <c r="F138" s="182" t="s">
        <v>6434</v>
      </c>
      <c r="G138" s="221">
        <v>10</v>
      </c>
      <c r="H138" s="406"/>
      <c r="I138" s="221">
        <f t="shared" si="3"/>
        <v>50</v>
      </c>
      <c r="J138" s="228" t="s">
        <v>3755</v>
      </c>
      <c r="K138" s="47"/>
      <c r="L138" s="47"/>
      <c r="M138" s="47"/>
      <c r="N138" s="47"/>
      <c r="O138" s="47"/>
      <c r="P138" s="47"/>
      <c r="Q138" s="47"/>
      <c r="R138" s="47"/>
      <c r="S138" s="47"/>
      <c r="T138" s="47"/>
      <c r="U138" s="47"/>
      <c r="V138" s="47"/>
      <c r="W138" s="47"/>
      <c r="X138" s="47"/>
      <c r="Y138" s="47"/>
      <c r="Z138" s="47"/>
    </row>
    <row r="139" spans="1:26" ht="38.25">
      <c r="A139" s="221" t="s">
        <v>6417</v>
      </c>
      <c r="B139" s="221" t="s">
        <v>3748</v>
      </c>
      <c r="C139" s="182" t="s">
        <v>3382</v>
      </c>
      <c r="D139" s="221" t="s">
        <v>449</v>
      </c>
      <c r="E139" s="228"/>
      <c r="F139" s="182" t="s">
        <v>6435</v>
      </c>
      <c r="G139" s="221">
        <v>10</v>
      </c>
      <c r="H139" s="406"/>
      <c r="I139" s="221">
        <f t="shared" si="3"/>
        <v>50</v>
      </c>
      <c r="J139" s="228" t="s">
        <v>3755</v>
      </c>
      <c r="K139" s="47"/>
      <c r="L139" s="47"/>
      <c r="M139" s="47"/>
      <c r="N139" s="47"/>
      <c r="O139" s="47"/>
      <c r="P139" s="47"/>
      <c r="Q139" s="47"/>
      <c r="R139" s="47"/>
      <c r="S139" s="47"/>
      <c r="T139" s="47"/>
      <c r="U139" s="47"/>
      <c r="V139" s="47"/>
      <c r="W139" s="47"/>
      <c r="X139" s="47"/>
      <c r="Y139" s="47"/>
      <c r="Z139" s="47"/>
    </row>
    <row r="140" spans="1:26" ht="38.25">
      <c r="A140" s="221" t="s">
        <v>6417</v>
      </c>
      <c r="B140" s="221" t="s">
        <v>3748</v>
      </c>
      <c r="C140" s="182" t="s">
        <v>3382</v>
      </c>
      <c r="D140" s="221" t="s">
        <v>449</v>
      </c>
      <c r="E140" s="182"/>
      <c r="F140" s="182" t="s">
        <v>6436</v>
      </c>
      <c r="G140" s="221">
        <v>10</v>
      </c>
      <c r="H140" s="197"/>
      <c r="I140" s="221">
        <f t="shared" si="3"/>
        <v>50</v>
      </c>
      <c r="J140" s="228" t="s">
        <v>3755</v>
      </c>
      <c r="K140" s="47"/>
      <c r="L140" s="47"/>
      <c r="M140" s="47"/>
      <c r="N140" s="47"/>
      <c r="O140" s="47"/>
      <c r="P140" s="47"/>
      <c r="Q140" s="47"/>
      <c r="R140" s="47"/>
      <c r="S140" s="47"/>
      <c r="T140" s="47"/>
      <c r="U140" s="47"/>
      <c r="V140" s="47"/>
      <c r="W140" s="47"/>
      <c r="X140" s="47"/>
      <c r="Y140" s="47"/>
      <c r="Z140" s="47"/>
    </row>
    <row r="141" spans="1:26" ht="38.25">
      <c r="A141" s="221" t="s">
        <v>6417</v>
      </c>
      <c r="B141" s="221" t="s">
        <v>3748</v>
      </c>
      <c r="C141" s="182" t="s">
        <v>3382</v>
      </c>
      <c r="D141" s="221" t="s">
        <v>449</v>
      </c>
      <c r="E141" s="182"/>
      <c r="F141" s="182" t="s">
        <v>6437</v>
      </c>
      <c r="G141" s="221">
        <v>10</v>
      </c>
      <c r="H141" s="197"/>
      <c r="I141" s="221">
        <f t="shared" si="3"/>
        <v>50</v>
      </c>
      <c r="J141" s="228" t="s">
        <v>3755</v>
      </c>
      <c r="K141" s="47"/>
      <c r="L141" s="47"/>
      <c r="M141" s="47"/>
      <c r="N141" s="47"/>
      <c r="O141" s="47"/>
      <c r="P141" s="47"/>
      <c r="Q141" s="47"/>
      <c r="R141" s="47"/>
      <c r="S141" s="47"/>
      <c r="T141" s="47"/>
      <c r="U141" s="47"/>
      <c r="V141" s="47"/>
      <c r="W141" s="47"/>
      <c r="X141" s="47"/>
      <c r="Y141" s="47"/>
      <c r="Z141" s="47"/>
    </row>
    <row r="142" spans="1:26" ht="38.25">
      <c r="A142" s="221" t="s">
        <v>6417</v>
      </c>
      <c r="B142" s="221" t="s">
        <v>3748</v>
      </c>
      <c r="C142" s="182" t="s">
        <v>3382</v>
      </c>
      <c r="D142" s="221" t="s">
        <v>449</v>
      </c>
      <c r="E142" s="228"/>
      <c r="F142" s="182" t="s">
        <v>6438</v>
      </c>
      <c r="G142" s="221">
        <v>10</v>
      </c>
      <c r="H142" s="406"/>
      <c r="I142" s="221">
        <f t="shared" si="3"/>
        <v>50</v>
      </c>
      <c r="J142" s="228" t="s">
        <v>3755</v>
      </c>
      <c r="K142" s="47"/>
      <c r="L142" s="47"/>
      <c r="M142" s="47"/>
      <c r="N142" s="47"/>
      <c r="O142" s="47"/>
      <c r="P142" s="47"/>
      <c r="Q142" s="47"/>
      <c r="R142" s="47"/>
      <c r="S142" s="47"/>
      <c r="T142" s="47"/>
      <c r="U142" s="47"/>
      <c r="V142" s="47"/>
      <c r="W142" s="47"/>
      <c r="X142" s="47"/>
      <c r="Y142" s="47"/>
      <c r="Z142" s="47"/>
    </row>
    <row r="143" spans="1:26" ht="25.5">
      <c r="A143" s="221" t="s">
        <v>6417</v>
      </c>
      <c r="B143" s="221" t="s">
        <v>3748</v>
      </c>
      <c r="C143" s="182" t="s">
        <v>6439</v>
      </c>
      <c r="D143" s="221" t="s">
        <v>6440</v>
      </c>
      <c r="E143" s="228"/>
      <c r="F143" s="182" t="s">
        <v>6441</v>
      </c>
      <c r="G143" s="221">
        <v>10</v>
      </c>
      <c r="H143" s="406"/>
      <c r="I143" s="221">
        <f>G143</f>
        <v>10</v>
      </c>
      <c r="J143" s="228" t="s">
        <v>3755</v>
      </c>
      <c r="K143" s="47"/>
      <c r="L143" s="47"/>
      <c r="M143" s="47"/>
      <c r="N143" s="47"/>
      <c r="O143" s="47"/>
      <c r="P143" s="47"/>
      <c r="Q143" s="47"/>
      <c r="R143" s="47"/>
      <c r="S143" s="47"/>
      <c r="T143" s="47"/>
      <c r="U143" s="47"/>
      <c r="V143" s="47"/>
      <c r="W143" s="47"/>
      <c r="X143" s="47"/>
      <c r="Y143" s="47"/>
      <c r="Z143" s="47"/>
    </row>
    <row r="144" spans="1:26" ht="14.25">
      <c r="A144" s="221" t="s">
        <v>6417</v>
      </c>
      <c r="B144" s="221" t="s">
        <v>3748</v>
      </c>
      <c r="C144" s="182" t="s">
        <v>423</v>
      </c>
      <c r="D144" s="221" t="s">
        <v>6428</v>
      </c>
      <c r="E144" s="228"/>
      <c r="F144" s="182" t="s">
        <v>6442</v>
      </c>
      <c r="G144" s="221">
        <v>10</v>
      </c>
      <c r="H144" s="406"/>
      <c r="I144" s="221">
        <f t="shared" ref="I144:I150" si="4">G144*5</f>
        <v>50</v>
      </c>
      <c r="J144" s="228" t="s">
        <v>3755</v>
      </c>
      <c r="K144" s="47"/>
      <c r="L144" s="47"/>
      <c r="M144" s="47"/>
      <c r="N144" s="47"/>
      <c r="O144" s="47"/>
      <c r="P144" s="47"/>
      <c r="Q144" s="47"/>
      <c r="R144" s="47"/>
      <c r="S144" s="47"/>
      <c r="T144" s="47"/>
      <c r="U144" s="47"/>
      <c r="V144" s="47"/>
      <c r="W144" s="47"/>
      <c r="X144" s="47"/>
      <c r="Y144" s="47"/>
      <c r="Z144" s="47"/>
    </row>
    <row r="145" spans="1:26" ht="14.25">
      <c r="A145" s="221" t="s">
        <v>6417</v>
      </c>
      <c r="B145" s="221" t="s">
        <v>3748</v>
      </c>
      <c r="C145" s="182" t="s">
        <v>423</v>
      </c>
      <c r="D145" s="221" t="s">
        <v>6428</v>
      </c>
      <c r="E145" s="228"/>
      <c r="F145" s="182" t="s">
        <v>6434</v>
      </c>
      <c r="G145" s="221">
        <v>10</v>
      </c>
      <c r="H145" s="406"/>
      <c r="I145" s="221">
        <f t="shared" si="4"/>
        <v>50</v>
      </c>
      <c r="J145" s="228" t="s">
        <v>3755</v>
      </c>
      <c r="K145" s="47"/>
      <c r="L145" s="47"/>
      <c r="M145" s="47"/>
      <c r="N145" s="47"/>
      <c r="O145" s="47"/>
      <c r="P145" s="47"/>
      <c r="Q145" s="47"/>
      <c r="R145" s="47"/>
      <c r="S145" s="47"/>
      <c r="T145" s="47"/>
      <c r="U145" s="47"/>
      <c r="V145" s="47"/>
      <c r="W145" s="47"/>
      <c r="X145" s="47"/>
      <c r="Y145" s="47"/>
      <c r="Z145" s="47"/>
    </row>
    <row r="146" spans="1:26" ht="25.5">
      <c r="A146" s="221" t="s">
        <v>6417</v>
      </c>
      <c r="B146" s="221" t="s">
        <v>3748</v>
      </c>
      <c r="C146" s="182" t="s">
        <v>423</v>
      </c>
      <c r="D146" s="221" t="s">
        <v>6428</v>
      </c>
      <c r="E146" s="228"/>
      <c r="F146" s="182" t="s">
        <v>6443</v>
      </c>
      <c r="G146" s="221">
        <v>10</v>
      </c>
      <c r="H146" s="406"/>
      <c r="I146" s="221">
        <f t="shared" si="4"/>
        <v>50</v>
      </c>
      <c r="J146" s="228" t="s">
        <v>3755</v>
      </c>
      <c r="K146" s="47"/>
      <c r="L146" s="47"/>
      <c r="M146" s="47"/>
      <c r="N146" s="47"/>
      <c r="O146" s="47"/>
      <c r="P146" s="47"/>
      <c r="Q146" s="47"/>
      <c r="R146" s="47"/>
      <c r="S146" s="47"/>
      <c r="T146" s="47"/>
      <c r="U146" s="47"/>
      <c r="V146" s="47"/>
      <c r="W146" s="47"/>
      <c r="X146" s="47"/>
      <c r="Y146" s="47"/>
      <c r="Z146" s="47"/>
    </row>
    <row r="147" spans="1:26" ht="14.25">
      <c r="A147" s="221" t="s">
        <v>6417</v>
      </c>
      <c r="B147" s="221" t="s">
        <v>3748</v>
      </c>
      <c r="C147" s="182" t="s">
        <v>6444</v>
      </c>
      <c r="D147" s="221" t="s">
        <v>6428</v>
      </c>
      <c r="E147" s="228"/>
      <c r="F147" s="182" t="s">
        <v>6445</v>
      </c>
      <c r="G147" s="221">
        <v>10</v>
      </c>
      <c r="H147" s="406"/>
      <c r="I147" s="221">
        <f t="shared" si="4"/>
        <v>50</v>
      </c>
      <c r="J147" s="228" t="s">
        <v>3755</v>
      </c>
      <c r="K147" s="47"/>
      <c r="L147" s="47"/>
      <c r="M147" s="47"/>
      <c r="N147" s="47"/>
      <c r="O147" s="47"/>
      <c r="P147" s="47"/>
      <c r="Q147" s="47"/>
      <c r="R147" s="47"/>
      <c r="S147" s="47"/>
      <c r="T147" s="47"/>
      <c r="U147" s="47"/>
      <c r="V147" s="47"/>
      <c r="W147" s="47"/>
      <c r="X147" s="47"/>
      <c r="Y147" s="47"/>
      <c r="Z147" s="47"/>
    </row>
    <row r="148" spans="1:26" ht="38.25">
      <c r="A148" s="221" t="s">
        <v>6417</v>
      </c>
      <c r="B148" s="221" t="s">
        <v>3748</v>
      </c>
      <c r="C148" s="182" t="s">
        <v>6446</v>
      </c>
      <c r="D148" s="221" t="s">
        <v>6428</v>
      </c>
      <c r="E148" s="228"/>
      <c r="F148" s="182" t="s">
        <v>6447</v>
      </c>
      <c r="G148" s="221">
        <v>10</v>
      </c>
      <c r="H148" s="406"/>
      <c r="I148" s="221">
        <f t="shared" si="4"/>
        <v>50</v>
      </c>
      <c r="J148" s="228" t="s">
        <v>3755</v>
      </c>
      <c r="K148" s="47"/>
      <c r="L148" s="47"/>
      <c r="M148" s="47"/>
      <c r="N148" s="47"/>
      <c r="O148" s="47"/>
      <c r="P148" s="47"/>
      <c r="Q148" s="47"/>
      <c r="R148" s="47"/>
      <c r="S148" s="47"/>
      <c r="T148" s="47"/>
      <c r="U148" s="47"/>
      <c r="V148" s="47"/>
      <c r="W148" s="47"/>
      <c r="X148" s="47"/>
      <c r="Y148" s="47"/>
      <c r="Z148" s="47"/>
    </row>
    <row r="149" spans="1:26" ht="38.25">
      <c r="A149" s="221" t="s">
        <v>6417</v>
      </c>
      <c r="B149" s="221" t="s">
        <v>3748</v>
      </c>
      <c r="C149" s="182" t="s">
        <v>6448</v>
      </c>
      <c r="D149" s="221" t="s">
        <v>6428</v>
      </c>
      <c r="E149" s="228"/>
      <c r="F149" s="182" t="s">
        <v>6447</v>
      </c>
      <c r="G149" s="221">
        <v>10</v>
      </c>
      <c r="H149" s="406"/>
      <c r="I149" s="221">
        <f t="shared" si="4"/>
        <v>50</v>
      </c>
      <c r="J149" s="228" t="s">
        <v>3755</v>
      </c>
      <c r="K149" s="47"/>
      <c r="L149" s="47"/>
      <c r="M149" s="47"/>
      <c r="N149" s="47"/>
      <c r="O149" s="47"/>
      <c r="P149" s="47"/>
      <c r="Q149" s="47"/>
      <c r="R149" s="47"/>
      <c r="S149" s="47"/>
      <c r="T149" s="47"/>
      <c r="U149" s="47"/>
      <c r="V149" s="47"/>
      <c r="W149" s="47"/>
      <c r="X149" s="47"/>
      <c r="Y149" s="47"/>
      <c r="Z149" s="47"/>
    </row>
    <row r="150" spans="1:26" ht="38.25">
      <c r="A150" s="221" t="s">
        <v>6417</v>
      </c>
      <c r="B150" s="221" t="s">
        <v>3748</v>
      </c>
      <c r="C150" s="182" t="s">
        <v>6449</v>
      </c>
      <c r="D150" s="221" t="s">
        <v>6428</v>
      </c>
      <c r="E150" s="228"/>
      <c r="F150" s="182" t="s">
        <v>6450</v>
      </c>
      <c r="G150" s="221">
        <v>10</v>
      </c>
      <c r="H150" s="406"/>
      <c r="I150" s="221">
        <f t="shared" si="4"/>
        <v>50</v>
      </c>
      <c r="J150" s="228" t="s">
        <v>3755</v>
      </c>
      <c r="K150" s="47"/>
      <c r="L150" s="47"/>
      <c r="M150" s="47"/>
      <c r="N150" s="47"/>
      <c r="O150" s="47"/>
      <c r="P150" s="47"/>
      <c r="Q150" s="47"/>
      <c r="R150" s="47"/>
      <c r="S150" s="47"/>
      <c r="T150" s="47"/>
      <c r="U150" s="47"/>
      <c r="V150" s="47"/>
      <c r="W150" s="47"/>
      <c r="X150" s="47"/>
      <c r="Y150" s="47"/>
      <c r="Z150" s="47"/>
    </row>
    <row r="151" spans="1:26" ht="38.25">
      <c r="A151" s="221" t="s">
        <v>6417</v>
      </c>
      <c r="B151" s="221" t="s">
        <v>3748</v>
      </c>
      <c r="C151" s="182" t="s">
        <v>6451</v>
      </c>
      <c r="D151" s="221" t="s">
        <v>6452</v>
      </c>
      <c r="E151" s="228"/>
      <c r="F151" s="182" t="s">
        <v>6453</v>
      </c>
      <c r="G151" s="221">
        <v>10</v>
      </c>
      <c r="H151" s="406"/>
      <c r="I151" s="221">
        <v>10</v>
      </c>
      <c r="J151" s="228" t="s">
        <v>3755</v>
      </c>
      <c r="K151" s="47"/>
      <c r="L151" s="47"/>
      <c r="M151" s="47"/>
      <c r="N151" s="47"/>
      <c r="O151" s="47"/>
      <c r="P151" s="47"/>
      <c r="Q151" s="47"/>
      <c r="R151" s="47"/>
      <c r="S151" s="47"/>
      <c r="T151" s="47"/>
      <c r="U151" s="47"/>
      <c r="V151" s="47"/>
      <c r="W151" s="47"/>
      <c r="X151" s="47"/>
      <c r="Y151" s="47"/>
      <c r="Z151" s="47"/>
    </row>
    <row r="152" spans="1:26" ht="38.25">
      <c r="A152" s="221" t="s">
        <v>6417</v>
      </c>
      <c r="B152" s="221" t="s">
        <v>3748</v>
      </c>
      <c r="C152" s="182" t="s">
        <v>6454</v>
      </c>
      <c r="D152" s="221" t="s">
        <v>6428</v>
      </c>
      <c r="E152" s="228"/>
      <c r="F152" s="182" t="s">
        <v>6455</v>
      </c>
      <c r="G152" s="221">
        <v>10</v>
      </c>
      <c r="H152" s="406"/>
      <c r="I152" s="221">
        <f t="shared" ref="I152:I156" si="5">G152*5</f>
        <v>50</v>
      </c>
      <c r="J152" s="228" t="s">
        <v>3755</v>
      </c>
      <c r="K152" s="47"/>
      <c r="L152" s="47"/>
      <c r="M152" s="47"/>
      <c r="N152" s="47"/>
      <c r="O152" s="47"/>
      <c r="P152" s="47"/>
      <c r="Q152" s="47"/>
      <c r="R152" s="47"/>
      <c r="S152" s="47"/>
      <c r="T152" s="47"/>
      <c r="U152" s="47"/>
      <c r="V152" s="47"/>
      <c r="W152" s="47"/>
      <c r="X152" s="47"/>
      <c r="Y152" s="47"/>
      <c r="Z152" s="47"/>
    </row>
    <row r="153" spans="1:26" ht="51">
      <c r="A153" s="221" t="s">
        <v>6417</v>
      </c>
      <c r="B153" s="221" t="s">
        <v>3748</v>
      </c>
      <c r="C153" s="182" t="s">
        <v>2032</v>
      </c>
      <c r="D153" s="221" t="s">
        <v>449</v>
      </c>
      <c r="E153" s="228"/>
      <c r="F153" s="182" t="s">
        <v>6456</v>
      </c>
      <c r="G153" s="221">
        <v>10</v>
      </c>
      <c r="H153" s="406"/>
      <c r="I153" s="221">
        <f t="shared" si="5"/>
        <v>50</v>
      </c>
      <c r="J153" s="228" t="s">
        <v>3755</v>
      </c>
      <c r="K153" s="47"/>
      <c r="L153" s="47"/>
      <c r="M153" s="47"/>
      <c r="N153" s="47"/>
      <c r="O153" s="47"/>
      <c r="P153" s="47"/>
      <c r="Q153" s="47"/>
      <c r="R153" s="47"/>
      <c r="S153" s="47"/>
      <c r="T153" s="47"/>
      <c r="U153" s="47"/>
      <c r="V153" s="47"/>
      <c r="W153" s="47"/>
      <c r="X153" s="47"/>
      <c r="Y153" s="47"/>
      <c r="Z153" s="47"/>
    </row>
    <row r="154" spans="1:26" ht="25.5">
      <c r="A154" s="221" t="s">
        <v>6417</v>
      </c>
      <c r="B154" s="221" t="s">
        <v>3748</v>
      </c>
      <c r="C154" s="182" t="s">
        <v>3300</v>
      </c>
      <c r="D154" s="221" t="s">
        <v>6428</v>
      </c>
      <c r="E154" s="228"/>
      <c r="F154" s="182" t="s">
        <v>6456</v>
      </c>
      <c r="G154" s="221">
        <v>10</v>
      </c>
      <c r="H154" s="406"/>
      <c r="I154" s="221">
        <f t="shared" si="5"/>
        <v>50</v>
      </c>
      <c r="J154" s="228" t="s">
        <v>3755</v>
      </c>
      <c r="K154" s="47"/>
      <c r="L154" s="47"/>
      <c r="M154" s="47"/>
      <c r="N154" s="47"/>
      <c r="O154" s="47"/>
      <c r="P154" s="47"/>
      <c r="Q154" s="47"/>
      <c r="R154" s="47"/>
      <c r="S154" s="47"/>
      <c r="T154" s="47"/>
      <c r="U154" s="47"/>
      <c r="V154" s="47"/>
      <c r="W154" s="47"/>
      <c r="X154" s="47"/>
      <c r="Y154" s="47"/>
      <c r="Z154" s="47"/>
    </row>
    <row r="155" spans="1:26" ht="38.25">
      <c r="A155" s="221" t="s">
        <v>6417</v>
      </c>
      <c r="B155" s="221" t="s">
        <v>3748</v>
      </c>
      <c r="C155" s="182" t="s">
        <v>6457</v>
      </c>
      <c r="D155" s="221" t="s">
        <v>6428</v>
      </c>
      <c r="E155" s="228"/>
      <c r="F155" s="182" t="s">
        <v>6458</v>
      </c>
      <c r="G155" s="221">
        <v>10</v>
      </c>
      <c r="H155" s="406"/>
      <c r="I155" s="221">
        <f t="shared" si="5"/>
        <v>50</v>
      </c>
      <c r="J155" s="228" t="s">
        <v>3755</v>
      </c>
      <c r="K155" s="47"/>
      <c r="L155" s="47"/>
      <c r="M155" s="47"/>
      <c r="N155" s="47"/>
      <c r="O155" s="47"/>
      <c r="P155" s="47"/>
      <c r="Q155" s="47"/>
      <c r="R155" s="47"/>
      <c r="S155" s="47"/>
      <c r="T155" s="47"/>
      <c r="U155" s="47"/>
      <c r="V155" s="47"/>
      <c r="W155" s="47"/>
      <c r="X155" s="47"/>
      <c r="Y155" s="47"/>
      <c r="Z155" s="47"/>
    </row>
    <row r="156" spans="1:26" ht="25.5">
      <c r="A156" s="221" t="s">
        <v>6417</v>
      </c>
      <c r="B156" s="221" t="s">
        <v>3748</v>
      </c>
      <c r="C156" s="182" t="s">
        <v>423</v>
      </c>
      <c r="D156" s="221" t="s">
        <v>6428</v>
      </c>
      <c r="E156" s="228"/>
      <c r="F156" s="182" t="s">
        <v>6459</v>
      </c>
      <c r="G156" s="221">
        <v>10</v>
      </c>
      <c r="H156" s="406"/>
      <c r="I156" s="221">
        <f t="shared" si="5"/>
        <v>50</v>
      </c>
      <c r="J156" s="228" t="s">
        <v>3755</v>
      </c>
      <c r="K156" s="47"/>
      <c r="L156" s="47"/>
      <c r="M156" s="47"/>
      <c r="N156" s="47"/>
      <c r="O156" s="47"/>
      <c r="P156" s="47"/>
      <c r="Q156" s="47"/>
      <c r="R156" s="47"/>
      <c r="S156" s="47"/>
      <c r="T156" s="47"/>
      <c r="U156" s="47"/>
      <c r="V156" s="47"/>
      <c r="W156" s="47"/>
      <c r="X156" s="47"/>
      <c r="Y156" s="47"/>
      <c r="Z156" s="47"/>
    </row>
    <row r="157" spans="1:26" ht="25.5">
      <c r="A157" s="221" t="s">
        <v>6417</v>
      </c>
      <c r="B157" s="221" t="s">
        <v>3748</v>
      </c>
      <c r="C157" s="182" t="s">
        <v>6460</v>
      </c>
      <c r="D157" s="221" t="s">
        <v>6461</v>
      </c>
      <c r="E157" s="228"/>
      <c r="F157" s="182" t="s">
        <v>6462</v>
      </c>
      <c r="G157" s="221">
        <v>10</v>
      </c>
      <c r="H157" s="406"/>
      <c r="I157" s="221">
        <v>10</v>
      </c>
      <c r="J157" s="228" t="s">
        <v>3755</v>
      </c>
      <c r="K157" s="47"/>
      <c r="L157" s="47"/>
      <c r="M157" s="47"/>
      <c r="N157" s="47"/>
      <c r="O157" s="47"/>
      <c r="P157" s="47"/>
      <c r="Q157" s="47"/>
      <c r="R157" s="47"/>
      <c r="S157" s="47"/>
      <c r="T157" s="47"/>
      <c r="U157" s="47"/>
      <c r="V157" s="47"/>
      <c r="W157" s="47"/>
      <c r="X157" s="47"/>
      <c r="Y157" s="47"/>
      <c r="Z157" s="47"/>
    </row>
    <row r="158" spans="1:26" ht="51">
      <c r="A158" s="221" t="s">
        <v>6417</v>
      </c>
      <c r="B158" s="221" t="s">
        <v>3748</v>
      </c>
      <c r="C158" s="182" t="s">
        <v>6463</v>
      </c>
      <c r="D158" s="221" t="s">
        <v>6464</v>
      </c>
      <c r="E158" s="228"/>
      <c r="F158" s="182" t="s">
        <v>6465</v>
      </c>
      <c r="G158" s="221">
        <v>10</v>
      </c>
      <c r="H158" s="406"/>
      <c r="I158" s="221">
        <v>10</v>
      </c>
      <c r="J158" s="228" t="s">
        <v>3755</v>
      </c>
      <c r="K158" s="47"/>
      <c r="L158" s="47"/>
      <c r="M158" s="47"/>
      <c r="N158" s="47"/>
      <c r="O158" s="47"/>
      <c r="P158" s="47"/>
      <c r="Q158" s="47"/>
      <c r="R158" s="47"/>
      <c r="S158" s="47"/>
      <c r="T158" s="47"/>
      <c r="U158" s="47"/>
      <c r="V158" s="47"/>
      <c r="W158" s="47"/>
      <c r="X158" s="47"/>
      <c r="Y158" s="47"/>
      <c r="Z158" s="47"/>
    </row>
    <row r="159" spans="1:26" ht="25.5">
      <c r="A159" s="221" t="s">
        <v>6417</v>
      </c>
      <c r="B159" s="221" t="s">
        <v>3748</v>
      </c>
      <c r="C159" s="182" t="s">
        <v>6466</v>
      </c>
      <c r="D159" s="221" t="s">
        <v>6428</v>
      </c>
      <c r="E159" s="228"/>
      <c r="F159" s="182" t="s">
        <v>6467</v>
      </c>
      <c r="G159" s="221">
        <v>10</v>
      </c>
      <c r="H159" s="406"/>
      <c r="I159" s="221">
        <f t="shared" ref="I159:I169" si="6">G159*5</f>
        <v>50</v>
      </c>
      <c r="J159" s="228" t="s">
        <v>3755</v>
      </c>
      <c r="K159" s="47"/>
      <c r="L159" s="47"/>
      <c r="M159" s="47"/>
      <c r="N159" s="47"/>
      <c r="O159" s="47"/>
      <c r="P159" s="47"/>
      <c r="Q159" s="47"/>
      <c r="R159" s="47"/>
      <c r="S159" s="47"/>
      <c r="T159" s="47"/>
      <c r="U159" s="47"/>
      <c r="V159" s="47"/>
      <c r="W159" s="47"/>
      <c r="X159" s="47"/>
      <c r="Y159" s="47"/>
      <c r="Z159" s="47"/>
    </row>
    <row r="160" spans="1:26" ht="38.25">
      <c r="A160" s="221" t="s">
        <v>6417</v>
      </c>
      <c r="B160" s="221" t="s">
        <v>3748</v>
      </c>
      <c r="C160" s="182" t="s">
        <v>3758</v>
      </c>
      <c r="D160" s="221" t="s">
        <v>6428</v>
      </c>
      <c r="E160" s="228"/>
      <c r="F160" s="182" t="s">
        <v>6468</v>
      </c>
      <c r="G160" s="221">
        <v>10</v>
      </c>
      <c r="H160" s="406"/>
      <c r="I160" s="221">
        <f t="shared" si="6"/>
        <v>50</v>
      </c>
      <c r="J160" s="228" t="s">
        <v>3755</v>
      </c>
      <c r="K160" s="47"/>
      <c r="L160" s="47"/>
      <c r="M160" s="47"/>
      <c r="N160" s="47"/>
      <c r="O160" s="47"/>
      <c r="P160" s="47"/>
      <c r="Q160" s="47"/>
      <c r="R160" s="47"/>
      <c r="S160" s="47"/>
      <c r="T160" s="47"/>
      <c r="U160" s="47"/>
      <c r="V160" s="47"/>
      <c r="W160" s="47"/>
      <c r="X160" s="47"/>
      <c r="Y160" s="47"/>
      <c r="Z160" s="47"/>
    </row>
    <row r="161" spans="1:26" ht="38.25">
      <c r="A161" s="221" t="s">
        <v>6417</v>
      </c>
      <c r="B161" s="221" t="s">
        <v>3748</v>
      </c>
      <c r="C161" s="182" t="s">
        <v>3758</v>
      </c>
      <c r="D161" s="221" t="s">
        <v>6428</v>
      </c>
      <c r="E161" s="228"/>
      <c r="F161" s="182" t="s">
        <v>6469</v>
      </c>
      <c r="G161" s="221">
        <v>10</v>
      </c>
      <c r="H161" s="406"/>
      <c r="I161" s="221">
        <f t="shared" si="6"/>
        <v>50</v>
      </c>
      <c r="J161" s="228" t="s">
        <v>3755</v>
      </c>
      <c r="K161" s="47"/>
      <c r="L161" s="47"/>
      <c r="M161" s="47"/>
      <c r="N161" s="47"/>
      <c r="O161" s="47"/>
      <c r="P161" s="47"/>
      <c r="Q161" s="47"/>
      <c r="R161" s="47"/>
      <c r="S161" s="47"/>
      <c r="T161" s="47"/>
      <c r="U161" s="47"/>
      <c r="V161" s="47"/>
      <c r="W161" s="47"/>
      <c r="X161" s="47"/>
      <c r="Y161" s="47"/>
      <c r="Z161" s="47"/>
    </row>
    <row r="162" spans="1:26" ht="38.25">
      <c r="A162" s="221" t="s">
        <v>6417</v>
      </c>
      <c r="B162" s="221" t="s">
        <v>3748</v>
      </c>
      <c r="C162" s="182" t="s">
        <v>3758</v>
      </c>
      <c r="D162" s="221" t="s">
        <v>6428</v>
      </c>
      <c r="E162" s="228"/>
      <c r="F162" s="182" t="s">
        <v>6438</v>
      </c>
      <c r="G162" s="221">
        <v>10</v>
      </c>
      <c r="H162" s="406"/>
      <c r="I162" s="221">
        <f t="shared" si="6"/>
        <v>50</v>
      </c>
      <c r="J162" s="228" t="s">
        <v>3755</v>
      </c>
      <c r="K162" s="47"/>
      <c r="L162" s="47"/>
      <c r="M162" s="47"/>
      <c r="N162" s="47"/>
      <c r="O162" s="47"/>
      <c r="P162" s="47"/>
      <c r="Q162" s="47"/>
      <c r="R162" s="47"/>
      <c r="S162" s="47"/>
      <c r="T162" s="47"/>
      <c r="U162" s="47"/>
      <c r="V162" s="47"/>
      <c r="W162" s="47"/>
      <c r="X162" s="47"/>
      <c r="Y162" s="47"/>
      <c r="Z162" s="47"/>
    </row>
    <row r="163" spans="1:26" ht="38.25">
      <c r="A163" s="221" t="s">
        <v>6417</v>
      </c>
      <c r="B163" s="221" t="s">
        <v>3748</v>
      </c>
      <c r="C163" s="182" t="s">
        <v>3758</v>
      </c>
      <c r="D163" s="221" t="s">
        <v>6428</v>
      </c>
      <c r="E163" s="228"/>
      <c r="F163" s="182" t="s">
        <v>6438</v>
      </c>
      <c r="G163" s="221">
        <v>10</v>
      </c>
      <c r="H163" s="406"/>
      <c r="I163" s="221">
        <f t="shared" si="6"/>
        <v>50</v>
      </c>
      <c r="J163" s="228" t="s">
        <v>3755</v>
      </c>
      <c r="K163" s="47"/>
      <c r="L163" s="47"/>
      <c r="M163" s="47"/>
      <c r="N163" s="47"/>
      <c r="O163" s="47"/>
      <c r="P163" s="47"/>
      <c r="Q163" s="47"/>
      <c r="R163" s="47"/>
      <c r="S163" s="47"/>
      <c r="T163" s="47"/>
      <c r="U163" s="47"/>
      <c r="V163" s="47"/>
      <c r="W163" s="47"/>
      <c r="X163" s="47"/>
      <c r="Y163" s="47"/>
      <c r="Z163" s="47"/>
    </row>
    <row r="164" spans="1:26" ht="51">
      <c r="A164" s="221" t="s">
        <v>6417</v>
      </c>
      <c r="B164" s="221" t="s">
        <v>3748</v>
      </c>
      <c r="C164" s="182" t="s">
        <v>2032</v>
      </c>
      <c r="D164" s="221" t="s">
        <v>449</v>
      </c>
      <c r="E164" s="228"/>
      <c r="F164" s="182" t="s">
        <v>6470</v>
      </c>
      <c r="G164" s="221">
        <v>10</v>
      </c>
      <c r="H164" s="406"/>
      <c r="I164" s="221">
        <f t="shared" si="6"/>
        <v>50</v>
      </c>
      <c r="J164" s="228" t="s">
        <v>3755</v>
      </c>
      <c r="K164" s="47"/>
      <c r="L164" s="47"/>
      <c r="M164" s="47"/>
      <c r="N164" s="47"/>
      <c r="O164" s="47"/>
      <c r="P164" s="47"/>
      <c r="Q164" s="47"/>
      <c r="R164" s="47"/>
      <c r="S164" s="47"/>
      <c r="T164" s="47"/>
      <c r="U164" s="47"/>
      <c r="V164" s="47"/>
      <c r="W164" s="47"/>
      <c r="X164" s="47"/>
      <c r="Y164" s="47"/>
      <c r="Z164" s="47"/>
    </row>
    <row r="165" spans="1:26" ht="51">
      <c r="A165" s="221" t="s">
        <v>6417</v>
      </c>
      <c r="B165" s="221" t="s">
        <v>3748</v>
      </c>
      <c r="C165" s="182" t="s">
        <v>2032</v>
      </c>
      <c r="D165" s="221" t="s">
        <v>449</v>
      </c>
      <c r="E165" s="228"/>
      <c r="F165" s="182" t="s">
        <v>6471</v>
      </c>
      <c r="G165" s="221">
        <v>10</v>
      </c>
      <c r="H165" s="406"/>
      <c r="I165" s="221">
        <f t="shared" si="6"/>
        <v>50</v>
      </c>
      <c r="J165" s="228" t="s">
        <v>3755</v>
      </c>
      <c r="K165" s="47"/>
      <c r="L165" s="47"/>
      <c r="M165" s="47"/>
      <c r="N165" s="47"/>
      <c r="O165" s="47"/>
      <c r="P165" s="47"/>
      <c r="Q165" s="47"/>
      <c r="R165" s="47"/>
      <c r="S165" s="47"/>
      <c r="T165" s="47"/>
      <c r="U165" s="47"/>
      <c r="V165" s="47"/>
      <c r="W165" s="47"/>
      <c r="X165" s="47"/>
      <c r="Y165" s="47"/>
      <c r="Z165" s="47"/>
    </row>
    <row r="166" spans="1:26" ht="51">
      <c r="A166" s="221" t="s">
        <v>6417</v>
      </c>
      <c r="B166" s="221" t="s">
        <v>3748</v>
      </c>
      <c r="C166" s="182" t="s">
        <v>2032</v>
      </c>
      <c r="D166" s="221" t="s">
        <v>449</v>
      </c>
      <c r="E166" s="228"/>
      <c r="F166" s="182" t="s">
        <v>6472</v>
      </c>
      <c r="G166" s="221">
        <v>10</v>
      </c>
      <c r="H166" s="406"/>
      <c r="I166" s="221">
        <f t="shared" si="6"/>
        <v>50</v>
      </c>
      <c r="J166" s="228" t="s">
        <v>3755</v>
      </c>
      <c r="K166" s="47"/>
      <c r="L166" s="47"/>
      <c r="M166" s="47"/>
      <c r="N166" s="47"/>
      <c r="O166" s="47"/>
      <c r="P166" s="47"/>
      <c r="Q166" s="47"/>
      <c r="R166" s="47"/>
      <c r="S166" s="47"/>
      <c r="T166" s="47"/>
      <c r="U166" s="47"/>
      <c r="V166" s="47"/>
      <c r="W166" s="47"/>
      <c r="X166" s="47"/>
      <c r="Y166" s="47"/>
      <c r="Z166" s="47"/>
    </row>
    <row r="167" spans="1:26" ht="51">
      <c r="A167" s="221" t="s">
        <v>6417</v>
      </c>
      <c r="B167" s="221" t="s">
        <v>3748</v>
      </c>
      <c r="C167" s="182" t="s">
        <v>2032</v>
      </c>
      <c r="D167" s="221" t="s">
        <v>449</v>
      </c>
      <c r="E167" s="228"/>
      <c r="F167" s="182" t="s">
        <v>6473</v>
      </c>
      <c r="G167" s="221">
        <v>10</v>
      </c>
      <c r="H167" s="406"/>
      <c r="I167" s="221">
        <f t="shared" si="6"/>
        <v>50</v>
      </c>
      <c r="J167" s="228" t="s">
        <v>3755</v>
      </c>
      <c r="K167" s="47"/>
      <c r="L167" s="47"/>
      <c r="M167" s="47"/>
      <c r="N167" s="47"/>
      <c r="O167" s="47"/>
      <c r="P167" s="47"/>
      <c r="Q167" s="47"/>
      <c r="R167" s="47"/>
      <c r="S167" s="47"/>
      <c r="T167" s="47"/>
      <c r="U167" s="47"/>
      <c r="V167" s="47"/>
      <c r="W167" s="47"/>
      <c r="X167" s="47"/>
      <c r="Y167" s="47"/>
      <c r="Z167" s="47"/>
    </row>
    <row r="168" spans="1:26" ht="51">
      <c r="A168" s="221" t="s">
        <v>6417</v>
      </c>
      <c r="B168" s="221" t="s">
        <v>3748</v>
      </c>
      <c r="C168" s="182" t="s">
        <v>2032</v>
      </c>
      <c r="D168" s="221" t="s">
        <v>449</v>
      </c>
      <c r="E168" s="228"/>
      <c r="F168" s="182" t="s">
        <v>6474</v>
      </c>
      <c r="G168" s="221">
        <v>10</v>
      </c>
      <c r="H168" s="406"/>
      <c r="I168" s="221">
        <f t="shared" si="6"/>
        <v>50</v>
      </c>
      <c r="J168" s="228" t="s">
        <v>3755</v>
      </c>
      <c r="K168" s="47"/>
      <c r="L168" s="47"/>
      <c r="M168" s="47"/>
      <c r="N168" s="47"/>
      <c r="O168" s="47"/>
      <c r="P168" s="47"/>
      <c r="Q168" s="47"/>
      <c r="R168" s="47"/>
      <c r="S168" s="47"/>
      <c r="T168" s="47"/>
      <c r="U168" s="47"/>
      <c r="V168" s="47"/>
      <c r="W168" s="47"/>
      <c r="X168" s="47"/>
      <c r="Y168" s="47"/>
      <c r="Z168" s="47"/>
    </row>
    <row r="169" spans="1:26" ht="51">
      <c r="A169" s="221" t="s">
        <v>6417</v>
      </c>
      <c r="B169" s="221" t="s">
        <v>3748</v>
      </c>
      <c r="C169" s="182" t="s">
        <v>2032</v>
      </c>
      <c r="D169" s="221" t="s">
        <v>449</v>
      </c>
      <c r="E169" s="228"/>
      <c r="F169" s="182" t="s">
        <v>6475</v>
      </c>
      <c r="G169" s="221">
        <v>10</v>
      </c>
      <c r="H169" s="406"/>
      <c r="I169" s="221">
        <f t="shared" si="6"/>
        <v>50</v>
      </c>
      <c r="J169" s="228" t="s">
        <v>3755</v>
      </c>
      <c r="K169" s="47"/>
      <c r="L169" s="47"/>
      <c r="M169" s="47"/>
      <c r="N169" s="47"/>
      <c r="O169" s="47"/>
      <c r="P169" s="47"/>
      <c r="Q169" s="47"/>
      <c r="R169" s="47"/>
      <c r="S169" s="47"/>
      <c r="T169" s="47"/>
      <c r="U169" s="47"/>
      <c r="V169" s="47"/>
      <c r="W169" s="47"/>
      <c r="X169" s="47"/>
      <c r="Y169" s="47"/>
      <c r="Z169" s="47"/>
    </row>
    <row r="170" spans="1:26" ht="25.5">
      <c r="A170" s="221" t="s">
        <v>6417</v>
      </c>
      <c r="B170" s="221" t="s">
        <v>3748</v>
      </c>
      <c r="C170" s="182" t="s">
        <v>461</v>
      </c>
      <c r="D170" s="221" t="s">
        <v>2806</v>
      </c>
      <c r="E170" s="269" t="s">
        <v>729</v>
      </c>
      <c r="F170" s="182" t="s">
        <v>6476</v>
      </c>
      <c r="G170" s="221">
        <v>50</v>
      </c>
      <c r="H170" s="406">
        <v>4</v>
      </c>
      <c r="I170" s="221">
        <v>100</v>
      </c>
      <c r="J170" s="228" t="s">
        <v>3755</v>
      </c>
      <c r="K170" s="47"/>
      <c r="L170" s="47"/>
      <c r="M170" s="47"/>
      <c r="N170" s="47"/>
      <c r="O170" s="47"/>
      <c r="P170" s="47"/>
      <c r="Q170" s="47"/>
      <c r="R170" s="47"/>
      <c r="S170" s="47"/>
      <c r="T170" s="47"/>
      <c r="U170" s="47"/>
      <c r="V170" s="47"/>
      <c r="W170" s="47"/>
      <c r="X170" s="47"/>
      <c r="Y170" s="47"/>
      <c r="Z170" s="47"/>
    </row>
    <row r="171" spans="1:26" ht="38.25">
      <c r="A171" s="182" t="s">
        <v>3813</v>
      </c>
      <c r="B171" s="182" t="s">
        <v>782</v>
      </c>
      <c r="C171" s="182" t="s">
        <v>461</v>
      </c>
      <c r="D171" s="256" t="s">
        <v>2806</v>
      </c>
      <c r="E171" s="269" t="s">
        <v>729</v>
      </c>
      <c r="F171" s="221" t="s">
        <v>6477</v>
      </c>
      <c r="G171" s="384">
        <v>50</v>
      </c>
      <c r="H171" s="221" t="s">
        <v>6478</v>
      </c>
      <c r="I171" s="228">
        <v>100</v>
      </c>
      <c r="J171" s="228" t="s">
        <v>3813</v>
      </c>
      <c r="K171" s="47"/>
      <c r="L171" s="47"/>
      <c r="M171" s="47"/>
      <c r="N171" s="47"/>
      <c r="O171" s="47"/>
      <c r="P171" s="47"/>
      <c r="Q171" s="47"/>
      <c r="R171" s="47"/>
      <c r="S171" s="47"/>
      <c r="T171" s="47"/>
      <c r="U171" s="47"/>
      <c r="V171" s="47"/>
      <c r="W171" s="47"/>
      <c r="X171" s="47"/>
      <c r="Y171" s="47"/>
      <c r="Z171" s="47"/>
    </row>
    <row r="172" spans="1:26" ht="38.25">
      <c r="A172" s="182" t="s">
        <v>3813</v>
      </c>
      <c r="B172" s="182" t="s">
        <v>782</v>
      </c>
      <c r="C172" s="182" t="s">
        <v>6479</v>
      </c>
      <c r="D172" s="256" t="s">
        <v>5817</v>
      </c>
      <c r="E172" s="521" t="s">
        <v>6480</v>
      </c>
      <c r="F172" s="256" t="s">
        <v>6481</v>
      </c>
      <c r="G172" s="384">
        <v>50</v>
      </c>
      <c r="H172" s="221" t="s">
        <v>6482</v>
      </c>
      <c r="I172" s="228">
        <v>125</v>
      </c>
      <c r="J172" s="228" t="s">
        <v>3813</v>
      </c>
      <c r="K172" s="47"/>
      <c r="L172" s="47"/>
      <c r="M172" s="47"/>
      <c r="N172" s="47"/>
      <c r="O172" s="47"/>
      <c r="P172" s="47"/>
      <c r="Q172" s="47"/>
      <c r="R172" s="47"/>
      <c r="S172" s="47"/>
      <c r="T172" s="47"/>
      <c r="U172" s="47"/>
      <c r="V172" s="47"/>
      <c r="W172" s="47"/>
      <c r="X172" s="47"/>
      <c r="Y172" s="47"/>
      <c r="Z172" s="47"/>
    </row>
    <row r="173" spans="1:26" ht="38.25">
      <c r="A173" s="182" t="s">
        <v>3813</v>
      </c>
      <c r="B173" s="182" t="s">
        <v>782</v>
      </c>
      <c r="C173" s="182" t="s">
        <v>6483</v>
      </c>
      <c r="D173" s="221" t="s">
        <v>5817</v>
      </c>
      <c r="E173" s="269" t="s">
        <v>6484</v>
      </c>
      <c r="F173" s="221" t="s">
        <v>6481</v>
      </c>
      <c r="G173" s="199">
        <v>50</v>
      </c>
      <c r="H173" s="340" t="s">
        <v>6485</v>
      </c>
      <c r="I173" s="228">
        <v>50</v>
      </c>
      <c r="J173" s="228" t="s">
        <v>3813</v>
      </c>
      <c r="K173" s="47"/>
      <c r="L173" s="47"/>
      <c r="M173" s="47"/>
      <c r="N173" s="47"/>
      <c r="O173" s="47"/>
      <c r="P173" s="47"/>
      <c r="Q173" s="47"/>
      <c r="R173" s="47"/>
      <c r="S173" s="47"/>
      <c r="T173" s="47"/>
      <c r="U173" s="47"/>
      <c r="V173" s="47"/>
      <c r="W173" s="47"/>
      <c r="X173" s="47"/>
      <c r="Y173" s="47"/>
      <c r="Z173" s="47"/>
    </row>
    <row r="174" spans="1:26" ht="25.5">
      <c r="A174" s="221" t="s">
        <v>3815</v>
      </c>
      <c r="B174" s="221" t="s">
        <v>782</v>
      </c>
      <c r="C174" s="221" t="s">
        <v>461</v>
      </c>
      <c r="D174" s="221" t="s">
        <v>6486</v>
      </c>
      <c r="E174" s="221" t="s">
        <v>729</v>
      </c>
      <c r="F174" s="516"/>
      <c r="G174" s="221">
        <v>50</v>
      </c>
      <c r="H174" s="221" t="s">
        <v>1114</v>
      </c>
      <c r="I174" s="228">
        <v>100</v>
      </c>
      <c r="J174" s="228" t="s">
        <v>3815</v>
      </c>
      <c r="K174" s="47"/>
      <c r="L174" s="47"/>
      <c r="M174" s="47"/>
      <c r="N174" s="47"/>
      <c r="O174" s="47"/>
      <c r="P174" s="47"/>
      <c r="Q174" s="47"/>
      <c r="R174" s="47"/>
      <c r="S174" s="47"/>
      <c r="T174" s="47"/>
      <c r="U174" s="47"/>
      <c r="V174" s="47"/>
      <c r="W174" s="47"/>
      <c r="X174" s="47"/>
      <c r="Y174" s="47"/>
      <c r="Z174" s="47"/>
    </row>
    <row r="175" spans="1:26" ht="25.5">
      <c r="A175" s="221" t="s">
        <v>6487</v>
      </c>
      <c r="B175" s="221" t="s">
        <v>3882</v>
      </c>
      <c r="C175" s="221" t="s">
        <v>3300</v>
      </c>
      <c r="D175" s="221" t="s">
        <v>632</v>
      </c>
      <c r="E175" s="269" t="s">
        <v>3301</v>
      </c>
      <c r="F175" s="221" t="s">
        <v>6488</v>
      </c>
      <c r="G175" s="221">
        <v>50</v>
      </c>
      <c r="H175" s="221"/>
      <c r="I175" s="221">
        <f t="shared" ref="I175:I176" si="7">G175*2</f>
        <v>100</v>
      </c>
      <c r="J175" s="228" t="s">
        <v>3824</v>
      </c>
      <c r="K175" s="47"/>
      <c r="L175" s="47"/>
      <c r="M175" s="47"/>
      <c r="N175" s="47"/>
      <c r="O175" s="47"/>
      <c r="P175" s="47"/>
      <c r="Q175" s="47"/>
      <c r="R175" s="47"/>
      <c r="S175" s="47"/>
      <c r="T175" s="47"/>
      <c r="U175" s="47"/>
      <c r="V175" s="47"/>
      <c r="W175" s="47"/>
      <c r="X175" s="47"/>
      <c r="Y175" s="47"/>
      <c r="Z175" s="47"/>
    </row>
    <row r="176" spans="1:26" ht="25.5">
      <c r="A176" s="221" t="s">
        <v>6487</v>
      </c>
      <c r="B176" s="221" t="s">
        <v>3882</v>
      </c>
      <c r="C176" s="182" t="s">
        <v>461</v>
      </c>
      <c r="D176" s="256" t="s">
        <v>6489</v>
      </c>
      <c r="E176" s="521" t="s">
        <v>729</v>
      </c>
      <c r="F176" s="256" t="s">
        <v>6490</v>
      </c>
      <c r="G176" s="221">
        <v>50</v>
      </c>
      <c r="H176" s="221"/>
      <c r="I176" s="221">
        <f t="shared" si="7"/>
        <v>100</v>
      </c>
      <c r="J176" s="228" t="s">
        <v>3824</v>
      </c>
      <c r="K176" s="47"/>
      <c r="L176" s="47"/>
      <c r="M176" s="47"/>
      <c r="N176" s="47"/>
      <c r="O176" s="47"/>
      <c r="P176" s="47"/>
      <c r="Q176" s="47"/>
      <c r="R176" s="47"/>
      <c r="S176" s="47"/>
      <c r="T176" s="47"/>
      <c r="U176" s="47"/>
      <c r="V176" s="47"/>
      <c r="W176" s="47"/>
      <c r="X176" s="47"/>
      <c r="Y176" s="47"/>
      <c r="Z176" s="47"/>
    </row>
    <row r="177" spans="1:26" ht="63.75">
      <c r="A177" s="221" t="s">
        <v>6487</v>
      </c>
      <c r="B177" s="221" t="s">
        <v>3882</v>
      </c>
      <c r="C177" s="182" t="s">
        <v>6491</v>
      </c>
      <c r="D177" s="221" t="s">
        <v>632</v>
      </c>
      <c r="E177" s="269" t="s">
        <v>6492</v>
      </c>
      <c r="F177" s="522">
        <v>44569</v>
      </c>
      <c r="G177" s="221">
        <v>10</v>
      </c>
      <c r="H177" s="340"/>
      <c r="I177" s="228">
        <f>G177*5</f>
        <v>50</v>
      </c>
      <c r="J177" s="228" t="s">
        <v>3824</v>
      </c>
      <c r="K177" s="47"/>
      <c r="L177" s="47"/>
      <c r="M177" s="47"/>
      <c r="N177" s="47"/>
      <c r="O177" s="47"/>
      <c r="P177" s="47"/>
      <c r="Q177" s="47"/>
      <c r="R177" s="47"/>
      <c r="S177" s="47"/>
      <c r="T177" s="47"/>
      <c r="U177" s="47"/>
      <c r="V177" s="47"/>
      <c r="W177" s="47"/>
      <c r="X177" s="47"/>
      <c r="Y177" s="47"/>
      <c r="Z177" s="47"/>
    </row>
    <row r="178" spans="1:26" ht="25.5">
      <c r="A178" s="221" t="s">
        <v>6487</v>
      </c>
      <c r="B178" s="221" t="s">
        <v>3882</v>
      </c>
      <c r="C178" s="182" t="s">
        <v>423</v>
      </c>
      <c r="D178" s="221" t="s">
        <v>632</v>
      </c>
      <c r="E178" s="269" t="s">
        <v>6493</v>
      </c>
      <c r="F178" s="522">
        <v>44608</v>
      </c>
      <c r="G178" s="221">
        <v>50</v>
      </c>
      <c r="H178" s="340"/>
      <c r="I178" s="228">
        <f t="shared" ref="I178:I186" si="8">G178</f>
        <v>50</v>
      </c>
      <c r="J178" s="228" t="s">
        <v>3824</v>
      </c>
      <c r="K178" s="47"/>
      <c r="L178" s="47"/>
      <c r="M178" s="47"/>
      <c r="N178" s="47"/>
      <c r="O178" s="47"/>
      <c r="P178" s="47"/>
      <c r="Q178" s="47"/>
      <c r="R178" s="47"/>
      <c r="S178" s="47"/>
      <c r="T178" s="47"/>
      <c r="U178" s="47"/>
      <c r="V178" s="47"/>
      <c r="W178" s="47"/>
      <c r="X178" s="47"/>
      <c r="Y178" s="47"/>
      <c r="Z178" s="47"/>
    </row>
    <row r="179" spans="1:26" ht="25.5">
      <c r="A179" s="221" t="s">
        <v>6487</v>
      </c>
      <c r="B179" s="221" t="s">
        <v>3882</v>
      </c>
      <c r="C179" s="182" t="s">
        <v>423</v>
      </c>
      <c r="D179" s="221" t="s">
        <v>632</v>
      </c>
      <c r="E179" s="269" t="s">
        <v>6493</v>
      </c>
      <c r="F179" s="522">
        <v>44630</v>
      </c>
      <c r="G179" s="221">
        <v>50</v>
      </c>
      <c r="H179" s="340"/>
      <c r="I179" s="228">
        <f t="shared" si="8"/>
        <v>50</v>
      </c>
      <c r="J179" s="228" t="s">
        <v>3824</v>
      </c>
      <c r="K179" s="47"/>
      <c r="L179" s="47"/>
      <c r="M179" s="47"/>
      <c r="N179" s="47"/>
      <c r="O179" s="47"/>
      <c r="P179" s="47"/>
      <c r="Q179" s="47"/>
      <c r="R179" s="47"/>
      <c r="S179" s="47"/>
      <c r="T179" s="47"/>
      <c r="U179" s="47"/>
      <c r="V179" s="47"/>
      <c r="W179" s="47"/>
      <c r="X179" s="47"/>
      <c r="Y179" s="47"/>
      <c r="Z179" s="47"/>
    </row>
    <row r="180" spans="1:26" ht="25.5">
      <c r="A180" s="221" t="s">
        <v>6487</v>
      </c>
      <c r="B180" s="221" t="s">
        <v>3882</v>
      </c>
      <c r="C180" s="182" t="s">
        <v>423</v>
      </c>
      <c r="D180" s="221" t="s">
        <v>632</v>
      </c>
      <c r="E180" s="269" t="s">
        <v>6493</v>
      </c>
      <c r="F180" s="522">
        <v>44665</v>
      </c>
      <c r="G180" s="221">
        <v>50</v>
      </c>
      <c r="H180" s="340"/>
      <c r="I180" s="228">
        <f t="shared" si="8"/>
        <v>50</v>
      </c>
      <c r="J180" s="228" t="s">
        <v>3824</v>
      </c>
      <c r="K180" s="47"/>
      <c r="L180" s="47"/>
      <c r="M180" s="47"/>
      <c r="N180" s="47"/>
      <c r="O180" s="47"/>
      <c r="P180" s="47"/>
      <c r="Q180" s="47"/>
      <c r="R180" s="47"/>
      <c r="S180" s="47"/>
      <c r="T180" s="47"/>
      <c r="U180" s="47"/>
      <c r="V180" s="47"/>
      <c r="W180" s="47"/>
      <c r="X180" s="47"/>
      <c r="Y180" s="47"/>
      <c r="Z180" s="47"/>
    </row>
    <row r="181" spans="1:26" ht="25.5">
      <c r="A181" s="221" t="s">
        <v>6487</v>
      </c>
      <c r="B181" s="221" t="s">
        <v>3882</v>
      </c>
      <c r="C181" s="182" t="s">
        <v>423</v>
      </c>
      <c r="D181" s="221" t="s">
        <v>632</v>
      </c>
      <c r="E181" s="269" t="s">
        <v>6493</v>
      </c>
      <c r="F181" s="522">
        <v>44698</v>
      </c>
      <c r="G181" s="221">
        <v>50</v>
      </c>
      <c r="H181" s="340"/>
      <c r="I181" s="228">
        <f t="shared" si="8"/>
        <v>50</v>
      </c>
      <c r="J181" s="228" t="s">
        <v>3824</v>
      </c>
      <c r="K181" s="47"/>
      <c r="L181" s="47"/>
      <c r="M181" s="47"/>
      <c r="N181" s="47"/>
      <c r="O181" s="47"/>
      <c r="P181" s="47"/>
      <c r="Q181" s="47"/>
      <c r="R181" s="47"/>
      <c r="S181" s="47"/>
      <c r="T181" s="47"/>
      <c r="U181" s="47"/>
      <c r="V181" s="47"/>
      <c r="W181" s="47"/>
      <c r="X181" s="47"/>
      <c r="Y181" s="47"/>
      <c r="Z181" s="47"/>
    </row>
    <row r="182" spans="1:26" ht="25.5">
      <c r="A182" s="221" t="s">
        <v>6487</v>
      </c>
      <c r="B182" s="221" t="s">
        <v>3882</v>
      </c>
      <c r="C182" s="182" t="s">
        <v>423</v>
      </c>
      <c r="D182" s="221" t="s">
        <v>632</v>
      </c>
      <c r="E182" s="269" t="s">
        <v>6493</v>
      </c>
      <c r="F182" s="522">
        <v>44705</v>
      </c>
      <c r="G182" s="221">
        <v>50</v>
      </c>
      <c r="H182" s="340"/>
      <c r="I182" s="228">
        <f t="shared" si="8"/>
        <v>50</v>
      </c>
      <c r="J182" s="228" t="s">
        <v>3824</v>
      </c>
      <c r="K182" s="47"/>
      <c r="L182" s="47"/>
      <c r="M182" s="47"/>
      <c r="N182" s="47"/>
      <c r="O182" s="47"/>
      <c r="P182" s="47"/>
      <c r="Q182" s="47"/>
      <c r="R182" s="47"/>
      <c r="S182" s="47"/>
      <c r="T182" s="47"/>
      <c r="U182" s="47"/>
      <c r="V182" s="47"/>
      <c r="W182" s="47"/>
      <c r="X182" s="47"/>
      <c r="Y182" s="47"/>
      <c r="Z182" s="47"/>
    </row>
    <row r="183" spans="1:26" ht="14.25">
      <c r="A183" s="221" t="s">
        <v>6487</v>
      </c>
      <c r="B183" s="221" t="s">
        <v>3882</v>
      </c>
      <c r="C183" s="180" t="s">
        <v>6494</v>
      </c>
      <c r="D183" s="221" t="s">
        <v>632</v>
      </c>
      <c r="E183" s="269" t="s">
        <v>6495</v>
      </c>
      <c r="F183" s="522">
        <v>44775</v>
      </c>
      <c r="G183" s="221">
        <v>50</v>
      </c>
      <c r="H183" s="340"/>
      <c r="I183" s="228">
        <f t="shared" si="8"/>
        <v>50</v>
      </c>
      <c r="J183" s="228" t="s">
        <v>3824</v>
      </c>
      <c r="K183" s="47"/>
      <c r="L183" s="47"/>
      <c r="M183" s="47"/>
      <c r="N183" s="47"/>
      <c r="O183" s="47"/>
      <c r="P183" s="47"/>
      <c r="Q183" s="47"/>
      <c r="R183" s="47"/>
      <c r="S183" s="47"/>
      <c r="T183" s="47"/>
      <c r="U183" s="47"/>
      <c r="V183" s="47"/>
      <c r="W183" s="47"/>
      <c r="X183" s="47"/>
      <c r="Y183" s="47"/>
      <c r="Z183" s="47"/>
    </row>
    <row r="184" spans="1:26" ht="76.5">
      <c r="A184" s="221" t="s">
        <v>6487</v>
      </c>
      <c r="B184" s="221" t="s">
        <v>3882</v>
      </c>
      <c r="C184" s="182" t="s">
        <v>6496</v>
      </c>
      <c r="D184" s="221" t="s">
        <v>632</v>
      </c>
      <c r="E184" s="269" t="s">
        <v>6492</v>
      </c>
      <c r="F184" s="522">
        <v>44811</v>
      </c>
      <c r="G184" s="221">
        <v>50</v>
      </c>
      <c r="H184" s="340"/>
      <c r="I184" s="228">
        <f t="shared" si="8"/>
        <v>50</v>
      </c>
      <c r="J184" s="228" t="s">
        <v>3824</v>
      </c>
      <c r="K184" s="47"/>
      <c r="L184" s="47"/>
      <c r="M184" s="47"/>
      <c r="N184" s="47"/>
      <c r="O184" s="47"/>
      <c r="P184" s="47"/>
      <c r="Q184" s="47"/>
      <c r="R184" s="47"/>
      <c r="S184" s="47"/>
      <c r="T184" s="47"/>
      <c r="U184" s="47"/>
      <c r="V184" s="47"/>
      <c r="W184" s="47"/>
      <c r="X184" s="47"/>
      <c r="Y184" s="47"/>
      <c r="Z184" s="47"/>
    </row>
    <row r="185" spans="1:26" ht="25.5">
      <c r="A185" s="221" t="s">
        <v>6487</v>
      </c>
      <c r="B185" s="221" t="s">
        <v>3882</v>
      </c>
      <c r="C185" s="182" t="s">
        <v>6497</v>
      </c>
      <c r="D185" s="221" t="s">
        <v>632</v>
      </c>
      <c r="E185" s="269" t="s">
        <v>6498</v>
      </c>
      <c r="F185" s="522">
        <v>44893</v>
      </c>
      <c r="G185" s="221">
        <v>50</v>
      </c>
      <c r="H185" s="340"/>
      <c r="I185" s="228">
        <f t="shared" si="8"/>
        <v>50</v>
      </c>
      <c r="J185" s="228" t="s">
        <v>3824</v>
      </c>
      <c r="K185" s="47"/>
      <c r="L185" s="47"/>
      <c r="M185" s="47"/>
      <c r="N185" s="47"/>
      <c r="O185" s="47"/>
      <c r="P185" s="47"/>
      <c r="Q185" s="47"/>
      <c r="R185" s="47"/>
      <c r="S185" s="47"/>
      <c r="T185" s="47"/>
      <c r="U185" s="47"/>
      <c r="V185" s="47"/>
      <c r="W185" s="47"/>
      <c r="X185" s="47"/>
      <c r="Y185" s="47"/>
      <c r="Z185" s="47"/>
    </row>
    <row r="186" spans="1:26" ht="14.25">
      <c r="A186" s="221" t="s">
        <v>6487</v>
      </c>
      <c r="B186" s="221" t="s">
        <v>3882</v>
      </c>
      <c r="C186" s="182" t="s">
        <v>3340</v>
      </c>
      <c r="D186" s="221" t="s">
        <v>632</v>
      </c>
      <c r="E186" s="269" t="s">
        <v>6499</v>
      </c>
      <c r="F186" s="522">
        <v>44901</v>
      </c>
      <c r="G186" s="221">
        <v>50</v>
      </c>
      <c r="H186" s="340"/>
      <c r="I186" s="228">
        <f t="shared" si="8"/>
        <v>50</v>
      </c>
      <c r="J186" s="228" t="s">
        <v>3824</v>
      </c>
      <c r="K186" s="47"/>
      <c r="L186" s="47"/>
      <c r="M186" s="47"/>
      <c r="N186" s="47"/>
      <c r="O186" s="47"/>
      <c r="P186" s="47"/>
      <c r="Q186" s="47"/>
      <c r="R186" s="47"/>
      <c r="S186" s="47"/>
      <c r="T186" s="47"/>
      <c r="U186" s="47"/>
      <c r="V186" s="47"/>
      <c r="W186" s="47"/>
      <c r="X186" s="47"/>
      <c r="Y186" s="47"/>
      <c r="Z186" s="47"/>
    </row>
    <row r="187" spans="1:26" ht="25.5">
      <c r="A187" s="221" t="s">
        <v>2176</v>
      </c>
      <c r="B187" s="221" t="s">
        <v>782</v>
      </c>
      <c r="C187" s="221" t="s">
        <v>423</v>
      </c>
      <c r="D187" s="221" t="s">
        <v>513</v>
      </c>
      <c r="E187" s="269" t="s">
        <v>514</v>
      </c>
      <c r="F187" s="221" t="s">
        <v>3299</v>
      </c>
      <c r="G187" s="457">
        <v>10</v>
      </c>
      <c r="H187" s="221"/>
      <c r="I187" s="457">
        <v>50</v>
      </c>
      <c r="J187" s="228" t="s">
        <v>2176</v>
      </c>
      <c r="K187" s="47"/>
      <c r="L187" s="47"/>
      <c r="M187" s="47"/>
      <c r="N187" s="47"/>
      <c r="O187" s="47"/>
      <c r="P187" s="47"/>
      <c r="Q187" s="47"/>
      <c r="R187" s="47"/>
      <c r="S187" s="47"/>
      <c r="T187" s="47"/>
      <c r="U187" s="47"/>
      <c r="V187" s="47"/>
      <c r="W187" s="47"/>
      <c r="X187" s="47"/>
      <c r="Y187" s="47"/>
      <c r="Z187" s="47"/>
    </row>
    <row r="188" spans="1:26" ht="25.5">
      <c r="A188" s="221" t="s">
        <v>2176</v>
      </c>
      <c r="B188" s="221" t="s">
        <v>782</v>
      </c>
      <c r="C188" s="221" t="s">
        <v>423</v>
      </c>
      <c r="D188" s="221" t="s">
        <v>513</v>
      </c>
      <c r="E188" s="269" t="s">
        <v>514</v>
      </c>
      <c r="F188" s="221" t="s">
        <v>6500</v>
      </c>
      <c r="G188" s="457">
        <v>10</v>
      </c>
      <c r="H188" s="221"/>
      <c r="I188" s="457">
        <v>50</v>
      </c>
      <c r="J188" s="228" t="s">
        <v>2176</v>
      </c>
      <c r="K188" s="47"/>
      <c r="L188" s="47"/>
      <c r="M188" s="47"/>
      <c r="N188" s="47"/>
      <c r="O188" s="47"/>
      <c r="P188" s="47"/>
      <c r="Q188" s="47"/>
      <c r="R188" s="47"/>
      <c r="S188" s="47"/>
      <c r="T188" s="47"/>
      <c r="U188" s="47"/>
      <c r="V188" s="47"/>
      <c r="W188" s="47"/>
      <c r="X188" s="47"/>
      <c r="Y188" s="47"/>
      <c r="Z188" s="47"/>
    </row>
    <row r="189" spans="1:26" ht="14.25">
      <c r="A189" s="182" t="s">
        <v>2176</v>
      </c>
      <c r="B189" s="182" t="s">
        <v>782</v>
      </c>
      <c r="C189" s="182" t="s">
        <v>6501</v>
      </c>
      <c r="D189" s="256" t="s">
        <v>513</v>
      </c>
      <c r="E189" s="256" t="s">
        <v>6502</v>
      </c>
      <c r="F189" s="256" t="s">
        <v>3299</v>
      </c>
      <c r="G189" s="457">
        <v>10</v>
      </c>
      <c r="H189" s="476"/>
      <c r="I189" s="457">
        <v>50</v>
      </c>
      <c r="J189" s="228" t="s">
        <v>2176</v>
      </c>
      <c r="K189" s="47"/>
      <c r="L189" s="47"/>
      <c r="M189" s="47"/>
      <c r="N189" s="47"/>
      <c r="O189" s="47"/>
      <c r="P189" s="47"/>
      <c r="Q189" s="47"/>
      <c r="R189" s="47"/>
      <c r="S189" s="47"/>
      <c r="T189" s="47"/>
      <c r="U189" s="47"/>
      <c r="V189" s="47"/>
      <c r="W189" s="47"/>
      <c r="X189" s="47"/>
      <c r="Y189" s="47"/>
      <c r="Z189" s="47"/>
    </row>
    <row r="190" spans="1:26" ht="25.5">
      <c r="A190" s="182" t="s">
        <v>2176</v>
      </c>
      <c r="B190" s="182" t="s">
        <v>782</v>
      </c>
      <c r="C190" s="182" t="s">
        <v>461</v>
      </c>
      <c r="D190" s="256" t="s">
        <v>2806</v>
      </c>
      <c r="E190" s="269" t="s">
        <v>6503</v>
      </c>
      <c r="F190" s="256" t="s">
        <v>3390</v>
      </c>
      <c r="G190" s="457">
        <v>10</v>
      </c>
      <c r="H190" s="476"/>
      <c r="I190" s="457"/>
      <c r="J190" s="228" t="s">
        <v>2176</v>
      </c>
      <c r="K190" s="47"/>
      <c r="L190" s="47"/>
      <c r="M190" s="47"/>
      <c r="N190" s="47"/>
      <c r="O190" s="47"/>
      <c r="P190" s="47"/>
      <c r="Q190" s="47"/>
      <c r="R190" s="47"/>
      <c r="S190" s="47"/>
      <c r="T190" s="47"/>
      <c r="U190" s="47"/>
      <c r="V190" s="47"/>
      <c r="W190" s="47"/>
      <c r="X190" s="47"/>
      <c r="Y190" s="47"/>
      <c r="Z190" s="47"/>
    </row>
    <row r="191" spans="1:26" ht="25.5">
      <c r="A191" s="182" t="s">
        <v>2176</v>
      </c>
      <c r="B191" s="182" t="s">
        <v>782</v>
      </c>
      <c r="C191" s="182" t="s">
        <v>461</v>
      </c>
      <c r="D191" s="256" t="s">
        <v>2806</v>
      </c>
      <c r="E191" s="269" t="s">
        <v>729</v>
      </c>
      <c r="F191" s="256" t="s">
        <v>6504</v>
      </c>
      <c r="G191" s="457">
        <v>50</v>
      </c>
      <c r="H191" s="221" t="s">
        <v>1114</v>
      </c>
      <c r="I191" s="457">
        <v>100</v>
      </c>
      <c r="J191" s="228" t="s">
        <v>2176</v>
      </c>
      <c r="K191" s="47"/>
      <c r="L191" s="47"/>
      <c r="M191" s="47"/>
      <c r="N191" s="47"/>
      <c r="O191" s="47"/>
      <c r="P191" s="47"/>
      <c r="Q191" s="47"/>
      <c r="R191" s="47"/>
      <c r="S191" s="47"/>
      <c r="T191" s="47"/>
      <c r="U191" s="47"/>
      <c r="V191" s="47"/>
      <c r="W191" s="47"/>
      <c r="X191" s="47"/>
      <c r="Y191" s="47"/>
      <c r="Z191" s="47"/>
    </row>
    <row r="192" spans="1:26" ht="357">
      <c r="A192" s="190" t="s">
        <v>6505</v>
      </c>
      <c r="B192" s="190" t="s">
        <v>782</v>
      </c>
      <c r="C192" s="190" t="s">
        <v>6506</v>
      </c>
      <c r="D192" s="190" t="s">
        <v>6507</v>
      </c>
      <c r="E192" s="501" t="s">
        <v>6508</v>
      </c>
      <c r="F192" s="190"/>
      <c r="G192" s="190">
        <v>50</v>
      </c>
      <c r="H192" s="190">
        <v>1</v>
      </c>
      <c r="I192" s="233">
        <f t="shared" ref="I192:I197" si="9">G192</f>
        <v>50</v>
      </c>
      <c r="J192" s="228" t="s">
        <v>3851</v>
      </c>
      <c r="K192" s="47"/>
      <c r="L192" s="47"/>
      <c r="M192" s="47"/>
      <c r="N192" s="47"/>
      <c r="O192" s="47"/>
      <c r="P192" s="47"/>
      <c r="Q192" s="47"/>
      <c r="R192" s="47"/>
      <c r="S192" s="47"/>
      <c r="T192" s="47"/>
      <c r="U192" s="47"/>
      <c r="V192" s="47"/>
      <c r="W192" s="47"/>
      <c r="X192" s="47"/>
      <c r="Y192" s="47"/>
      <c r="Z192" s="47"/>
    </row>
    <row r="193" spans="1:26" ht="357">
      <c r="A193" s="190" t="s">
        <v>6505</v>
      </c>
      <c r="B193" s="190" t="s">
        <v>782</v>
      </c>
      <c r="C193" s="190" t="s">
        <v>6509</v>
      </c>
      <c r="D193" s="258" t="s">
        <v>6507</v>
      </c>
      <c r="E193" s="501" t="s">
        <v>6508</v>
      </c>
      <c r="F193" s="258"/>
      <c r="G193" s="442">
        <v>50</v>
      </c>
      <c r="H193" s="523">
        <v>1</v>
      </c>
      <c r="I193" s="308">
        <f t="shared" si="9"/>
        <v>50</v>
      </c>
      <c r="J193" s="228" t="s">
        <v>3851</v>
      </c>
      <c r="K193" s="47"/>
      <c r="L193" s="47"/>
      <c r="M193" s="47"/>
      <c r="N193" s="47"/>
      <c r="O193" s="47"/>
      <c r="P193" s="47"/>
      <c r="Q193" s="47"/>
      <c r="R193" s="47"/>
      <c r="S193" s="47"/>
      <c r="T193" s="47"/>
      <c r="U193" s="47"/>
      <c r="V193" s="47"/>
      <c r="W193" s="47"/>
      <c r="X193" s="47"/>
      <c r="Y193" s="47"/>
      <c r="Z193" s="47"/>
    </row>
    <row r="194" spans="1:26" ht="357">
      <c r="A194" s="190" t="s">
        <v>6505</v>
      </c>
      <c r="B194" s="190" t="s">
        <v>782</v>
      </c>
      <c r="C194" s="190" t="s">
        <v>6510</v>
      </c>
      <c r="D194" s="190" t="s">
        <v>6507</v>
      </c>
      <c r="E194" s="501" t="s">
        <v>6508</v>
      </c>
      <c r="F194" s="190"/>
      <c r="G194" s="260">
        <v>50</v>
      </c>
      <c r="H194" s="437">
        <v>1</v>
      </c>
      <c r="I194" s="308">
        <f t="shared" si="9"/>
        <v>50</v>
      </c>
      <c r="J194" s="228" t="s">
        <v>3851</v>
      </c>
      <c r="K194" s="47"/>
      <c r="L194" s="47"/>
      <c r="M194" s="47"/>
      <c r="N194" s="47"/>
      <c r="O194" s="47"/>
      <c r="P194" s="47"/>
      <c r="Q194" s="47"/>
      <c r="R194" s="47"/>
      <c r="S194" s="47"/>
      <c r="T194" s="47"/>
      <c r="U194" s="47"/>
      <c r="V194" s="47"/>
      <c r="W194" s="47"/>
      <c r="X194" s="47"/>
      <c r="Y194" s="47"/>
      <c r="Z194" s="47"/>
    </row>
    <row r="195" spans="1:26" ht="382.5">
      <c r="A195" s="190" t="s">
        <v>6505</v>
      </c>
      <c r="B195" s="190" t="s">
        <v>782</v>
      </c>
      <c r="C195" s="190" t="s">
        <v>6511</v>
      </c>
      <c r="D195" s="190" t="s">
        <v>6512</v>
      </c>
      <c r="E195" s="324" t="s">
        <v>6513</v>
      </c>
      <c r="F195" s="190"/>
      <c r="G195" s="260">
        <f>50*2</f>
        <v>100</v>
      </c>
      <c r="H195" s="437">
        <v>4</v>
      </c>
      <c r="I195" s="308">
        <f t="shared" si="9"/>
        <v>100</v>
      </c>
      <c r="J195" s="228" t="s">
        <v>3851</v>
      </c>
      <c r="K195" s="47"/>
      <c r="L195" s="47"/>
      <c r="M195" s="47"/>
      <c r="N195" s="47"/>
      <c r="O195" s="47"/>
      <c r="P195" s="47"/>
      <c r="Q195" s="47"/>
      <c r="R195" s="47"/>
      <c r="S195" s="47"/>
      <c r="T195" s="47"/>
      <c r="U195" s="47"/>
      <c r="V195" s="47"/>
      <c r="W195" s="47"/>
      <c r="X195" s="47"/>
      <c r="Y195" s="47"/>
      <c r="Z195" s="47"/>
    </row>
    <row r="196" spans="1:26" ht="89.25">
      <c r="A196" s="190" t="s">
        <v>6505</v>
      </c>
      <c r="B196" s="233" t="s">
        <v>782</v>
      </c>
      <c r="C196" s="190" t="s">
        <v>6514</v>
      </c>
      <c r="D196" s="421" t="s">
        <v>6515</v>
      </c>
      <c r="E196" s="324" t="s">
        <v>6516</v>
      </c>
      <c r="F196" s="190"/>
      <c r="G196" s="260">
        <f>50*2*2</f>
        <v>200</v>
      </c>
      <c r="H196" s="437">
        <v>4</v>
      </c>
      <c r="I196" s="308">
        <f t="shared" si="9"/>
        <v>200</v>
      </c>
      <c r="J196" s="228" t="s">
        <v>3851</v>
      </c>
      <c r="K196" s="47"/>
      <c r="L196" s="47"/>
      <c r="M196" s="47"/>
      <c r="N196" s="47"/>
      <c r="O196" s="47"/>
      <c r="P196" s="47"/>
      <c r="Q196" s="47"/>
      <c r="R196" s="47"/>
      <c r="S196" s="47"/>
      <c r="T196" s="47"/>
      <c r="U196" s="47"/>
      <c r="V196" s="47"/>
      <c r="W196" s="47"/>
      <c r="X196" s="47"/>
      <c r="Y196" s="47"/>
      <c r="Z196" s="47"/>
    </row>
    <row r="197" spans="1:26" ht="25.5">
      <c r="A197" s="190" t="s">
        <v>6517</v>
      </c>
      <c r="B197" s="190" t="s">
        <v>782</v>
      </c>
      <c r="C197" s="190" t="s">
        <v>2783</v>
      </c>
      <c r="D197" s="190" t="s">
        <v>6518</v>
      </c>
      <c r="E197" s="324" t="s">
        <v>6519</v>
      </c>
      <c r="F197" s="190"/>
      <c r="G197" s="260">
        <f>50*2</f>
        <v>100</v>
      </c>
      <c r="H197" s="437">
        <v>4</v>
      </c>
      <c r="I197" s="308">
        <f t="shared" si="9"/>
        <v>100</v>
      </c>
      <c r="J197" s="228" t="s">
        <v>3851</v>
      </c>
      <c r="K197" s="47"/>
      <c r="L197" s="47"/>
      <c r="M197" s="47"/>
      <c r="N197" s="47"/>
      <c r="O197" s="47"/>
      <c r="P197" s="47"/>
      <c r="Q197" s="47"/>
      <c r="R197" s="47"/>
      <c r="S197" s="47"/>
      <c r="T197" s="47"/>
      <c r="U197" s="47"/>
      <c r="V197" s="47"/>
      <c r="W197" s="47"/>
      <c r="X197" s="47"/>
      <c r="Y197" s="47"/>
      <c r="Z197" s="47"/>
    </row>
    <row r="198" spans="1:26" ht="38.25">
      <c r="A198" s="221" t="s">
        <v>3869</v>
      </c>
      <c r="B198" s="221" t="s">
        <v>3862</v>
      </c>
      <c r="C198" s="221" t="s">
        <v>6520</v>
      </c>
      <c r="D198" s="221" t="s">
        <v>449</v>
      </c>
      <c r="E198" s="269" t="s">
        <v>6521</v>
      </c>
      <c r="F198" s="221" t="s">
        <v>6522</v>
      </c>
      <c r="G198" s="221" t="s">
        <v>6523</v>
      </c>
      <c r="H198" s="221" t="s">
        <v>6524</v>
      </c>
      <c r="I198" s="228">
        <v>50</v>
      </c>
      <c r="J198" s="228" t="s">
        <v>3869</v>
      </c>
      <c r="K198" s="47"/>
      <c r="L198" s="47"/>
      <c r="M198" s="47"/>
      <c r="N198" s="47"/>
      <c r="O198" s="47"/>
      <c r="P198" s="47"/>
      <c r="Q198" s="47"/>
      <c r="R198" s="47"/>
      <c r="S198" s="47"/>
      <c r="T198" s="47"/>
      <c r="U198" s="47"/>
      <c r="V198" s="47"/>
      <c r="W198" s="47"/>
      <c r="X198" s="47"/>
      <c r="Y198" s="47"/>
      <c r="Z198" s="47"/>
    </row>
    <row r="199" spans="1:26" ht="63.75">
      <c r="A199" s="221" t="s">
        <v>6525</v>
      </c>
      <c r="B199" s="221" t="s">
        <v>3882</v>
      </c>
      <c r="C199" s="221" t="s">
        <v>6526</v>
      </c>
      <c r="D199" s="221"/>
      <c r="E199" s="221" t="s">
        <v>6527</v>
      </c>
      <c r="F199" s="221" t="s">
        <v>6528</v>
      </c>
      <c r="G199" s="221">
        <v>50</v>
      </c>
      <c r="H199" s="221" t="s">
        <v>6416</v>
      </c>
      <c r="I199" s="228">
        <v>75</v>
      </c>
      <c r="J199" s="228" t="s">
        <v>3887</v>
      </c>
      <c r="K199" s="47"/>
      <c r="L199" s="47"/>
      <c r="M199" s="47"/>
      <c r="N199" s="47"/>
      <c r="O199" s="47"/>
      <c r="P199" s="47"/>
      <c r="Q199" s="47"/>
      <c r="R199" s="47"/>
      <c r="S199" s="47"/>
      <c r="T199" s="47"/>
      <c r="U199" s="47"/>
      <c r="V199" s="47"/>
      <c r="W199" s="47"/>
      <c r="X199" s="47"/>
      <c r="Y199" s="47"/>
      <c r="Z199" s="47"/>
    </row>
    <row r="200" spans="1:26" ht="102">
      <c r="A200" s="221" t="s">
        <v>6529</v>
      </c>
      <c r="B200" s="221" t="s">
        <v>3882</v>
      </c>
      <c r="C200" s="221" t="s">
        <v>6530</v>
      </c>
      <c r="D200" s="221"/>
      <c r="E200" s="221" t="s">
        <v>6531</v>
      </c>
      <c r="F200" s="221" t="s">
        <v>6532</v>
      </c>
      <c r="G200" s="221">
        <v>10</v>
      </c>
      <c r="H200" s="221"/>
      <c r="I200" s="228">
        <v>10</v>
      </c>
      <c r="J200" s="228" t="s">
        <v>3887</v>
      </c>
      <c r="K200" s="47"/>
      <c r="L200" s="47"/>
      <c r="M200" s="47"/>
      <c r="N200" s="47"/>
      <c r="O200" s="47"/>
      <c r="P200" s="47"/>
      <c r="Q200" s="47"/>
      <c r="R200" s="47"/>
      <c r="S200" s="47"/>
      <c r="T200" s="47"/>
      <c r="U200" s="47"/>
      <c r="V200" s="47"/>
      <c r="W200" s="47"/>
      <c r="X200" s="47"/>
      <c r="Y200" s="47"/>
      <c r="Z200" s="47"/>
    </row>
    <row r="201" spans="1:26" ht="51">
      <c r="A201" s="221" t="s">
        <v>6529</v>
      </c>
      <c r="B201" s="221" t="s">
        <v>3882</v>
      </c>
      <c r="C201" s="221" t="s">
        <v>461</v>
      </c>
      <c r="D201" s="221"/>
      <c r="E201" s="221" t="s">
        <v>6533</v>
      </c>
      <c r="F201" s="221" t="s">
        <v>6534</v>
      </c>
      <c r="G201" s="221" t="s">
        <v>6535</v>
      </c>
      <c r="H201" s="221" t="s">
        <v>6536</v>
      </c>
      <c r="I201" s="228">
        <v>30</v>
      </c>
      <c r="J201" s="228" t="s">
        <v>3887</v>
      </c>
      <c r="K201" s="47"/>
      <c r="L201" s="47"/>
      <c r="M201" s="47"/>
      <c r="N201" s="47"/>
      <c r="O201" s="47"/>
      <c r="P201" s="47"/>
      <c r="Q201" s="47"/>
      <c r="R201" s="47"/>
      <c r="S201" s="47"/>
      <c r="T201" s="47"/>
      <c r="U201" s="47"/>
      <c r="V201" s="47"/>
      <c r="W201" s="47"/>
      <c r="X201" s="47"/>
      <c r="Y201" s="47"/>
      <c r="Z201" s="47"/>
    </row>
    <row r="202" spans="1:26" ht="25.5">
      <c r="A202" s="182" t="s">
        <v>6529</v>
      </c>
      <c r="B202" s="182" t="s">
        <v>3882</v>
      </c>
      <c r="C202" s="182" t="s">
        <v>423</v>
      </c>
      <c r="D202" s="256" t="s">
        <v>6537</v>
      </c>
      <c r="E202" s="256" t="s">
        <v>6538</v>
      </c>
      <c r="F202" s="524" t="s">
        <v>6539</v>
      </c>
      <c r="G202" s="384">
        <v>50</v>
      </c>
      <c r="H202" s="476"/>
      <c r="I202" s="228">
        <v>50</v>
      </c>
      <c r="J202" s="228" t="s">
        <v>3887</v>
      </c>
      <c r="K202" s="47"/>
      <c r="L202" s="47"/>
      <c r="M202" s="47"/>
      <c r="N202" s="47"/>
      <c r="O202" s="47"/>
      <c r="P202" s="47"/>
      <c r="Q202" s="47"/>
      <c r="R202" s="47"/>
      <c r="S202" s="47"/>
      <c r="T202" s="47"/>
      <c r="U202" s="47"/>
      <c r="V202" s="47"/>
      <c r="W202" s="47"/>
      <c r="X202" s="47"/>
      <c r="Y202" s="47"/>
      <c r="Z202" s="47"/>
    </row>
    <row r="203" spans="1:26" ht="25.5">
      <c r="A203" s="182" t="s">
        <v>6529</v>
      </c>
      <c r="B203" s="182" t="s">
        <v>3882</v>
      </c>
      <c r="C203" s="182" t="s">
        <v>423</v>
      </c>
      <c r="D203" s="221" t="s">
        <v>6537</v>
      </c>
      <c r="E203" s="221" t="s">
        <v>6538</v>
      </c>
      <c r="F203" s="522" t="s">
        <v>6540</v>
      </c>
      <c r="G203" s="199">
        <v>50</v>
      </c>
      <c r="H203" s="340"/>
      <c r="I203" s="228">
        <v>50</v>
      </c>
      <c r="J203" s="228" t="s">
        <v>3887</v>
      </c>
      <c r="K203" s="47"/>
      <c r="L203" s="47"/>
      <c r="M203" s="47"/>
      <c r="N203" s="47"/>
      <c r="O203" s="47"/>
      <c r="P203" s="47"/>
      <c r="Q203" s="47"/>
      <c r="R203" s="47"/>
      <c r="S203" s="47"/>
      <c r="T203" s="47"/>
      <c r="U203" s="47"/>
      <c r="V203" s="47"/>
      <c r="W203" s="47"/>
      <c r="X203" s="47"/>
      <c r="Y203" s="47"/>
      <c r="Z203" s="47"/>
    </row>
    <row r="204" spans="1:26" ht="25.5">
      <c r="A204" s="182" t="s">
        <v>6529</v>
      </c>
      <c r="B204" s="182" t="s">
        <v>3882</v>
      </c>
      <c r="C204" s="182" t="s">
        <v>423</v>
      </c>
      <c r="D204" s="221" t="s">
        <v>6537</v>
      </c>
      <c r="E204" s="221" t="s">
        <v>6538</v>
      </c>
      <c r="F204" s="522" t="s">
        <v>6541</v>
      </c>
      <c r="G204" s="199">
        <v>50</v>
      </c>
      <c r="H204" s="340"/>
      <c r="I204" s="228">
        <v>50</v>
      </c>
      <c r="J204" s="228" t="s">
        <v>3887</v>
      </c>
      <c r="K204" s="47"/>
      <c r="L204" s="47"/>
      <c r="M204" s="47"/>
      <c r="N204" s="47"/>
      <c r="O204" s="47"/>
      <c r="P204" s="47"/>
      <c r="Q204" s="47"/>
      <c r="R204" s="47"/>
      <c r="S204" s="47"/>
      <c r="T204" s="47"/>
      <c r="U204" s="47"/>
      <c r="V204" s="47"/>
      <c r="W204" s="47"/>
      <c r="X204" s="47"/>
      <c r="Y204" s="47"/>
      <c r="Z204" s="47"/>
    </row>
    <row r="205" spans="1:26" ht="25.5">
      <c r="A205" s="182" t="s">
        <v>6529</v>
      </c>
      <c r="B205" s="182" t="s">
        <v>3882</v>
      </c>
      <c r="C205" s="182" t="s">
        <v>423</v>
      </c>
      <c r="D205" s="221" t="s">
        <v>6537</v>
      </c>
      <c r="E205" s="221" t="s">
        <v>6538</v>
      </c>
      <c r="F205" s="522" t="s">
        <v>6542</v>
      </c>
      <c r="G205" s="199">
        <v>50</v>
      </c>
      <c r="H205" s="340"/>
      <c r="I205" s="228">
        <v>50</v>
      </c>
      <c r="J205" s="228" t="s">
        <v>3887</v>
      </c>
      <c r="K205" s="47"/>
      <c r="L205" s="47"/>
      <c r="M205" s="47"/>
      <c r="N205" s="47"/>
      <c r="O205" s="47"/>
      <c r="P205" s="47"/>
      <c r="Q205" s="47"/>
      <c r="R205" s="47"/>
      <c r="S205" s="47"/>
      <c r="T205" s="47"/>
      <c r="U205" s="47"/>
      <c r="V205" s="47"/>
      <c r="W205" s="47"/>
      <c r="X205" s="47"/>
      <c r="Y205" s="47"/>
      <c r="Z205" s="47"/>
    </row>
    <row r="206" spans="1:26" ht="25.5">
      <c r="A206" s="182" t="s">
        <v>6529</v>
      </c>
      <c r="B206" s="182" t="s">
        <v>3882</v>
      </c>
      <c r="C206" s="182" t="s">
        <v>423</v>
      </c>
      <c r="D206" s="221" t="s">
        <v>6537</v>
      </c>
      <c r="E206" s="221" t="s">
        <v>6538</v>
      </c>
      <c r="F206" s="522" t="s">
        <v>6543</v>
      </c>
      <c r="G206" s="199">
        <v>50</v>
      </c>
      <c r="H206" s="340"/>
      <c r="I206" s="228">
        <v>50</v>
      </c>
      <c r="J206" s="228" t="s">
        <v>3887</v>
      </c>
      <c r="K206" s="47"/>
      <c r="L206" s="47"/>
      <c r="M206" s="47"/>
      <c r="N206" s="47"/>
      <c r="O206" s="47"/>
      <c r="P206" s="47"/>
      <c r="Q206" s="47"/>
      <c r="R206" s="47"/>
      <c r="S206" s="47"/>
      <c r="T206" s="47"/>
      <c r="U206" s="47"/>
      <c r="V206" s="47"/>
      <c r="W206" s="47"/>
      <c r="X206" s="47"/>
      <c r="Y206" s="47"/>
      <c r="Z206" s="47"/>
    </row>
    <row r="207" spans="1:26" ht="25.5">
      <c r="A207" s="182" t="s">
        <v>6529</v>
      </c>
      <c r="B207" s="182" t="s">
        <v>3882</v>
      </c>
      <c r="C207" s="182" t="s">
        <v>423</v>
      </c>
      <c r="D207" s="182" t="s">
        <v>6537</v>
      </c>
      <c r="E207" s="182" t="s">
        <v>6538</v>
      </c>
      <c r="F207" s="525" t="s">
        <v>6544</v>
      </c>
      <c r="G207" s="224">
        <v>50</v>
      </c>
      <c r="H207" s="406"/>
      <c r="I207" s="228">
        <v>50</v>
      </c>
      <c r="J207" s="228" t="s">
        <v>3887</v>
      </c>
      <c r="K207" s="47"/>
      <c r="L207" s="47"/>
      <c r="M207" s="47"/>
      <c r="N207" s="47"/>
      <c r="O207" s="47"/>
      <c r="P207" s="47"/>
      <c r="Q207" s="47"/>
      <c r="R207" s="47"/>
      <c r="S207" s="47"/>
      <c r="T207" s="47"/>
      <c r="U207" s="47"/>
      <c r="V207" s="47"/>
      <c r="W207" s="47"/>
      <c r="X207" s="47"/>
      <c r="Y207" s="47"/>
      <c r="Z207" s="47"/>
    </row>
    <row r="208" spans="1:26" ht="25.5">
      <c r="A208" s="182" t="s">
        <v>6529</v>
      </c>
      <c r="B208" s="182" t="s">
        <v>3882</v>
      </c>
      <c r="C208" s="182" t="s">
        <v>423</v>
      </c>
      <c r="D208" s="182" t="s">
        <v>6545</v>
      </c>
      <c r="E208" s="182" t="s">
        <v>6538</v>
      </c>
      <c r="F208" s="525" t="s">
        <v>6546</v>
      </c>
      <c r="G208" s="224">
        <v>50</v>
      </c>
      <c r="H208" s="406"/>
      <c r="I208" s="228">
        <v>50</v>
      </c>
      <c r="J208" s="228" t="s">
        <v>3887</v>
      </c>
      <c r="K208" s="47"/>
      <c r="L208" s="47"/>
      <c r="M208" s="47"/>
      <c r="N208" s="47"/>
      <c r="O208" s="47"/>
      <c r="P208" s="47"/>
      <c r="Q208" s="47"/>
      <c r="R208" s="47"/>
      <c r="S208" s="47"/>
      <c r="T208" s="47"/>
      <c r="U208" s="47"/>
      <c r="V208" s="47"/>
      <c r="W208" s="47"/>
      <c r="X208" s="47"/>
      <c r="Y208" s="47"/>
      <c r="Z208" s="47"/>
    </row>
    <row r="209" spans="1:26" ht="25.5">
      <c r="A209" s="182" t="s">
        <v>6529</v>
      </c>
      <c r="B209" s="182" t="s">
        <v>3882</v>
      </c>
      <c r="C209" s="182" t="s">
        <v>423</v>
      </c>
      <c r="D209" s="182" t="s">
        <v>6537</v>
      </c>
      <c r="E209" s="182" t="s">
        <v>6538</v>
      </c>
      <c r="F209" s="525" t="s">
        <v>6547</v>
      </c>
      <c r="G209" s="224">
        <v>50</v>
      </c>
      <c r="H209" s="406"/>
      <c r="I209" s="228">
        <v>50</v>
      </c>
      <c r="J209" s="228" t="s">
        <v>3887</v>
      </c>
      <c r="K209" s="47"/>
      <c r="L209" s="47"/>
      <c r="M209" s="47"/>
      <c r="N209" s="47"/>
      <c r="O209" s="47"/>
      <c r="P209" s="47"/>
      <c r="Q209" s="47"/>
      <c r="R209" s="47"/>
      <c r="S209" s="47"/>
      <c r="T209" s="47"/>
      <c r="U209" s="47"/>
      <c r="V209" s="47"/>
      <c r="W209" s="47"/>
      <c r="X209" s="47"/>
      <c r="Y209" s="47"/>
      <c r="Z209" s="47"/>
    </row>
    <row r="210" spans="1:26" ht="25.5">
      <c r="A210" s="221" t="s">
        <v>4069</v>
      </c>
      <c r="B210" s="221" t="s">
        <v>782</v>
      </c>
      <c r="C210" s="221" t="s">
        <v>3907</v>
      </c>
      <c r="D210" s="198" t="s">
        <v>947</v>
      </c>
      <c r="E210" s="269" t="s">
        <v>514</v>
      </c>
      <c r="F210" s="221" t="s">
        <v>6548</v>
      </c>
      <c r="G210" s="221" t="s">
        <v>6549</v>
      </c>
      <c r="H210" s="221"/>
      <c r="I210" s="221">
        <v>50</v>
      </c>
      <c r="J210" s="228" t="s">
        <v>3894</v>
      </c>
      <c r="K210" s="47"/>
      <c r="L210" s="47"/>
      <c r="M210" s="47"/>
      <c r="N210" s="47"/>
      <c r="O210" s="47"/>
      <c r="P210" s="47"/>
      <c r="Q210" s="47"/>
      <c r="R210" s="47"/>
      <c r="S210" s="47"/>
      <c r="T210" s="47"/>
      <c r="U210" s="47"/>
      <c r="V210" s="47"/>
      <c r="W210" s="47"/>
      <c r="X210" s="47"/>
      <c r="Y210" s="47"/>
      <c r="Z210" s="47"/>
    </row>
    <row r="211" spans="1:26" ht="25.5">
      <c r="A211" s="221" t="s">
        <v>4069</v>
      </c>
      <c r="B211" s="221" t="s">
        <v>782</v>
      </c>
      <c r="C211" s="221" t="s">
        <v>3907</v>
      </c>
      <c r="D211" s="198" t="s">
        <v>947</v>
      </c>
      <c r="E211" s="269" t="s">
        <v>514</v>
      </c>
      <c r="F211" s="221" t="s">
        <v>6550</v>
      </c>
      <c r="G211" s="221" t="s">
        <v>6549</v>
      </c>
      <c r="H211" s="221"/>
      <c r="I211" s="221">
        <v>50</v>
      </c>
      <c r="J211" s="228" t="s">
        <v>3894</v>
      </c>
      <c r="K211" s="47"/>
      <c r="L211" s="47"/>
      <c r="M211" s="47"/>
      <c r="N211" s="47"/>
      <c r="O211" s="47"/>
      <c r="P211" s="47"/>
      <c r="Q211" s="47"/>
      <c r="R211" s="47"/>
      <c r="S211" s="47"/>
      <c r="T211" s="47"/>
      <c r="U211" s="47"/>
      <c r="V211" s="47"/>
      <c r="W211" s="47"/>
      <c r="X211" s="47"/>
      <c r="Y211" s="47"/>
      <c r="Z211" s="47"/>
    </row>
    <row r="212" spans="1:26" ht="25.5">
      <c r="A212" s="221" t="s">
        <v>4069</v>
      </c>
      <c r="B212" s="221" t="s">
        <v>782</v>
      </c>
      <c r="C212" s="221" t="s">
        <v>6551</v>
      </c>
      <c r="D212" s="198" t="s">
        <v>947</v>
      </c>
      <c r="E212" s="269" t="s">
        <v>6552</v>
      </c>
      <c r="F212" s="221" t="s">
        <v>6553</v>
      </c>
      <c r="G212" s="221" t="s">
        <v>6549</v>
      </c>
      <c r="H212" s="221"/>
      <c r="I212" s="221">
        <v>50</v>
      </c>
      <c r="J212" s="228" t="s">
        <v>3894</v>
      </c>
      <c r="K212" s="47"/>
      <c r="L212" s="47"/>
      <c r="M212" s="47"/>
      <c r="N212" s="47"/>
      <c r="O212" s="47"/>
      <c r="P212" s="47"/>
      <c r="Q212" s="47"/>
      <c r="R212" s="47"/>
      <c r="S212" s="47"/>
      <c r="T212" s="47"/>
      <c r="U212" s="47"/>
      <c r="V212" s="47"/>
      <c r="W212" s="47"/>
      <c r="X212" s="47"/>
      <c r="Y212" s="47"/>
      <c r="Z212" s="47"/>
    </row>
    <row r="213" spans="1:26" ht="51">
      <c r="A213" s="221" t="s">
        <v>4069</v>
      </c>
      <c r="B213" s="221" t="s">
        <v>782</v>
      </c>
      <c r="C213" s="221" t="s">
        <v>6554</v>
      </c>
      <c r="D213" s="198" t="s">
        <v>947</v>
      </c>
      <c r="E213" s="269" t="s">
        <v>6555</v>
      </c>
      <c r="F213" s="221" t="s">
        <v>6548</v>
      </c>
      <c r="G213" s="221"/>
      <c r="H213" s="221"/>
      <c r="I213" s="221"/>
      <c r="J213" s="228" t="s">
        <v>3894</v>
      </c>
      <c r="K213" s="47"/>
      <c r="L213" s="47"/>
      <c r="M213" s="47"/>
      <c r="N213" s="47"/>
      <c r="O213" s="47"/>
      <c r="P213" s="47"/>
      <c r="Q213" s="47"/>
      <c r="R213" s="47"/>
      <c r="S213" s="47"/>
      <c r="T213" s="47"/>
      <c r="U213" s="47"/>
      <c r="V213" s="47"/>
      <c r="W213" s="47"/>
      <c r="X213" s="47"/>
      <c r="Y213" s="47"/>
      <c r="Z213" s="47"/>
    </row>
    <row r="214" spans="1:26" ht="63.75">
      <c r="A214" s="221" t="s">
        <v>4069</v>
      </c>
      <c r="B214" s="221" t="s">
        <v>782</v>
      </c>
      <c r="C214" s="221" t="s">
        <v>6556</v>
      </c>
      <c r="D214" s="198" t="s">
        <v>661</v>
      </c>
      <c r="E214" s="269" t="s">
        <v>6557</v>
      </c>
      <c r="F214" s="221" t="s">
        <v>6558</v>
      </c>
      <c r="G214" s="221" t="s">
        <v>6549</v>
      </c>
      <c r="H214" s="340"/>
      <c r="I214" s="221">
        <v>50</v>
      </c>
      <c r="J214" s="228" t="s">
        <v>3894</v>
      </c>
      <c r="K214" s="47"/>
      <c r="L214" s="47"/>
      <c r="M214" s="47"/>
      <c r="N214" s="47"/>
      <c r="O214" s="47"/>
      <c r="P214" s="47"/>
      <c r="Q214" s="47"/>
      <c r="R214" s="47"/>
      <c r="S214" s="47"/>
      <c r="T214" s="47"/>
      <c r="U214" s="47"/>
      <c r="V214" s="47"/>
      <c r="W214" s="47"/>
      <c r="X214" s="47"/>
      <c r="Y214" s="47"/>
      <c r="Z214" s="47"/>
    </row>
    <row r="215" spans="1:26" ht="63.75">
      <c r="A215" s="221" t="s">
        <v>4069</v>
      </c>
      <c r="B215" s="221" t="s">
        <v>782</v>
      </c>
      <c r="C215" s="365" t="s">
        <v>6559</v>
      </c>
      <c r="D215" s="198" t="s">
        <v>661</v>
      </c>
      <c r="E215" s="269" t="s">
        <v>6560</v>
      </c>
      <c r="F215" s="221" t="s">
        <v>6561</v>
      </c>
      <c r="G215" s="221" t="s">
        <v>6549</v>
      </c>
      <c r="H215" s="340"/>
      <c r="I215" s="221">
        <v>50</v>
      </c>
      <c r="J215" s="228" t="s">
        <v>3894</v>
      </c>
      <c r="K215" s="47"/>
      <c r="L215" s="47"/>
      <c r="M215" s="47"/>
      <c r="N215" s="47"/>
      <c r="O215" s="47"/>
      <c r="P215" s="47"/>
      <c r="Q215" s="47"/>
      <c r="R215" s="47"/>
      <c r="S215" s="47"/>
      <c r="T215" s="47"/>
      <c r="U215" s="47"/>
      <c r="V215" s="47"/>
      <c r="W215" s="47"/>
      <c r="X215" s="47"/>
      <c r="Y215" s="47"/>
      <c r="Z215" s="47"/>
    </row>
    <row r="216" spans="1:26" ht="63.75">
      <c r="A216" s="221" t="s">
        <v>4069</v>
      </c>
      <c r="B216" s="221" t="s">
        <v>782</v>
      </c>
      <c r="C216" s="365" t="s">
        <v>6559</v>
      </c>
      <c r="D216" s="198" t="s">
        <v>661</v>
      </c>
      <c r="E216" s="269" t="s">
        <v>6560</v>
      </c>
      <c r="F216" s="221" t="s">
        <v>6562</v>
      </c>
      <c r="G216" s="221" t="s">
        <v>6549</v>
      </c>
      <c r="H216" s="340"/>
      <c r="I216" s="221">
        <v>50</v>
      </c>
      <c r="J216" s="228" t="s">
        <v>3894</v>
      </c>
      <c r="K216" s="47"/>
      <c r="L216" s="47"/>
      <c r="M216" s="47"/>
      <c r="N216" s="47"/>
      <c r="O216" s="47"/>
      <c r="P216" s="47"/>
      <c r="Q216" s="47"/>
      <c r="R216" s="47"/>
      <c r="S216" s="47"/>
      <c r="T216" s="47"/>
      <c r="U216" s="47"/>
      <c r="V216" s="47"/>
      <c r="W216" s="47"/>
      <c r="X216" s="47"/>
      <c r="Y216" s="47"/>
      <c r="Z216" s="47"/>
    </row>
    <row r="217" spans="1:26" ht="38.25">
      <c r="A217" s="221" t="s">
        <v>4069</v>
      </c>
      <c r="B217" s="221" t="s">
        <v>782</v>
      </c>
      <c r="C217" s="365" t="s">
        <v>3382</v>
      </c>
      <c r="D217" s="198" t="s">
        <v>661</v>
      </c>
      <c r="E217" s="269" t="s">
        <v>6563</v>
      </c>
      <c r="F217" s="221" t="s">
        <v>6564</v>
      </c>
      <c r="G217" s="221" t="s">
        <v>6549</v>
      </c>
      <c r="H217" s="340"/>
      <c r="I217" s="221">
        <v>50</v>
      </c>
      <c r="J217" s="228" t="s">
        <v>3894</v>
      </c>
      <c r="K217" s="47"/>
      <c r="L217" s="47"/>
      <c r="M217" s="47"/>
      <c r="N217" s="47"/>
      <c r="O217" s="47"/>
      <c r="P217" s="47"/>
      <c r="Q217" s="47"/>
      <c r="R217" s="47"/>
      <c r="S217" s="47"/>
      <c r="T217" s="47"/>
      <c r="U217" s="47"/>
      <c r="V217" s="47"/>
      <c r="W217" s="47"/>
      <c r="X217" s="47"/>
      <c r="Y217" s="47"/>
      <c r="Z217" s="47"/>
    </row>
    <row r="218" spans="1:26" ht="38.25">
      <c r="A218" s="221" t="s">
        <v>4069</v>
      </c>
      <c r="B218" s="221" t="s">
        <v>782</v>
      </c>
      <c r="C218" s="365" t="s">
        <v>3382</v>
      </c>
      <c r="D218" s="198" t="s">
        <v>661</v>
      </c>
      <c r="E218" s="269" t="s">
        <v>6563</v>
      </c>
      <c r="F218" s="221" t="s">
        <v>6565</v>
      </c>
      <c r="G218" s="221" t="s">
        <v>6549</v>
      </c>
      <c r="H218" s="340"/>
      <c r="I218" s="221">
        <v>50</v>
      </c>
      <c r="J218" s="228" t="s">
        <v>3894</v>
      </c>
      <c r="K218" s="47"/>
      <c r="L218" s="47"/>
      <c r="M218" s="47"/>
      <c r="N218" s="47"/>
      <c r="O218" s="47"/>
      <c r="P218" s="47"/>
      <c r="Q218" s="47"/>
      <c r="R218" s="47"/>
      <c r="S218" s="47"/>
      <c r="T218" s="47"/>
      <c r="U218" s="47"/>
      <c r="V218" s="47"/>
      <c r="W218" s="47"/>
      <c r="X218" s="47"/>
      <c r="Y218" s="47"/>
      <c r="Z218" s="47"/>
    </row>
    <row r="219" spans="1:26" ht="14.25">
      <c r="A219" s="221" t="s">
        <v>4069</v>
      </c>
      <c r="B219" s="221" t="s">
        <v>782</v>
      </c>
      <c r="C219" s="221" t="s">
        <v>6566</v>
      </c>
      <c r="D219" s="198" t="s">
        <v>6567</v>
      </c>
      <c r="E219" s="269" t="s">
        <v>6568</v>
      </c>
      <c r="F219" s="221" t="s">
        <v>6569</v>
      </c>
      <c r="G219" s="198">
        <v>10</v>
      </c>
      <c r="H219" s="340"/>
      <c r="I219" s="221">
        <v>10</v>
      </c>
      <c r="J219" s="228" t="s">
        <v>3894</v>
      </c>
      <c r="K219" s="47"/>
      <c r="L219" s="47"/>
      <c r="M219" s="47"/>
      <c r="N219" s="47"/>
      <c r="O219" s="47"/>
      <c r="P219" s="47"/>
      <c r="Q219" s="47"/>
      <c r="R219" s="47"/>
      <c r="S219" s="47"/>
      <c r="T219" s="47"/>
      <c r="U219" s="47"/>
      <c r="V219" s="47"/>
      <c r="W219" s="47"/>
      <c r="X219" s="47"/>
      <c r="Y219" s="47"/>
      <c r="Z219" s="47"/>
    </row>
    <row r="220" spans="1:26" ht="38.25">
      <c r="A220" s="221" t="s">
        <v>4069</v>
      </c>
      <c r="B220" s="221" t="s">
        <v>782</v>
      </c>
      <c r="C220" s="221" t="s">
        <v>2405</v>
      </c>
      <c r="D220" s="198" t="s">
        <v>6570</v>
      </c>
      <c r="E220" s="269" t="s">
        <v>6571</v>
      </c>
      <c r="F220" s="221"/>
      <c r="G220" s="199" t="s">
        <v>6572</v>
      </c>
      <c r="H220" s="340">
        <v>3</v>
      </c>
      <c r="I220" s="221">
        <v>400</v>
      </c>
      <c r="J220" s="228" t="s">
        <v>3894</v>
      </c>
      <c r="K220" s="47"/>
      <c r="L220" s="47"/>
      <c r="M220" s="47"/>
      <c r="N220" s="47"/>
      <c r="O220" s="47"/>
      <c r="P220" s="47"/>
      <c r="Q220" s="47"/>
      <c r="R220" s="47"/>
      <c r="S220" s="47"/>
      <c r="T220" s="47"/>
      <c r="U220" s="47"/>
      <c r="V220" s="47"/>
      <c r="W220" s="47"/>
      <c r="X220" s="47"/>
      <c r="Y220" s="47"/>
      <c r="Z220" s="47"/>
    </row>
    <row r="221" spans="1:26" ht="76.5">
      <c r="A221" s="221" t="s">
        <v>4069</v>
      </c>
      <c r="B221" s="221" t="s">
        <v>782</v>
      </c>
      <c r="C221" s="182" t="s">
        <v>6573</v>
      </c>
      <c r="D221" s="221" t="s">
        <v>6574</v>
      </c>
      <c r="E221" s="269" t="s">
        <v>6575</v>
      </c>
      <c r="F221" s="221"/>
      <c r="G221" s="199" t="s">
        <v>6576</v>
      </c>
      <c r="H221" s="340">
        <v>2</v>
      </c>
      <c r="I221" s="221">
        <v>150</v>
      </c>
      <c r="J221" s="228" t="s">
        <v>3894</v>
      </c>
      <c r="K221" s="47"/>
      <c r="L221" s="47"/>
      <c r="M221" s="47"/>
      <c r="N221" s="47"/>
      <c r="O221" s="47"/>
      <c r="P221" s="47"/>
      <c r="Q221" s="47"/>
      <c r="R221" s="47"/>
      <c r="S221" s="47"/>
      <c r="T221" s="47"/>
      <c r="U221" s="47"/>
      <c r="V221" s="47"/>
      <c r="W221" s="47"/>
      <c r="X221" s="47"/>
      <c r="Y221" s="47"/>
      <c r="Z221" s="47"/>
    </row>
    <row r="222" spans="1:26" ht="76.5">
      <c r="A222" s="221" t="s">
        <v>4069</v>
      </c>
      <c r="B222" s="221" t="s">
        <v>782</v>
      </c>
      <c r="C222" s="182" t="s">
        <v>6577</v>
      </c>
      <c r="D222" s="221" t="s">
        <v>6578</v>
      </c>
      <c r="E222" s="269" t="s">
        <v>6579</v>
      </c>
      <c r="F222" s="221"/>
      <c r="G222" s="199" t="s">
        <v>6580</v>
      </c>
      <c r="H222" s="340">
        <v>4</v>
      </c>
      <c r="I222" s="221">
        <v>100</v>
      </c>
      <c r="J222" s="228" t="s">
        <v>3894</v>
      </c>
      <c r="K222" s="47"/>
      <c r="L222" s="47"/>
      <c r="M222" s="47"/>
      <c r="N222" s="47"/>
      <c r="O222" s="47"/>
      <c r="P222" s="47"/>
      <c r="Q222" s="47"/>
      <c r="R222" s="47"/>
      <c r="S222" s="47"/>
      <c r="T222" s="47"/>
      <c r="U222" s="47"/>
      <c r="V222" s="47"/>
      <c r="W222" s="47"/>
      <c r="X222" s="47"/>
      <c r="Y222" s="47"/>
      <c r="Z222" s="47"/>
    </row>
    <row r="223" spans="1:26" ht="51">
      <c r="A223" s="221" t="s">
        <v>4069</v>
      </c>
      <c r="B223" s="221" t="s">
        <v>782</v>
      </c>
      <c r="C223" s="221" t="s">
        <v>6554</v>
      </c>
      <c r="D223" s="221" t="s">
        <v>947</v>
      </c>
      <c r="E223" s="269" t="s">
        <v>6581</v>
      </c>
      <c r="F223" s="221"/>
      <c r="G223" s="199" t="s">
        <v>6582</v>
      </c>
      <c r="H223" s="340">
        <v>12</v>
      </c>
      <c r="I223" s="221">
        <v>300</v>
      </c>
      <c r="J223" s="228" t="s">
        <v>3894</v>
      </c>
      <c r="K223" s="47"/>
      <c r="L223" s="47"/>
      <c r="M223" s="47"/>
      <c r="N223" s="47"/>
      <c r="O223" s="47"/>
      <c r="P223" s="47"/>
      <c r="Q223" s="47"/>
      <c r="R223" s="47"/>
      <c r="S223" s="47"/>
      <c r="T223" s="47"/>
      <c r="U223" s="47"/>
      <c r="V223" s="47"/>
      <c r="W223" s="47"/>
      <c r="X223" s="47"/>
      <c r="Y223" s="47"/>
      <c r="Z223" s="47"/>
    </row>
    <row r="224" spans="1:26" ht="89.25">
      <c r="A224" s="221" t="s">
        <v>4069</v>
      </c>
      <c r="B224" s="221" t="s">
        <v>782</v>
      </c>
      <c r="C224" s="221" t="s">
        <v>6583</v>
      </c>
      <c r="D224" s="221" t="s">
        <v>947</v>
      </c>
      <c r="E224" s="269" t="s">
        <v>3301</v>
      </c>
      <c r="F224" s="221"/>
      <c r="G224" s="199" t="s">
        <v>6580</v>
      </c>
      <c r="H224" s="340">
        <v>1</v>
      </c>
      <c r="I224" s="221">
        <v>100</v>
      </c>
      <c r="J224" s="228" t="s">
        <v>3894</v>
      </c>
      <c r="K224" s="47"/>
      <c r="L224" s="47"/>
      <c r="M224" s="47"/>
      <c r="N224" s="47"/>
      <c r="O224" s="47"/>
      <c r="P224" s="47"/>
      <c r="Q224" s="47"/>
      <c r="R224" s="47"/>
      <c r="S224" s="47"/>
      <c r="T224" s="47"/>
      <c r="U224" s="47"/>
      <c r="V224" s="47"/>
      <c r="W224" s="47"/>
      <c r="X224" s="47"/>
      <c r="Y224" s="47"/>
      <c r="Z224" s="47"/>
    </row>
    <row r="225" spans="1:26" ht="25.5">
      <c r="A225" s="221" t="s">
        <v>3909</v>
      </c>
      <c r="B225" s="221" t="s">
        <v>782</v>
      </c>
      <c r="C225" s="221" t="s">
        <v>6584</v>
      </c>
      <c r="D225" s="221" t="s">
        <v>6585</v>
      </c>
      <c r="E225" s="321" t="s">
        <v>6586</v>
      </c>
      <c r="F225" s="221">
        <v>2022</v>
      </c>
      <c r="G225" s="221">
        <v>100</v>
      </c>
      <c r="H225" s="221">
        <v>2</v>
      </c>
      <c r="I225" s="228">
        <v>150</v>
      </c>
      <c r="J225" s="228" t="s">
        <v>3909</v>
      </c>
      <c r="K225" s="47"/>
      <c r="L225" s="47"/>
      <c r="M225" s="47"/>
      <c r="N225" s="47"/>
      <c r="O225" s="47"/>
      <c r="P225" s="47"/>
      <c r="Q225" s="47"/>
      <c r="R225" s="47"/>
      <c r="S225" s="47"/>
      <c r="T225" s="47"/>
      <c r="U225" s="47"/>
      <c r="V225" s="47"/>
      <c r="W225" s="47"/>
      <c r="X225" s="47"/>
      <c r="Y225" s="47"/>
      <c r="Z225" s="47"/>
    </row>
    <row r="226" spans="1:26" ht="38.25">
      <c r="A226" s="221" t="s">
        <v>3909</v>
      </c>
      <c r="B226" s="221" t="s">
        <v>782</v>
      </c>
      <c r="C226" s="221" t="s">
        <v>6418</v>
      </c>
      <c r="D226" s="221" t="s">
        <v>6585</v>
      </c>
      <c r="E226" s="321" t="s">
        <v>6420</v>
      </c>
      <c r="F226" s="221">
        <v>2022</v>
      </c>
      <c r="G226" s="221">
        <v>100</v>
      </c>
      <c r="H226" s="221">
        <v>2</v>
      </c>
      <c r="I226" s="228">
        <v>150</v>
      </c>
      <c r="J226" s="228" t="s">
        <v>3909</v>
      </c>
      <c r="K226" s="47"/>
      <c r="L226" s="47"/>
      <c r="M226" s="47"/>
      <c r="N226" s="47"/>
      <c r="O226" s="47"/>
      <c r="P226" s="47"/>
      <c r="Q226" s="47"/>
      <c r="R226" s="47"/>
      <c r="S226" s="47"/>
      <c r="T226" s="47"/>
      <c r="U226" s="47"/>
      <c r="V226" s="47"/>
      <c r="W226" s="47"/>
      <c r="X226" s="47"/>
      <c r="Y226" s="47"/>
      <c r="Z226" s="47"/>
    </row>
    <row r="227" spans="1:26" ht="25.5">
      <c r="A227" s="221" t="s">
        <v>3909</v>
      </c>
      <c r="B227" s="221" t="s">
        <v>782</v>
      </c>
      <c r="C227" s="221" t="s">
        <v>995</v>
      </c>
      <c r="D227" s="221" t="s">
        <v>6587</v>
      </c>
      <c r="E227" s="321" t="s">
        <v>6422</v>
      </c>
      <c r="F227" s="221">
        <v>2022</v>
      </c>
      <c r="G227" s="221">
        <v>100</v>
      </c>
      <c r="H227" s="221">
        <v>1</v>
      </c>
      <c r="I227" s="228">
        <v>100</v>
      </c>
      <c r="J227" s="228" t="s">
        <v>3909</v>
      </c>
      <c r="K227" s="47"/>
      <c r="L227" s="47"/>
      <c r="M227" s="47"/>
      <c r="N227" s="47"/>
      <c r="O227" s="47"/>
      <c r="P227" s="47"/>
      <c r="Q227" s="47"/>
      <c r="R227" s="47"/>
      <c r="S227" s="47"/>
      <c r="T227" s="47"/>
      <c r="U227" s="47"/>
      <c r="V227" s="47"/>
      <c r="W227" s="47"/>
      <c r="X227" s="47"/>
      <c r="Y227" s="47"/>
      <c r="Z227" s="47"/>
    </row>
    <row r="228" spans="1:26" ht="25.5">
      <c r="A228" s="221" t="s">
        <v>3909</v>
      </c>
      <c r="B228" s="221" t="s">
        <v>782</v>
      </c>
      <c r="C228" s="221" t="s">
        <v>999</v>
      </c>
      <c r="D228" s="221" t="s">
        <v>2802</v>
      </c>
      <c r="E228" s="321" t="s">
        <v>6588</v>
      </c>
      <c r="F228" s="221">
        <v>2022</v>
      </c>
      <c r="G228" s="221">
        <v>100</v>
      </c>
      <c r="H228" s="221">
        <v>1</v>
      </c>
      <c r="I228" s="228">
        <v>100</v>
      </c>
      <c r="J228" s="228" t="s">
        <v>3909</v>
      </c>
      <c r="K228" s="47"/>
      <c r="L228" s="47"/>
      <c r="M228" s="47"/>
      <c r="N228" s="47"/>
      <c r="O228" s="47"/>
      <c r="P228" s="47"/>
      <c r="Q228" s="47"/>
      <c r="R228" s="47"/>
      <c r="S228" s="47"/>
      <c r="T228" s="47"/>
      <c r="U228" s="47"/>
      <c r="V228" s="47"/>
      <c r="W228" s="47"/>
      <c r="X228" s="47"/>
      <c r="Y228" s="47"/>
      <c r="Z228" s="47"/>
    </row>
    <row r="229" spans="1:26" ht="14.25">
      <c r="A229" s="221" t="s">
        <v>3909</v>
      </c>
      <c r="B229" s="221" t="s">
        <v>782</v>
      </c>
      <c r="C229" s="221" t="s">
        <v>925</v>
      </c>
      <c r="D229" s="221" t="s">
        <v>6589</v>
      </c>
      <c r="E229" s="221" t="s">
        <v>6590</v>
      </c>
      <c r="F229" s="221">
        <v>2022</v>
      </c>
      <c r="G229" s="221">
        <f>10*5</f>
        <v>50</v>
      </c>
      <c r="H229" s="221"/>
      <c r="I229" s="228">
        <v>50</v>
      </c>
      <c r="J229" s="228" t="s">
        <v>3909</v>
      </c>
      <c r="K229" s="47"/>
      <c r="L229" s="47"/>
      <c r="M229" s="47"/>
      <c r="N229" s="47"/>
      <c r="O229" s="47"/>
      <c r="P229" s="47"/>
      <c r="Q229" s="47"/>
      <c r="R229" s="47"/>
      <c r="S229" s="47"/>
      <c r="T229" s="47"/>
      <c r="U229" s="47"/>
      <c r="V229" s="47"/>
      <c r="W229" s="47"/>
      <c r="X229" s="47"/>
      <c r="Y229" s="47"/>
      <c r="Z229" s="47"/>
    </row>
    <row r="230" spans="1:26" ht="14.25">
      <c r="A230" s="221" t="s">
        <v>3909</v>
      </c>
      <c r="B230" s="221" t="s">
        <v>782</v>
      </c>
      <c r="C230" s="221" t="s">
        <v>925</v>
      </c>
      <c r="D230" s="221" t="s">
        <v>6589</v>
      </c>
      <c r="E230" s="221" t="s">
        <v>6590</v>
      </c>
      <c r="F230" s="221">
        <v>2022</v>
      </c>
      <c r="G230" s="221">
        <f t="shared" ref="G230:G231" si="10">10*5</f>
        <v>50</v>
      </c>
      <c r="H230" s="221"/>
      <c r="I230" s="228">
        <v>50</v>
      </c>
      <c r="J230" s="228" t="s">
        <v>3909</v>
      </c>
      <c r="K230" s="47"/>
      <c r="L230" s="47"/>
      <c r="M230" s="47"/>
      <c r="N230" s="47"/>
      <c r="O230" s="47"/>
      <c r="P230" s="47"/>
      <c r="Q230" s="47"/>
      <c r="R230" s="47"/>
      <c r="S230" s="47"/>
      <c r="T230" s="47"/>
      <c r="U230" s="47"/>
      <c r="V230" s="47"/>
      <c r="W230" s="47"/>
      <c r="X230" s="47"/>
      <c r="Y230" s="47"/>
      <c r="Z230" s="47"/>
    </row>
    <row r="231" spans="1:26" ht="14.25">
      <c r="A231" s="221" t="s">
        <v>3909</v>
      </c>
      <c r="B231" s="221" t="s">
        <v>782</v>
      </c>
      <c r="C231" s="221" t="s">
        <v>925</v>
      </c>
      <c r="D231" s="221" t="s">
        <v>6589</v>
      </c>
      <c r="E231" s="221" t="s">
        <v>6590</v>
      </c>
      <c r="F231" s="221">
        <v>2022</v>
      </c>
      <c r="G231" s="221">
        <f t="shared" si="10"/>
        <v>50</v>
      </c>
      <c r="H231" s="221"/>
      <c r="I231" s="228">
        <v>50</v>
      </c>
      <c r="J231" s="228" t="s">
        <v>3909</v>
      </c>
      <c r="K231" s="47"/>
      <c r="L231" s="47"/>
      <c r="M231" s="47"/>
      <c r="N231" s="47"/>
      <c r="O231" s="47"/>
      <c r="P231" s="47"/>
      <c r="Q231" s="47"/>
      <c r="R231" s="47"/>
      <c r="S231" s="47"/>
      <c r="T231" s="47"/>
      <c r="U231" s="47"/>
      <c r="V231" s="47"/>
      <c r="W231" s="47"/>
      <c r="X231" s="47"/>
      <c r="Y231" s="47"/>
      <c r="Z231" s="47"/>
    </row>
    <row r="232" spans="1:26" ht="14.25">
      <c r="A232" s="221" t="s">
        <v>3909</v>
      </c>
      <c r="B232" s="221" t="s">
        <v>782</v>
      </c>
      <c r="C232" s="221" t="s">
        <v>423</v>
      </c>
      <c r="D232" s="221" t="s">
        <v>6591</v>
      </c>
      <c r="E232" s="221" t="s">
        <v>6590</v>
      </c>
      <c r="F232" s="221">
        <v>2022</v>
      </c>
      <c r="G232" s="221">
        <v>50</v>
      </c>
      <c r="H232" s="221"/>
      <c r="I232" s="228">
        <v>50</v>
      </c>
      <c r="J232" s="228" t="s">
        <v>3909</v>
      </c>
      <c r="K232" s="47"/>
      <c r="L232" s="47"/>
      <c r="M232" s="47"/>
      <c r="N232" s="47"/>
      <c r="O232" s="47"/>
      <c r="P232" s="47"/>
      <c r="Q232" s="47"/>
      <c r="R232" s="47"/>
      <c r="S232" s="47"/>
      <c r="T232" s="47"/>
      <c r="U232" s="47"/>
      <c r="V232" s="47"/>
      <c r="W232" s="47"/>
      <c r="X232" s="47"/>
      <c r="Y232" s="47"/>
      <c r="Z232" s="47"/>
    </row>
    <row r="233" spans="1:26" ht="14.25">
      <c r="A233" s="221" t="s">
        <v>3909</v>
      </c>
      <c r="B233" s="221" t="s">
        <v>782</v>
      </c>
      <c r="C233" s="221" t="s">
        <v>423</v>
      </c>
      <c r="D233" s="221" t="s">
        <v>6591</v>
      </c>
      <c r="E233" s="221" t="s">
        <v>6590</v>
      </c>
      <c r="F233" s="221">
        <v>2022</v>
      </c>
      <c r="G233" s="221">
        <v>50</v>
      </c>
      <c r="H233" s="221"/>
      <c r="I233" s="228">
        <v>50</v>
      </c>
      <c r="J233" s="228" t="s">
        <v>3909</v>
      </c>
      <c r="K233" s="47"/>
      <c r="L233" s="47"/>
      <c r="M233" s="47"/>
      <c r="N233" s="47"/>
      <c r="O233" s="47"/>
      <c r="P233" s="47"/>
      <c r="Q233" s="47"/>
      <c r="R233" s="47"/>
      <c r="S233" s="47"/>
      <c r="T233" s="47"/>
      <c r="U233" s="47"/>
      <c r="V233" s="47"/>
      <c r="W233" s="47"/>
      <c r="X233" s="47"/>
      <c r="Y233" s="47"/>
      <c r="Z233" s="47"/>
    </row>
    <row r="234" spans="1:26" ht="14.25">
      <c r="A234" s="221" t="s">
        <v>3909</v>
      </c>
      <c r="B234" s="221" t="s">
        <v>782</v>
      </c>
      <c r="C234" s="221" t="s">
        <v>423</v>
      </c>
      <c r="D234" s="221" t="s">
        <v>6591</v>
      </c>
      <c r="E234" s="221" t="s">
        <v>6590</v>
      </c>
      <c r="F234" s="221">
        <v>2022</v>
      </c>
      <c r="G234" s="221">
        <v>50</v>
      </c>
      <c r="H234" s="221"/>
      <c r="I234" s="228">
        <v>50</v>
      </c>
      <c r="J234" s="228" t="s">
        <v>3909</v>
      </c>
      <c r="K234" s="47"/>
      <c r="L234" s="47"/>
      <c r="M234" s="47"/>
      <c r="N234" s="47"/>
      <c r="O234" s="47"/>
      <c r="P234" s="47"/>
      <c r="Q234" s="47"/>
      <c r="R234" s="47"/>
      <c r="S234" s="47"/>
      <c r="T234" s="47"/>
      <c r="U234" s="47"/>
      <c r="V234" s="47"/>
      <c r="W234" s="47"/>
      <c r="X234" s="47"/>
      <c r="Y234" s="47"/>
      <c r="Z234" s="47"/>
    </row>
    <row r="235" spans="1:26" ht="25.5">
      <c r="A235" s="221" t="s">
        <v>3909</v>
      </c>
      <c r="B235" s="221" t="s">
        <v>782</v>
      </c>
      <c r="C235" s="221" t="s">
        <v>6592</v>
      </c>
      <c r="D235" s="221" t="s">
        <v>449</v>
      </c>
      <c r="E235" s="221" t="s">
        <v>6590</v>
      </c>
      <c r="F235" s="221">
        <v>2022</v>
      </c>
      <c r="G235" s="221">
        <v>50</v>
      </c>
      <c r="H235" s="221"/>
      <c r="I235" s="228">
        <v>50</v>
      </c>
      <c r="J235" s="228" t="s">
        <v>3909</v>
      </c>
      <c r="K235" s="47"/>
      <c r="L235" s="47"/>
      <c r="M235" s="47"/>
      <c r="N235" s="47"/>
      <c r="O235" s="47"/>
      <c r="P235" s="47"/>
      <c r="Q235" s="47"/>
      <c r="R235" s="47"/>
      <c r="S235" s="47"/>
      <c r="T235" s="47"/>
      <c r="U235" s="47"/>
      <c r="V235" s="47"/>
      <c r="W235" s="47"/>
      <c r="X235" s="47"/>
      <c r="Y235" s="47"/>
      <c r="Z235" s="47"/>
    </row>
    <row r="236" spans="1:26" ht="25.5">
      <c r="A236" s="221" t="s">
        <v>3909</v>
      </c>
      <c r="B236" s="221" t="s">
        <v>782</v>
      </c>
      <c r="C236" s="221" t="s">
        <v>6592</v>
      </c>
      <c r="D236" s="221" t="s">
        <v>449</v>
      </c>
      <c r="E236" s="221" t="s">
        <v>6590</v>
      </c>
      <c r="F236" s="221">
        <v>2022</v>
      </c>
      <c r="G236" s="221">
        <v>50</v>
      </c>
      <c r="H236" s="221"/>
      <c r="I236" s="228">
        <v>50</v>
      </c>
      <c r="J236" s="228" t="s">
        <v>3909</v>
      </c>
      <c r="K236" s="47"/>
      <c r="L236" s="47"/>
      <c r="M236" s="47"/>
      <c r="N236" s="47"/>
      <c r="O236" s="47"/>
      <c r="P236" s="47"/>
      <c r="Q236" s="47"/>
      <c r="R236" s="47"/>
      <c r="S236" s="47"/>
      <c r="T236" s="47"/>
      <c r="U236" s="47"/>
      <c r="V236" s="47"/>
      <c r="W236" s="47"/>
      <c r="X236" s="47"/>
      <c r="Y236" s="47"/>
      <c r="Z236" s="47"/>
    </row>
    <row r="237" spans="1:26" ht="25.5">
      <c r="A237" s="221" t="s">
        <v>3909</v>
      </c>
      <c r="B237" s="221" t="s">
        <v>782</v>
      </c>
      <c r="C237" s="221" t="s">
        <v>6592</v>
      </c>
      <c r="D237" s="221" t="s">
        <v>449</v>
      </c>
      <c r="E237" s="221" t="s">
        <v>6590</v>
      </c>
      <c r="F237" s="221">
        <v>2022</v>
      </c>
      <c r="G237" s="221">
        <v>50</v>
      </c>
      <c r="H237" s="340"/>
      <c r="I237" s="228">
        <v>50</v>
      </c>
      <c r="J237" s="228" t="s">
        <v>3909</v>
      </c>
      <c r="K237" s="47"/>
      <c r="L237" s="47"/>
      <c r="M237" s="47"/>
      <c r="N237" s="47"/>
      <c r="O237" s="47"/>
      <c r="P237" s="47"/>
      <c r="Q237" s="47"/>
      <c r="R237" s="47"/>
      <c r="S237" s="47"/>
      <c r="T237" s="47"/>
      <c r="U237" s="47"/>
      <c r="V237" s="47"/>
      <c r="W237" s="47"/>
      <c r="X237" s="47"/>
      <c r="Y237" s="47"/>
      <c r="Z237" s="47"/>
    </row>
    <row r="238" spans="1:26" ht="25.5">
      <c r="A238" s="221" t="s">
        <v>3909</v>
      </c>
      <c r="B238" s="221" t="s">
        <v>782</v>
      </c>
      <c r="C238" s="221" t="s">
        <v>6592</v>
      </c>
      <c r="D238" s="221" t="s">
        <v>449</v>
      </c>
      <c r="E238" s="221" t="s">
        <v>6590</v>
      </c>
      <c r="F238" s="182">
        <v>2022</v>
      </c>
      <c r="G238" s="221">
        <v>50</v>
      </c>
      <c r="H238" s="406"/>
      <c r="I238" s="228">
        <v>50</v>
      </c>
      <c r="J238" s="228" t="s">
        <v>3909</v>
      </c>
      <c r="K238" s="47"/>
      <c r="L238" s="47"/>
      <c r="M238" s="47"/>
      <c r="N238" s="47"/>
      <c r="O238" s="47"/>
      <c r="P238" s="47"/>
      <c r="Q238" s="47"/>
      <c r="R238" s="47"/>
      <c r="S238" s="47"/>
      <c r="T238" s="47"/>
      <c r="U238" s="47"/>
      <c r="V238" s="47"/>
      <c r="W238" s="47"/>
      <c r="X238" s="47"/>
      <c r="Y238" s="47"/>
      <c r="Z238" s="47"/>
    </row>
    <row r="239" spans="1:26" ht="25.5">
      <c r="A239" s="221" t="s">
        <v>3909</v>
      </c>
      <c r="B239" s="221" t="s">
        <v>782</v>
      </c>
      <c r="C239" s="221" t="s">
        <v>6593</v>
      </c>
      <c r="D239" s="221" t="s">
        <v>449</v>
      </c>
      <c r="E239" s="221" t="s">
        <v>6590</v>
      </c>
      <c r="F239" s="182">
        <v>2022</v>
      </c>
      <c r="G239" s="221">
        <v>50</v>
      </c>
      <c r="H239" s="406"/>
      <c r="I239" s="228">
        <v>50</v>
      </c>
      <c r="J239" s="228" t="s">
        <v>3909</v>
      </c>
      <c r="K239" s="47"/>
      <c r="L239" s="47"/>
      <c r="M239" s="47"/>
      <c r="N239" s="47"/>
      <c r="O239" s="47"/>
      <c r="P239" s="47"/>
      <c r="Q239" s="47"/>
      <c r="R239" s="47"/>
      <c r="S239" s="47"/>
      <c r="T239" s="47"/>
      <c r="U239" s="47"/>
      <c r="V239" s="47"/>
      <c r="W239" s="47"/>
      <c r="X239" s="47"/>
      <c r="Y239" s="47"/>
      <c r="Z239" s="47"/>
    </row>
    <row r="240" spans="1:26" ht="25.5">
      <c r="A240" s="221" t="s">
        <v>3909</v>
      </c>
      <c r="B240" s="221" t="s">
        <v>782</v>
      </c>
      <c r="C240" s="221" t="s">
        <v>6593</v>
      </c>
      <c r="D240" s="221" t="s">
        <v>449</v>
      </c>
      <c r="E240" s="221" t="s">
        <v>6590</v>
      </c>
      <c r="F240" s="182">
        <v>2022</v>
      </c>
      <c r="G240" s="221">
        <v>50</v>
      </c>
      <c r="H240" s="406"/>
      <c r="I240" s="228">
        <v>50</v>
      </c>
      <c r="J240" s="228" t="s">
        <v>3909</v>
      </c>
      <c r="K240" s="47"/>
      <c r="L240" s="47"/>
      <c r="M240" s="47"/>
      <c r="N240" s="47"/>
      <c r="O240" s="47"/>
      <c r="P240" s="47"/>
      <c r="Q240" s="47"/>
      <c r="R240" s="47"/>
      <c r="S240" s="47"/>
      <c r="T240" s="47"/>
      <c r="U240" s="47"/>
      <c r="V240" s="47"/>
      <c r="W240" s="47"/>
      <c r="X240" s="47"/>
      <c r="Y240" s="47"/>
      <c r="Z240" s="47"/>
    </row>
    <row r="241" spans="1:26" ht="76.5">
      <c r="A241" s="221" t="s">
        <v>4737</v>
      </c>
      <c r="B241" s="221" t="s">
        <v>782</v>
      </c>
      <c r="C241" s="221" t="s">
        <v>6594</v>
      </c>
      <c r="D241" s="221" t="s">
        <v>6595</v>
      </c>
      <c r="E241" s="221" t="s">
        <v>6596</v>
      </c>
      <c r="F241" s="526">
        <v>44850</v>
      </c>
      <c r="G241" s="221" t="s">
        <v>6549</v>
      </c>
      <c r="H241" s="221"/>
      <c r="I241" s="228">
        <v>50</v>
      </c>
      <c r="J241" s="228" t="s">
        <v>4737</v>
      </c>
      <c r="K241" s="47"/>
      <c r="L241" s="47"/>
      <c r="M241" s="47"/>
      <c r="N241" s="47"/>
      <c r="O241" s="47"/>
      <c r="P241" s="47"/>
      <c r="Q241" s="47"/>
      <c r="R241" s="47"/>
      <c r="S241" s="47"/>
      <c r="T241" s="47"/>
      <c r="U241" s="47"/>
      <c r="V241" s="47"/>
      <c r="W241" s="47"/>
      <c r="X241" s="47"/>
      <c r="Y241" s="47"/>
      <c r="Z241" s="47"/>
    </row>
    <row r="242" spans="1:26" ht="38.25">
      <c r="A242" s="221" t="s">
        <v>6597</v>
      </c>
      <c r="B242" s="221" t="s">
        <v>782</v>
      </c>
      <c r="C242" s="221" t="s">
        <v>423</v>
      </c>
      <c r="D242" s="221" t="s">
        <v>513</v>
      </c>
      <c r="E242" s="269" t="s">
        <v>6598</v>
      </c>
      <c r="F242" s="221" t="s">
        <v>6599</v>
      </c>
      <c r="G242" s="221">
        <f t="shared" ref="G242:G243" si="11">10*5</f>
        <v>50</v>
      </c>
      <c r="H242" s="221" t="s">
        <v>6600</v>
      </c>
      <c r="I242" s="228">
        <v>50</v>
      </c>
      <c r="J242" s="233" t="s">
        <v>3958</v>
      </c>
      <c r="K242" s="47"/>
      <c r="L242" s="47"/>
      <c r="M242" s="47"/>
      <c r="N242" s="47"/>
      <c r="O242" s="47"/>
      <c r="P242" s="47"/>
      <c r="Q242" s="47"/>
      <c r="R242" s="47"/>
      <c r="S242" s="47"/>
      <c r="T242" s="47"/>
      <c r="U242" s="47"/>
      <c r="V242" s="47"/>
      <c r="W242" s="47"/>
      <c r="X242" s="47"/>
      <c r="Y242" s="47"/>
      <c r="Z242" s="47"/>
    </row>
    <row r="243" spans="1:26" ht="25.5">
      <c r="A243" s="221" t="s">
        <v>6597</v>
      </c>
      <c r="B243" s="221" t="s">
        <v>782</v>
      </c>
      <c r="C243" s="221" t="s">
        <v>423</v>
      </c>
      <c r="D243" s="221" t="s">
        <v>513</v>
      </c>
      <c r="E243" s="269" t="s">
        <v>6601</v>
      </c>
      <c r="F243" s="221" t="s">
        <v>6602</v>
      </c>
      <c r="G243" s="221">
        <f t="shared" si="11"/>
        <v>50</v>
      </c>
      <c r="H243" s="221" t="s">
        <v>6600</v>
      </c>
      <c r="I243" s="228">
        <v>50</v>
      </c>
      <c r="J243" s="233" t="s">
        <v>3958</v>
      </c>
      <c r="K243" s="47"/>
      <c r="L243" s="47"/>
      <c r="M243" s="47"/>
      <c r="N243" s="47"/>
      <c r="O243" s="47"/>
      <c r="P243" s="47"/>
      <c r="Q243" s="47"/>
      <c r="R243" s="47"/>
      <c r="S243" s="47"/>
      <c r="T243" s="47"/>
      <c r="U243" s="47"/>
      <c r="V243" s="47"/>
      <c r="W243" s="47"/>
      <c r="X243" s="47"/>
      <c r="Y243" s="47"/>
      <c r="Z243" s="47"/>
    </row>
    <row r="244" spans="1:26" ht="25.5">
      <c r="A244" s="221" t="s">
        <v>3987</v>
      </c>
      <c r="B244" s="221" t="s">
        <v>782</v>
      </c>
      <c r="C244" s="221" t="s">
        <v>461</v>
      </c>
      <c r="D244" s="221" t="s">
        <v>2899</v>
      </c>
      <c r="E244" s="269" t="s">
        <v>729</v>
      </c>
      <c r="F244" s="221" t="s">
        <v>580</v>
      </c>
      <c r="G244" s="221">
        <v>100</v>
      </c>
      <c r="H244" s="221">
        <v>4</v>
      </c>
      <c r="I244" s="228">
        <v>100</v>
      </c>
      <c r="J244" s="228" t="s">
        <v>3987</v>
      </c>
      <c r="K244" s="47"/>
      <c r="L244" s="47"/>
      <c r="M244" s="47"/>
      <c r="N244" s="47"/>
      <c r="O244" s="47"/>
      <c r="P244" s="47"/>
      <c r="Q244" s="47"/>
      <c r="R244" s="47"/>
      <c r="S244" s="47"/>
      <c r="T244" s="47"/>
      <c r="U244" s="47"/>
      <c r="V244" s="47"/>
      <c r="W244" s="47"/>
      <c r="X244" s="47"/>
      <c r="Y244" s="47"/>
      <c r="Z244" s="47"/>
    </row>
    <row r="245" spans="1:26" ht="63.75">
      <c r="A245" s="221" t="s">
        <v>3987</v>
      </c>
      <c r="B245" s="221" t="s">
        <v>782</v>
      </c>
      <c r="C245" s="221" t="s">
        <v>2157</v>
      </c>
      <c r="D245" s="256" t="s">
        <v>2899</v>
      </c>
      <c r="E245" s="521" t="s">
        <v>2159</v>
      </c>
      <c r="F245" s="256"/>
      <c r="G245" s="457">
        <v>100</v>
      </c>
      <c r="H245" s="478">
        <v>4</v>
      </c>
      <c r="I245" s="228">
        <v>100</v>
      </c>
      <c r="J245" s="228" t="s">
        <v>3987</v>
      </c>
      <c r="K245" s="47"/>
      <c r="L245" s="47"/>
      <c r="M245" s="47"/>
      <c r="N245" s="47"/>
      <c r="O245" s="47"/>
      <c r="P245" s="47"/>
      <c r="Q245" s="47"/>
      <c r="R245" s="47"/>
      <c r="S245" s="47"/>
      <c r="T245" s="47"/>
      <c r="U245" s="47"/>
      <c r="V245" s="47"/>
      <c r="W245" s="47"/>
      <c r="X245" s="47"/>
      <c r="Y245" s="47"/>
      <c r="Z245" s="47"/>
    </row>
    <row r="246" spans="1:26" ht="51">
      <c r="A246" s="221" t="s">
        <v>3987</v>
      </c>
      <c r="B246" s="221" t="s">
        <v>782</v>
      </c>
      <c r="C246" s="182" t="s">
        <v>6603</v>
      </c>
      <c r="D246" s="221" t="s">
        <v>2899</v>
      </c>
      <c r="E246" s="269" t="s">
        <v>6604</v>
      </c>
      <c r="F246" s="221"/>
      <c r="G246" s="198">
        <v>100</v>
      </c>
      <c r="H246" s="197">
        <v>3</v>
      </c>
      <c r="I246" s="228">
        <v>100</v>
      </c>
      <c r="J246" s="228" t="s">
        <v>3987</v>
      </c>
      <c r="K246" s="47"/>
      <c r="L246" s="47"/>
      <c r="M246" s="47"/>
      <c r="N246" s="47"/>
      <c r="O246" s="47"/>
      <c r="P246" s="47"/>
      <c r="Q246" s="47"/>
      <c r="R246" s="47"/>
      <c r="S246" s="47"/>
      <c r="T246" s="47"/>
      <c r="U246" s="47"/>
      <c r="V246" s="47"/>
      <c r="W246" s="47"/>
      <c r="X246" s="47"/>
      <c r="Y246" s="47"/>
      <c r="Z246" s="47"/>
    </row>
    <row r="247" spans="1:26" ht="25.5">
      <c r="A247" s="221" t="s">
        <v>3987</v>
      </c>
      <c r="B247" s="221" t="s">
        <v>782</v>
      </c>
      <c r="C247" s="182" t="s">
        <v>461</v>
      </c>
      <c r="D247" s="221" t="s">
        <v>2899</v>
      </c>
      <c r="E247" s="269" t="s">
        <v>729</v>
      </c>
      <c r="F247" s="221"/>
      <c r="G247" s="198">
        <v>10</v>
      </c>
      <c r="H247" s="197"/>
      <c r="I247" s="228"/>
      <c r="J247" s="228" t="s">
        <v>3987</v>
      </c>
      <c r="K247" s="47"/>
      <c r="L247" s="47"/>
      <c r="M247" s="47"/>
      <c r="N247" s="47"/>
      <c r="O247" s="47"/>
      <c r="P247" s="47"/>
      <c r="Q247" s="47"/>
      <c r="R247" s="47"/>
      <c r="S247" s="47"/>
      <c r="T247" s="47"/>
      <c r="U247" s="47"/>
      <c r="V247" s="47"/>
      <c r="W247" s="47"/>
      <c r="X247" s="47"/>
      <c r="Y247" s="47"/>
      <c r="Z247" s="47"/>
    </row>
    <row r="248" spans="1:26" ht="14.25">
      <c r="A248" s="182" t="s">
        <v>3987</v>
      </c>
      <c r="B248" s="182" t="s">
        <v>782</v>
      </c>
      <c r="C248" s="182" t="s">
        <v>423</v>
      </c>
      <c r="D248" s="221" t="s">
        <v>947</v>
      </c>
      <c r="E248" s="221" t="s">
        <v>6605</v>
      </c>
      <c r="F248" s="221"/>
      <c r="G248" s="199">
        <v>10</v>
      </c>
      <c r="H248" s="340">
        <v>5</v>
      </c>
      <c r="I248" s="228">
        <v>50</v>
      </c>
      <c r="J248" s="228" t="s">
        <v>3987</v>
      </c>
      <c r="K248" s="47"/>
      <c r="L248" s="47"/>
      <c r="M248" s="47"/>
      <c r="N248" s="47"/>
      <c r="O248" s="47"/>
      <c r="P248" s="47"/>
      <c r="Q248" s="47"/>
      <c r="R248" s="47"/>
      <c r="S248" s="47"/>
      <c r="T248" s="47"/>
      <c r="U248" s="47"/>
      <c r="V248" s="47"/>
      <c r="W248" s="47"/>
      <c r="X248" s="47"/>
      <c r="Y248" s="47"/>
      <c r="Z248" s="47"/>
    </row>
    <row r="249" spans="1:26" ht="14.25">
      <c r="A249" s="182" t="s">
        <v>3987</v>
      </c>
      <c r="B249" s="182" t="s">
        <v>782</v>
      </c>
      <c r="C249" s="182" t="s">
        <v>423</v>
      </c>
      <c r="D249" s="221" t="s">
        <v>947</v>
      </c>
      <c r="E249" s="221" t="s">
        <v>6605</v>
      </c>
      <c r="F249" s="221"/>
      <c r="G249" s="199">
        <v>10</v>
      </c>
      <c r="H249" s="340">
        <v>5</v>
      </c>
      <c r="I249" s="228">
        <v>50</v>
      </c>
      <c r="J249" s="228" t="s">
        <v>3987</v>
      </c>
      <c r="K249" s="47"/>
      <c r="L249" s="47"/>
      <c r="M249" s="47"/>
      <c r="N249" s="47"/>
      <c r="O249" s="47"/>
      <c r="P249" s="47"/>
      <c r="Q249" s="47"/>
      <c r="R249" s="47"/>
      <c r="S249" s="47"/>
      <c r="T249" s="47"/>
      <c r="U249" s="47"/>
      <c r="V249" s="47"/>
      <c r="W249" s="47"/>
      <c r="X249" s="47"/>
      <c r="Y249" s="47"/>
      <c r="Z249" s="47"/>
    </row>
    <row r="250" spans="1:26" ht="14.25">
      <c r="A250" s="182" t="s">
        <v>3987</v>
      </c>
      <c r="B250" s="182" t="s">
        <v>782</v>
      </c>
      <c r="C250" s="182" t="s">
        <v>423</v>
      </c>
      <c r="D250" s="221" t="s">
        <v>947</v>
      </c>
      <c r="E250" s="221" t="s">
        <v>6605</v>
      </c>
      <c r="F250" s="221"/>
      <c r="G250" s="199">
        <v>10</v>
      </c>
      <c r="H250" s="340">
        <v>5</v>
      </c>
      <c r="I250" s="228">
        <v>50</v>
      </c>
      <c r="J250" s="228" t="s">
        <v>3987</v>
      </c>
      <c r="K250" s="47"/>
      <c r="L250" s="47"/>
      <c r="M250" s="47"/>
      <c r="N250" s="47"/>
      <c r="O250" s="47"/>
      <c r="P250" s="47"/>
      <c r="Q250" s="47"/>
      <c r="R250" s="47"/>
      <c r="S250" s="47"/>
      <c r="T250" s="47"/>
      <c r="U250" s="47"/>
      <c r="V250" s="47"/>
      <c r="W250" s="47"/>
      <c r="X250" s="47"/>
      <c r="Y250" s="47"/>
      <c r="Z250" s="47"/>
    </row>
    <row r="251" spans="1:26" ht="14.25">
      <c r="A251" s="182" t="s">
        <v>3987</v>
      </c>
      <c r="B251" s="182" t="s">
        <v>782</v>
      </c>
      <c r="C251" s="182" t="s">
        <v>423</v>
      </c>
      <c r="D251" s="221" t="s">
        <v>947</v>
      </c>
      <c r="E251" s="221" t="s">
        <v>6605</v>
      </c>
      <c r="F251" s="221"/>
      <c r="G251" s="199">
        <v>10</v>
      </c>
      <c r="H251" s="340">
        <v>5</v>
      </c>
      <c r="I251" s="228">
        <v>50</v>
      </c>
      <c r="J251" s="228" t="s">
        <v>3987</v>
      </c>
      <c r="K251" s="47"/>
      <c r="L251" s="47"/>
      <c r="M251" s="47"/>
      <c r="N251" s="47"/>
      <c r="O251" s="47"/>
      <c r="P251" s="47"/>
      <c r="Q251" s="47"/>
      <c r="R251" s="47"/>
      <c r="S251" s="47"/>
      <c r="T251" s="47"/>
      <c r="U251" s="47"/>
      <c r="V251" s="47"/>
      <c r="W251" s="47"/>
      <c r="X251" s="47"/>
      <c r="Y251" s="47"/>
      <c r="Z251" s="47"/>
    </row>
    <row r="252" spans="1:26" ht="51">
      <c r="A252" s="221" t="s">
        <v>6606</v>
      </c>
      <c r="B252" s="221" t="s">
        <v>782</v>
      </c>
      <c r="C252" s="221" t="s">
        <v>3328</v>
      </c>
      <c r="D252" s="221" t="s">
        <v>6607</v>
      </c>
      <c r="E252" s="269" t="s">
        <v>1004</v>
      </c>
      <c r="F252" s="221" t="s">
        <v>6608</v>
      </c>
      <c r="G252" s="221">
        <v>50</v>
      </c>
      <c r="H252" s="221">
        <v>2</v>
      </c>
      <c r="I252" s="228">
        <v>150</v>
      </c>
      <c r="J252" s="228" t="s">
        <v>4004</v>
      </c>
      <c r="K252" s="47"/>
      <c r="L252" s="47"/>
      <c r="M252" s="47"/>
      <c r="N252" s="47"/>
      <c r="O252" s="47"/>
      <c r="P252" s="47"/>
      <c r="Q252" s="47"/>
      <c r="R252" s="47"/>
      <c r="S252" s="47"/>
      <c r="T252" s="47"/>
      <c r="U252" s="47"/>
      <c r="V252" s="47"/>
      <c r="W252" s="47"/>
      <c r="X252" s="47"/>
      <c r="Y252" s="47"/>
      <c r="Z252" s="47"/>
    </row>
    <row r="253" spans="1:26" ht="51">
      <c r="A253" s="221" t="s">
        <v>6606</v>
      </c>
      <c r="B253" s="221" t="s">
        <v>782</v>
      </c>
      <c r="C253" s="182" t="s">
        <v>6609</v>
      </c>
      <c r="D253" s="256" t="s">
        <v>661</v>
      </c>
      <c r="E253" s="521" t="s">
        <v>6610</v>
      </c>
      <c r="F253" s="256" t="s">
        <v>6611</v>
      </c>
      <c r="G253" s="384">
        <v>50</v>
      </c>
      <c r="H253" s="476"/>
      <c r="I253" s="228">
        <v>50</v>
      </c>
      <c r="J253" s="228" t="s">
        <v>4004</v>
      </c>
      <c r="K253" s="47"/>
      <c r="L253" s="47"/>
      <c r="M253" s="47"/>
      <c r="N253" s="47"/>
      <c r="O253" s="47"/>
      <c r="P253" s="47"/>
      <c r="Q253" s="47"/>
      <c r="R253" s="47"/>
      <c r="S253" s="47"/>
      <c r="T253" s="47"/>
      <c r="U253" s="47"/>
      <c r="V253" s="47"/>
      <c r="W253" s="47"/>
      <c r="X253" s="47"/>
      <c r="Y253" s="47"/>
      <c r="Z253" s="47"/>
    </row>
    <row r="254" spans="1:26" ht="14.25">
      <c r="A254" s="221" t="s">
        <v>6606</v>
      </c>
      <c r="B254" s="221" t="s">
        <v>782</v>
      </c>
      <c r="C254" s="297" t="s">
        <v>6612</v>
      </c>
      <c r="D254" s="221" t="s">
        <v>2316</v>
      </c>
      <c r="E254" s="221" t="s">
        <v>6613</v>
      </c>
      <c r="F254" s="221" t="s">
        <v>3299</v>
      </c>
      <c r="G254" s="199">
        <v>50</v>
      </c>
      <c r="H254" s="340"/>
      <c r="I254" s="228">
        <v>50</v>
      </c>
      <c r="J254" s="228" t="s">
        <v>4004</v>
      </c>
      <c r="K254" s="47"/>
      <c r="L254" s="47"/>
      <c r="M254" s="47"/>
      <c r="N254" s="47"/>
      <c r="O254" s="47"/>
      <c r="P254" s="47"/>
      <c r="Q254" s="47"/>
      <c r="R254" s="47"/>
      <c r="S254" s="47"/>
      <c r="T254" s="47"/>
      <c r="U254" s="47"/>
      <c r="V254" s="47"/>
      <c r="W254" s="47"/>
      <c r="X254" s="47"/>
      <c r="Y254" s="47"/>
      <c r="Z254" s="47"/>
    </row>
    <row r="255" spans="1:26" ht="25.5">
      <c r="A255" s="182" t="s">
        <v>6606</v>
      </c>
      <c r="B255" s="182" t="s">
        <v>782</v>
      </c>
      <c r="C255" s="182" t="s">
        <v>461</v>
      </c>
      <c r="D255" s="221" t="s">
        <v>6614</v>
      </c>
      <c r="E255" s="296" t="s">
        <v>729</v>
      </c>
      <c r="F255" s="221" t="s">
        <v>6608</v>
      </c>
      <c r="G255" s="199">
        <v>50</v>
      </c>
      <c r="H255" s="340">
        <v>4</v>
      </c>
      <c r="I255" s="228">
        <v>100</v>
      </c>
      <c r="J255" s="228" t="s">
        <v>4004</v>
      </c>
      <c r="K255" s="47"/>
      <c r="L255" s="47"/>
      <c r="M255" s="47"/>
      <c r="N255" s="47"/>
      <c r="O255" s="47"/>
      <c r="P255" s="47"/>
      <c r="Q255" s="47"/>
      <c r="R255" s="47"/>
      <c r="S255" s="47"/>
      <c r="T255" s="47"/>
      <c r="U255" s="47"/>
      <c r="V255" s="47"/>
      <c r="W255" s="47"/>
      <c r="X255" s="47"/>
      <c r="Y255" s="47"/>
      <c r="Z255" s="47"/>
    </row>
    <row r="256" spans="1:26" ht="25.5">
      <c r="A256" s="221" t="s">
        <v>4007</v>
      </c>
      <c r="B256" s="221" t="s">
        <v>782</v>
      </c>
      <c r="C256" s="221" t="s">
        <v>6584</v>
      </c>
      <c r="D256" s="256" t="s">
        <v>2802</v>
      </c>
      <c r="E256" s="221" t="s">
        <v>6586</v>
      </c>
      <c r="F256" s="221" t="s">
        <v>6615</v>
      </c>
      <c r="G256" s="221">
        <v>50</v>
      </c>
      <c r="H256" s="221">
        <v>1.5</v>
      </c>
      <c r="I256" s="228">
        <f t="shared" ref="I256:I262" si="12">G256*H256</f>
        <v>75</v>
      </c>
      <c r="J256" s="228" t="s">
        <v>4007</v>
      </c>
      <c r="K256" s="47"/>
      <c r="L256" s="47"/>
      <c r="M256" s="47"/>
      <c r="N256" s="47"/>
      <c r="O256" s="47"/>
      <c r="P256" s="47"/>
      <c r="Q256" s="47"/>
      <c r="R256" s="47"/>
      <c r="S256" s="47"/>
      <c r="T256" s="47"/>
      <c r="U256" s="47"/>
      <c r="V256" s="47"/>
      <c r="W256" s="47"/>
      <c r="X256" s="47"/>
      <c r="Y256" s="47"/>
      <c r="Z256" s="47"/>
    </row>
    <row r="257" spans="1:26" ht="51">
      <c r="A257" s="221" t="s">
        <v>4007</v>
      </c>
      <c r="B257" s="221" t="s">
        <v>782</v>
      </c>
      <c r="C257" s="221" t="s">
        <v>6616</v>
      </c>
      <c r="D257" s="256" t="s">
        <v>2802</v>
      </c>
      <c r="E257" s="256" t="s">
        <v>6617</v>
      </c>
      <c r="F257" s="256" t="s">
        <v>6618</v>
      </c>
      <c r="G257" s="457">
        <v>50</v>
      </c>
      <c r="H257" s="478">
        <v>1.5</v>
      </c>
      <c r="I257" s="228">
        <f t="shared" si="12"/>
        <v>75</v>
      </c>
      <c r="J257" s="228" t="s">
        <v>4007</v>
      </c>
      <c r="K257" s="47"/>
      <c r="L257" s="47"/>
      <c r="M257" s="47"/>
      <c r="N257" s="47"/>
      <c r="O257" s="47"/>
      <c r="P257" s="47"/>
      <c r="Q257" s="47"/>
      <c r="R257" s="47"/>
      <c r="S257" s="47"/>
      <c r="T257" s="47"/>
      <c r="U257" s="47"/>
      <c r="V257" s="47"/>
      <c r="W257" s="47"/>
      <c r="X257" s="47"/>
      <c r="Y257" s="47"/>
      <c r="Z257" s="47"/>
    </row>
    <row r="258" spans="1:26" ht="51">
      <c r="A258" s="221" t="s">
        <v>4007</v>
      </c>
      <c r="B258" s="221" t="s">
        <v>782</v>
      </c>
      <c r="C258" s="221" t="s">
        <v>6619</v>
      </c>
      <c r="D258" s="256" t="s">
        <v>2838</v>
      </c>
      <c r="E258" s="256" t="s">
        <v>6604</v>
      </c>
      <c r="F258" s="256" t="s">
        <v>6620</v>
      </c>
      <c r="G258" s="457">
        <v>50</v>
      </c>
      <c r="H258" s="478">
        <v>2</v>
      </c>
      <c r="I258" s="228">
        <f t="shared" si="12"/>
        <v>100</v>
      </c>
      <c r="J258" s="228" t="s">
        <v>4007</v>
      </c>
      <c r="K258" s="47"/>
      <c r="L258" s="47"/>
      <c r="M258" s="47"/>
      <c r="N258" s="47"/>
      <c r="O258" s="47"/>
      <c r="P258" s="47"/>
      <c r="Q258" s="47"/>
      <c r="R258" s="47"/>
      <c r="S258" s="47"/>
      <c r="T258" s="47"/>
      <c r="U258" s="47"/>
      <c r="V258" s="47"/>
      <c r="W258" s="47"/>
      <c r="X258" s="47"/>
      <c r="Y258" s="47"/>
      <c r="Z258" s="47"/>
    </row>
    <row r="259" spans="1:26" ht="38.25">
      <c r="A259" s="221" t="s">
        <v>4007</v>
      </c>
      <c r="B259" s="221" t="s">
        <v>782</v>
      </c>
      <c r="C259" s="221" t="s">
        <v>6621</v>
      </c>
      <c r="D259" s="256" t="s">
        <v>6622</v>
      </c>
      <c r="E259" s="521" t="s">
        <v>6623</v>
      </c>
      <c r="F259" s="256" t="s">
        <v>6624</v>
      </c>
      <c r="G259" s="442">
        <v>50</v>
      </c>
      <c r="H259" s="523">
        <v>1</v>
      </c>
      <c r="I259" s="233">
        <f t="shared" si="12"/>
        <v>50</v>
      </c>
      <c r="J259" s="228" t="s">
        <v>4007</v>
      </c>
      <c r="K259" s="47"/>
      <c r="L259" s="47"/>
      <c r="M259" s="47"/>
      <c r="N259" s="47"/>
      <c r="O259" s="47"/>
      <c r="P259" s="47"/>
      <c r="Q259" s="47"/>
      <c r="R259" s="47"/>
      <c r="S259" s="47"/>
      <c r="T259" s="47"/>
      <c r="U259" s="47"/>
      <c r="V259" s="47"/>
      <c r="W259" s="47"/>
      <c r="X259" s="47"/>
      <c r="Y259" s="47"/>
      <c r="Z259" s="47"/>
    </row>
    <row r="260" spans="1:26" ht="63.75">
      <c r="A260" s="221" t="s">
        <v>4007</v>
      </c>
      <c r="B260" s="221" t="s">
        <v>782</v>
      </c>
      <c r="C260" s="221" t="s">
        <v>6625</v>
      </c>
      <c r="D260" s="221" t="s">
        <v>947</v>
      </c>
      <c r="E260" s="221"/>
      <c r="F260" s="516">
        <v>44711</v>
      </c>
      <c r="G260" s="198">
        <v>10</v>
      </c>
      <c r="H260" s="197">
        <v>5</v>
      </c>
      <c r="I260" s="228">
        <f t="shared" si="12"/>
        <v>50</v>
      </c>
      <c r="J260" s="228" t="s">
        <v>4007</v>
      </c>
      <c r="K260" s="47"/>
      <c r="L260" s="47"/>
      <c r="M260" s="47"/>
      <c r="N260" s="47"/>
      <c r="O260" s="47"/>
      <c r="P260" s="47"/>
      <c r="Q260" s="47"/>
      <c r="R260" s="47"/>
      <c r="S260" s="47"/>
      <c r="T260" s="47"/>
      <c r="U260" s="47"/>
      <c r="V260" s="47"/>
      <c r="W260" s="47"/>
      <c r="X260" s="47"/>
      <c r="Y260" s="47"/>
      <c r="Z260" s="47"/>
    </row>
    <row r="261" spans="1:26" ht="14.25">
      <c r="A261" s="221" t="s">
        <v>4007</v>
      </c>
      <c r="B261" s="221" t="s">
        <v>782</v>
      </c>
      <c r="C261" s="221" t="s">
        <v>423</v>
      </c>
      <c r="D261" s="221" t="s">
        <v>947</v>
      </c>
      <c r="E261" s="221"/>
      <c r="F261" s="516">
        <v>44757</v>
      </c>
      <c r="G261" s="198">
        <v>10</v>
      </c>
      <c r="H261" s="197">
        <v>5</v>
      </c>
      <c r="I261" s="228">
        <f t="shared" si="12"/>
        <v>50</v>
      </c>
      <c r="J261" s="228" t="s">
        <v>4007</v>
      </c>
      <c r="K261" s="47"/>
      <c r="L261" s="47"/>
      <c r="M261" s="47"/>
      <c r="N261" s="47"/>
      <c r="O261" s="47"/>
      <c r="P261" s="47"/>
      <c r="Q261" s="47"/>
      <c r="R261" s="47"/>
      <c r="S261" s="47"/>
      <c r="T261" s="47"/>
      <c r="U261" s="47"/>
      <c r="V261" s="47"/>
      <c r="W261" s="47"/>
      <c r="X261" s="47"/>
      <c r="Y261" s="47"/>
      <c r="Z261" s="47"/>
    </row>
    <row r="262" spans="1:26" ht="14.25">
      <c r="A262" s="182" t="s">
        <v>4007</v>
      </c>
      <c r="B262" s="182" t="s">
        <v>782</v>
      </c>
      <c r="C262" s="182" t="s">
        <v>423</v>
      </c>
      <c r="D262" s="182" t="s">
        <v>947</v>
      </c>
      <c r="E262" s="182"/>
      <c r="F262" s="507">
        <v>44855</v>
      </c>
      <c r="G262" s="433">
        <v>10</v>
      </c>
      <c r="H262" s="197">
        <v>5</v>
      </c>
      <c r="I262" s="228">
        <f t="shared" si="12"/>
        <v>50</v>
      </c>
      <c r="J262" s="228" t="s">
        <v>4007</v>
      </c>
      <c r="K262" s="47"/>
      <c r="L262" s="47"/>
      <c r="M262" s="47"/>
      <c r="N262" s="47"/>
      <c r="O262" s="47"/>
      <c r="P262" s="47"/>
      <c r="Q262" s="47"/>
      <c r="R262" s="47"/>
      <c r="S262" s="47"/>
      <c r="T262" s="47"/>
      <c r="U262" s="47"/>
      <c r="V262" s="47"/>
      <c r="W262" s="47"/>
      <c r="X262" s="47"/>
      <c r="Y262" s="47"/>
      <c r="Z262" s="47"/>
    </row>
    <row r="263" spans="1:26" ht="51">
      <c r="A263" s="221" t="s">
        <v>6626</v>
      </c>
      <c r="B263" s="221" t="s">
        <v>782</v>
      </c>
      <c r="C263" s="221" t="s">
        <v>6627</v>
      </c>
      <c r="D263" s="221" t="s">
        <v>6628</v>
      </c>
      <c r="E263" s="269" t="s">
        <v>6629</v>
      </c>
      <c r="F263" s="221"/>
      <c r="G263" s="221">
        <v>50</v>
      </c>
      <c r="H263" s="221">
        <v>4</v>
      </c>
      <c r="I263" s="228">
        <v>100</v>
      </c>
      <c r="J263" s="228" t="s">
        <v>4014</v>
      </c>
      <c r="K263" s="47"/>
      <c r="L263" s="47"/>
      <c r="M263" s="47"/>
      <c r="N263" s="47"/>
      <c r="O263" s="47"/>
      <c r="P263" s="47"/>
      <c r="Q263" s="47"/>
      <c r="R263" s="47"/>
      <c r="S263" s="47"/>
      <c r="T263" s="47"/>
      <c r="U263" s="47"/>
      <c r="V263" s="47"/>
      <c r="W263" s="47"/>
      <c r="X263" s="47"/>
      <c r="Y263" s="47"/>
      <c r="Z263" s="47"/>
    </row>
    <row r="264" spans="1:26" ht="25.5">
      <c r="A264" s="221" t="s">
        <v>6630</v>
      </c>
      <c r="B264" s="221" t="s">
        <v>782</v>
      </c>
      <c r="C264" s="190" t="s">
        <v>995</v>
      </c>
      <c r="D264" s="190" t="s">
        <v>6631</v>
      </c>
      <c r="E264" s="502" t="s">
        <v>6632</v>
      </c>
      <c r="F264" s="221"/>
      <c r="G264" s="221">
        <v>100</v>
      </c>
      <c r="H264" s="221">
        <v>1</v>
      </c>
      <c r="I264" s="228">
        <v>100</v>
      </c>
      <c r="J264" s="228" t="s">
        <v>4035</v>
      </c>
      <c r="K264" s="47"/>
      <c r="L264" s="47"/>
      <c r="M264" s="47"/>
      <c r="N264" s="47"/>
      <c r="O264" s="47"/>
      <c r="P264" s="47"/>
      <c r="Q264" s="47"/>
      <c r="R264" s="47"/>
      <c r="S264" s="47"/>
      <c r="T264" s="47"/>
      <c r="U264" s="47"/>
      <c r="V264" s="47"/>
      <c r="W264" s="47"/>
      <c r="X264" s="47"/>
      <c r="Y264" s="47"/>
      <c r="Z264" s="47"/>
    </row>
    <row r="265" spans="1:26" ht="25.5">
      <c r="A265" s="221" t="s">
        <v>6630</v>
      </c>
      <c r="B265" s="221" t="s">
        <v>782</v>
      </c>
      <c r="C265" s="190" t="s">
        <v>999</v>
      </c>
      <c r="D265" s="190" t="s">
        <v>6633</v>
      </c>
      <c r="E265" s="502" t="s">
        <v>6634</v>
      </c>
      <c r="F265" s="256"/>
      <c r="G265" s="457">
        <v>100</v>
      </c>
      <c r="H265" s="478">
        <v>1</v>
      </c>
      <c r="I265" s="228">
        <v>100</v>
      </c>
      <c r="J265" s="228" t="s">
        <v>4035</v>
      </c>
      <c r="K265" s="47"/>
      <c r="L265" s="47"/>
      <c r="M265" s="47"/>
      <c r="N265" s="47"/>
      <c r="O265" s="47"/>
      <c r="P265" s="47"/>
      <c r="Q265" s="47"/>
      <c r="R265" s="47"/>
      <c r="S265" s="47"/>
      <c r="T265" s="47"/>
      <c r="U265" s="47"/>
      <c r="V265" s="47"/>
      <c r="W265" s="47"/>
      <c r="X265" s="47"/>
      <c r="Y265" s="47"/>
      <c r="Z265" s="47"/>
    </row>
    <row r="266" spans="1:26" ht="25.5">
      <c r="A266" s="221" t="s">
        <v>6630</v>
      </c>
      <c r="B266" s="221" t="s">
        <v>782</v>
      </c>
      <c r="C266" s="190" t="s">
        <v>6584</v>
      </c>
      <c r="D266" s="190" t="s">
        <v>6635</v>
      </c>
      <c r="E266" s="502" t="s">
        <v>6636</v>
      </c>
      <c r="F266" s="221"/>
      <c r="G266" s="198">
        <v>100</v>
      </c>
      <c r="H266" s="197">
        <v>2</v>
      </c>
      <c r="I266" s="228">
        <f>G266*1.5</f>
        <v>150</v>
      </c>
      <c r="J266" s="228" t="s">
        <v>4035</v>
      </c>
      <c r="K266" s="47"/>
      <c r="L266" s="47"/>
      <c r="M266" s="47"/>
      <c r="N266" s="47"/>
      <c r="O266" s="47"/>
      <c r="P266" s="47"/>
      <c r="Q266" s="47"/>
      <c r="R266" s="47"/>
      <c r="S266" s="47"/>
      <c r="T266" s="47"/>
      <c r="U266" s="47"/>
      <c r="V266" s="47"/>
      <c r="W266" s="47"/>
      <c r="X266" s="47"/>
      <c r="Y266" s="47"/>
      <c r="Z266" s="47"/>
    </row>
    <row r="267" spans="1:26" ht="38.25">
      <c r="A267" s="221" t="s">
        <v>6630</v>
      </c>
      <c r="B267" s="221" t="s">
        <v>782</v>
      </c>
      <c r="C267" s="190" t="s">
        <v>6418</v>
      </c>
      <c r="D267" s="190" t="s">
        <v>6635</v>
      </c>
      <c r="E267" s="502" t="s">
        <v>6637</v>
      </c>
      <c r="F267" s="221"/>
      <c r="G267" s="198">
        <v>100</v>
      </c>
      <c r="H267" s="197">
        <v>2</v>
      </c>
      <c r="I267" s="228">
        <f>G267*1.5</f>
        <v>150</v>
      </c>
      <c r="J267" s="228" t="s">
        <v>4035</v>
      </c>
      <c r="K267" s="47"/>
      <c r="L267" s="47"/>
      <c r="M267" s="47"/>
      <c r="N267" s="47"/>
      <c r="O267" s="47"/>
      <c r="P267" s="47"/>
      <c r="Q267" s="47"/>
      <c r="R267" s="47"/>
      <c r="S267" s="47"/>
      <c r="T267" s="47"/>
      <c r="U267" s="47"/>
      <c r="V267" s="47"/>
      <c r="W267" s="47"/>
      <c r="X267" s="47"/>
      <c r="Y267" s="47"/>
      <c r="Z267" s="47"/>
    </row>
    <row r="268" spans="1:26" ht="38.25">
      <c r="A268" s="221" t="s">
        <v>6630</v>
      </c>
      <c r="B268" s="221" t="s">
        <v>782</v>
      </c>
      <c r="C268" s="190" t="s">
        <v>6638</v>
      </c>
      <c r="D268" s="190" t="s">
        <v>6639</v>
      </c>
      <c r="E268" s="502" t="s">
        <v>6640</v>
      </c>
      <c r="F268" s="221" t="s">
        <v>6641</v>
      </c>
      <c r="G268" s="198">
        <v>50</v>
      </c>
      <c r="H268" s="197"/>
      <c r="I268" s="229">
        <f>G268</f>
        <v>50</v>
      </c>
      <c r="J268" s="228" t="s">
        <v>4035</v>
      </c>
      <c r="K268" s="47"/>
      <c r="L268" s="47"/>
      <c r="M268" s="47"/>
      <c r="N268" s="47"/>
      <c r="O268" s="47"/>
      <c r="P268" s="47"/>
      <c r="Q268" s="47"/>
      <c r="R268" s="47"/>
      <c r="S268" s="47"/>
      <c r="T268" s="47"/>
      <c r="U268" s="47"/>
      <c r="V268" s="47"/>
      <c r="W268" s="47"/>
      <c r="X268" s="47"/>
      <c r="Y268" s="47"/>
      <c r="Z268" s="47"/>
    </row>
    <row r="269" spans="1:26" ht="38.25">
      <c r="A269" s="221" t="s">
        <v>6630</v>
      </c>
      <c r="B269" s="221" t="s">
        <v>782</v>
      </c>
      <c r="C269" s="190" t="s">
        <v>6638</v>
      </c>
      <c r="D269" s="190" t="s">
        <v>6639</v>
      </c>
      <c r="E269" s="502" t="s">
        <v>6642</v>
      </c>
      <c r="F269" s="221" t="s">
        <v>6643</v>
      </c>
      <c r="G269" s="198">
        <v>50</v>
      </c>
      <c r="H269" s="197"/>
      <c r="I269" s="229">
        <f t="shared" ref="I269:I286" si="13">G269</f>
        <v>50</v>
      </c>
      <c r="J269" s="228" t="s">
        <v>4035</v>
      </c>
      <c r="K269" s="47"/>
      <c r="L269" s="47"/>
      <c r="M269" s="47"/>
      <c r="N269" s="47"/>
      <c r="O269" s="47"/>
      <c r="P269" s="47"/>
      <c r="Q269" s="47"/>
      <c r="R269" s="47"/>
      <c r="S269" s="47"/>
      <c r="T269" s="47"/>
      <c r="U269" s="47"/>
      <c r="V269" s="47"/>
      <c r="W269" s="47"/>
      <c r="X269" s="47"/>
      <c r="Y269" s="47"/>
      <c r="Z269" s="47"/>
    </row>
    <row r="270" spans="1:26" ht="38.25">
      <c r="A270" s="221" t="s">
        <v>6630</v>
      </c>
      <c r="B270" s="221" t="s">
        <v>782</v>
      </c>
      <c r="C270" s="190" t="s">
        <v>6638</v>
      </c>
      <c r="D270" s="190" t="s">
        <v>6639</v>
      </c>
      <c r="E270" s="502" t="s">
        <v>6644</v>
      </c>
      <c r="F270" s="221" t="s">
        <v>6645</v>
      </c>
      <c r="G270" s="198">
        <v>50</v>
      </c>
      <c r="H270" s="197"/>
      <c r="I270" s="229">
        <f t="shared" si="13"/>
        <v>50</v>
      </c>
      <c r="J270" s="228" t="s">
        <v>4035</v>
      </c>
      <c r="K270" s="47"/>
      <c r="L270" s="47"/>
      <c r="M270" s="47"/>
      <c r="N270" s="47"/>
      <c r="O270" s="47"/>
      <c r="P270" s="47"/>
      <c r="Q270" s="47"/>
      <c r="R270" s="47"/>
      <c r="S270" s="47"/>
      <c r="T270" s="47"/>
      <c r="U270" s="47"/>
      <c r="V270" s="47"/>
      <c r="W270" s="47"/>
      <c r="X270" s="47"/>
      <c r="Y270" s="47"/>
      <c r="Z270" s="47"/>
    </row>
    <row r="271" spans="1:26" ht="38.25">
      <c r="A271" s="221" t="s">
        <v>6630</v>
      </c>
      <c r="B271" s="221" t="s">
        <v>782</v>
      </c>
      <c r="C271" s="190" t="s">
        <v>6638</v>
      </c>
      <c r="D271" s="190" t="s">
        <v>6639</v>
      </c>
      <c r="E271" s="502" t="s">
        <v>6646</v>
      </c>
      <c r="F271" s="221" t="s">
        <v>6647</v>
      </c>
      <c r="G271" s="198">
        <v>50</v>
      </c>
      <c r="H271" s="197"/>
      <c r="I271" s="229">
        <f t="shared" si="13"/>
        <v>50</v>
      </c>
      <c r="J271" s="228" t="s">
        <v>4035</v>
      </c>
      <c r="K271" s="47"/>
      <c r="L271" s="47"/>
      <c r="M271" s="47"/>
      <c r="N271" s="47"/>
      <c r="O271" s="47"/>
      <c r="P271" s="47"/>
      <c r="Q271" s="47"/>
      <c r="R271" s="47"/>
      <c r="S271" s="47"/>
      <c r="T271" s="47"/>
      <c r="U271" s="47"/>
      <c r="V271" s="47"/>
      <c r="W271" s="47"/>
      <c r="X271" s="47"/>
      <c r="Y271" s="47"/>
      <c r="Z271" s="47"/>
    </row>
    <row r="272" spans="1:26" ht="38.25">
      <c r="A272" s="221" t="s">
        <v>6630</v>
      </c>
      <c r="B272" s="221" t="s">
        <v>782</v>
      </c>
      <c r="C272" s="190" t="s">
        <v>6638</v>
      </c>
      <c r="D272" s="190" t="s">
        <v>6639</v>
      </c>
      <c r="E272" s="502" t="s">
        <v>6648</v>
      </c>
      <c r="F272" s="221" t="s">
        <v>6649</v>
      </c>
      <c r="G272" s="198">
        <v>50</v>
      </c>
      <c r="H272" s="197"/>
      <c r="I272" s="229">
        <f t="shared" si="13"/>
        <v>50</v>
      </c>
      <c r="J272" s="228" t="s">
        <v>4035</v>
      </c>
      <c r="K272" s="47"/>
      <c r="L272" s="47"/>
      <c r="M272" s="47"/>
      <c r="N272" s="47"/>
      <c r="O272" s="47"/>
      <c r="P272" s="47"/>
      <c r="Q272" s="47"/>
      <c r="R272" s="47"/>
      <c r="S272" s="47"/>
      <c r="T272" s="47"/>
      <c r="U272" s="47"/>
      <c r="V272" s="47"/>
      <c r="W272" s="47"/>
      <c r="X272" s="47"/>
      <c r="Y272" s="47"/>
      <c r="Z272" s="47"/>
    </row>
    <row r="273" spans="1:26" ht="38.25">
      <c r="A273" s="221" t="s">
        <v>6630</v>
      </c>
      <c r="B273" s="221" t="s">
        <v>782</v>
      </c>
      <c r="C273" s="190" t="s">
        <v>6638</v>
      </c>
      <c r="D273" s="190" t="s">
        <v>6639</v>
      </c>
      <c r="E273" s="502" t="s">
        <v>6650</v>
      </c>
      <c r="F273" s="221" t="s">
        <v>5259</v>
      </c>
      <c r="G273" s="198">
        <v>50</v>
      </c>
      <c r="H273" s="197"/>
      <c r="I273" s="229">
        <f t="shared" si="13"/>
        <v>50</v>
      </c>
      <c r="J273" s="228" t="s">
        <v>4035</v>
      </c>
      <c r="K273" s="47"/>
      <c r="L273" s="47"/>
      <c r="M273" s="47"/>
      <c r="N273" s="47"/>
      <c r="O273" s="47"/>
      <c r="P273" s="47"/>
      <c r="Q273" s="47"/>
      <c r="R273" s="47"/>
      <c r="S273" s="47"/>
      <c r="T273" s="47"/>
      <c r="U273" s="47"/>
      <c r="V273" s="47"/>
      <c r="W273" s="47"/>
      <c r="X273" s="47"/>
      <c r="Y273" s="47"/>
      <c r="Z273" s="47"/>
    </row>
    <row r="274" spans="1:26" ht="25.5">
      <c r="A274" s="221" t="s">
        <v>6630</v>
      </c>
      <c r="B274" s="221" t="s">
        <v>782</v>
      </c>
      <c r="C274" s="190" t="s">
        <v>423</v>
      </c>
      <c r="D274" s="190" t="s">
        <v>6639</v>
      </c>
      <c r="E274" s="502" t="s">
        <v>514</v>
      </c>
      <c r="F274" s="221" t="s">
        <v>6651</v>
      </c>
      <c r="G274" s="198">
        <v>50</v>
      </c>
      <c r="H274" s="197"/>
      <c r="I274" s="229">
        <f t="shared" si="13"/>
        <v>50</v>
      </c>
      <c r="J274" s="228" t="s">
        <v>4035</v>
      </c>
      <c r="K274" s="47"/>
      <c r="L274" s="47"/>
      <c r="M274" s="47"/>
      <c r="N274" s="47"/>
      <c r="O274" s="47"/>
      <c r="P274" s="47"/>
      <c r="Q274" s="47"/>
      <c r="R274" s="47"/>
      <c r="S274" s="47"/>
      <c r="T274" s="47"/>
      <c r="U274" s="47"/>
      <c r="V274" s="47"/>
      <c r="W274" s="47"/>
      <c r="X274" s="47"/>
      <c r="Y274" s="47"/>
      <c r="Z274" s="47"/>
    </row>
    <row r="275" spans="1:26" ht="25.5">
      <c r="A275" s="221" t="s">
        <v>6630</v>
      </c>
      <c r="B275" s="221" t="s">
        <v>782</v>
      </c>
      <c r="C275" s="190" t="s">
        <v>423</v>
      </c>
      <c r="D275" s="190" t="s">
        <v>6639</v>
      </c>
      <c r="E275" s="502" t="s">
        <v>514</v>
      </c>
      <c r="F275" s="221" t="s">
        <v>6652</v>
      </c>
      <c r="G275" s="198">
        <v>50</v>
      </c>
      <c r="H275" s="197"/>
      <c r="I275" s="229">
        <f t="shared" si="13"/>
        <v>50</v>
      </c>
      <c r="J275" s="228" t="s">
        <v>4035</v>
      </c>
      <c r="K275" s="47"/>
      <c r="L275" s="47"/>
      <c r="M275" s="47"/>
      <c r="N275" s="47"/>
      <c r="O275" s="47"/>
      <c r="P275" s="47"/>
      <c r="Q275" s="47"/>
      <c r="R275" s="47"/>
      <c r="S275" s="47"/>
      <c r="T275" s="47"/>
      <c r="U275" s="47"/>
      <c r="V275" s="47"/>
      <c r="W275" s="47"/>
      <c r="X275" s="47"/>
      <c r="Y275" s="47"/>
      <c r="Z275" s="47"/>
    </row>
    <row r="276" spans="1:26" ht="25.5">
      <c r="A276" s="221" t="s">
        <v>6630</v>
      </c>
      <c r="B276" s="221" t="s">
        <v>782</v>
      </c>
      <c r="C276" s="190" t="s">
        <v>423</v>
      </c>
      <c r="D276" s="190" t="s">
        <v>6639</v>
      </c>
      <c r="E276" s="502" t="s">
        <v>514</v>
      </c>
      <c r="F276" s="221" t="s">
        <v>6653</v>
      </c>
      <c r="G276" s="198">
        <v>50</v>
      </c>
      <c r="H276" s="197"/>
      <c r="I276" s="229">
        <f t="shared" si="13"/>
        <v>50</v>
      </c>
      <c r="J276" s="228" t="s">
        <v>4035</v>
      </c>
      <c r="K276" s="47"/>
      <c r="L276" s="47"/>
      <c r="M276" s="47"/>
      <c r="N276" s="47"/>
      <c r="O276" s="47"/>
      <c r="P276" s="47"/>
      <c r="Q276" s="47"/>
      <c r="R276" s="47"/>
      <c r="S276" s="47"/>
      <c r="T276" s="47"/>
      <c r="U276" s="47"/>
      <c r="V276" s="47"/>
      <c r="W276" s="47"/>
      <c r="X276" s="47"/>
      <c r="Y276" s="47"/>
      <c r="Z276" s="47"/>
    </row>
    <row r="277" spans="1:26" ht="25.5">
      <c r="A277" s="221" t="s">
        <v>6630</v>
      </c>
      <c r="B277" s="221" t="s">
        <v>782</v>
      </c>
      <c r="C277" s="190" t="s">
        <v>423</v>
      </c>
      <c r="D277" s="190" t="s">
        <v>6639</v>
      </c>
      <c r="E277" s="502" t="s">
        <v>514</v>
      </c>
      <c r="F277" s="221" t="s">
        <v>6654</v>
      </c>
      <c r="G277" s="198">
        <v>50</v>
      </c>
      <c r="H277" s="197"/>
      <c r="I277" s="229">
        <f t="shared" si="13"/>
        <v>50</v>
      </c>
      <c r="J277" s="228" t="s">
        <v>4035</v>
      </c>
      <c r="K277" s="47"/>
      <c r="L277" s="47"/>
      <c r="M277" s="47"/>
      <c r="N277" s="47"/>
      <c r="O277" s="47"/>
      <c r="P277" s="47"/>
      <c r="Q277" s="47"/>
      <c r="R277" s="47"/>
      <c r="S277" s="47"/>
      <c r="T277" s="47"/>
      <c r="U277" s="47"/>
      <c r="V277" s="47"/>
      <c r="W277" s="47"/>
      <c r="X277" s="47"/>
      <c r="Y277" s="47"/>
      <c r="Z277" s="47"/>
    </row>
    <row r="278" spans="1:26" ht="25.5">
      <c r="A278" s="221" t="s">
        <v>6630</v>
      </c>
      <c r="B278" s="221" t="s">
        <v>782</v>
      </c>
      <c r="C278" s="190" t="s">
        <v>423</v>
      </c>
      <c r="D278" s="190" t="s">
        <v>6639</v>
      </c>
      <c r="E278" s="502" t="s">
        <v>514</v>
      </c>
      <c r="F278" s="228" t="s">
        <v>6655</v>
      </c>
      <c r="G278" s="198">
        <v>50</v>
      </c>
      <c r="H278" s="197"/>
      <c r="I278" s="229">
        <f t="shared" si="13"/>
        <v>50</v>
      </c>
      <c r="J278" s="228" t="s">
        <v>4035</v>
      </c>
      <c r="K278" s="47"/>
      <c r="L278" s="47"/>
      <c r="M278" s="47"/>
      <c r="N278" s="47"/>
      <c r="O278" s="47"/>
      <c r="P278" s="47"/>
      <c r="Q278" s="47"/>
      <c r="R278" s="47"/>
      <c r="S278" s="47"/>
      <c r="T278" s="47"/>
      <c r="U278" s="47"/>
      <c r="V278" s="47"/>
      <c r="W278" s="47"/>
      <c r="X278" s="47"/>
      <c r="Y278" s="47"/>
      <c r="Z278" s="47"/>
    </row>
    <row r="279" spans="1:26" ht="25.5">
      <c r="A279" s="221" t="s">
        <v>6630</v>
      </c>
      <c r="B279" s="221" t="s">
        <v>782</v>
      </c>
      <c r="C279" s="190" t="s">
        <v>423</v>
      </c>
      <c r="D279" s="190" t="s">
        <v>6639</v>
      </c>
      <c r="E279" s="502" t="s">
        <v>514</v>
      </c>
      <c r="F279" s="228" t="s">
        <v>6655</v>
      </c>
      <c r="G279" s="198">
        <v>50</v>
      </c>
      <c r="H279" s="197"/>
      <c r="I279" s="229">
        <f t="shared" si="13"/>
        <v>50</v>
      </c>
      <c r="J279" s="228" t="s">
        <v>4035</v>
      </c>
      <c r="K279" s="47"/>
      <c r="L279" s="47"/>
      <c r="M279" s="47"/>
      <c r="N279" s="47"/>
      <c r="O279" s="47"/>
      <c r="P279" s="47"/>
      <c r="Q279" s="47"/>
      <c r="R279" s="47"/>
      <c r="S279" s="47"/>
      <c r="T279" s="47"/>
      <c r="U279" s="47"/>
      <c r="V279" s="47"/>
      <c r="W279" s="47"/>
      <c r="X279" s="47"/>
      <c r="Y279" s="47"/>
      <c r="Z279" s="47"/>
    </row>
    <row r="280" spans="1:26" ht="25.5">
      <c r="A280" s="221" t="s">
        <v>6630</v>
      </c>
      <c r="B280" s="221" t="s">
        <v>782</v>
      </c>
      <c r="C280" s="190" t="s">
        <v>423</v>
      </c>
      <c r="D280" s="190" t="s">
        <v>6639</v>
      </c>
      <c r="E280" s="502" t="s">
        <v>514</v>
      </c>
      <c r="F280" s="228" t="s">
        <v>6656</v>
      </c>
      <c r="G280" s="198">
        <v>50</v>
      </c>
      <c r="H280" s="197"/>
      <c r="I280" s="229">
        <f t="shared" si="13"/>
        <v>50</v>
      </c>
      <c r="J280" s="228" t="s">
        <v>4035</v>
      </c>
      <c r="K280" s="47"/>
      <c r="L280" s="47"/>
      <c r="M280" s="47"/>
      <c r="N280" s="47"/>
      <c r="O280" s="47"/>
      <c r="P280" s="47"/>
      <c r="Q280" s="47"/>
      <c r="R280" s="47"/>
      <c r="S280" s="47"/>
      <c r="T280" s="47"/>
      <c r="U280" s="47"/>
      <c r="V280" s="47"/>
      <c r="W280" s="47"/>
      <c r="X280" s="47"/>
      <c r="Y280" s="47"/>
      <c r="Z280" s="47"/>
    </row>
    <row r="281" spans="1:26" ht="25.5">
      <c r="A281" s="221" t="s">
        <v>6630</v>
      </c>
      <c r="B281" s="221" t="s">
        <v>782</v>
      </c>
      <c r="C281" s="190" t="s">
        <v>6657</v>
      </c>
      <c r="D281" s="190" t="s">
        <v>6658</v>
      </c>
      <c r="E281" s="502" t="s">
        <v>6659</v>
      </c>
      <c r="F281" s="221" t="s">
        <v>6660</v>
      </c>
      <c r="G281" s="198">
        <v>10</v>
      </c>
      <c r="H281" s="197"/>
      <c r="I281" s="229">
        <f t="shared" si="13"/>
        <v>10</v>
      </c>
      <c r="J281" s="228" t="s">
        <v>4035</v>
      </c>
      <c r="K281" s="47"/>
      <c r="L281" s="47"/>
      <c r="M281" s="47"/>
      <c r="N281" s="47"/>
      <c r="O281" s="47"/>
      <c r="P281" s="47"/>
      <c r="Q281" s="47"/>
      <c r="R281" s="47"/>
      <c r="S281" s="47"/>
      <c r="T281" s="47"/>
      <c r="U281" s="47"/>
      <c r="V281" s="47"/>
      <c r="W281" s="47"/>
      <c r="X281" s="47"/>
      <c r="Y281" s="47"/>
      <c r="Z281" s="47"/>
    </row>
    <row r="282" spans="1:26" ht="38.25">
      <c r="A282" s="221" t="s">
        <v>6630</v>
      </c>
      <c r="B282" s="221" t="s">
        <v>782</v>
      </c>
      <c r="C282" s="190" t="s">
        <v>6661</v>
      </c>
      <c r="D282" s="190" t="s">
        <v>449</v>
      </c>
      <c r="E282" s="502" t="s">
        <v>6498</v>
      </c>
      <c r="F282" s="221" t="s">
        <v>6662</v>
      </c>
      <c r="G282" s="198">
        <v>50</v>
      </c>
      <c r="H282" s="197"/>
      <c r="I282" s="229">
        <f t="shared" si="13"/>
        <v>50</v>
      </c>
      <c r="J282" s="228" t="s">
        <v>4035</v>
      </c>
      <c r="K282" s="47"/>
      <c r="L282" s="47"/>
      <c r="M282" s="47"/>
      <c r="N282" s="47"/>
      <c r="O282" s="47"/>
      <c r="P282" s="47"/>
      <c r="Q282" s="47"/>
      <c r="R282" s="47"/>
      <c r="S282" s="47"/>
      <c r="T282" s="47"/>
      <c r="U282" s="47"/>
      <c r="V282" s="47"/>
      <c r="W282" s="47"/>
      <c r="X282" s="47"/>
      <c r="Y282" s="47"/>
      <c r="Z282" s="47"/>
    </row>
    <row r="283" spans="1:26" ht="76.5">
      <c r="A283" s="221" t="s">
        <v>6630</v>
      </c>
      <c r="B283" s="221" t="s">
        <v>782</v>
      </c>
      <c r="C283" s="190" t="s">
        <v>6663</v>
      </c>
      <c r="D283" s="190" t="s">
        <v>449</v>
      </c>
      <c r="E283" s="502" t="s">
        <v>6664</v>
      </c>
      <c r="F283" s="221" t="s">
        <v>6665</v>
      </c>
      <c r="G283" s="198">
        <v>50</v>
      </c>
      <c r="H283" s="197"/>
      <c r="I283" s="229">
        <f t="shared" si="13"/>
        <v>50</v>
      </c>
      <c r="J283" s="228" t="s">
        <v>4035</v>
      </c>
      <c r="K283" s="47"/>
      <c r="L283" s="47"/>
      <c r="M283" s="47"/>
      <c r="N283" s="47"/>
      <c r="O283" s="47"/>
      <c r="P283" s="47"/>
      <c r="Q283" s="47"/>
      <c r="R283" s="47"/>
      <c r="S283" s="47"/>
      <c r="T283" s="47"/>
      <c r="U283" s="47"/>
      <c r="V283" s="47"/>
      <c r="W283" s="47"/>
      <c r="X283" s="47"/>
      <c r="Y283" s="47"/>
      <c r="Z283" s="47"/>
    </row>
    <row r="284" spans="1:26" ht="38.25">
      <c r="A284" s="221" t="s">
        <v>6630</v>
      </c>
      <c r="B284" s="221" t="s">
        <v>782</v>
      </c>
      <c r="C284" s="190" t="s">
        <v>6666</v>
      </c>
      <c r="D284" s="190" t="s">
        <v>449</v>
      </c>
      <c r="E284" s="502" t="s">
        <v>6667</v>
      </c>
      <c r="F284" s="221" t="s">
        <v>6668</v>
      </c>
      <c r="G284" s="198">
        <v>50</v>
      </c>
      <c r="H284" s="197"/>
      <c r="I284" s="229">
        <f t="shared" si="13"/>
        <v>50</v>
      </c>
      <c r="J284" s="228" t="s">
        <v>4035</v>
      </c>
      <c r="K284" s="47"/>
      <c r="L284" s="47"/>
      <c r="M284" s="47"/>
      <c r="N284" s="47"/>
      <c r="O284" s="47"/>
      <c r="P284" s="47"/>
      <c r="Q284" s="47"/>
      <c r="R284" s="47"/>
      <c r="S284" s="47"/>
      <c r="T284" s="47"/>
      <c r="U284" s="47"/>
      <c r="V284" s="47"/>
      <c r="W284" s="47"/>
      <c r="X284" s="47"/>
      <c r="Y284" s="47"/>
      <c r="Z284" s="47"/>
    </row>
    <row r="285" spans="1:26" ht="25.5">
      <c r="A285" s="221" t="s">
        <v>6630</v>
      </c>
      <c r="B285" s="221" t="s">
        <v>782</v>
      </c>
      <c r="C285" s="190" t="s">
        <v>6669</v>
      </c>
      <c r="D285" s="190" t="s">
        <v>6639</v>
      </c>
      <c r="E285" s="502" t="s">
        <v>6670</v>
      </c>
      <c r="F285" s="221" t="s">
        <v>6671</v>
      </c>
      <c r="G285" s="198">
        <v>50</v>
      </c>
      <c r="H285" s="197"/>
      <c r="I285" s="229">
        <f t="shared" si="13"/>
        <v>50</v>
      </c>
      <c r="J285" s="228" t="s">
        <v>4035</v>
      </c>
      <c r="K285" s="47"/>
      <c r="L285" s="47"/>
      <c r="M285" s="47"/>
      <c r="N285" s="47"/>
      <c r="O285" s="47"/>
      <c r="P285" s="47"/>
      <c r="Q285" s="47"/>
      <c r="R285" s="47"/>
      <c r="S285" s="47"/>
      <c r="T285" s="47"/>
      <c r="U285" s="47"/>
      <c r="V285" s="47"/>
      <c r="W285" s="47"/>
      <c r="X285" s="47"/>
      <c r="Y285" s="47"/>
      <c r="Z285" s="47"/>
    </row>
    <row r="286" spans="1:26" ht="51">
      <c r="A286" s="221" t="s">
        <v>6630</v>
      </c>
      <c r="B286" s="221" t="s">
        <v>782</v>
      </c>
      <c r="C286" s="190" t="s">
        <v>6672</v>
      </c>
      <c r="D286" s="190" t="s">
        <v>449</v>
      </c>
      <c r="E286" s="502" t="s">
        <v>6673</v>
      </c>
      <c r="F286" s="221" t="s">
        <v>6550</v>
      </c>
      <c r="G286" s="198">
        <v>50</v>
      </c>
      <c r="H286" s="197"/>
      <c r="I286" s="229">
        <f t="shared" si="13"/>
        <v>50</v>
      </c>
      <c r="J286" s="228" t="s">
        <v>4035</v>
      </c>
      <c r="K286" s="47"/>
      <c r="L286" s="47"/>
      <c r="M286" s="47"/>
      <c r="N286" s="47"/>
      <c r="O286" s="47"/>
      <c r="P286" s="47"/>
      <c r="Q286" s="47"/>
      <c r="R286" s="47"/>
      <c r="S286" s="47"/>
      <c r="T286" s="47"/>
      <c r="U286" s="47"/>
      <c r="V286" s="47"/>
      <c r="W286" s="47"/>
      <c r="X286" s="47"/>
      <c r="Y286" s="47"/>
      <c r="Z286" s="47"/>
    </row>
    <row r="287" spans="1:26" ht="15.75" customHeight="1">
      <c r="A287" s="464"/>
      <c r="B287" s="465"/>
      <c r="C287" s="459"/>
      <c r="D287" s="454"/>
      <c r="E287" s="454"/>
      <c r="F287" s="454"/>
      <c r="G287" s="527"/>
      <c r="H287" s="440"/>
      <c r="I287" s="193"/>
      <c r="J287" s="213"/>
      <c r="K287" s="47"/>
      <c r="L287" s="47"/>
      <c r="M287" s="47"/>
      <c r="N287" s="47"/>
      <c r="O287" s="47"/>
      <c r="P287" s="47"/>
      <c r="Q287" s="47"/>
      <c r="R287" s="47"/>
      <c r="S287" s="47"/>
      <c r="T287" s="47"/>
      <c r="U287" s="47"/>
      <c r="V287" s="47"/>
      <c r="W287" s="47"/>
      <c r="X287" s="47"/>
      <c r="Y287" s="47"/>
      <c r="Z287" s="47"/>
    </row>
    <row r="288" spans="1:26" ht="15.75" customHeight="1">
      <c r="A288" s="464"/>
      <c r="B288" s="465"/>
      <c r="C288" s="459"/>
      <c r="D288" s="459"/>
      <c r="E288" s="459"/>
      <c r="F288" s="459"/>
      <c r="G288" s="466"/>
      <c r="H288" s="467"/>
      <c r="I288" s="193"/>
      <c r="J288" s="213"/>
      <c r="K288" s="47"/>
      <c r="L288" s="47"/>
      <c r="M288" s="47"/>
      <c r="N288" s="47"/>
      <c r="O288" s="47"/>
      <c r="P288" s="47"/>
      <c r="Q288" s="47"/>
      <c r="R288" s="47"/>
      <c r="S288" s="47"/>
      <c r="T288" s="47"/>
      <c r="U288" s="47"/>
      <c r="V288" s="47"/>
      <c r="W288" s="47"/>
      <c r="X288" s="47"/>
      <c r="Y288" s="47"/>
      <c r="Z288" s="47"/>
    </row>
    <row r="289" spans="1:26" ht="15.75" customHeight="1">
      <c r="A289" s="30" t="s">
        <v>58</v>
      </c>
      <c r="B289" s="2"/>
      <c r="C289" s="2"/>
      <c r="D289" s="2"/>
      <c r="E289" s="2"/>
      <c r="F289" s="2"/>
      <c r="G289" s="8"/>
      <c r="H289" s="47"/>
      <c r="I289" s="31">
        <f>SUM(I16:I288)</f>
        <v>17575</v>
      </c>
      <c r="J289" s="231"/>
      <c r="K289" s="47"/>
      <c r="L289" s="47"/>
      <c r="M289" s="47"/>
      <c r="N289" s="47"/>
      <c r="O289" s="47"/>
      <c r="P289" s="47"/>
      <c r="Q289" s="47"/>
      <c r="R289" s="47"/>
      <c r="S289" s="47"/>
      <c r="T289" s="47"/>
      <c r="U289" s="47"/>
      <c r="V289" s="47"/>
      <c r="W289" s="47"/>
      <c r="X289" s="47"/>
      <c r="Y289" s="47"/>
      <c r="Z289" s="47"/>
    </row>
    <row r="290" spans="1:26" ht="15.75" customHeight="1">
      <c r="A290" s="1"/>
      <c r="B290" s="2"/>
      <c r="C290" s="2"/>
      <c r="D290" s="2"/>
      <c r="E290" s="2"/>
      <c r="F290" s="2"/>
      <c r="G290" s="2"/>
      <c r="H290" s="3"/>
      <c r="I290" s="47"/>
      <c r="J290" s="231"/>
      <c r="K290" s="47"/>
      <c r="L290" s="47"/>
      <c r="M290" s="47"/>
      <c r="N290" s="47"/>
      <c r="O290" s="47"/>
      <c r="P290" s="47"/>
      <c r="Q290" s="47"/>
      <c r="R290" s="47"/>
      <c r="S290" s="47"/>
      <c r="T290" s="47"/>
      <c r="U290" s="47"/>
      <c r="V290" s="47"/>
      <c r="W290" s="47"/>
      <c r="X290" s="47"/>
      <c r="Y290" s="47"/>
      <c r="Z290" s="47"/>
    </row>
    <row r="291" spans="1:26" ht="15.75" customHeight="1">
      <c r="A291" s="754" t="s">
        <v>59</v>
      </c>
      <c r="B291" s="721"/>
      <c r="C291" s="721"/>
      <c r="D291" s="721"/>
      <c r="E291" s="721"/>
      <c r="F291" s="721"/>
      <c r="G291" s="721"/>
      <c r="H291" s="721"/>
      <c r="I291" s="47"/>
      <c r="J291" s="231"/>
      <c r="K291" s="47"/>
      <c r="L291" s="47"/>
      <c r="M291" s="47"/>
      <c r="N291" s="47"/>
      <c r="O291" s="47"/>
      <c r="P291" s="47"/>
      <c r="Q291" s="47"/>
      <c r="R291" s="47"/>
      <c r="S291" s="47"/>
      <c r="T291" s="47"/>
      <c r="U291" s="47"/>
      <c r="V291" s="47"/>
      <c r="W291" s="47"/>
      <c r="X291" s="47"/>
      <c r="Y291" s="47"/>
      <c r="Z291" s="47"/>
    </row>
    <row r="292" spans="1:26" ht="15.75" customHeight="1">
      <c r="A292" s="1"/>
      <c r="B292" s="2"/>
      <c r="C292" s="2"/>
      <c r="D292" s="2"/>
      <c r="E292" s="2"/>
      <c r="F292" s="2"/>
      <c r="G292" s="2"/>
      <c r="H292" s="3"/>
      <c r="I292" s="47"/>
      <c r="J292" s="231"/>
      <c r="K292" s="47"/>
      <c r="L292" s="47"/>
      <c r="M292" s="47"/>
      <c r="N292" s="47"/>
      <c r="O292" s="47"/>
      <c r="P292" s="47"/>
      <c r="Q292" s="47"/>
      <c r="R292" s="47"/>
      <c r="S292" s="47"/>
      <c r="T292" s="47"/>
      <c r="U292" s="47"/>
      <c r="V292" s="47"/>
      <c r="W292" s="47"/>
      <c r="X292" s="47"/>
      <c r="Y292" s="47"/>
      <c r="Z292" s="47"/>
    </row>
    <row r="293" spans="1:26" ht="15.75" customHeight="1">
      <c r="A293" s="1"/>
      <c r="B293" s="2"/>
      <c r="C293" s="2"/>
      <c r="D293" s="2"/>
      <c r="E293" s="2"/>
      <c r="F293" s="3"/>
      <c r="G293" s="3"/>
      <c r="H293" s="47"/>
      <c r="I293" s="47"/>
      <c r="J293" s="231"/>
      <c r="K293" s="47"/>
      <c r="L293" s="47"/>
      <c r="M293" s="47"/>
      <c r="N293" s="47"/>
      <c r="O293" s="47"/>
      <c r="P293" s="47"/>
      <c r="Q293" s="47"/>
      <c r="R293" s="47"/>
      <c r="S293" s="47"/>
      <c r="T293" s="47"/>
      <c r="U293" s="47"/>
      <c r="V293" s="47"/>
      <c r="W293" s="47"/>
      <c r="X293" s="47"/>
      <c r="Y293" s="47"/>
      <c r="Z293" s="47"/>
    </row>
    <row r="294" spans="1:26" ht="15.75" customHeight="1">
      <c r="A294" s="1"/>
      <c r="B294" s="2"/>
      <c r="C294" s="2"/>
      <c r="D294" s="2"/>
      <c r="E294" s="2"/>
      <c r="F294" s="3"/>
      <c r="G294" s="3"/>
      <c r="H294" s="47"/>
      <c r="I294" s="47"/>
      <c r="J294" s="231"/>
      <c r="K294" s="47"/>
      <c r="L294" s="47"/>
      <c r="M294" s="47"/>
      <c r="N294" s="47"/>
      <c r="O294" s="47"/>
      <c r="P294" s="47"/>
      <c r="Q294" s="47"/>
      <c r="R294" s="47"/>
      <c r="S294" s="47"/>
      <c r="T294" s="47"/>
      <c r="U294" s="47"/>
      <c r="V294" s="47"/>
      <c r="W294" s="47"/>
      <c r="X294" s="47"/>
      <c r="Y294" s="47"/>
      <c r="Z294" s="47"/>
    </row>
    <row r="295" spans="1:26" ht="15.75" customHeight="1">
      <c r="A295" s="1"/>
      <c r="B295" s="2"/>
      <c r="C295" s="2"/>
      <c r="D295" s="2"/>
      <c r="E295" s="2"/>
      <c r="F295" s="3"/>
      <c r="G295" s="3"/>
      <c r="H295" s="47"/>
      <c r="I295" s="47"/>
      <c r="J295" s="231"/>
      <c r="K295" s="47"/>
      <c r="L295" s="47"/>
      <c r="M295" s="47"/>
      <c r="N295" s="47"/>
      <c r="O295" s="47"/>
      <c r="P295" s="47"/>
      <c r="Q295" s="47"/>
      <c r="R295" s="47"/>
      <c r="S295" s="47"/>
      <c r="T295" s="47"/>
      <c r="U295" s="47"/>
      <c r="V295" s="47"/>
      <c r="W295" s="47"/>
      <c r="X295" s="47"/>
      <c r="Y295" s="47"/>
      <c r="Z295" s="47"/>
    </row>
    <row r="296" spans="1:26" ht="15.75" customHeight="1">
      <c r="A296" s="1"/>
      <c r="B296" s="2"/>
      <c r="C296" s="2"/>
      <c r="D296" s="2"/>
      <c r="E296" s="2"/>
      <c r="F296" s="3"/>
      <c r="G296" s="3"/>
      <c r="H296" s="47"/>
      <c r="I296" s="47"/>
      <c r="J296" s="231"/>
      <c r="K296" s="47"/>
      <c r="L296" s="47"/>
      <c r="M296" s="47"/>
      <c r="N296" s="47"/>
      <c r="O296" s="47"/>
      <c r="P296" s="47"/>
      <c r="Q296" s="47"/>
      <c r="R296" s="47"/>
      <c r="S296" s="47"/>
      <c r="T296" s="47"/>
      <c r="U296" s="47"/>
      <c r="V296" s="47"/>
      <c r="W296" s="47"/>
      <c r="X296" s="47"/>
      <c r="Y296" s="47"/>
      <c r="Z296" s="47"/>
    </row>
    <row r="297" spans="1:26" ht="15.75" customHeight="1">
      <c r="A297" s="1"/>
      <c r="B297" s="2"/>
      <c r="C297" s="2"/>
      <c r="D297" s="2"/>
      <c r="E297" s="2"/>
      <c r="F297" s="3"/>
      <c r="G297" s="3"/>
      <c r="H297" s="47"/>
      <c r="I297" s="47"/>
      <c r="J297" s="231"/>
      <c r="K297" s="47"/>
      <c r="L297" s="47"/>
      <c r="M297" s="47"/>
      <c r="N297" s="47"/>
      <c r="O297" s="47"/>
      <c r="P297" s="47"/>
      <c r="Q297" s="47"/>
      <c r="R297" s="47"/>
      <c r="S297" s="47"/>
      <c r="T297" s="47"/>
      <c r="U297" s="47"/>
      <c r="V297" s="47"/>
      <c r="W297" s="47"/>
      <c r="X297" s="47"/>
      <c r="Y297" s="47"/>
      <c r="Z297" s="47"/>
    </row>
    <row r="298" spans="1:26" ht="15.75" customHeight="1">
      <c r="A298" s="1"/>
      <c r="B298" s="2"/>
      <c r="C298" s="2"/>
      <c r="D298" s="2"/>
      <c r="E298" s="2"/>
      <c r="F298" s="3"/>
      <c r="G298" s="3"/>
      <c r="H298" s="47"/>
      <c r="I298" s="47"/>
      <c r="J298" s="231"/>
      <c r="K298" s="47"/>
      <c r="L298" s="47"/>
      <c r="M298" s="47"/>
      <c r="N298" s="47"/>
      <c r="O298" s="47"/>
      <c r="P298" s="47"/>
      <c r="Q298" s="47"/>
      <c r="R298" s="47"/>
      <c r="S298" s="47"/>
      <c r="T298" s="47"/>
      <c r="U298" s="47"/>
      <c r="V298" s="47"/>
      <c r="W298" s="47"/>
      <c r="X298" s="47"/>
      <c r="Y298" s="47"/>
      <c r="Z298" s="47"/>
    </row>
    <row r="299" spans="1:26" ht="15.75" customHeight="1">
      <c r="A299" s="1"/>
      <c r="B299" s="2"/>
      <c r="C299" s="2"/>
      <c r="D299" s="2"/>
      <c r="E299" s="2"/>
      <c r="F299" s="3"/>
      <c r="G299" s="3"/>
      <c r="H299" s="47"/>
      <c r="I299" s="47"/>
      <c r="J299" s="231"/>
      <c r="K299" s="47"/>
      <c r="L299" s="47"/>
      <c r="M299" s="47"/>
      <c r="N299" s="47"/>
      <c r="O299" s="47"/>
      <c r="P299" s="47"/>
      <c r="Q299" s="47"/>
      <c r="R299" s="47"/>
      <c r="S299" s="47"/>
      <c r="T299" s="47"/>
      <c r="U299" s="47"/>
      <c r="V299" s="47"/>
      <c r="W299" s="47"/>
      <c r="X299" s="47"/>
      <c r="Y299" s="47"/>
      <c r="Z299" s="47"/>
    </row>
    <row r="300" spans="1:26" ht="15.75" customHeight="1">
      <c r="A300" s="1"/>
      <c r="B300" s="2"/>
      <c r="C300" s="2"/>
      <c r="D300" s="2"/>
      <c r="E300" s="2"/>
      <c r="F300" s="3"/>
      <c r="G300" s="3"/>
      <c r="H300" s="47"/>
      <c r="I300" s="47"/>
      <c r="J300" s="231"/>
      <c r="K300" s="47"/>
      <c r="L300" s="47"/>
      <c r="M300" s="47"/>
      <c r="N300" s="47"/>
      <c r="O300" s="47"/>
      <c r="P300" s="47"/>
      <c r="Q300" s="47"/>
      <c r="R300" s="47"/>
      <c r="S300" s="47"/>
      <c r="T300" s="47"/>
      <c r="U300" s="47"/>
      <c r="V300" s="47"/>
      <c r="W300" s="47"/>
      <c r="X300" s="47"/>
      <c r="Y300" s="47"/>
      <c r="Z300" s="47"/>
    </row>
    <row r="301" spans="1:26" ht="15.75" customHeight="1">
      <c r="A301" s="1"/>
      <c r="B301" s="2"/>
      <c r="C301" s="2"/>
      <c r="D301" s="2"/>
      <c r="E301" s="2"/>
      <c r="F301" s="3"/>
      <c r="G301" s="3"/>
      <c r="H301" s="47"/>
      <c r="I301" s="47"/>
      <c r="J301" s="231"/>
      <c r="K301" s="47"/>
      <c r="L301" s="47"/>
      <c r="M301" s="47"/>
      <c r="N301" s="47"/>
      <c r="O301" s="47"/>
      <c r="P301" s="47"/>
      <c r="Q301" s="47"/>
      <c r="R301" s="47"/>
      <c r="S301" s="47"/>
      <c r="T301" s="47"/>
      <c r="U301" s="47"/>
      <c r="V301" s="47"/>
      <c r="W301" s="47"/>
      <c r="X301" s="47"/>
      <c r="Y301" s="47"/>
      <c r="Z301" s="47"/>
    </row>
    <row r="302" spans="1:26" ht="15.75" customHeight="1">
      <c r="A302" s="1"/>
      <c r="B302" s="2"/>
      <c r="C302" s="2"/>
      <c r="D302" s="2"/>
      <c r="E302" s="2"/>
      <c r="F302" s="3"/>
      <c r="G302" s="3"/>
      <c r="H302" s="47"/>
      <c r="I302" s="47"/>
      <c r="J302" s="231"/>
      <c r="K302" s="47"/>
      <c r="L302" s="47"/>
      <c r="M302" s="47"/>
      <c r="N302" s="47"/>
      <c r="O302" s="47"/>
      <c r="P302" s="47"/>
      <c r="Q302" s="47"/>
      <c r="R302" s="47"/>
      <c r="S302" s="47"/>
      <c r="T302" s="47"/>
      <c r="U302" s="47"/>
      <c r="V302" s="47"/>
      <c r="W302" s="47"/>
      <c r="X302" s="47"/>
      <c r="Y302" s="47"/>
      <c r="Z302" s="47"/>
    </row>
    <row r="303" spans="1:26" ht="15.75" customHeight="1">
      <c r="A303" s="1"/>
      <c r="B303" s="2"/>
      <c r="C303" s="2"/>
      <c r="D303" s="2"/>
      <c r="E303" s="2"/>
      <c r="F303" s="3"/>
      <c r="G303" s="3"/>
      <c r="H303" s="47"/>
      <c r="I303" s="47"/>
      <c r="J303" s="231"/>
      <c r="K303" s="47"/>
      <c r="L303" s="47"/>
      <c r="M303" s="47"/>
      <c r="N303" s="47"/>
      <c r="O303" s="47"/>
      <c r="P303" s="47"/>
      <c r="Q303" s="47"/>
      <c r="R303" s="47"/>
      <c r="S303" s="47"/>
      <c r="T303" s="47"/>
      <c r="U303" s="47"/>
      <c r="V303" s="47"/>
      <c r="W303" s="47"/>
      <c r="X303" s="47"/>
      <c r="Y303" s="47"/>
      <c r="Z303" s="47"/>
    </row>
    <row r="304" spans="1:26" ht="15.75" customHeight="1">
      <c r="A304" s="1"/>
      <c r="B304" s="2"/>
      <c r="C304" s="2"/>
      <c r="D304" s="2"/>
      <c r="E304" s="2"/>
      <c r="F304" s="3"/>
      <c r="G304" s="3"/>
      <c r="H304" s="47"/>
      <c r="I304" s="47"/>
      <c r="J304" s="231"/>
      <c r="K304" s="47"/>
      <c r="L304" s="47"/>
      <c r="M304" s="47"/>
      <c r="N304" s="47"/>
      <c r="O304" s="47"/>
      <c r="P304" s="47"/>
      <c r="Q304" s="47"/>
      <c r="R304" s="47"/>
      <c r="S304" s="47"/>
      <c r="T304" s="47"/>
      <c r="U304" s="47"/>
      <c r="V304" s="47"/>
      <c r="W304" s="47"/>
      <c r="X304" s="47"/>
      <c r="Y304" s="47"/>
      <c r="Z304" s="47"/>
    </row>
    <row r="305" spans="1:26" ht="15.75" customHeight="1">
      <c r="A305" s="1"/>
      <c r="B305" s="2"/>
      <c r="C305" s="2"/>
      <c r="D305" s="2"/>
      <c r="E305" s="2"/>
      <c r="F305" s="3"/>
      <c r="G305" s="3"/>
      <c r="H305" s="47"/>
      <c r="I305" s="47"/>
      <c r="J305" s="231"/>
      <c r="K305" s="47"/>
      <c r="L305" s="47"/>
      <c r="M305" s="47"/>
      <c r="N305" s="47"/>
      <c r="O305" s="47"/>
      <c r="P305" s="47"/>
      <c r="Q305" s="47"/>
      <c r="R305" s="47"/>
      <c r="S305" s="47"/>
      <c r="T305" s="47"/>
      <c r="U305" s="47"/>
      <c r="V305" s="47"/>
      <c r="W305" s="47"/>
      <c r="X305" s="47"/>
      <c r="Y305" s="47"/>
      <c r="Z305" s="47"/>
    </row>
    <row r="306" spans="1:26" ht="15.75" customHeight="1">
      <c r="A306" s="1"/>
      <c r="B306" s="2"/>
      <c r="C306" s="2"/>
      <c r="D306" s="2"/>
      <c r="E306" s="2"/>
      <c r="F306" s="3"/>
      <c r="G306" s="3"/>
      <c r="H306" s="47"/>
      <c r="I306" s="47"/>
      <c r="J306" s="231"/>
      <c r="K306" s="47"/>
      <c r="L306" s="47"/>
      <c r="M306" s="47"/>
      <c r="N306" s="47"/>
      <c r="O306" s="47"/>
      <c r="P306" s="47"/>
      <c r="Q306" s="47"/>
      <c r="R306" s="47"/>
      <c r="S306" s="47"/>
      <c r="T306" s="47"/>
      <c r="U306" s="47"/>
      <c r="V306" s="47"/>
      <c r="W306" s="47"/>
      <c r="X306" s="47"/>
      <c r="Y306" s="47"/>
      <c r="Z306" s="47"/>
    </row>
    <row r="307" spans="1:26" ht="15.75" customHeight="1">
      <c r="A307" s="1"/>
      <c r="B307" s="2"/>
      <c r="C307" s="2"/>
      <c r="D307" s="2"/>
      <c r="E307" s="2"/>
      <c r="F307" s="3"/>
      <c r="G307" s="3"/>
      <c r="H307" s="47"/>
      <c r="I307" s="47"/>
      <c r="J307" s="231"/>
      <c r="K307" s="47"/>
      <c r="L307" s="47"/>
      <c r="M307" s="47"/>
      <c r="N307" s="47"/>
      <c r="O307" s="47"/>
      <c r="P307" s="47"/>
      <c r="Q307" s="47"/>
      <c r="R307" s="47"/>
      <c r="S307" s="47"/>
      <c r="T307" s="47"/>
      <c r="U307" s="47"/>
      <c r="V307" s="47"/>
      <c r="W307" s="47"/>
      <c r="X307" s="47"/>
      <c r="Y307" s="47"/>
      <c r="Z307" s="47"/>
    </row>
    <row r="308" spans="1:26" ht="15.75" customHeight="1">
      <c r="A308" s="1"/>
      <c r="B308" s="2"/>
      <c r="C308" s="2"/>
      <c r="D308" s="2"/>
      <c r="E308" s="2"/>
      <c r="F308" s="3"/>
      <c r="G308" s="3"/>
      <c r="H308" s="47"/>
      <c r="I308" s="47"/>
      <c r="J308" s="231"/>
      <c r="K308" s="47"/>
      <c r="L308" s="47"/>
      <c r="M308" s="47"/>
      <c r="N308" s="47"/>
      <c r="O308" s="47"/>
      <c r="P308" s="47"/>
      <c r="Q308" s="47"/>
      <c r="R308" s="47"/>
      <c r="S308" s="47"/>
      <c r="T308" s="47"/>
      <c r="U308" s="47"/>
      <c r="V308" s="47"/>
      <c r="W308" s="47"/>
      <c r="X308" s="47"/>
      <c r="Y308" s="47"/>
      <c r="Z308" s="47"/>
    </row>
    <row r="309" spans="1:26" ht="15.75" customHeight="1">
      <c r="A309" s="1"/>
      <c r="B309" s="2"/>
      <c r="C309" s="2"/>
      <c r="D309" s="2"/>
      <c r="E309" s="2"/>
      <c r="F309" s="3"/>
      <c r="G309" s="3"/>
      <c r="H309" s="47"/>
      <c r="I309" s="47"/>
      <c r="J309" s="231"/>
      <c r="K309" s="47"/>
      <c r="L309" s="47"/>
      <c r="M309" s="47"/>
      <c r="N309" s="47"/>
      <c r="O309" s="47"/>
      <c r="P309" s="47"/>
      <c r="Q309" s="47"/>
      <c r="R309" s="47"/>
      <c r="S309" s="47"/>
      <c r="T309" s="47"/>
      <c r="U309" s="47"/>
      <c r="V309" s="47"/>
      <c r="W309" s="47"/>
      <c r="X309" s="47"/>
      <c r="Y309" s="47"/>
      <c r="Z309" s="47"/>
    </row>
    <row r="310" spans="1:26" ht="15.75" customHeight="1">
      <c r="A310" s="1"/>
      <c r="B310" s="2"/>
      <c r="C310" s="2"/>
      <c r="D310" s="2"/>
      <c r="E310" s="2"/>
      <c r="F310" s="3"/>
      <c r="G310" s="3"/>
      <c r="H310" s="47"/>
      <c r="I310" s="47"/>
      <c r="J310" s="231"/>
      <c r="K310" s="47"/>
      <c r="L310" s="47"/>
      <c r="M310" s="47"/>
      <c r="N310" s="47"/>
      <c r="O310" s="47"/>
      <c r="P310" s="47"/>
      <c r="Q310" s="47"/>
      <c r="R310" s="47"/>
      <c r="S310" s="47"/>
      <c r="T310" s="47"/>
      <c r="U310" s="47"/>
      <c r="V310" s="47"/>
      <c r="W310" s="47"/>
      <c r="X310" s="47"/>
      <c r="Y310" s="47"/>
      <c r="Z310" s="47"/>
    </row>
    <row r="311" spans="1:26" ht="15.75" customHeight="1">
      <c r="A311" s="1"/>
      <c r="B311" s="2"/>
      <c r="C311" s="2"/>
      <c r="D311" s="2"/>
      <c r="E311" s="2"/>
      <c r="F311" s="3"/>
      <c r="G311" s="3"/>
      <c r="H311" s="47"/>
      <c r="I311" s="47"/>
      <c r="J311" s="231"/>
      <c r="K311" s="47"/>
      <c r="L311" s="47"/>
      <c r="M311" s="47"/>
      <c r="N311" s="47"/>
      <c r="O311" s="47"/>
      <c r="P311" s="47"/>
      <c r="Q311" s="47"/>
      <c r="R311" s="47"/>
      <c r="S311" s="47"/>
      <c r="T311" s="47"/>
      <c r="U311" s="47"/>
      <c r="V311" s="47"/>
      <c r="W311" s="47"/>
      <c r="X311" s="47"/>
      <c r="Y311" s="47"/>
      <c r="Z311" s="47"/>
    </row>
    <row r="312" spans="1:26" ht="15.75" customHeight="1">
      <c r="A312" s="1"/>
      <c r="B312" s="2"/>
      <c r="C312" s="2"/>
      <c r="D312" s="2"/>
      <c r="E312" s="2"/>
      <c r="F312" s="3"/>
      <c r="G312" s="3"/>
      <c r="H312" s="47"/>
      <c r="I312" s="47"/>
      <c r="J312" s="231"/>
      <c r="K312" s="47"/>
      <c r="L312" s="47"/>
      <c r="M312" s="47"/>
      <c r="N312" s="47"/>
      <c r="O312" s="47"/>
      <c r="P312" s="47"/>
      <c r="Q312" s="47"/>
      <c r="R312" s="47"/>
      <c r="S312" s="47"/>
      <c r="T312" s="47"/>
      <c r="U312" s="47"/>
      <c r="V312" s="47"/>
      <c r="W312" s="47"/>
      <c r="X312" s="47"/>
      <c r="Y312" s="47"/>
      <c r="Z312" s="47"/>
    </row>
    <row r="313" spans="1:26" ht="15.75" customHeight="1">
      <c r="A313" s="1"/>
      <c r="B313" s="2"/>
      <c r="C313" s="2"/>
      <c r="D313" s="2"/>
      <c r="E313" s="2"/>
      <c r="F313" s="3"/>
      <c r="G313" s="3"/>
      <c r="H313" s="47"/>
      <c r="I313" s="47"/>
      <c r="J313" s="231"/>
      <c r="K313" s="47"/>
      <c r="L313" s="47"/>
      <c r="M313" s="47"/>
      <c r="N313" s="47"/>
      <c r="O313" s="47"/>
      <c r="P313" s="47"/>
      <c r="Q313" s="47"/>
      <c r="R313" s="47"/>
      <c r="S313" s="47"/>
      <c r="T313" s="47"/>
      <c r="U313" s="47"/>
      <c r="V313" s="47"/>
      <c r="W313" s="47"/>
      <c r="X313" s="47"/>
      <c r="Y313" s="47"/>
      <c r="Z313" s="47"/>
    </row>
    <row r="314" spans="1:26" ht="15.75" customHeight="1">
      <c r="A314" s="1"/>
      <c r="B314" s="2"/>
      <c r="C314" s="2"/>
      <c r="D314" s="2"/>
      <c r="E314" s="2"/>
      <c r="F314" s="3"/>
      <c r="G314" s="3"/>
      <c r="H314" s="47"/>
      <c r="I314" s="47"/>
      <c r="J314" s="231"/>
      <c r="K314" s="47"/>
      <c r="L314" s="47"/>
      <c r="M314" s="47"/>
      <c r="N314" s="47"/>
      <c r="O314" s="47"/>
      <c r="P314" s="47"/>
      <c r="Q314" s="47"/>
      <c r="R314" s="47"/>
      <c r="S314" s="47"/>
      <c r="T314" s="47"/>
      <c r="U314" s="47"/>
      <c r="V314" s="47"/>
      <c r="W314" s="47"/>
      <c r="X314" s="47"/>
      <c r="Y314" s="47"/>
      <c r="Z314" s="47"/>
    </row>
    <row r="315" spans="1:26" ht="15.75" customHeight="1">
      <c r="A315" s="1"/>
      <c r="B315" s="2"/>
      <c r="C315" s="2"/>
      <c r="D315" s="2"/>
      <c r="E315" s="2"/>
      <c r="F315" s="3"/>
      <c r="G315" s="3"/>
      <c r="H315" s="47"/>
      <c r="I315" s="47"/>
      <c r="J315" s="231"/>
      <c r="K315" s="47"/>
      <c r="L315" s="47"/>
      <c r="M315" s="47"/>
      <c r="N315" s="47"/>
      <c r="O315" s="47"/>
      <c r="P315" s="47"/>
      <c r="Q315" s="47"/>
      <c r="R315" s="47"/>
      <c r="S315" s="47"/>
      <c r="T315" s="47"/>
      <c r="U315" s="47"/>
      <c r="V315" s="47"/>
      <c r="W315" s="47"/>
      <c r="X315" s="47"/>
      <c r="Y315" s="47"/>
      <c r="Z315" s="47"/>
    </row>
    <row r="316" spans="1:26" ht="15.75" customHeight="1">
      <c r="A316" s="1"/>
      <c r="B316" s="2"/>
      <c r="C316" s="2"/>
      <c r="D316" s="2"/>
      <c r="E316" s="2"/>
      <c r="F316" s="3"/>
      <c r="G316" s="3"/>
      <c r="H316" s="47"/>
      <c r="I316" s="47"/>
      <c r="J316" s="231"/>
      <c r="K316" s="47"/>
      <c r="L316" s="47"/>
      <c r="M316" s="47"/>
      <c r="N316" s="47"/>
      <c r="O316" s="47"/>
      <c r="P316" s="47"/>
      <c r="Q316" s="47"/>
      <c r="R316" s="47"/>
      <c r="S316" s="47"/>
      <c r="T316" s="47"/>
      <c r="U316" s="47"/>
      <c r="V316" s="47"/>
      <c r="W316" s="47"/>
      <c r="X316" s="47"/>
      <c r="Y316" s="47"/>
      <c r="Z316" s="47"/>
    </row>
    <row r="317" spans="1:26" ht="15.75" customHeight="1">
      <c r="A317" s="1"/>
      <c r="B317" s="2"/>
      <c r="C317" s="2"/>
      <c r="D317" s="2"/>
      <c r="E317" s="2"/>
      <c r="F317" s="3"/>
      <c r="G317" s="3"/>
      <c r="H317" s="47"/>
      <c r="I317" s="47"/>
      <c r="J317" s="231"/>
      <c r="K317" s="47"/>
      <c r="L317" s="47"/>
      <c r="M317" s="47"/>
      <c r="N317" s="47"/>
      <c r="O317" s="47"/>
      <c r="P317" s="47"/>
      <c r="Q317" s="47"/>
      <c r="R317" s="47"/>
      <c r="S317" s="47"/>
      <c r="T317" s="47"/>
      <c r="U317" s="47"/>
      <c r="V317" s="47"/>
      <c r="W317" s="47"/>
      <c r="X317" s="47"/>
      <c r="Y317" s="47"/>
      <c r="Z317" s="47"/>
    </row>
    <row r="318" spans="1:26" ht="15.75" customHeight="1">
      <c r="A318" s="1"/>
      <c r="B318" s="2"/>
      <c r="C318" s="2"/>
      <c r="D318" s="2"/>
      <c r="E318" s="2"/>
      <c r="F318" s="3"/>
      <c r="G318" s="3"/>
      <c r="H318" s="47"/>
      <c r="I318" s="47"/>
      <c r="J318" s="231"/>
      <c r="K318" s="47"/>
      <c r="L318" s="47"/>
      <c r="M318" s="47"/>
      <c r="N318" s="47"/>
      <c r="O318" s="47"/>
      <c r="P318" s="47"/>
      <c r="Q318" s="47"/>
      <c r="R318" s="47"/>
      <c r="S318" s="47"/>
      <c r="T318" s="47"/>
      <c r="U318" s="47"/>
      <c r="V318" s="47"/>
      <c r="W318" s="47"/>
      <c r="X318" s="47"/>
      <c r="Y318" s="47"/>
      <c r="Z318" s="47"/>
    </row>
    <row r="319" spans="1:26" ht="15.75" customHeight="1">
      <c r="A319" s="1"/>
      <c r="B319" s="2"/>
      <c r="C319" s="2"/>
      <c r="D319" s="2"/>
      <c r="E319" s="2"/>
      <c r="F319" s="3"/>
      <c r="G319" s="3"/>
      <c r="H319" s="47"/>
      <c r="I319" s="47"/>
      <c r="J319" s="231"/>
      <c r="K319" s="47"/>
      <c r="L319" s="47"/>
      <c r="M319" s="47"/>
      <c r="N319" s="47"/>
      <c r="O319" s="47"/>
      <c r="P319" s="47"/>
      <c r="Q319" s="47"/>
      <c r="R319" s="47"/>
      <c r="S319" s="47"/>
      <c r="T319" s="47"/>
      <c r="U319" s="47"/>
      <c r="V319" s="47"/>
      <c r="W319" s="47"/>
      <c r="X319" s="47"/>
      <c r="Y319" s="47"/>
      <c r="Z319" s="47"/>
    </row>
    <row r="320" spans="1:26" ht="15.75" customHeight="1">
      <c r="A320" s="1"/>
      <c r="B320" s="2"/>
      <c r="C320" s="2"/>
      <c r="D320" s="2"/>
      <c r="E320" s="2"/>
      <c r="F320" s="3"/>
      <c r="G320" s="3"/>
      <c r="H320" s="47"/>
      <c r="I320" s="47"/>
      <c r="J320" s="231"/>
      <c r="K320" s="47"/>
      <c r="L320" s="47"/>
      <c r="M320" s="47"/>
      <c r="N320" s="47"/>
      <c r="O320" s="47"/>
      <c r="P320" s="47"/>
      <c r="Q320" s="47"/>
      <c r="R320" s="47"/>
      <c r="S320" s="47"/>
      <c r="T320" s="47"/>
      <c r="U320" s="47"/>
      <c r="V320" s="47"/>
      <c r="W320" s="47"/>
      <c r="X320" s="47"/>
      <c r="Y320" s="47"/>
      <c r="Z320" s="47"/>
    </row>
    <row r="321" spans="1:26" ht="15.75" customHeight="1">
      <c r="A321" s="1"/>
      <c r="B321" s="2"/>
      <c r="C321" s="2"/>
      <c r="D321" s="2"/>
      <c r="E321" s="2"/>
      <c r="F321" s="3"/>
      <c r="G321" s="3"/>
      <c r="H321" s="47"/>
      <c r="I321" s="47"/>
      <c r="J321" s="231"/>
      <c r="K321" s="47"/>
      <c r="L321" s="47"/>
      <c r="M321" s="47"/>
      <c r="N321" s="47"/>
      <c r="O321" s="47"/>
      <c r="P321" s="47"/>
      <c r="Q321" s="47"/>
      <c r="R321" s="47"/>
      <c r="S321" s="47"/>
      <c r="T321" s="47"/>
      <c r="U321" s="47"/>
      <c r="V321" s="47"/>
      <c r="W321" s="47"/>
      <c r="X321" s="47"/>
      <c r="Y321" s="47"/>
      <c r="Z321" s="47"/>
    </row>
    <row r="322" spans="1:26" ht="15.75" customHeight="1">
      <c r="A322" s="1"/>
      <c r="B322" s="2"/>
      <c r="C322" s="2"/>
      <c r="D322" s="2"/>
      <c r="E322" s="2"/>
      <c r="F322" s="3"/>
      <c r="G322" s="3"/>
      <c r="H322" s="47"/>
      <c r="I322" s="47"/>
      <c r="J322" s="231"/>
      <c r="K322" s="47"/>
      <c r="L322" s="47"/>
      <c r="M322" s="47"/>
      <c r="N322" s="47"/>
      <c r="O322" s="47"/>
      <c r="P322" s="47"/>
      <c r="Q322" s="47"/>
      <c r="R322" s="47"/>
      <c r="S322" s="47"/>
      <c r="T322" s="47"/>
      <c r="U322" s="47"/>
      <c r="V322" s="47"/>
      <c r="W322" s="47"/>
      <c r="X322" s="47"/>
      <c r="Y322" s="47"/>
      <c r="Z322" s="47"/>
    </row>
    <row r="323" spans="1:26" ht="15.75" customHeight="1">
      <c r="A323" s="1"/>
      <c r="B323" s="2"/>
      <c r="C323" s="2"/>
      <c r="D323" s="2"/>
      <c r="E323" s="2"/>
      <c r="F323" s="3"/>
      <c r="G323" s="3"/>
      <c r="H323" s="47"/>
      <c r="I323" s="47"/>
      <c r="J323" s="231"/>
      <c r="K323" s="47"/>
      <c r="L323" s="47"/>
      <c r="M323" s="47"/>
      <c r="N323" s="47"/>
      <c r="O323" s="47"/>
      <c r="P323" s="47"/>
      <c r="Q323" s="47"/>
      <c r="R323" s="47"/>
      <c r="S323" s="47"/>
      <c r="T323" s="47"/>
      <c r="U323" s="47"/>
      <c r="V323" s="47"/>
      <c r="W323" s="47"/>
      <c r="X323" s="47"/>
      <c r="Y323" s="47"/>
      <c r="Z323" s="47"/>
    </row>
    <row r="324" spans="1:26" ht="15.75" customHeight="1">
      <c r="A324" s="1"/>
      <c r="B324" s="2"/>
      <c r="C324" s="2"/>
      <c r="D324" s="2"/>
      <c r="E324" s="2"/>
      <c r="F324" s="3"/>
      <c r="G324" s="3"/>
      <c r="H324" s="47"/>
      <c r="I324" s="47"/>
      <c r="J324" s="231"/>
      <c r="K324" s="47"/>
      <c r="L324" s="47"/>
      <c r="M324" s="47"/>
      <c r="N324" s="47"/>
      <c r="O324" s="47"/>
      <c r="P324" s="47"/>
      <c r="Q324" s="47"/>
      <c r="R324" s="47"/>
      <c r="S324" s="47"/>
      <c r="T324" s="47"/>
      <c r="U324" s="47"/>
      <c r="V324" s="47"/>
      <c r="W324" s="47"/>
      <c r="X324" s="47"/>
      <c r="Y324" s="47"/>
      <c r="Z324" s="47"/>
    </row>
    <row r="325" spans="1:26" ht="15.75" customHeight="1">
      <c r="A325" s="1"/>
      <c r="B325" s="2"/>
      <c r="C325" s="2"/>
      <c r="D325" s="2"/>
      <c r="E325" s="2"/>
      <c r="F325" s="3"/>
      <c r="G325" s="3"/>
      <c r="H325" s="47"/>
      <c r="I325" s="47"/>
      <c r="J325" s="231"/>
      <c r="K325" s="47"/>
      <c r="L325" s="47"/>
      <c r="M325" s="47"/>
      <c r="N325" s="47"/>
      <c r="O325" s="47"/>
      <c r="P325" s="47"/>
      <c r="Q325" s="47"/>
      <c r="R325" s="47"/>
      <c r="S325" s="47"/>
      <c r="T325" s="47"/>
      <c r="U325" s="47"/>
      <c r="V325" s="47"/>
      <c r="W325" s="47"/>
      <c r="X325" s="47"/>
      <c r="Y325" s="47"/>
      <c r="Z325" s="47"/>
    </row>
    <row r="326" spans="1:26" ht="15.75" customHeight="1">
      <c r="A326" s="1"/>
      <c r="B326" s="2"/>
      <c r="C326" s="2"/>
      <c r="D326" s="2"/>
      <c r="E326" s="2"/>
      <c r="F326" s="3"/>
      <c r="G326" s="3"/>
      <c r="H326" s="47"/>
      <c r="I326" s="47"/>
      <c r="J326" s="231"/>
      <c r="K326" s="47"/>
      <c r="L326" s="47"/>
      <c r="M326" s="47"/>
      <c r="N326" s="47"/>
      <c r="O326" s="47"/>
      <c r="P326" s="47"/>
      <c r="Q326" s="47"/>
      <c r="R326" s="47"/>
      <c r="S326" s="47"/>
      <c r="T326" s="47"/>
      <c r="U326" s="47"/>
      <c r="V326" s="47"/>
      <c r="W326" s="47"/>
      <c r="X326" s="47"/>
      <c r="Y326" s="47"/>
      <c r="Z326" s="47"/>
    </row>
    <row r="327" spans="1:26" ht="15.75" customHeight="1">
      <c r="A327" s="1"/>
      <c r="B327" s="2"/>
      <c r="C327" s="2"/>
      <c r="D327" s="2"/>
      <c r="E327" s="2"/>
      <c r="F327" s="3"/>
      <c r="G327" s="3"/>
      <c r="H327" s="47"/>
      <c r="I327" s="47"/>
      <c r="J327" s="231"/>
      <c r="K327" s="47"/>
      <c r="L327" s="47"/>
      <c r="M327" s="47"/>
      <c r="N327" s="47"/>
      <c r="O327" s="47"/>
      <c r="P327" s="47"/>
      <c r="Q327" s="47"/>
      <c r="R327" s="47"/>
      <c r="S327" s="47"/>
      <c r="T327" s="47"/>
      <c r="U327" s="47"/>
      <c r="V327" s="47"/>
      <c r="W327" s="47"/>
      <c r="X327" s="47"/>
      <c r="Y327" s="47"/>
      <c r="Z327" s="47"/>
    </row>
    <row r="328" spans="1:26" ht="15.75" customHeight="1">
      <c r="A328" s="1"/>
      <c r="B328" s="2"/>
      <c r="C328" s="2"/>
      <c r="D328" s="2"/>
      <c r="E328" s="2"/>
      <c r="F328" s="3"/>
      <c r="G328" s="3"/>
      <c r="H328" s="47"/>
      <c r="I328" s="47"/>
      <c r="J328" s="231"/>
      <c r="K328" s="47"/>
      <c r="L328" s="47"/>
      <c r="M328" s="47"/>
      <c r="N328" s="47"/>
      <c r="O328" s="47"/>
      <c r="P328" s="47"/>
      <c r="Q328" s="47"/>
      <c r="R328" s="47"/>
      <c r="S328" s="47"/>
      <c r="T328" s="47"/>
      <c r="U328" s="47"/>
      <c r="V328" s="47"/>
      <c r="W328" s="47"/>
      <c r="X328" s="47"/>
      <c r="Y328" s="47"/>
      <c r="Z328" s="47"/>
    </row>
    <row r="329" spans="1:26" ht="15.75" customHeight="1">
      <c r="A329" s="1"/>
      <c r="B329" s="2"/>
      <c r="C329" s="2"/>
      <c r="D329" s="2"/>
      <c r="E329" s="2"/>
      <c r="F329" s="3"/>
      <c r="G329" s="3"/>
      <c r="H329" s="47"/>
      <c r="I329" s="47"/>
      <c r="J329" s="231"/>
      <c r="K329" s="47"/>
      <c r="L329" s="47"/>
      <c r="M329" s="47"/>
      <c r="N329" s="47"/>
      <c r="O329" s="47"/>
      <c r="P329" s="47"/>
      <c r="Q329" s="47"/>
      <c r="R329" s="47"/>
      <c r="S329" s="47"/>
      <c r="T329" s="47"/>
      <c r="U329" s="47"/>
      <c r="V329" s="47"/>
      <c r="W329" s="47"/>
      <c r="X329" s="47"/>
      <c r="Y329" s="47"/>
      <c r="Z329" s="47"/>
    </row>
    <row r="330" spans="1:26" ht="15.75" customHeight="1">
      <c r="A330" s="1"/>
      <c r="B330" s="2"/>
      <c r="C330" s="2"/>
      <c r="D330" s="2"/>
      <c r="E330" s="2"/>
      <c r="F330" s="3"/>
      <c r="G330" s="3"/>
      <c r="H330" s="47"/>
      <c r="I330" s="47"/>
      <c r="J330" s="231"/>
      <c r="K330" s="47"/>
      <c r="L330" s="47"/>
      <c r="M330" s="47"/>
      <c r="N330" s="47"/>
      <c r="O330" s="47"/>
      <c r="P330" s="47"/>
      <c r="Q330" s="47"/>
      <c r="R330" s="47"/>
      <c r="S330" s="47"/>
      <c r="T330" s="47"/>
      <c r="U330" s="47"/>
      <c r="V330" s="47"/>
      <c r="W330" s="47"/>
      <c r="X330" s="47"/>
      <c r="Y330" s="47"/>
      <c r="Z330" s="47"/>
    </row>
    <row r="331" spans="1:26" ht="15.75" customHeight="1">
      <c r="A331" s="1"/>
      <c r="B331" s="2"/>
      <c r="C331" s="2"/>
      <c r="D331" s="2"/>
      <c r="E331" s="2"/>
      <c r="F331" s="3"/>
      <c r="G331" s="3"/>
      <c r="H331" s="47"/>
      <c r="I331" s="47"/>
      <c r="J331" s="231"/>
      <c r="K331" s="47"/>
      <c r="L331" s="47"/>
      <c r="M331" s="47"/>
      <c r="N331" s="47"/>
      <c r="O331" s="47"/>
      <c r="P331" s="47"/>
      <c r="Q331" s="47"/>
      <c r="R331" s="47"/>
      <c r="S331" s="47"/>
      <c r="T331" s="47"/>
      <c r="U331" s="47"/>
      <c r="V331" s="47"/>
      <c r="W331" s="47"/>
      <c r="X331" s="47"/>
      <c r="Y331" s="47"/>
      <c r="Z331" s="47"/>
    </row>
    <row r="332" spans="1:26" ht="15.75" customHeight="1">
      <c r="A332" s="1"/>
      <c r="B332" s="2"/>
      <c r="C332" s="2"/>
      <c r="D332" s="2"/>
      <c r="E332" s="2"/>
      <c r="F332" s="3"/>
      <c r="G332" s="3"/>
      <c r="H332" s="47"/>
      <c r="I332" s="47"/>
      <c r="J332" s="231"/>
      <c r="K332" s="47"/>
      <c r="L332" s="47"/>
      <c r="M332" s="47"/>
      <c r="N332" s="47"/>
      <c r="O332" s="47"/>
      <c r="P332" s="47"/>
      <c r="Q332" s="47"/>
      <c r="R332" s="47"/>
      <c r="S332" s="47"/>
      <c r="T332" s="47"/>
      <c r="U332" s="47"/>
      <c r="V332" s="47"/>
      <c r="W332" s="47"/>
      <c r="X332" s="47"/>
      <c r="Y332" s="47"/>
      <c r="Z332" s="47"/>
    </row>
    <row r="333" spans="1:26" ht="15.75" customHeight="1">
      <c r="A333" s="1"/>
      <c r="B333" s="2"/>
      <c r="C333" s="2"/>
      <c r="D333" s="2"/>
      <c r="E333" s="2"/>
      <c r="F333" s="3"/>
      <c r="G333" s="3"/>
      <c r="H333" s="47"/>
      <c r="I333" s="47"/>
      <c r="J333" s="231"/>
      <c r="K333" s="47"/>
      <c r="L333" s="47"/>
      <c r="M333" s="47"/>
      <c r="N333" s="47"/>
      <c r="O333" s="47"/>
      <c r="P333" s="47"/>
      <c r="Q333" s="47"/>
      <c r="R333" s="47"/>
      <c r="S333" s="47"/>
      <c r="T333" s="47"/>
      <c r="U333" s="47"/>
      <c r="V333" s="47"/>
      <c r="W333" s="47"/>
      <c r="X333" s="47"/>
      <c r="Y333" s="47"/>
      <c r="Z333" s="47"/>
    </row>
    <row r="334" spans="1:26" ht="15.75" customHeight="1">
      <c r="A334" s="1"/>
      <c r="B334" s="2"/>
      <c r="C334" s="2"/>
      <c r="D334" s="2"/>
      <c r="E334" s="2"/>
      <c r="F334" s="3"/>
      <c r="G334" s="3"/>
      <c r="H334" s="47"/>
      <c r="I334" s="47"/>
      <c r="J334" s="231"/>
      <c r="K334" s="47"/>
      <c r="L334" s="47"/>
      <c r="M334" s="47"/>
      <c r="N334" s="47"/>
      <c r="O334" s="47"/>
      <c r="P334" s="47"/>
      <c r="Q334" s="47"/>
      <c r="R334" s="47"/>
      <c r="S334" s="47"/>
      <c r="T334" s="47"/>
      <c r="U334" s="47"/>
      <c r="V334" s="47"/>
      <c r="W334" s="47"/>
      <c r="X334" s="47"/>
      <c r="Y334" s="47"/>
      <c r="Z334" s="47"/>
    </row>
    <row r="335" spans="1:26" ht="15.75" customHeight="1">
      <c r="A335" s="1"/>
      <c r="B335" s="2"/>
      <c r="C335" s="2"/>
      <c r="D335" s="2"/>
      <c r="E335" s="2"/>
      <c r="F335" s="3"/>
      <c r="G335" s="3"/>
      <c r="H335" s="47"/>
      <c r="I335" s="47"/>
      <c r="J335" s="231"/>
      <c r="K335" s="47"/>
      <c r="L335" s="47"/>
      <c r="M335" s="47"/>
      <c r="N335" s="47"/>
      <c r="O335" s="47"/>
      <c r="P335" s="47"/>
      <c r="Q335" s="47"/>
      <c r="R335" s="47"/>
      <c r="S335" s="47"/>
      <c r="T335" s="47"/>
      <c r="U335" s="47"/>
      <c r="V335" s="47"/>
      <c r="W335" s="47"/>
      <c r="X335" s="47"/>
      <c r="Y335" s="47"/>
      <c r="Z335" s="47"/>
    </row>
    <row r="336" spans="1:26" ht="15.75" customHeight="1">
      <c r="A336" s="1"/>
      <c r="B336" s="2"/>
      <c r="C336" s="2"/>
      <c r="D336" s="2"/>
      <c r="E336" s="2"/>
      <c r="F336" s="3"/>
      <c r="G336" s="3"/>
      <c r="H336" s="47"/>
      <c r="I336" s="47"/>
      <c r="J336" s="231"/>
      <c r="K336" s="47"/>
      <c r="L336" s="47"/>
      <c r="M336" s="47"/>
      <c r="N336" s="47"/>
      <c r="O336" s="47"/>
      <c r="P336" s="47"/>
      <c r="Q336" s="47"/>
      <c r="R336" s="47"/>
      <c r="S336" s="47"/>
      <c r="T336" s="47"/>
      <c r="U336" s="47"/>
      <c r="V336" s="47"/>
      <c r="W336" s="47"/>
      <c r="X336" s="47"/>
      <c r="Y336" s="47"/>
      <c r="Z336" s="47"/>
    </row>
    <row r="337" spans="1:26" ht="15.75" customHeight="1">
      <c r="A337" s="1"/>
      <c r="B337" s="2"/>
      <c r="C337" s="2"/>
      <c r="D337" s="2"/>
      <c r="E337" s="2"/>
      <c r="F337" s="3"/>
      <c r="G337" s="3"/>
      <c r="H337" s="47"/>
      <c r="I337" s="47"/>
      <c r="J337" s="231"/>
      <c r="K337" s="47"/>
      <c r="L337" s="47"/>
      <c r="M337" s="47"/>
      <c r="N337" s="47"/>
      <c r="O337" s="47"/>
      <c r="P337" s="47"/>
      <c r="Q337" s="47"/>
      <c r="R337" s="47"/>
      <c r="S337" s="47"/>
      <c r="T337" s="47"/>
      <c r="U337" s="47"/>
      <c r="V337" s="47"/>
      <c r="W337" s="47"/>
      <c r="X337" s="47"/>
      <c r="Y337" s="47"/>
      <c r="Z337" s="47"/>
    </row>
    <row r="338" spans="1:26" ht="15.75" customHeight="1">
      <c r="A338" s="1"/>
      <c r="B338" s="2"/>
      <c r="C338" s="2"/>
      <c r="D338" s="2"/>
      <c r="E338" s="2"/>
      <c r="F338" s="3"/>
      <c r="G338" s="3"/>
      <c r="H338" s="47"/>
      <c r="I338" s="47"/>
      <c r="J338" s="231"/>
      <c r="K338" s="47"/>
      <c r="L338" s="47"/>
      <c r="M338" s="47"/>
      <c r="N338" s="47"/>
      <c r="O338" s="47"/>
      <c r="P338" s="47"/>
      <c r="Q338" s="47"/>
      <c r="R338" s="47"/>
      <c r="S338" s="47"/>
      <c r="T338" s="47"/>
      <c r="U338" s="47"/>
      <c r="V338" s="47"/>
      <c r="W338" s="47"/>
      <c r="X338" s="47"/>
      <c r="Y338" s="47"/>
      <c r="Z338" s="47"/>
    </row>
    <row r="339" spans="1:26" ht="15.75" customHeight="1">
      <c r="A339" s="1"/>
      <c r="B339" s="2"/>
      <c r="C339" s="2"/>
      <c r="D339" s="2"/>
      <c r="E339" s="2"/>
      <c r="F339" s="3"/>
      <c r="G339" s="3"/>
      <c r="H339" s="47"/>
      <c r="I339" s="47"/>
      <c r="J339" s="231"/>
      <c r="K339" s="47"/>
      <c r="L339" s="47"/>
      <c r="M339" s="47"/>
      <c r="N339" s="47"/>
      <c r="O339" s="47"/>
      <c r="P339" s="47"/>
      <c r="Q339" s="47"/>
      <c r="R339" s="47"/>
      <c r="S339" s="47"/>
      <c r="T339" s="47"/>
      <c r="U339" s="47"/>
      <c r="V339" s="47"/>
      <c r="W339" s="47"/>
      <c r="X339" s="47"/>
      <c r="Y339" s="47"/>
      <c r="Z339" s="47"/>
    </row>
    <row r="340" spans="1:26" ht="15.75" customHeight="1">
      <c r="A340" s="1"/>
      <c r="B340" s="2"/>
      <c r="C340" s="2"/>
      <c r="D340" s="2"/>
      <c r="E340" s="2"/>
      <c r="F340" s="3"/>
      <c r="G340" s="3"/>
      <c r="H340" s="47"/>
      <c r="I340" s="47"/>
      <c r="J340" s="231"/>
      <c r="K340" s="47"/>
      <c r="L340" s="47"/>
      <c r="M340" s="47"/>
      <c r="N340" s="47"/>
      <c r="O340" s="47"/>
      <c r="P340" s="47"/>
      <c r="Q340" s="47"/>
      <c r="R340" s="47"/>
      <c r="S340" s="47"/>
      <c r="T340" s="47"/>
      <c r="U340" s="47"/>
      <c r="V340" s="47"/>
      <c r="W340" s="47"/>
      <c r="X340" s="47"/>
      <c r="Y340" s="47"/>
      <c r="Z340" s="47"/>
    </row>
    <row r="341" spans="1:26" ht="15.75" customHeight="1">
      <c r="A341" s="1"/>
      <c r="B341" s="2"/>
      <c r="C341" s="2"/>
      <c r="D341" s="2"/>
      <c r="E341" s="2"/>
      <c r="F341" s="3"/>
      <c r="G341" s="3"/>
      <c r="H341" s="47"/>
      <c r="I341" s="47"/>
      <c r="J341" s="231"/>
      <c r="K341" s="47"/>
      <c r="L341" s="47"/>
      <c r="M341" s="47"/>
      <c r="N341" s="47"/>
      <c r="O341" s="47"/>
      <c r="P341" s="47"/>
      <c r="Q341" s="47"/>
      <c r="R341" s="47"/>
      <c r="S341" s="47"/>
      <c r="T341" s="47"/>
      <c r="U341" s="47"/>
      <c r="V341" s="47"/>
      <c r="W341" s="47"/>
      <c r="X341" s="47"/>
      <c r="Y341" s="47"/>
      <c r="Z341" s="47"/>
    </row>
    <row r="342" spans="1:26" ht="15.75" customHeight="1">
      <c r="A342" s="1"/>
      <c r="B342" s="2"/>
      <c r="C342" s="2"/>
      <c r="D342" s="2"/>
      <c r="E342" s="2"/>
      <c r="F342" s="3"/>
      <c r="G342" s="3"/>
      <c r="H342" s="47"/>
      <c r="I342" s="47"/>
      <c r="J342" s="231"/>
      <c r="K342" s="47"/>
      <c r="L342" s="47"/>
      <c r="M342" s="47"/>
      <c r="N342" s="47"/>
      <c r="O342" s="47"/>
      <c r="P342" s="47"/>
      <c r="Q342" s="47"/>
      <c r="R342" s="47"/>
      <c r="S342" s="47"/>
      <c r="T342" s="47"/>
      <c r="U342" s="47"/>
      <c r="V342" s="47"/>
      <c r="W342" s="47"/>
      <c r="X342" s="47"/>
      <c r="Y342" s="47"/>
      <c r="Z342" s="47"/>
    </row>
    <row r="343" spans="1:26" ht="15.75" customHeight="1">
      <c r="A343" s="1"/>
      <c r="B343" s="2"/>
      <c r="C343" s="2"/>
      <c r="D343" s="2"/>
      <c r="E343" s="2"/>
      <c r="F343" s="3"/>
      <c r="G343" s="3"/>
      <c r="H343" s="47"/>
      <c r="I343" s="47"/>
      <c r="J343" s="231"/>
      <c r="K343" s="47"/>
      <c r="L343" s="47"/>
      <c r="M343" s="47"/>
      <c r="N343" s="47"/>
      <c r="O343" s="47"/>
      <c r="P343" s="47"/>
      <c r="Q343" s="47"/>
      <c r="R343" s="47"/>
      <c r="S343" s="47"/>
      <c r="T343" s="47"/>
      <c r="U343" s="47"/>
      <c r="V343" s="47"/>
      <c r="W343" s="47"/>
      <c r="X343" s="47"/>
      <c r="Y343" s="47"/>
      <c r="Z343" s="47"/>
    </row>
    <row r="344" spans="1:26" ht="15.75" customHeight="1">
      <c r="A344" s="1"/>
      <c r="B344" s="2"/>
      <c r="C344" s="2"/>
      <c r="D344" s="2"/>
      <c r="E344" s="2"/>
      <c r="F344" s="3"/>
      <c r="G344" s="3"/>
      <c r="H344" s="47"/>
      <c r="I344" s="47"/>
      <c r="J344" s="231"/>
      <c r="K344" s="47"/>
      <c r="L344" s="47"/>
      <c r="M344" s="47"/>
      <c r="N344" s="47"/>
      <c r="O344" s="47"/>
      <c r="P344" s="47"/>
      <c r="Q344" s="47"/>
      <c r="R344" s="47"/>
      <c r="S344" s="47"/>
      <c r="T344" s="47"/>
      <c r="U344" s="47"/>
      <c r="V344" s="47"/>
      <c r="W344" s="47"/>
      <c r="X344" s="47"/>
      <c r="Y344" s="47"/>
      <c r="Z344" s="47"/>
    </row>
    <row r="345" spans="1:26" ht="15.75" customHeight="1">
      <c r="A345" s="1"/>
      <c r="B345" s="2"/>
      <c r="C345" s="2"/>
      <c r="D345" s="2"/>
      <c r="E345" s="2"/>
      <c r="F345" s="3"/>
      <c r="G345" s="3"/>
      <c r="H345" s="47"/>
      <c r="I345" s="47"/>
      <c r="J345" s="231"/>
      <c r="K345" s="47"/>
      <c r="L345" s="47"/>
      <c r="M345" s="47"/>
      <c r="N345" s="47"/>
      <c r="O345" s="47"/>
      <c r="P345" s="47"/>
      <c r="Q345" s="47"/>
      <c r="R345" s="47"/>
      <c r="S345" s="47"/>
      <c r="T345" s="47"/>
      <c r="U345" s="47"/>
      <c r="V345" s="47"/>
      <c r="W345" s="47"/>
      <c r="X345" s="47"/>
      <c r="Y345" s="47"/>
      <c r="Z345" s="47"/>
    </row>
    <row r="346" spans="1:26" ht="15.75" customHeight="1">
      <c r="A346" s="1"/>
      <c r="B346" s="2"/>
      <c r="C346" s="2"/>
      <c r="D346" s="2"/>
      <c r="E346" s="2"/>
      <c r="F346" s="3"/>
      <c r="G346" s="3"/>
      <c r="H346" s="47"/>
      <c r="I346" s="47"/>
      <c r="J346" s="231"/>
      <c r="K346" s="47"/>
      <c r="L346" s="47"/>
      <c r="M346" s="47"/>
      <c r="N346" s="47"/>
      <c r="O346" s="47"/>
      <c r="P346" s="47"/>
      <c r="Q346" s="47"/>
      <c r="R346" s="47"/>
      <c r="S346" s="47"/>
      <c r="T346" s="47"/>
      <c r="U346" s="47"/>
      <c r="V346" s="47"/>
      <c r="W346" s="47"/>
      <c r="X346" s="47"/>
      <c r="Y346" s="47"/>
      <c r="Z346" s="47"/>
    </row>
    <row r="347" spans="1:26" ht="15.75" customHeight="1">
      <c r="A347" s="1"/>
      <c r="B347" s="2"/>
      <c r="C347" s="2"/>
      <c r="D347" s="2"/>
      <c r="E347" s="2"/>
      <c r="F347" s="3"/>
      <c r="G347" s="3"/>
      <c r="H347" s="47"/>
      <c r="I347" s="47"/>
      <c r="J347" s="231"/>
      <c r="K347" s="47"/>
      <c r="L347" s="47"/>
      <c r="M347" s="47"/>
      <c r="N347" s="47"/>
      <c r="O347" s="47"/>
      <c r="P347" s="47"/>
      <c r="Q347" s="47"/>
      <c r="R347" s="47"/>
      <c r="S347" s="47"/>
      <c r="T347" s="47"/>
      <c r="U347" s="47"/>
      <c r="V347" s="47"/>
      <c r="W347" s="47"/>
      <c r="X347" s="47"/>
      <c r="Y347" s="47"/>
      <c r="Z347" s="47"/>
    </row>
    <row r="348" spans="1:26" ht="15.75" customHeight="1">
      <c r="A348" s="1"/>
      <c r="B348" s="2"/>
      <c r="C348" s="2"/>
      <c r="D348" s="2"/>
      <c r="E348" s="2"/>
      <c r="F348" s="3"/>
      <c r="G348" s="3"/>
      <c r="H348" s="47"/>
      <c r="I348" s="47"/>
      <c r="J348" s="231"/>
      <c r="K348" s="47"/>
      <c r="L348" s="47"/>
      <c r="M348" s="47"/>
      <c r="N348" s="47"/>
      <c r="O348" s="47"/>
      <c r="P348" s="47"/>
      <c r="Q348" s="47"/>
      <c r="R348" s="47"/>
      <c r="S348" s="47"/>
      <c r="T348" s="47"/>
      <c r="U348" s="47"/>
      <c r="V348" s="47"/>
      <c r="W348" s="47"/>
      <c r="X348" s="47"/>
      <c r="Y348" s="47"/>
      <c r="Z348" s="47"/>
    </row>
    <row r="349" spans="1:26" ht="15.75" customHeight="1">
      <c r="A349" s="1"/>
      <c r="B349" s="2"/>
      <c r="C349" s="2"/>
      <c r="D349" s="2"/>
      <c r="E349" s="2"/>
      <c r="F349" s="3"/>
      <c r="G349" s="3"/>
      <c r="H349" s="47"/>
      <c r="I349" s="47"/>
      <c r="J349" s="231"/>
      <c r="K349" s="47"/>
      <c r="L349" s="47"/>
      <c r="M349" s="47"/>
      <c r="N349" s="47"/>
      <c r="O349" s="47"/>
      <c r="P349" s="47"/>
      <c r="Q349" s="47"/>
      <c r="R349" s="47"/>
      <c r="S349" s="47"/>
      <c r="T349" s="47"/>
      <c r="U349" s="47"/>
      <c r="V349" s="47"/>
      <c r="W349" s="47"/>
      <c r="X349" s="47"/>
      <c r="Y349" s="47"/>
      <c r="Z349" s="47"/>
    </row>
    <row r="350" spans="1:26" ht="15.75" customHeight="1">
      <c r="A350" s="1"/>
      <c r="B350" s="2"/>
      <c r="C350" s="2"/>
      <c r="D350" s="2"/>
      <c r="E350" s="2"/>
      <c r="F350" s="3"/>
      <c r="G350" s="3"/>
      <c r="H350" s="47"/>
      <c r="I350" s="47"/>
      <c r="J350" s="231"/>
      <c r="K350" s="47"/>
      <c r="L350" s="47"/>
      <c r="M350" s="47"/>
      <c r="N350" s="47"/>
      <c r="O350" s="47"/>
      <c r="P350" s="47"/>
      <c r="Q350" s="47"/>
      <c r="R350" s="47"/>
      <c r="S350" s="47"/>
      <c r="T350" s="47"/>
      <c r="U350" s="47"/>
      <c r="V350" s="47"/>
      <c r="W350" s="47"/>
      <c r="X350" s="47"/>
      <c r="Y350" s="47"/>
      <c r="Z350" s="47"/>
    </row>
    <row r="351" spans="1:26" ht="15.75" customHeight="1">
      <c r="A351" s="1"/>
      <c r="B351" s="2"/>
      <c r="C351" s="2"/>
      <c r="D351" s="2"/>
      <c r="E351" s="2"/>
      <c r="F351" s="3"/>
      <c r="G351" s="3"/>
      <c r="H351" s="47"/>
      <c r="I351" s="47"/>
      <c r="J351" s="231"/>
      <c r="K351" s="47"/>
      <c r="L351" s="47"/>
      <c r="M351" s="47"/>
      <c r="N351" s="47"/>
      <c r="O351" s="47"/>
      <c r="P351" s="47"/>
      <c r="Q351" s="47"/>
      <c r="R351" s="47"/>
      <c r="S351" s="47"/>
      <c r="T351" s="47"/>
      <c r="U351" s="47"/>
      <c r="V351" s="47"/>
      <c r="W351" s="47"/>
      <c r="X351" s="47"/>
      <c r="Y351" s="47"/>
      <c r="Z351" s="47"/>
    </row>
    <row r="352" spans="1:26" ht="15.75" customHeight="1">
      <c r="A352" s="1"/>
      <c r="B352" s="2"/>
      <c r="C352" s="2"/>
      <c r="D352" s="2"/>
      <c r="E352" s="2"/>
      <c r="F352" s="3"/>
      <c r="G352" s="3"/>
      <c r="H352" s="47"/>
      <c r="I352" s="47"/>
      <c r="J352" s="231"/>
      <c r="K352" s="47"/>
      <c r="L352" s="47"/>
      <c r="M352" s="47"/>
      <c r="N352" s="47"/>
      <c r="O352" s="47"/>
      <c r="P352" s="47"/>
      <c r="Q352" s="47"/>
      <c r="R352" s="47"/>
      <c r="S352" s="47"/>
      <c r="T352" s="47"/>
      <c r="U352" s="47"/>
      <c r="V352" s="47"/>
      <c r="W352" s="47"/>
      <c r="X352" s="47"/>
      <c r="Y352" s="47"/>
      <c r="Z352" s="47"/>
    </row>
    <row r="353" spans="1:26" ht="15.75" customHeight="1">
      <c r="A353" s="1"/>
      <c r="B353" s="2"/>
      <c r="C353" s="2"/>
      <c r="D353" s="2"/>
      <c r="E353" s="2"/>
      <c r="F353" s="3"/>
      <c r="G353" s="3"/>
      <c r="H353" s="47"/>
      <c r="I353" s="47"/>
      <c r="J353" s="231"/>
      <c r="K353" s="47"/>
      <c r="L353" s="47"/>
      <c r="M353" s="47"/>
      <c r="N353" s="47"/>
      <c r="O353" s="47"/>
      <c r="P353" s="47"/>
      <c r="Q353" s="47"/>
      <c r="R353" s="47"/>
      <c r="S353" s="47"/>
      <c r="T353" s="47"/>
      <c r="U353" s="47"/>
      <c r="V353" s="47"/>
      <c r="W353" s="47"/>
      <c r="X353" s="47"/>
      <c r="Y353" s="47"/>
      <c r="Z353" s="47"/>
    </row>
    <row r="354" spans="1:26" ht="15.75" customHeight="1">
      <c r="A354" s="1"/>
      <c r="B354" s="2"/>
      <c r="C354" s="2"/>
      <c r="D354" s="2"/>
      <c r="E354" s="2"/>
      <c r="F354" s="3"/>
      <c r="G354" s="3"/>
      <c r="H354" s="47"/>
      <c r="I354" s="47"/>
      <c r="J354" s="231"/>
      <c r="K354" s="47"/>
      <c r="L354" s="47"/>
      <c r="M354" s="47"/>
      <c r="N354" s="47"/>
      <c r="O354" s="47"/>
      <c r="P354" s="47"/>
      <c r="Q354" s="47"/>
      <c r="R354" s="47"/>
      <c r="S354" s="47"/>
      <c r="T354" s="47"/>
      <c r="U354" s="47"/>
      <c r="V354" s="47"/>
      <c r="W354" s="47"/>
      <c r="X354" s="47"/>
      <c r="Y354" s="47"/>
      <c r="Z354" s="47"/>
    </row>
    <row r="355" spans="1:26" ht="15.75" customHeight="1">
      <c r="A355" s="1"/>
      <c r="B355" s="2"/>
      <c r="C355" s="2"/>
      <c r="D355" s="2"/>
      <c r="E355" s="2"/>
      <c r="F355" s="3"/>
      <c r="G355" s="3"/>
      <c r="H355" s="47"/>
      <c r="I355" s="47"/>
      <c r="J355" s="231"/>
      <c r="K355" s="47"/>
      <c r="L355" s="47"/>
      <c r="M355" s="47"/>
      <c r="N355" s="47"/>
      <c r="O355" s="47"/>
      <c r="P355" s="47"/>
      <c r="Q355" s="47"/>
      <c r="R355" s="47"/>
      <c r="S355" s="47"/>
      <c r="T355" s="47"/>
      <c r="U355" s="47"/>
      <c r="V355" s="47"/>
      <c r="W355" s="47"/>
      <c r="X355" s="47"/>
      <c r="Y355" s="47"/>
      <c r="Z355" s="47"/>
    </row>
    <row r="356" spans="1:26" ht="15.75" customHeight="1">
      <c r="A356" s="1"/>
      <c r="B356" s="2"/>
      <c r="C356" s="2"/>
      <c r="D356" s="2"/>
      <c r="E356" s="2"/>
      <c r="F356" s="3"/>
      <c r="G356" s="3"/>
      <c r="H356" s="47"/>
      <c r="I356" s="47"/>
      <c r="J356" s="231"/>
      <c r="K356" s="47"/>
      <c r="L356" s="47"/>
      <c r="M356" s="47"/>
      <c r="N356" s="47"/>
      <c r="O356" s="47"/>
      <c r="P356" s="47"/>
      <c r="Q356" s="47"/>
      <c r="R356" s="47"/>
      <c r="S356" s="47"/>
      <c r="T356" s="47"/>
      <c r="U356" s="47"/>
      <c r="V356" s="47"/>
      <c r="W356" s="47"/>
      <c r="X356" s="47"/>
      <c r="Y356" s="47"/>
      <c r="Z356" s="47"/>
    </row>
    <row r="357" spans="1:26" ht="15.75" customHeight="1">
      <c r="A357" s="1"/>
      <c r="B357" s="2"/>
      <c r="C357" s="2"/>
      <c r="D357" s="2"/>
      <c r="E357" s="2"/>
      <c r="F357" s="3"/>
      <c r="G357" s="3"/>
      <c r="H357" s="47"/>
      <c r="I357" s="47"/>
      <c r="J357" s="231"/>
      <c r="K357" s="47"/>
      <c r="L357" s="47"/>
      <c r="M357" s="47"/>
      <c r="N357" s="47"/>
      <c r="O357" s="47"/>
      <c r="P357" s="47"/>
      <c r="Q357" s="47"/>
      <c r="R357" s="47"/>
      <c r="S357" s="47"/>
      <c r="T357" s="47"/>
      <c r="U357" s="47"/>
      <c r="V357" s="47"/>
      <c r="W357" s="47"/>
      <c r="X357" s="47"/>
      <c r="Y357" s="47"/>
      <c r="Z357" s="47"/>
    </row>
    <row r="358" spans="1:26" ht="15.75" customHeight="1">
      <c r="A358" s="1"/>
      <c r="B358" s="2"/>
      <c r="C358" s="2"/>
      <c r="D358" s="2"/>
      <c r="E358" s="2"/>
      <c r="F358" s="3"/>
      <c r="G358" s="3"/>
      <c r="H358" s="47"/>
      <c r="I358" s="47"/>
      <c r="J358" s="231"/>
      <c r="K358" s="47"/>
      <c r="L358" s="47"/>
      <c r="M358" s="47"/>
      <c r="N358" s="47"/>
      <c r="O358" s="47"/>
      <c r="P358" s="47"/>
      <c r="Q358" s="47"/>
      <c r="R358" s="47"/>
      <c r="S358" s="47"/>
      <c r="T358" s="47"/>
      <c r="U358" s="47"/>
      <c r="V358" s="47"/>
      <c r="W358" s="47"/>
      <c r="X358" s="47"/>
      <c r="Y358" s="47"/>
      <c r="Z358" s="47"/>
    </row>
    <row r="359" spans="1:26" ht="15.75" customHeight="1">
      <c r="A359" s="1"/>
      <c r="B359" s="2"/>
      <c r="C359" s="2"/>
      <c r="D359" s="2"/>
      <c r="E359" s="2"/>
      <c r="F359" s="3"/>
      <c r="G359" s="3"/>
      <c r="H359" s="47"/>
      <c r="I359" s="47"/>
      <c r="J359" s="231"/>
      <c r="K359" s="47"/>
      <c r="L359" s="47"/>
      <c r="M359" s="47"/>
      <c r="N359" s="47"/>
      <c r="O359" s="47"/>
      <c r="P359" s="47"/>
      <c r="Q359" s="47"/>
      <c r="R359" s="47"/>
      <c r="S359" s="47"/>
      <c r="T359" s="47"/>
      <c r="U359" s="47"/>
      <c r="V359" s="47"/>
      <c r="W359" s="47"/>
      <c r="X359" s="47"/>
      <c r="Y359" s="47"/>
      <c r="Z359" s="47"/>
    </row>
    <row r="360" spans="1:26" ht="15.75" customHeight="1">
      <c r="A360" s="1"/>
      <c r="B360" s="2"/>
      <c r="C360" s="2"/>
      <c r="D360" s="2"/>
      <c r="E360" s="2"/>
      <c r="F360" s="3"/>
      <c r="G360" s="3"/>
      <c r="H360" s="47"/>
      <c r="I360" s="47"/>
      <c r="J360" s="231"/>
      <c r="K360" s="47"/>
      <c r="L360" s="47"/>
      <c r="M360" s="47"/>
      <c r="N360" s="47"/>
      <c r="O360" s="47"/>
      <c r="P360" s="47"/>
      <c r="Q360" s="47"/>
      <c r="R360" s="47"/>
      <c r="S360" s="47"/>
      <c r="T360" s="47"/>
      <c r="U360" s="47"/>
      <c r="V360" s="47"/>
      <c r="W360" s="47"/>
      <c r="X360" s="47"/>
      <c r="Y360" s="47"/>
      <c r="Z360" s="47"/>
    </row>
    <row r="361" spans="1:26" ht="15.75" customHeight="1">
      <c r="A361" s="1"/>
      <c r="B361" s="2"/>
      <c r="C361" s="2"/>
      <c r="D361" s="2"/>
      <c r="E361" s="2"/>
      <c r="F361" s="3"/>
      <c r="G361" s="3"/>
      <c r="H361" s="47"/>
      <c r="I361" s="47"/>
      <c r="J361" s="231"/>
      <c r="K361" s="47"/>
      <c r="L361" s="47"/>
      <c r="M361" s="47"/>
      <c r="N361" s="47"/>
      <c r="O361" s="47"/>
      <c r="P361" s="47"/>
      <c r="Q361" s="47"/>
      <c r="R361" s="47"/>
      <c r="S361" s="47"/>
      <c r="T361" s="47"/>
      <c r="U361" s="47"/>
      <c r="V361" s="47"/>
      <c r="W361" s="47"/>
      <c r="X361" s="47"/>
      <c r="Y361" s="47"/>
      <c r="Z361" s="47"/>
    </row>
    <row r="362" spans="1:26" ht="15.75" customHeight="1">
      <c r="A362" s="1"/>
      <c r="B362" s="2"/>
      <c r="C362" s="2"/>
      <c r="D362" s="2"/>
      <c r="E362" s="2"/>
      <c r="F362" s="3"/>
      <c r="G362" s="3"/>
      <c r="H362" s="47"/>
      <c r="I362" s="47"/>
      <c r="J362" s="231"/>
      <c r="K362" s="47"/>
      <c r="L362" s="47"/>
      <c r="M362" s="47"/>
      <c r="N362" s="47"/>
      <c r="O362" s="47"/>
      <c r="P362" s="47"/>
      <c r="Q362" s="47"/>
      <c r="R362" s="47"/>
      <c r="S362" s="47"/>
      <c r="T362" s="47"/>
      <c r="U362" s="47"/>
      <c r="V362" s="47"/>
      <c r="W362" s="47"/>
      <c r="X362" s="47"/>
      <c r="Y362" s="47"/>
      <c r="Z362" s="47"/>
    </row>
    <row r="363" spans="1:26" ht="15.75" customHeight="1">
      <c r="A363" s="1"/>
      <c r="B363" s="2"/>
      <c r="C363" s="2"/>
      <c r="D363" s="2"/>
      <c r="E363" s="2"/>
      <c r="F363" s="3"/>
      <c r="G363" s="3"/>
      <c r="H363" s="47"/>
      <c r="I363" s="47"/>
      <c r="J363" s="231"/>
      <c r="K363" s="47"/>
      <c r="L363" s="47"/>
      <c r="M363" s="47"/>
      <c r="N363" s="47"/>
      <c r="O363" s="47"/>
      <c r="P363" s="47"/>
      <c r="Q363" s="47"/>
      <c r="R363" s="47"/>
      <c r="S363" s="47"/>
      <c r="T363" s="47"/>
      <c r="U363" s="47"/>
      <c r="V363" s="47"/>
      <c r="W363" s="47"/>
      <c r="X363" s="47"/>
      <c r="Y363" s="47"/>
      <c r="Z363" s="47"/>
    </row>
    <row r="364" spans="1:26" ht="15.75" customHeight="1">
      <c r="A364" s="1"/>
      <c r="B364" s="2"/>
      <c r="C364" s="2"/>
      <c r="D364" s="2"/>
      <c r="E364" s="2"/>
      <c r="F364" s="3"/>
      <c r="G364" s="3"/>
      <c r="H364" s="47"/>
      <c r="I364" s="47"/>
      <c r="J364" s="231"/>
      <c r="K364" s="47"/>
      <c r="L364" s="47"/>
      <c r="M364" s="47"/>
      <c r="N364" s="47"/>
      <c r="O364" s="47"/>
      <c r="P364" s="47"/>
      <c r="Q364" s="47"/>
      <c r="R364" s="47"/>
      <c r="S364" s="47"/>
      <c r="T364" s="47"/>
      <c r="U364" s="47"/>
      <c r="V364" s="47"/>
      <c r="W364" s="47"/>
      <c r="X364" s="47"/>
      <c r="Y364" s="47"/>
      <c r="Z364" s="47"/>
    </row>
    <row r="365" spans="1:26" ht="15.75" customHeight="1">
      <c r="A365" s="1"/>
      <c r="B365" s="2"/>
      <c r="C365" s="2"/>
      <c r="D365" s="2"/>
      <c r="E365" s="2"/>
      <c r="F365" s="3"/>
      <c r="G365" s="3"/>
      <c r="H365" s="47"/>
      <c r="I365" s="47"/>
      <c r="J365" s="231"/>
      <c r="K365" s="47"/>
      <c r="L365" s="47"/>
      <c r="M365" s="47"/>
      <c r="N365" s="47"/>
      <c r="O365" s="47"/>
      <c r="P365" s="47"/>
      <c r="Q365" s="47"/>
      <c r="R365" s="47"/>
      <c r="S365" s="47"/>
      <c r="T365" s="47"/>
      <c r="U365" s="47"/>
      <c r="V365" s="47"/>
      <c r="W365" s="47"/>
      <c r="X365" s="47"/>
      <c r="Y365" s="47"/>
      <c r="Z365" s="47"/>
    </row>
    <row r="366" spans="1:26" ht="15.75" customHeight="1">
      <c r="A366" s="1"/>
      <c r="B366" s="2"/>
      <c r="C366" s="2"/>
      <c r="D366" s="2"/>
      <c r="E366" s="2"/>
      <c r="F366" s="3"/>
      <c r="G366" s="3"/>
      <c r="H366" s="47"/>
      <c r="I366" s="47"/>
      <c r="J366" s="231"/>
      <c r="K366" s="47"/>
      <c r="L366" s="47"/>
      <c r="M366" s="47"/>
      <c r="N366" s="47"/>
      <c r="O366" s="47"/>
      <c r="P366" s="47"/>
      <c r="Q366" s="47"/>
      <c r="R366" s="47"/>
      <c r="S366" s="47"/>
      <c r="T366" s="47"/>
      <c r="U366" s="47"/>
      <c r="V366" s="47"/>
      <c r="W366" s="47"/>
      <c r="X366" s="47"/>
      <c r="Y366" s="47"/>
      <c r="Z366" s="47"/>
    </row>
    <row r="367" spans="1:26" ht="15.75" customHeight="1">
      <c r="A367" s="1"/>
      <c r="B367" s="2"/>
      <c r="C367" s="2"/>
      <c r="D367" s="2"/>
      <c r="E367" s="2"/>
      <c r="F367" s="3"/>
      <c r="G367" s="3"/>
      <c r="H367" s="47"/>
      <c r="I367" s="47"/>
      <c r="J367" s="231"/>
      <c r="K367" s="47"/>
      <c r="L367" s="47"/>
      <c r="M367" s="47"/>
      <c r="N367" s="47"/>
      <c r="O367" s="47"/>
      <c r="P367" s="47"/>
      <c r="Q367" s="47"/>
      <c r="R367" s="47"/>
      <c r="S367" s="47"/>
      <c r="T367" s="47"/>
      <c r="U367" s="47"/>
      <c r="V367" s="47"/>
      <c r="W367" s="47"/>
      <c r="X367" s="47"/>
      <c r="Y367" s="47"/>
      <c r="Z367" s="47"/>
    </row>
    <row r="368" spans="1:26" ht="15.75" customHeight="1">
      <c r="A368" s="1"/>
      <c r="B368" s="2"/>
      <c r="C368" s="2"/>
      <c r="D368" s="2"/>
      <c r="E368" s="2"/>
      <c r="F368" s="3"/>
      <c r="G368" s="3"/>
      <c r="H368" s="47"/>
      <c r="I368" s="47"/>
      <c r="J368" s="231"/>
      <c r="K368" s="47"/>
      <c r="L368" s="47"/>
      <c r="M368" s="47"/>
      <c r="N368" s="47"/>
      <c r="O368" s="47"/>
      <c r="P368" s="47"/>
      <c r="Q368" s="47"/>
      <c r="R368" s="47"/>
      <c r="S368" s="47"/>
      <c r="T368" s="47"/>
      <c r="U368" s="47"/>
      <c r="V368" s="47"/>
      <c r="W368" s="47"/>
      <c r="X368" s="47"/>
      <c r="Y368" s="47"/>
      <c r="Z368" s="47"/>
    </row>
    <row r="369" spans="1:26" ht="15.75" customHeight="1">
      <c r="A369" s="1"/>
      <c r="B369" s="2"/>
      <c r="C369" s="2"/>
      <c r="D369" s="2"/>
      <c r="E369" s="2"/>
      <c r="F369" s="3"/>
      <c r="G369" s="3"/>
      <c r="H369" s="47"/>
      <c r="I369" s="47"/>
      <c r="J369" s="231"/>
      <c r="K369" s="47"/>
      <c r="L369" s="47"/>
      <c r="M369" s="47"/>
      <c r="N369" s="47"/>
      <c r="O369" s="47"/>
      <c r="P369" s="47"/>
      <c r="Q369" s="47"/>
      <c r="R369" s="47"/>
      <c r="S369" s="47"/>
      <c r="T369" s="47"/>
      <c r="U369" s="47"/>
      <c r="V369" s="47"/>
      <c r="W369" s="47"/>
      <c r="X369" s="47"/>
      <c r="Y369" s="47"/>
      <c r="Z369" s="47"/>
    </row>
    <row r="370" spans="1:26" ht="15.75" customHeight="1">
      <c r="A370" s="1"/>
      <c r="B370" s="2"/>
      <c r="C370" s="2"/>
      <c r="D370" s="2"/>
      <c r="E370" s="2"/>
      <c r="F370" s="3"/>
      <c r="G370" s="3"/>
      <c r="H370" s="47"/>
      <c r="I370" s="47"/>
      <c r="J370" s="231"/>
      <c r="K370" s="47"/>
      <c r="L370" s="47"/>
      <c r="M370" s="47"/>
      <c r="N370" s="47"/>
      <c r="O370" s="47"/>
      <c r="P370" s="47"/>
      <c r="Q370" s="47"/>
      <c r="R370" s="47"/>
      <c r="S370" s="47"/>
      <c r="T370" s="47"/>
      <c r="U370" s="47"/>
      <c r="V370" s="47"/>
      <c r="W370" s="47"/>
      <c r="X370" s="47"/>
      <c r="Y370" s="47"/>
      <c r="Z370" s="47"/>
    </row>
    <row r="371" spans="1:26" ht="15.75" customHeight="1">
      <c r="A371" s="1"/>
      <c r="B371" s="2"/>
      <c r="C371" s="2"/>
      <c r="D371" s="2"/>
      <c r="E371" s="2"/>
      <c r="F371" s="3"/>
      <c r="G371" s="3"/>
      <c r="H371" s="47"/>
      <c r="I371" s="47"/>
      <c r="J371" s="231"/>
      <c r="K371" s="47"/>
      <c r="L371" s="47"/>
      <c r="M371" s="47"/>
      <c r="N371" s="47"/>
      <c r="O371" s="47"/>
      <c r="P371" s="47"/>
      <c r="Q371" s="47"/>
      <c r="R371" s="47"/>
      <c r="S371" s="47"/>
      <c r="T371" s="47"/>
      <c r="U371" s="47"/>
      <c r="V371" s="47"/>
      <c r="W371" s="47"/>
      <c r="X371" s="47"/>
      <c r="Y371" s="47"/>
      <c r="Z371" s="47"/>
    </row>
    <row r="372" spans="1:26" ht="15.75" customHeight="1">
      <c r="A372" s="1"/>
      <c r="B372" s="2"/>
      <c r="C372" s="2"/>
      <c r="D372" s="2"/>
      <c r="E372" s="2"/>
      <c r="F372" s="3"/>
      <c r="G372" s="3"/>
      <c r="H372" s="47"/>
      <c r="I372" s="47"/>
      <c r="J372" s="231"/>
      <c r="K372" s="47"/>
      <c r="L372" s="47"/>
      <c r="M372" s="47"/>
      <c r="N372" s="47"/>
      <c r="O372" s="47"/>
      <c r="P372" s="47"/>
      <c r="Q372" s="47"/>
      <c r="R372" s="47"/>
      <c r="S372" s="47"/>
      <c r="T372" s="47"/>
      <c r="U372" s="47"/>
      <c r="V372" s="47"/>
      <c r="W372" s="47"/>
      <c r="X372" s="47"/>
      <c r="Y372" s="47"/>
      <c r="Z372" s="47"/>
    </row>
    <row r="373" spans="1:26" ht="15.75" customHeight="1">
      <c r="A373" s="1"/>
      <c r="B373" s="2"/>
      <c r="C373" s="2"/>
      <c r="D373" s="2"/>
      <c r="E373" s="2"/>
      <c r="F373" s="3"/>
      <c r="G373" s="3"/>
      <c r="H373" s="47"/>
      <c r="I373" s="47"/>
      <c r="J373" s="231"/>
      <c r="K373" s="47"/>
      <c r="L373" s="47"/>
      <c r="M373" s="47"/>
      <c r="N373" s="47"/>
      <c r="O373" s="47"/>
      <c r="P373" s="47"/>
      <c r="Q373" s="47"/>
      <c r="R373" s="47"/>
      <c r="S373" s="47"/>
      <c r="T373" s="47"/>
      <c r="U373" s="47"/>
      <c r="V373" s="47"/>
      <c r="W373" s="47"/>
      <c r="X373" s="47"/>
      <c r="Y373" s="47"/>
      <c r="Z373" s="47"/>
    </row>
    <row r="374" spans="1:26" ht="15.75" customHeight="1">
      <c r="A374" s="1"/>
      <c r="B374" s="2"/>
      <c r="C374" s="2"/>
      <c r="D374" s="2"/>
      <c r="E374" s="2"/>
      <c r="F374" s="3"/>
      <c r="G374" s="3"/>
      <c r="H374" s="47"/>
      <c r="I374" s="47"/>
      <c r="J374" s="231"/>
      <c r="K374" s="47"/>
      <c r="L374" s="47"/>
      <c r="M374" s="47"/>
      <c r="N374" s="47"/>
      <c r="O374" s="47"/>
      <c r="P374" s="47"/>
      <c r="Q374" s="47"/>
      <c r="R374" s="47"/>
      <c r="S374" s="47"/>
      <c r="T374" s="47"/>
      <c r="U374" s="47"/>
      <c r="V374" s="47"/>
      <c r="W374" s="47"/>
      <c r="X374" s="47"/>
      <c r="Y374" s="47"/>
      <c r="Z374" s="47"/>
    </row>
    <row r="375" spans="1:26" ht="15.75" customHeight="1">
      <c r="A375" s="1"/>
      <c r="B375" s="2"/>
      <c r="C375" s="2"/>
      <c r="D375" s="2"/>
      <c r="E375" s="2"/>
      <c r="F375" s="3"/>
      <c r="G375" s="3"/>
      <c r="H375" s="47"/>
      <c r="I375" s="47"/>
      <c r="J375" s="231"/>
      <c r="K375" s="47"/>
      <c r="L375" s="47"/>
      <c r="M375" s="47"/>
      <c r="N375" s="47"/>
      <c r="O375" s="47"/>
      <c r="P375" s="47"/>
      <c r="Q375" s="47"/>
      <c r="R375" s="47"/>
      <c r="S375" s="47"/>
      <c r="T375" s="47"/>
      <c r="U375" s="47"/>
      <c r="V375" s="47"/>
      <c r="W375" s="47"/>
      <c r="X375" s="47"/>
      <c r="Y375" s="47"/>
      <c r="Z375" s="47"/>
    </row>
    <row r="376" spans="1:26" ht="15.75" customHeight="1">
      <c r="A376" s="1"/>
      <c r="B376" s="2"/>
      <c r="C376" s="2"/>
      <c r="D376" s="2"/>
      <c r="E376" s="2"/>
      <c r="F376" s="3"/>
      <c r="G376" s="3"/>
      <c r="H376" s="47"/>
      <c r="I376" s="47"/>
      <c r="J376" s="231"/>
      <c r="K376" s="47"/>
      <c r="L376" s="47"/>
      <c r="M376" s="47"/>
      <c r="N376" s="47"/>
      <c r="O376" s="47"/>
      <c r="P376" s="47"/>
      <c r="Q376" s="47"/>
      <c r="R376" s="47"/>
      <c r="S376" s="47"/>
      <c r="T376" s="47"/>
      <c r="U376" s="47"/>
      <c r="V376" s="47"/>
      <c r="W376" s="47"/>
      <c r="X376" s="47"/>
      <c r="Y376" s="47"/>
      <c r="Z376" s="47"/>
    </row>
    <row r="377" spans="1:26" ht="15.75" customHeight="1">
      <c r="A377" s="1"/>
      <c r="B377" s="2"/>
      <c r="C377" s="2"/>
      <c r="D377" s="2"/>
      <c r="E377" s="2"/>
      <c r="F377" s="3"/>
      <c r="G377" s="3"/>
      <c r="H377" s="47"/>
      <c r="I377" s="47"/>
      <c r="J377" s="231"/>
      <c r="K377" s="47"/>
      <c r="L377" s="47"/>
      <c r="M377" s="47"/>
      <c r="N377" s="47"/>
      <c r="O377" s="47"/>
      <c r="P377" s="47"/>
      <c r="Q377" s="47"/>
      <c r="R377" s="47"/>
      <c r="S377" s="47"/>
      <c r="T377" s="47"/>
      <c r="U377" s="47"/>
      <c r="V377" s="47"/>
      <c r="W377" s="47"/>
      <c r="X377" s="47"/>
      <c r="Y377" s="47"/>
      <c r="Z377" s="47"/>
    </row>
    <row r="378" spans="1:26" ht="15.75" customHeight="1">
      <c r="A378" s="1"/>
      <c r="B378" s="2"/>
      <c r="C378" s="2"/>
      <c r="D378" s="2"/>
      <c r="E378" s="2"/>
      <c r="F378" s="3"/>
      <c r="G378" s="3"/>
      <c r="H378" s="47"/>
      <c r="I378" s="47"/>
      <c r="J378" s="231"/>
      <c r="K378" s="47"/>
      <c r="L378" s="47"/>
      <c r="M378" s="47"/>
      <c r="N378" s="47"/>
      <c r="O378" s="47"/>
      <c r="P378" s="47"/>
      <c r="Q378" s="47"/>
      <c r="R378" s="47"/>
      <c r="S378" s="47"/>
      <c r="T378" s="47"/>
      <c r="U378" s="47"/>
      <c r="V378" s="47"/>
      <c r="W378" s="47"/>
      <c r="X378" s="47"/>
      <c r="Y378" s="47"/>
      <c r="Z378" s="47"/>
    </row>
    <row r="379" spans="1:26" ht="15.75" customHeight="1">
      <c r="A379" s="1"/>
      <c r="B379" s="2"/>
      <c r="C379" s="2"/>
      <c r="D379" s="2"/>
      <c r="E379" s="2"/>
      <c r="F379" s="3"/>
      <c r="G379" s="3"/>
      <c r="H379" s="47"/>
      <c r="I379" s="47"/>
      <c r="J379" s="231"/>
      <c r="K379" s="47"/>
      <c r="L379" s="47"/>
      <c r="M379" s="47"/>
      <c r="N379" s="47"/>
      <c r="O379" s="47"/>
      <c r="P379" s="47"/>
      <c r="Q379" s="47"/>
      <c r="R379" s="47"/>
      <c r="S379" s="47"/>
      <c r="T379" s="47"/>
      <c r="U379" s="47"/>
      <c r="V379" s="47"/>
      <c r="W379" s="47"/>
      <c r="X379" s="47"/>
      <c r="Y379" s="47"/>
      <c r="Z379" s="47"/>
    </row>
    <row r="380" spans="1:26" ht="15.75" customHeight="1">
      <c r="A380" s="1"/>
      <c r="B380" s="2"/>
      <c r="C380" s="2"/>
      <c r="D380" s="2"/>
      <c r="E380" s="2"/>
      <c r="F380" s="3"/>
      <c r="G380" s="3"/>
      <c r="H380" s="47"/>
      <c r="I380" s="47"/>
      <c r="J380" s="231"/>
      <c r="K380" s="47"/>
      <c r="L380" s="47"/>
      <c r="M380" s="47"/>
      <c r="N380" s="47"/>
      <c r="O380" s="47"/>
      <c r="P380" s="47"/>
      <c r="Q380" s="47"/>
      <c r="R380" s="47"/>
      <c r="S380" s="47"/>
      <c r="T380" s="47"/>
      <c r="U380" s="47"/>
      <c r="V380" s="47"/>
      <c r="W380" s="47"/>
      <c r="X380" s="47"/>
      <c r="Y380" s="47"/>
      <c r="Z380" s="47"/>
    </row>
    <row r="381" spans="1:26" ht="15.75" customHeight="1">
      <c r="A381" s="1"/>
      <c r="B381" s="2"/>
      <c r="C381" s="2"/>
      <c r="D381" s="2"/>
      <c r="E381" s="2"/>
      <c r="F381" s="3"/>
      <c r="G381" s="3"/>
      <c r="H381" s="47"/>
      <c r="I381" s="47"/>
      <c r="J381" s="231"/>
      <c r="K381" s="47"/>
      <c r="L381" s="47"/>
      <c r="M381" s="47"/>
      <c r="N381" s="47"/>
      <c r="O381" s="47"/>
      <c r="P381" s="47"/>
      <c r="Q381" s="47"/>
      <c r="R381" s="47"/>
      <c r="S381" s="47"/>
      <c r="T381" s="47"/>
      <c r="U381" s="47"/>
      <c r="V381" s="47"/>
      <c r="W381" s="47"/>
      <c r="X381" s="47"/>
      <c r="Y381" s="47"/>
      <c r="Z381" s="47"/>
    </row>
    <row r="382" spans="1:26" ht="15.75" customHeight="1">
      <c r="A382" s="1"/>
      <c r="B382" s="2"/>
      <c r="C382" s="2"/>
      <c r="D382" s="2"/>
      <c r="E382" s="2"/>
      <c r="F382" s="3"/>
      <c r="G382" s="3"/>
      <c r="H382" s="47"/>
      <c r="I382" s="47"/>
      <c r="J382" s="231"/>
      <c r="K382" s="47"/>
      <c r="L382" s="47"/>
      <c r="M382" s="47"/>
      <c r="N382" s="47"/>
      <c r="O382" s="47"/>
      <c r="P382" s="47"/>
      <c r="Q382" s="47"/>
      <c r="R382" s="47"/>
      <c r="S382" s="47"/>
      <c r="T382" s="47"/>
      <c r="U382" s="47"/>
      <c r="V382" s="47"/>
      <c r="W382" s="47"/>
      <c r="X382" s="47"/>
      <c r="Y382" s="47"/>
      <c r="Z382" s="47"/>
    </row>
    <row r="383" spans="1:26" ht="15.75" customHeight="1">
      <c r="A383" s="1"/>
      <c r="B383" s="2"/>
      <c r="C383" s="2"/>
      <c r="D383" s="2"/>
      <c r="E383" s="2"/>
      <c r="F383" s="3"/>
      <c r="G383" s="3"/>
      <c r="H383" s="47"/>
      <c r="I383" s="47"/>
      <c r="J383" s="231"/>
      <c r="K383" s="47"/>
      <c r="L383" s="47"/>
      <c r="M383" s="47"/>
      <c r="N383" s="47"/>
      <c r="O383" s="47"/>
      <c r="P383" s="47"/>
      <c r="Q383" s="47"/>
      <c r="R383" s="47"/>
      <c r="S383" s="47"/>
      <c r="T383" s="47"/>
      <c r="U383" s="47"/>
      <c r="V383" s="47"/>
      <c r="W383" s="47"/>
      <c r="X383" s="47"/>
      <c r="Y383" s="47"/>
      <c r="Z383" s="47"/>
    </row>
    <row r="384" spans="1:26" ht="15.75" customHeight="1">
      <c r="A384" s="1"/>
      <c r="B384" s="2"/>
      <c r="C384" s="2"/>
      <c r="D384" s="2"/>
      <c r="E384" s="2"/>
      <c r="F384" s="3"/>
      <c r="G384" s="3"/>
      <c r="H384" s="47"/>
      <c r="I384" s="47"/>
      <c r="J384" s="231"/>
      <c r="K384" s="47"/>
      <c r="L384" s="47"/>
      <c r="M384" s="47"/>
      <c r="N384" s="47"/>
      <c r="O384" s="47"/>
      <c r="P384" s="47"/>
      <c r="Q384" s="47"/>
      <c r="R384" s="47"/>
      <c r="S384" s="47"/>
      <c r="T384" s="47"/>
      <c r="U384" s="47"/>
      <c r="V384" s="47"/>
      <c r="W384" s="47"/>
      <c r="X384" s="47"/>
      <c r="Y384" s="47"/>
      <c r="Z384" s="47"/>
    </row>
    <row r="385" spans="1:26" ht="15.75" customHeight="1">
      <c r="A385" s="1"/>
      <c r="B385" s="2"/>
      <c r="C385" s="2"/>
      <c r="D385" s="2"/>
      <c r="E385" s="2"/>
      <c r="F385" s="3"/>
      <c r="G385" s="3"/>
      <c r="H385" s="47"/>
      <c r="I385" s="47"/>
      <c r="J385" s="231"/>
      <c r="K385" s="47"/>
      <c r="L385" s="47"/>
      <c r="M385" s="47"/>
      <c r="N385" s="47"/>
      <c r="O385" s="47"/>
      <c r="P385" s="47"/>
      <c r="Q385" s="47"/>
      <c r="R385" s="47"/>
      <c r="S385" s="47"/>
      <c r="T385" s="47"/>
      <c r="U385" s="47"/>
      <c r="V385" s="47"/>
      <c r="W385" s="47"/>
      <c r="X385" s="47"/>
      <c r="Y385" s="47"/>
      <c r="Z385" s="47"/>
    </row>
    <row r="386" spans="1:26" ht="15.75" customHeight="1">
      <c r="A386" s="1"/>
      <c r="B386" s="2"/>
      <c r="C386" s="2"/>
      <c r="D386" s="2"/>
      <c r="E386" s="2"/>
      <c r="F386" s="3"/>
      <c r="G386" s="3"/>
      <c r="H386" s="47"/>
      <c r="I386" s="47"/>
      <c r="J386" s="231"/>
      <c r="K386" s="47"/>
      <c r="L386" s="47"/>
      <c r="M386" s="47"/>
      <c r="N386" s="47"/>
      <c r="O386" s="47"/>
      <c r="P386" s="47"/>
      <c r="Q386" s="47"/>
      <c r="R386" s="47"/>
      <c r="S386" s="47"/>
      <c r="T386" s="47"/>
      <c r="U386" s="47"/>
      <c r="V386" s="47"/>
      <c r="W386" s="47"/>
      <c r="X386" s="47"/>
      <c r="Y386" s="47"/>
      <c r="Z386" s="47"/>
    </row>
    <row r="387" spans="1:26" ht="15.75" customHeight="1">
      <c r="A387" s="1"/>
      <c r="B387" s="2"/>
      <c r="C387" s="2"/>
      <c r="D387" s="2"/>
      <c r="E387" s="2"/>
      <c r="F387" s="3"/>
      <c r="G387" s="3"/>
      <c r="H387" s="47"/>
      <c r="I387" s="47"/>
      <c r="J387" s="231"/>
      <c r="K387" s="47"/>
      <c r="L387" s="47"/>
      <c r="M387" s="47"/>
      <c r="N387" s="47"/>
      <c r="O387" s="47"/>
      <c r="P387" s="47"/>
      <c r="Q387" s="47"/>
      <c r="R387" s="47"/>
      <c r="S387" s="47"/>
      <c r="T387" s="47"/>
      <c r="U387" s="47"/>
      <c r="V387" s="47"/>
      <c r="W387" s="47"/>
      <c r="X387" s="47"/>
      <c r="Y387" s="47"/>
      <c r="Z387" s="47"/>
    </row>
    <row r="388" spans="1:26" ht="15.75" customHeight="1">
      <c r="A388" s="1"/>
      <c r="B388" s="2"/>
      <c r="C388" s="2"/>
      <c r="D388" s="2"/>
      <c r="E388" s="2"/>
      <c r="F388" s="3"/>
      <c r="G388" s="3"/>
      <c r="H388" s="47"/>
      <c r="I388" s="47"/>
      <c r="J388" s="231"/>
      <c r="K388" s="47"/>
      <c r="L388" s="47"/>
      <c r="M388" s="47"/>
      <c r="N388" s="47"/>
      <c r="O388" s="47"/>
      <c r="P388" s="47"/>
      <c r="Q388" s="47"/>
      <c r="R388" s="47"/>
      <c r="S388" s="47"/>
      <c r="T388" s="47"/>
      <c r="U388" s="47"/>
      <c r="V388" s="47"/>
      <c r="W388" s="47"/>
      <c r="X388" s="47"/>
      <c r="Y388" s="47"/>
      <c r="Z388" s="47"/>
    </row>
    <row r="389" spans="1:26" ht="15.75" customHeight="1">
      <c r="A389" s="1"/>
      <c r="B389" s="2"/>
      <c r="C389" s="2"/>
      <c r="D389" s="2"/>
      <c r="E389" s="2"/>
      <c r="F389" s="3"/>
      <c r="G389" s="3"/>
      <c r="H389" s="47"/>
      <c r="I389" s="47"/>
      <c r="J389" s="231"/>
      <c r="K389" s="47"/>
      <c r="L389" s="47"/>
      <c r="M389" s="47"/>
      <c r="N389" s="47"/>
      <c r="O389" s="47"/>
      <c r="P389" s="47"/>
      <c r="Q389" s="47"/>
      <c r="R389" s="47"/>
      <c r="S389" s="47"/>
      <c r="T389" s="47"/>
      <c r="U389" s="47"/>
      <c r="V389" s="47"/>
      <c r="W389" s="47"/>
      <c r="X389" s="47"/>
      <c r="Y389" s="47"/>
      <c r="Z389" s="47"/>
    </row>
    <row r="390" spans="1:26" ht="15.75" customHeight="1">
      <c r="A390" s="1"/>
      <c r="B390" s="2"/>
      <c r="C390" s="2"/>
      <c r="D390" s="2"/>
      <c r="E390" s="2"/>
      <c r="F390" s="3"/>
      <c r="G390" s="3"/>
      <c r="H390" s="47"/>
      <c r="I390" s="47"/>
      <c r="J390" s="231"/>
      <c r="K390" s="47"/>
      <c r="L390" s="47"/>
      <c r="M390" s="47"/>
      <c r="N390" s="47"/>
      <c r="O390" s="47"/>
      <c r="P390" s="47"/>
      <c r="Q390" s="47"/>
      <c r="R390" s="47"/>
      <c r="S390" s="47"/>
      <c r="T390" s="47"/>
      <c r="U390" s="47"/>
      <c r="V390" s="47"/>
      <c r="W390" s="47"/>
      <c r="X390" s="47"/>
      <c r="Y390" s="47"/>
      <c r="Z390" s="47"/>
    </row>
    <row r="391" spans="1:26" ht="15.75" customHeight="1">
      <c r="A391" s="1"/>
      <c r="B391" s="2"/>
      <c r="C391" s="2"/>
      <c r="D391" s="2"/>
      <c r="E391" s="2"/>
      <c r="F391" s="3"/>
      <c r="G391" s="3"/>
      <c r="H391" s="47"/>
      <c r="I391" s="47"/>
      <c r="J391" s="231"/>
      <c r="K391" s="47"/>
      <c r="L391" s="47"/>
      <c r="M391" s="47"/>
      <c r="N391" s="47"/>
      <c r="O391" s="47"/>
      <c r="P391" s="47"/>
      <c r="Q391" s="47"/>
      <c r="R391" s="47"/>
      <c r="S391" s="47"/>
      <c r="T391" s="47"/>
      <c r="U391" s="47"/>
      <c r="V391" s="47"/>
      <c r="W391" s="47"/>
      <c r="X391" s="47"/>
      <c r="Y391" s="47"/>
      <c r="Z391" s="47"/>
    </row>
    <row r="392" spans="1:26" ht="15.75" customHeight="1">
      <c r="A392" s="1"/>
      <c r="B392" s="2"/>
      <c r="C392" s="2"/>
      <c r="D392" s="2"/>
      <c r="E392" s="2"/>
      <c r="F392" s="3"/>
      <c r="G392" s="3"/>
      <c r="H392" s="47"/>
      <c r="I392" s="47"/>
      <c r="J392" s="231"/>
      <c r="K392" s="47"/>
      <c r="L392" s="47"/>
      <c r="M392" s="47"/>
      <c r="N392" s="47"/>
      <c r="O392" s="47"/>
      <c r="P392" s="47"/>
      <c r="Q392" s="47"/>
      <c r="R392" s="47"/>
      <c r="S392" s="47"/>
      <c r="T392" s="47"/>
      <c r="U392" s="47"/>
      <c r="V392" s="47"/>
      <c r="W392" s="47"/>
      <c r="X392" s="47"/>
      <c r="Y392" s="47"/>
      <c r="Z392" s="47"/>
    </row>
    <row r="393" spans="1:26" ht="15.75" customHeight="1">
      <c r="A393" s="1"/>
      <c r="B393" s="2"/>
      <c r="C393" s="2"/>
      <c r="D393" s="2"/>
      <c r="E393" s="2"/>
      <c r="F393" s="3"/>
      <c r="G393" s="3"/>
      <c r="H393" s="47"/>
      <c r="I393" s="47"/>
      <c r="J393" s="231"/>
      <c r="K393" s="47"/>
      <c r="L393" s="47"/>
      <c r="M393" s="47"/>
      <c r="N393" s="47"/>
      <c r="O393" s="47"/>
      <c r="P393" s="47"/>
      <c r="Q393" s="47"/>
      <c r="R393" s="47"/>
      <c r="S393" s="47"/>
      <c r="T393" s="47"/>
      <c r="U393" s="47"/>
      <c r="V393" s="47"/>
      <c r="W393" s="47"/>
      <c r="X393" s="47"/>
      <c r="Y393" s="47"/>
      <c r="Z393" s="47"/>
    </row>
    <row r="394" spans="1:26" ht="15.75" customHeight="1">
      <c r="A394" s="1"/>
      <c r="B394" s="2"/>
      <c r="C394" s="2"/>
      <c r="D394" s="2"/>
      <c r="E394" s="2"/>
      <c r="F394" s="3"/>
      <c r="G394" s="3"/>
      <c r="H394" s="47"/>
      <c r="I394" s="47"/>
      <c r="J394" s="231"/>
      <c r="K394" s="47"/>
      <c r="L394" s="47"/>
      <c r="M394" s="47"/>
      <c r="N394" s="47"/>
      <c r="O394" s="47"/>
      <c r="P394" s="47"/>
      <c r="Q394" s="47"/>
      <c r="R394" s="47"/>
      <c r="S394" s="47"/>
      <c r="T394" s="47"/>
      <c r="U394" s="47"/>
      <c r="V394" s="47"/>
      <c r="W394" s="47"/>
      <c r="X394" s="47"/>
      <c r="Y394" s="47"/>
      <c r="Z394" s="47"/>
    </row>
    <row r="395" spans="1:26" ht="15.75" customHeight="1">
      <c r="A395" s="1"/>
      <c r="B395" s="2"/>
      <c r="C395" s="2"/>
      <c r="D395" s="2"/>
      <c r="E395" s="2"/>
      <c r="F395" s="3"/>
      <c r="G395" s="3"/>
      <c r="H395" s="47"/>
      <c r="I395" s="47"/>
      <c r="J395" s="231"/>
      <c r="K395" s="47"/>
      <c r="L395" s="47"/>
      <c r="M395" s="47"/>
      <c r="N395" s="47"/>
      <c r="O395" s="47"/>
      <c r="P395" s="47"/>
      <c r="Q395" s="47"/>
      <c r="R395" s="47"/>
      <c r="S395" s="47"/>
      <c r="T395" s="47"/>
      <c r="U395" s="47"/>
      <c r="V395" s="47"/>
      <c r="W395" s="47"/>
      <c r="X395" s="47"/>
      <c r="Y395" s="47"/>
      <c r="Z395" s="47"/>
    </row>
    <row r="396" spans="1:26" ht="15.75" customHeight="1">
      <c r="A396" s="1"/>
      <c r="B396" s="2"/>
      <c r="C396" s="2"/>
      <c r="D396" s="2"/>
      <c r="E396" s="2"/>
      <c r="F396" s="3"/>
      <c r="G396" s="3"/>
      <c r="H396" s="47"/>
      <c r="I396" s="47"/>
      <c r="J396" s="231"/>
      <c r="K396" s="47"/>
      <c r="L396" s="47"/>
      <c r="M396" s="47"/>
      <c r="N396" s="47"/>
      <c r="O396" s="47"/>
      <c r="P396" s="47"/>
      <c r="Q396" s="47"/>
      <c r="R396" s="47"/>
      <c r="S396" s="47"/>
      <c r="T396" s="47"/>
      <c r="U396" s="47"/>
      <c r="V396" s="47"/>
      <c r="W396" s="47"/>
      <c r="X396" s="47"/>
      <c r="Y396" s="47"/>
      <c r="Z396" s="47"/>
    </row>
    <row r="397" spans="1:26" ht="15.75" customHeight="1">
      <c r="A397" s="1"/>
      <c r="B397" s="2"/>
      <c r="C397" s="2"/>
      <c r="D397" s="2"/>
      <c r="E397" s="2"/>
      <c r="F397" s="3"/>
      <c r="G397" s="3"/>
      <c r="H397" s="47"/>
      <c r="I397" s="47"/>
      <c r="J397" s="231"/>
      <c r="K397" s="47"/>
      <c r="L397" s="47"/>
      <c r="M397" s="47"/>
      <c r="N397" s="47"/>
      <c r="O397" s="47"/>
      <c r="P397" s="47"/>
      <c r="Q397" s="47"/>
      <c r="R397" s="47"/>
      <c r="S397" s="47"/>
      <c r="T397" s="47"/>
      <c r="U397" s="47"/>
      <c r="V397" s="47"/>
      <c r="W397" s="47"/>
      <c r="X397" s="47"/>
      <c r="Y397" s="47"/>
      <c r="Z397" s="47"/>
    </row>
    <row r="398" spans="1:26" ht="15.75" customHeight="1">
      <c r="A398" s="1"/>
      <c r="B398" s="2"/>
      <c r="C398" s="2"/>
      <c r="D398" s="2"/>
      <c r="E398" s="2"/>
      <c r="F398" s="3"/>
      <c r="G398" s="3"/>
      <c r="H398" s="47"/>
      <c r="I398" s="47"/>
      <c r="J398" s="231"/>
      <c r="K398" s="47"/>
      <c r="L398" s="47"/>
      <c r="M398" s="47"/>
      <c r="N398" s="47"/>
      <c r="O398" s="47"/>
      <c r="P398" s="47"/>
      <c r="Q398" s="47"/>
      <c r="R398" s="47"/>
      <c r="S398" s="47"/>
      <c r="T398" s="47"/>
      <c r="U398" s="47"/>
      <c r="V398" s="47"/>
      <c r="W398" s="47"/>
      <c r="X398" s="47"/>
      <c r="Y398" s="47"/>
      <c r="Z398" s="47"/>
    </row>
    <row r="399" spans="1:26" ht="15.75" customHeight="1">
      <c r="A399" s="1"/>
      <c r="B399" s="2"/>
      <c r="C399" s="2"/>
      <c r="D399" s="2"/>
      <c r="E399" s="2"/>
      <c r="F399" s="3"/>
      <c r="G399" s="3"/>
      <c r="H399" s="47"/>
      <c r="I399" s="47"/>
      <c r="J399" s="231"/>
      <c r="K399" s="47"/>
      <c r="L399" s="47"/>
      <c r="M399" s="47"/>
      <c r="N399" s="47"/>
      <c r="O399" s="47"/>
      <c r="P399" s="47"/>
      <c r="Q399" s="47"/>
      <c r="R399" s="47"/>
      <c r="S399" s="47"/>
      <c r="T399" s="47"/>
      <c r="U399" s="47"/>
      <c r="V399" s="47"/>
      <c r="W399" s="47"/>
      <c r="X399" s="47"/>
      <c r="Y399" s="47"/>
      <c r="Z399" s="47"/>
    </row>
    <row r="400" spans="1:26" ht="15.75" customHeight="1">
      <c r="A400" s="1"/>
      <c r="B400" s="2"/>
      <c r="C400" s="2"/>
      <c r="D400" s="2"/>
      <c r="E400" s="2"/>
      <c r="F400" s="3"/>
      <c r="G400" s="3"/>
      <c r="H400" s="47"/>
      <c r="I400" s="47"/>
      <c r="J400" s="231"/>
      <c r="K400" s="47"/>
      <c r="L400" s="47"/>
      <c r="M400" s="47"/>
      <c r="N400" s="47"/>
      <c r="O400" s="47"/>
      <c r="P400" s="47"/>
      <c r="Q400" s="47"/>
      <c r="R400" s="47"/>
      <c r="S400" s="47"/>
      <c r="T400" s="47"/>
      <c r="U400" s="47"/>
      <c r="V400" s="47"/>
      <c r="W400" s="47"/>
      <c r="X400" s="47"/>
      <c r="Y400" s="47"/>
      <c r="Z400" s="47"/>
    </row>
    <row r="401" spans="1:26" ht="15.75" customHeight="1">
      <c r="A401" s="1"/>
      <c r="B401" s="2"/>
      <c r="C401" s="2"/>
      <c r="D401" s="2"/>
      <c r="E401" s="2"/>
      <c r="F401" s="3"/>
      <c r="G401" s="3"/>
      <c r="H401" s="47"/>
      <c r="I401" s="47"/>
      <c r="J401" s="231"/>
      <c r="K401" s="47"/>
      <c r="L401" s="47"/>
      <c r="M401" s="47"/>
      <c r="N401" s="47"/>
      <c r="O401" s="47"/>
      <c r="P401" s="47"/>
      <c r="Q401" s="47"/>
      <c r="R401" s="47"/>
      <c r="S401" s="47"/>
      <c r="T401" s="47"/>
      <c r="U401" s="47"/>
      <c r="V401" s="47"/>
      <c r="W401" s="47"/>
      <c r="X401" s="47"/>
      <c r="Y401" s="47"/>
      <c r="Z401" s="47"/>
    </row>
    <row r="402" spans="1:26" ht="15.75" customHeight="1">
      <c r="A402" s="1"/>
      <c r="B402" s="2"/>
      <c r="C402" s="2"/>
      <c r="D402" s="2"/>
      <c r="E402" s="2"/>
      <c r="F402" s="3"/>
      <c r="G402" s="3"/>
      <c r="H402" s="47"/>
      <c r="I402" s="47"/>
      <c r="J402" s="231"/>
      <c r="K402" s="47"/>
      <c r="L402" s="47"/>
      <c r="M402" s="47"/>
      <c r="N402" s="47"/>
      <c r="O402" s="47"/>
      <c r="P402" s="47"/>
      <c r="Q402" s="47"/>
      <c r="R402" s="47"/>
      <c r="S402" s="47"/>
      <c r="T402" s="47"/>
      <c r="U402" s="47"/>
      <c r="V402" s="47"/>
      <c r="W402" s="47"/>
      <c r="X402" s="47"/>
      <c r="Y402" s="47"/>
      <c r="Z402" s="47"/>
    </row>
    <row r="403" spans="1:26" ht="15.75" customHeight="1">
      <c r="A403" s="1"/>
      <c r="B403" s="2"/>
      <c r="C403" s="2"/>
      <c r="D403" s="2"/>
      <c r="E403" s="2"/>
      <c r="F403" s="3"/>
      <c r="G403" s="3"/>
      <c r="H403" s="47"/>
      <c r="I403" s="47"/>
      <c r="J403" s="231"/>
      <c r="K403" s="47"/>
      <c r="L403" s="47"/>
      <c r="M403" s="47"/>
      <c r="N403" s="47"/>
      <c r="O403" s="47"/>
      <c r="P403" s="47"/>
      <c r="Q403" s="47"/>
      <c r="R403" s="47"/>
      <c r="S403" s="47"/>
      <c r="T403" s="47"/>
      <c r="U403" s="47"/>
      <c r="V403" s="47"/>
      <c r="W403" s="47"/>
      <c r="X403" s="47"/>
      <c r="Y403" s="47"/>
      <c r="Z403" s="47"/>
    </row>
    <row r="404" spans="1:26" ht="15.75" customHeight="1">
      <c r="A404" s="1"/>
      <c r="B404" s="2"/>
      <c r="C404" s="2"/>
      <c r="D404" s="2"/>
      <c r="E404" s="2"/>
      <c r="F404" s="3"/>
      <c r="G404" s="3"/>
      <c r="H404" s="47"/>
      <c r="I404" s="47"/>
      <c r="J404" s="231"/>
      <c r="K404" s="47"/>
      <c r="L404" s="47"/>
      <c r="M404" s="47"/>
      <c r="N404" s="47"/>
      <c r="O404" s="47"/>
      <c r="P404" s="47"/>
      <c r="Q404" s="47"/>
      <c r="R404" s="47"/>
      <c r="S404" s="47"/>
      <c r="T404" s="47"/>
      <c r="U404" s="47"/>
      <c r="V404" s="47"/>
      <c r="W404" s="47"/>
      <c r="X404" s="47"/>
      <c r="Y404" s="47"/>
      <c r="Z404" s="47"/>
    </row>
    <row r="405" spans="1:26" ht="15.75" customHeight="1">
      <c r="A405" s="1"/>
      <c r="B405" s="2"/>
      <c r="C405" s="2"/>
      <c r="D405" s="2"/>
      <c r="E405" s="2"/>
      <c r="F405" s="3"/>
      <c r="G405" s="3"/>
      <c r="H405" s="47"/>
      <c r="I405" s="47"/>
      <c r="J405" s="231"/>
      <c r="K405" s="47"/>
      <c r="L405" s="47"/>
      <c r="M405" s="47"/>
      <c r="N405" s="47"/>
      <c r="O405" s="47"/>
      <c r="P405" s="47"/>
      <c r="Q405" s="47"/>
      <c r="R405" s="47"/>
      <c r="S405" s="47"/>
      <c r="T405" s="47"/>
      <c r="U405" s="47"/>
      <c r="V405" s="47"/>
      <c r="W405" s="47"/>
      <c r="X405" s="47"/>
      <c r="Y405" s="47"/>
      <c r="Z405" s="47"/>
    </row>
    <row r="406" spans="1:26" ht="15.75" customHeight="1">
      <c r="A406" s="1"/>
      <c r="B406" s="2"/>
      <c r="C406" s="2"/>
      <c r="D406" s="2"/>
      <c r="E406" s="2"/>
      <c r="F406" s="3"/>
      <c r="G406" s="3"/>
      <c r="H406" s="47"/>
      <c r="I406" s="47"/>
      <c r="J406" s="231"/>
      <c r="K406" s="47"/>
      <c r="L406" s="47"/>
      <c r="M406" s="47"/>
      <c r="N406" s="47"/>
      <c r="O406" s="47"/>
      <c r="P406" s="47"/>
      <c r="Q406" s="47"/>
      <c r="R406" s="47"/>
      <c r="S406" s="47"/>
      <c r="T406" s="47"/>
      <c r="U406" s="47"/>
      <c r="V406" s="47"/>
      <c r="W406" s="47"/>
      <c r="X406" s="47"/>
      <c r="Y406" s="47"/>
      <c r="Z406" s="47"/>
    </row>
    <row r="407" spans="1:26" ht="15.75" customHeight="1">
      <c r="A407" s="1"/>
      <c r="B407" s="2"/>
      <c r="C407" s="2"/>
      <c r="D407" s="2"/>
      <c r="E407" s="2"/>
      <c r="F407" s="3"/>
      <c r="G407" s="3"/>
      <c r="H407" s="47"/>
      <c r="I407" s="47"/>
      <c r="J407" s="231"/>
      <c r="K407" s="47"/>
      <c r="L407" s="47"/>
      <c r="M407" s="47"/>
      <c r="N407" s="47"/>
      <c r="O407" s="47"/>
      <c r="P407" s="47"/>
      <c r="Q407" s="47"/>
      <c r="R407" s="47"/>
      <c r="S407" s="47"/>
      <c r="T407" s="47"/>
      <c r="U407" s="47"/>
      <c r="V407" s="47"/>
      <c r="W407" s="47"/>
      <c r="X407" s="47"/>
      <c r="Y407" s="47"/>
      <c r="Z407" s="47"/>
    </row>
    <row r="408" spans="1:26" ht="15.75" customHeight="1">
      <c r="A408" s="1"/>
      <c r="B408" s="2"/>
      <c r="C408" s="2"/>
      <c r="D408" s="2"/>
      <c r="E408" s="2"/>
      <c r="F408" s="3"/>
      <c r="G408" s="3"/>
      <c r="H408" s="47"/>
      <c r="I408" s="47"/>
      <c r="J408" s="231"/>
      <c r="K408" s="47"/>
      <c r="L408" s="47"/>
      <c r="M408" s="47"/>
      <c r="N408" s="47"/>
      <c r="O408" s="47"/>
      <c r="P408" s="47"/>
      <c r="Q408" s="47"/>
      <c r="R408" s="47"/>
      <c r="S408" s="47"/>
      <c r="T408" s="47"/>
      <c r="U408" s="47"/>
      <c r="V408" s="47"/>
      <c r="W408" s="47"/>
      <c r="X408" s="47"/>
      <c r="Y408" s="47"/>
      <c r="Z408" s="47"/>
    </row>
    <row r="409" spans="1:26" ht="15.75" customHeight="1">
      <c r="A409" s="1"/>
      <c r="B409" s="2"/>
      <c r="C409" s="2"/>
      <c r="D409" s="2"/>
      <c r="E409" s="2"/>
      <c r="F409" s="3"/>
      <c r="G409" s="3"/>
      <c r="H409" s="47"/>
      <c r="I409" s="47"/>
      <c r="J409" s="231"/>
      <c r="K409" s="47"/>
      <c r="L409" s="47"/>
      <c r="M409" s="47"/>
      <c r="N409" s="47"/>
      <c r="O409" s="47"/>
      <c r="P409" s="47"/>
      <c r="Q409" s="47"/>
      <c r="R409" s="47"/>
      <c r="S409" s="47"/>
      <c r="T409" s="47"/>
      <c r="U409" s="47"/>
      <c r="V409" s="47"/>
      <c r="W409" s="47"/>
      <c r="X409" s="47"/>
      <c r="Y409" s="47"/>
      <c r="Z409" s="47"/>
    </row>
    <row r="410" spans="1:26" ht="15.75" customHeight="1">
      <c r="A410" s="1"/>
      <c r="B410" s="2"/>
      <c r="C410" s="2"/>
      <c r="D410" s="2"/>
      <c r="E410" s="2"/>
      <c r="F410" s="3"/>
      <c r="G410" s="3"/>
      <c r="H410" s="47"/>
      <c r="I410" s="47"/>
      <c r="J410" s="231"/>
      <c r="K410" s="47"/>
      <c r="L410" s="47"/>
      <c r="M410" s="47"/>
      <c r="N410" s="47"/>
      <c r="O410" s="47"/>
      <c r="P410" s="47"/>
      <c r="Q410" s="47"/>
      <c r="R410" s="47"/>
      <c r="S410" s="47"/>
      <c r="T410" s="47"/>
      <c r="U410" s="47"/>
      <c r="V410" s="47"/>
      <c r="W410" s="47"/>
      <c r="X410" s="47"/>
      <c r="Y410" s="47"/>
      <c r="Z410" s="47"/>
    </row>
    <row r="411" spans="1:26" ht="15.75" customHeight="1">
      <c r="A411" s="1"/>
      <c r="B411" s="2"/>
      <c r="C411" s="2"/>
      <c r="D411" s="2"/>
      <c r="E411" s="2"/>
      <c r="F411" s="3"/>
      <c r="G411" s="3"/>
      <c r="H411" s="47"/>
      <c r="I411" s="47"/>
      <c r="J411" s="231"/>
      <c r="K411" s="47"/>
      <c r="L411" s="47"/>
      <c r="M411" s="47"/>
      <c r="N411" s="47"/>
      <c r="O411" s="47"/>
      <c r="P411" s="47"/>
      <c r="Q411" s="47"/>
      <c r="R411" s="47"/>
      <c r="S411" s="47"/>
      <c r="T411" s="47"/>
      <c r="U411" s="47"/>
      <c r="V411" s="47"/>
      <c r="W411" s="47"/>
      <c r="X411" s="47"/>
      <c r="Y411" s="47"/>
      <c r="Z411" s="47"/>
    </row>
    <row r="412" spans="1:26" ht="15.75" customHeight="1">
      <c r="A412" s="1"/>
      <c r="B412" s="2"/>
      <c r="C412" s="2"/>
      <c r="D412" s="2"/>
      <c r="E412" s="2"/>
      <c r="F412" s="3"/>
      <c r="G412" s="3"/>
      <c r="H412" s="47"/>
      <c r="I412" s="47"/>
      <c r="J412" s="231"/>
      <c r="K412" s="47"/>
      <c r="L412" s="47"/>
      <c r="M412" s="47"/>
      <c r="N412" s="47"/>
      <c r="O412" s="47"/>
      <c r="P412" s="47"/>
      <c r="Q412" s="47"/>
      <c r="R412" s="47"/>
      <c r="S412" s="47"/>
      <c r="T412" s="47"/>
      <c r="U412" s="47"/>
      <c r="V412" s="47"/>
      <c r="W412" s="47"/>
      <c r="X412" s="47"/>
      <c r="Y412" s="47"/>
      <c r="Z412" s="47"/>
    </row>
    <row r="413" spans="1:26" ht="15.75" customHeight="1">
      <c r="A413" s="1"/>
      <c r="B413" s="2"/>
      <c r="C413" s="2"/>
      <c r="D413" s="2"/>
      <c r="E413" s="2"/>
      <c r="F413" s="3"/>
      <c r="G413" s="3"/>
      <c r="H413" s="47"/>
      <c r="I413" s="47"/>
      <c r="J413" s="231"/>
      <c r="K413" s="47"/>
      <c r="L413" s="47"/>
      <c r="M413" s="47"/>
      <c r="N413" s="47"/>
      <c r="O413" s="47"/>
      <c r="P413" s="47"/>
      <c r="Q413" s="47"/>
      <c r="R413" s="47"/>
      <c r="S413" s="47"/>
      <c r="T413" s="47"/>
      <c r="U413" s="47"/>
      <c r="V413" s="47"/>
      <c r="W413" s="47"/>
      <c r="X413" s="47"/>
      <c r="Y413" s="47"/>
      <c r="Z413" s="47"/>
    </row>
    <row r="414" spans="1:26" ht="15.75" customHeight="1">
      <c r="A414" s="1"/>
      <c r="B414" s="2"/>
      <c r="C414" s="2"/>
      <c r="D414" s="2"/>
      <c r="E414" s="2"/>
      <c r="F414" s="3"/>
      <c r="G414" s="3"/>
      <c r="H414" s="47"/>
      <c r="I414" s="47"/>
      <c r="J414" s="231"/>
      <c r="K414" s="47"/>
      <c r="L414" s="47"/>
      <c r="M414" s="47"/>
      <c r="N414" s="47"/>
      <c r="O414" s="47"/>
      <c r="P414" s="47"/>
      <c r="Q414" s="47"/>
      <c r="R414" s="47"/>
      <c r="S414" s="47"/>
      <c r="T414" s="47"/>
      <c r="U414" s="47"/>
      <c r="V414" s="47"/>
      <c r="W414" s="47"/>
      <c r="X414" s="47"/>
      <c r="Y414" s="47"/>
      <c r="Z414" s="47"/>
    </row>
    <row r="415" spans="1:26" ht="15.75" customHeight="1">
      <c r="A415" s="1"/>
      <c r="B415" s="2"/>
      <c r="C415" s="2"/>
      <c r="D415" s="2"/>
      <c r="E415" s="2"/>
      <c r="F415" s="3"/>
      <c r="G415" s="3"/>
      <c r="H415" s="47"/>
      <c r="I415" s="47"/>
      <c r="J415" s="231"/>
      <c r="K415" s="47"/>
      <c r="L415" s="47"/>
      <c r="M415" s="47"/>
      <c r="N415" s="47"/>
      <c r="O415" s="47"/>
      <c r="P415" s="47"/>
      <c r="Q415" s="47"/>
      <c r="R415" s="47"/>
      <c r="S415" s="47"/>
      <c r="T415" s="47"/>
      <c r="U415" s="47"/>
      <c r="V415" s="47"/>
      <c r="W415" s="47"/>
      <c r="X415" s="47"/>
      <c r="Y415" s="47"/>
      <c r="Z415" s="47"/>
    </row>
    <row r="416" spans="1:26" ht="15.75" customHeight="1">
      <c r="A416" s="1"/>
      <c r="B416" s="2"/>
      <c r="C416" s="2"/>
      <c r="D416" s="2"/>
      <c r="E416" s="2"/>
      <c r="F416" s="3"/>
      <c r="G416" s="3"/>
      <c r="H416" s="47"/>
      <c r="I416" s="47"/>
      <c r="J416" s="231"/>
      <c r="K416" s="47"/>
      <c r="L416" s="47"/>
      <c r="M416" s="47"/>
      <c r="N416" s="47"/>
      <c r="O416" s="47"/>
      <c r="P416" s="47"/>
      <c r="Q416" s="47"/>
      <c r="R416" s="47"/>
      <c r="S416" s="47"/>
      <c r="T416" s="47"/>
      <c r="U416" s="47"/>
      <c r="V416" s="47"/>
      <c r="W416" s="47"/>
      <c r="X416" s="47"/>
      <c r="Y416" s="47"/>
      <c r="Z416" s="47"/>
    </row>
    <row r="417" spans="1:26" ht="15.75" customHeight="1">
      <c r="A417" s="1"/>
      <c r="B417" s="2"/>
      <c r="C417" s="2"/>
      <c r="D417" s="2"/>
      <c r="E417" s="2"/>
      <c r="F417" s="3"/>
      <c r="G417" s="3"/>
      <c r="H417" s="47"/>
      <c r="I417" s="47"/>
      <c r="J417" s="231"/>
      <c r="K417" s="47"/>
      <c r="L417" s="47"/>
      <c r="M417" s="47"/>
      <c r="N417" s="47"/>
      <c r="O417" s="47"/>
      <c r="P417" s="47"/>
      <c r="Q417" s="47"/>
      <c r="R417" s="47"/>
      <c r="S417" s="47"/>
      <c r="T417" s="47"/>
      <c r="U417" s="47"/>
      <c r="V417" s="47"/>
      <c r="W417" s="47"/>
      <c r="X417" s="47"/>
      <c r="Y417" s="47"/>
      <c r="Z417" s="47"/>
    </row>
    <row r="418" spans="1:26" ht="15.75" customHeight="1">
      <c r="A418" s="1"/>
      <c r="B418" s="2"/>
      <c r="C418" s="2"/>
      <c r="D418" s="2"/>
      <c r="E418" s="2"/>
      <c r="F418" s="3"/>
      <c r="G418" s="3"/>
      <c r="H418" s="47"/>
      <c r="I418" s="47"/>
      <c r="J418" s="231"/>
      <c r="K418" s="47"/>
      <c r="L418" s="47"/>
      <c r="M418" s="47"/>
      <c r="N418" s="47"/>
      <c r="O418" s="47"/>
      <c r="P418" s="47"/>
      <c r="Q418" s="47"/>
      <c r="R418" s="47"/>
      <c r="S418" s="47"/>
      <c r="T418" s="47"/>
      <c r="U418" s="47"/>
      <c r="V418" s="47"/>
      <c r="W418" s="47"/>
      <c r="X418" s="47"/>
      <c r="Y418" s="47"/>
      <c r="Z418" s="47"/>
    </row>
    <row r="419" spans="1:26" ht="15.75" customHeight="1">
      <c r="A419" s="1"/>
      <c r="B419" s="2"/>
      <c r="C419" s="2"/>
      <c r="D419" s="2"/>
      <c r="E419" s="2"/>
      <c r="F419" s="3"/>
      <c r="G419" s="3"/>
      <c r="H419" s="47"/>
      <c r="I419" s="47"/>
      <c r="J419" s="231"/>
      <c r="K419" s="47"/>
      <c r="L419" s="47"/>
      <c r="M419" s="47"/>
      <c r="N419" s="47"/>
      <c r="O419" s="47"/>
      <c r="P419" s="47"/>
      <c r="Q419" s="47"/>
      <c r="R419" s="47"/>
      <c r="S419" s="47"/>
      <c r="T419" s="47"/>
      <c r="U419" s="47"/>
      <c r="V419" s="47"/>
      <c r="W419" s="47"/>
      <c r="X419" s="47"/>
      <c r="Y419" s="47"/>
      <c r="Z419" s="47"/>
    </row>
    <row r="420" spans="1:26" ht="15.75" customHeight="1">
      <c r="A420" s="1"/>
      <c r="B420" s="2"/>
      <c r="C420" s="2"/>
      <c r="D420" s="2"/>
      <c r="E420" s="2"/>
      <c r="F420" s="3"/>
      <c r="G420" s="3"/>
      <c r="H420" s="47"/>
      <c r="I420" s="47"/>
      <c r="J420" s="231"/>
      <c r="K420" s="47"/>
      <c r="L420" s="47"/>
      <c r="M420" s="47"/>
      <c r="N420" s="47"/>
      <c r="O420" s="47"/>
      <c r="P420" s="47"/>
      <c r="Q420" s="47"/>
      <c r="R420" s="47"/>
      <c r="S420" s="47"/>
      <c r="T420" s="47"/>
      <c r="U420" s="47"/>
      <c r="V420" s="47"/>
      <c r="W420" s="47"/>
      <c r="X420" s="47"/>
      <c r="Y420" s="47"/>
      <c r="Z420" s="47"/>
    </row>
    <row r="421" spans="1:26" ht="15.75" customHeight="1">
      <c r="A421" s="1"/>
      <c r="B421" s="2"/>
      <c r="C421" s="2"/>
      <c r="D421" s="2"/>
      <c r="E421" s="2"/>
      <c r="F421" s="3"/>
      <c r="G421" s="3"/>
      <c r="H421" s="47"/>
      <c r="I421" s="47"/>
      <c r="J421" s="231"/>
      <c r="K421" s="47"/>
      <c r="L421" s="47"/>
      <c r="M421" s="47"/>
      <c r="N421" s="47"/>
      <c r="O421" s="47"/>
      <c r="P421" s="47"/>
      <c r="Q421" s="47"/>
      <c r="R421" s="47"/>
      <c r="S421" s="47"/>
      <c r="T421" s="47"/>
      <c r="U421" s="47"/>
      <c r="V421" s="47"/>
      <c r="W421" s="47"/>
      <c r="X421" s="47"/>
      <c r="Y421" s="47"/>
      <c r="Z421" s="47"/>
    </row>
    <row r="422" spans="1:26" ht="15.75" customHeight="1">
      <c r="A422" s="1"/>
      <c r="B422" s="2"/>
      <c r="C422" s="2"/>
      <c r="D422" s="2"/>
      <c r="E422" s="2"/>
      <c r="F422" s="3"/>
      <c r="G422" s="3"/>
      <c r="H422" s="47"/>
      <c r="I422" s="47"/>
      <c r="J422" s="231"/>
      <c r="K422" s="47"/>
      <c r="L422" s="47"/>
      <c r="M422" s="47"/>
      <c r="N422" s="47"/>
      <c r="O422" s="47"/>
      <c r="P422" s="47"/>
      <c r="Q422" s="47"/>
      <c r="R422" s="47"/>
      <c r="S422" s="47"/>
      <c r="T422" s="47"/>
      <c r="U422" s="47"/>
      <c r="V422" s="47"/>
      <c r="W422" s="47"/>
      <c r="X422" s="47"/>
      <c r="Y422" s="47"/>
      <c r="Z422" s="47"/>
    </row>
    <row r="423" spans="1:26" ht="15.75" customHeight="1">
      <c r="A423" s="1"/>
      <c r="B423" s="2"/>
      <c r="C423" s="2"/>
      <c r="D423" s="2"/>
      <c r="E423" s="2"/>
      <c r="F423" s="3"/>
      <c r="G423" s="3"/>
      <c r="H423" s="47"/>
      <c r="I423" s="47"/>
      <c r="J423" s="231"/>
      <c r="K423" s="47"/>
      <c r="L423" s="47"/>
      <c r="M423" s="47"/>
      <c r="N423" s="47"/>
      <c r="O423" s="47"/>
      <c r="P423" s="47"/>
      <c r="Q423" s="47"/>
      <c r="R423" s="47"/>
      <c r="S423" s="47"/>
      <c r="T423" s="47"/>
      <c r="U423" s="47"/>
      <c r="V423" s="47"/>
      <c r="W423" s="47"/>
      <c r="X423" s="47"/>
      <c r="Y423" s="47"/>
      <c r="Z423" s="47"/>
    </row>
    <row r="424" spans="1:26" ht="15.75" customHeight="1">
      <c r="A424" s="1"/>
      <c r="B424" s="2"/>
      <c r="C424" s="2"/>
      <c r="D424" s="2"/>
      <c r="E424" s="2"/>
      <c r="F424" s="3"/>
      <c r="G424" s="3"/>
      <c r="H424" s="47"/>
      <c r="I424" s="47"/>
      <c r="J424" s="231"/>
      <c r="K424" s="47"/>
      <c r="L424" s="47"/>
      <c r="M424" s="47"/>
      <c r="N424" s="47"/>
      <c r="O424" s="47"/>
      <c r="P424" s="47"/>
      <c r="Q424" s="47"/>
      <c r="R424" s="47"/>
      <c r="S424" s="47"/>
      <c r="T424" s="47"/>
      <c r="U424" s="47"/>
      <c r="V424" s="47"/>
      <c r="W424" s="47"/>
      <c r="X424" s="47"/>
      <c r="Y424" s="47"/>
      <c r="Z424" s="47"/>
    </row>
    <row r="425" spans="1:26" ht="15.75" customHeight="1">
      <c r="A425" s="1"/>
      <c r="B425" s="2"/>
      <c r="C425" s="2"/>
      <c r="D425" s="2"/>
      <c r="E425" s="2"/>
      <c r="F425" s="3"/>
      <c r="G425" s="3"/>
      <c r="H425" s="47"/>
      <c r="I425" s="47"/>
      <c r="J425" s="231"/>
      <c r="K425" s="47"/>
      <c r="L425" s="47"/>
      <c r="M425" s="47"/>
      <c r="N425" s="47"/>
      <c r="O425" s="47"/>
      <c r="P425" s="47"/>
      <c r="Q425" s="47"/>
      <c r="R425" s="47"/>
      <c r="S425" s="47"/>
      <c r="T425" s="47"/>
      <c r="U425" s="47"/>
      <c r="V425" s="47"/>
      <c r="W425" s="47"/>
      <c r="X425" s="47"/>
      <c r="Y425" s="47"/>
      <c r="Z425" s="47"/>
    </row>
    <row r="426" spans="1:26" ht="15.75" customHeight="1">
      <c r="A426" s="1"/>
      <c r="B426" s="2"/>
      <c r="C426" s="2"/>
      <c r="D426" s="2"/>
      <c r="E426" s="2"/>
      <c r="F426" s="3"/>
      <c r="G426" s="3"/>
      <c r="H426" s="47"/>
      <c r="I426" s="47"/>
      <c r="J426" s="231"/>
      <c r="K426" s="47"/>
      <c r="L426" s="47"/>
      <c r="M426" s="47"/>
      <c r="N426" s="47"/>
      <c r="O426" s="47"/>
      <c r="P426" s="47"/>
      <c r="Q426" s="47"/>
      <c r="R426" s="47"/>
      <c r="S426" s="47"/>
      <c r="T426" s="47"/>
      <c r="U426" s="47"/>
      <c r="V426" s="47"/>
      <c r="W426" s="47"/>
      <c r="X426" s="47"/>
      <c r="Y426" s="47"/>
      <c r="Z426" s="47"/>
    </row>
    <row r="427" spans="1:26" ht="15.75" customHeight="1">
      <c r="A427" s="1"/>
      <c r="B427" s="2"/>
      <c r="C427" s="2"/>
      <c r="D427" s="2"/>
      <c r="E427" s="2"/>
      <c r="F427" s="3"/>
      <c r="G427" s="3"/>
      <c r="H427" s="47"/>
      <c r="I427" s="47"/>
      <c r="J427" s="231"/>
      <c r="K427" s="47"/>
      <c r="L427" s="47"/>
      <c r="M427" s="47"/>
      <c r="N427" s="47"/>
      <c r="O427" s="47"/>
      <c r="P427" s="47"/>
      <c r="Q427" s="47"/>
      <c r="R427" s="47"/>
      <c r="S427" s="47"/>
      <c r="T427" s="47"/>
      <c r="U427" s="47"/>
      <c r="V427" s="47"/>
      <c r="W427" s="47"/>
      <c r="X427" s="47"/>
      <c r="Y427" s="47"/>
      <c r="Z427" s="47"/>
    </row>
    <row r="428" spans="1:26" ht="15.75" customHeight="1">
      <c r="A428" s="1"/>
      <c r="B428" s="2"/>
      <c r="C428" s="2"/>
      <c r="D428" s="2"/>
      <c r="E428" s="2"/>
      <c r="F428" s="3"/>
      <c r="G428" s="3"/>
      <c r="H428" s="47"/>
      <c r="I428" s="47"/>
      <c r="J428" s="231"/>
      <c r="K428" s="47"/>
      <c r="L428" s="47"/>
      <c r="M428" s="47"/>
      <c r="N428" s="47"/>
      <c r="O428" s="47"/>
      <c r="P428" s="47"/>
      <c r="Q428" s="47"/>
      <c r="R428" s="47"/>
      <c r="S428" s="47"/>
      <c r="T428" s="47"/>
      <c r="U428" s="47"/>
      <c r="V428" s="47"/>
      <c r="W428" s="47"/>
      <c r="X428" s="47"/>
      <c r="Y428" s="47"/>
      <c r="Z428" s="47"/>
    </row>
    <row r="429" spans="1:26" ht="15.75" customHeight="1">
      <c r="A429" s="1"/>
      <c r="B429" s="2"/>
      <c r="C429" s="2"/>
      <c r="D429" s="2"/>
      <c r="E429" s="2"/>
      <c r="F429" s="3"/>
      <c r="G429" s="3"/>
      <c r="H429" s="47"/>
      <c r="I429" s="47"/>
      <c r="J429" s="231"/>
      <c r="K429" s="47"/>
      <c r="L429" s="47"/>
      <c r="M429" s="47"/>
      <c r="N429" s="47"/>
      <c r="O429" s="47"/>
      <c r="P429" s="47"/>
      <c r="Q429" s="47"/>
      <c r="R429" s="47"/>
      <c r="S429" s="47"/>
      <c r="T429" s="47"/>
      <c r="U429" s="47"/>
      <c r="V429" s="47"/>
      <c r="W429" s="47"/>
      <c r="X429" s="47"/>
      <c r="Y429" s="47"/>
      <c r="Z429" s="47"/>
    </row>
    <row r="430" spans="1:26" ht="15.75" customHeight="1">
      <c r="A430" s="1"/>
      <c r="B430" s="2"/>
      <c r="C430" s="2"/>
      <c r="D430" s="2"/>
      <c r="E430" s="2"/>
      <c r="F430" s="3"/>
      <c r="G430" s="3"/>
      <c r="H430" s="47"/>
      <c r="I430" s="47"/>
      <c r="J430" s="231"/>
      <c r="K430" s="47"/>
      <c r="L430" s="47"/>
      <c r="M430" s="47"/>
      <c r="N430" s="47"/>
      <c r="O430" s="47"/>
      <c r="P430" s="47"/>
      <c r="Q430" s="47"/>
      <c r="R430" s="47"/>
      <c r="S430" s="47"/>
      <c r="T430" s="47"/>
      <c r="U430" s="47"/>
      <c r="V430" s="47"/>
      <c r="W430" s="47"/>
      <c r="X430" s="47"/>
      <c r="Y430" s="47"/>
      <c r="Z430" s="47"/>
    </row>
    <row r="431" spans="1:26" ht="15.75" customHeight="1">
      <c r="A431" s="1"/>
      <c r="B431" s="2"/>
      <c r="C431" s="2"/>
      <c r="D431" s="2"/>
      <c r="E431" s="2"/>
      <c r="F431" s="3"/>
      <c r="G431" s="3"/>
      <c r="H431" s="47"/>
      <c r="I431" s="47"/>
      <c r="J431" s="231"/>
      <c r="K431" s="47"/>
      <c r="L431" s="47"/>
      <c r="M431" s="47"/>
      <c r="N431" s="47"/>
      <c r="O431" s="47"/>
      <c r="P431" s="47"/>
      <c r="Q431" s="47"/>
      <c r="R431" s="47"/>
      <c r="S431" s="47"/>
      <c r="T431" s="47"/>
      <c r="U431" s="47"/>
      <c r="V431" s="47"/>
      <c r="W431" s="47"/>
      <c r="X431" s="47"/>
      <c r="Y431" s="47"/>
      <c r="Z431" s="47"/>
    </row>
    <row r="432" spans="1:26" ht="15.75" customHeight="1">
      <c r="A432" s="1"/>
      <c r="B432" s="2"/>
      <c r="C432" s="2"/>
      <c r="D432" s="2"/>
      <c r="E432" s="2"/>
      <c r="F432" s="3"/>
      <c r="G432" s="3"/>
      <c r="H432" s="47"/>
      <c r="I432" s="47"/>
      <c r="J432" s="231"/>
      <c r="K432" s="47"/>
      <c r="L432" s="47"/>
      <c r="M432" s="47"/>
      <c r="N432" s="47"/>
      <c r="O432" s="47"/>
      <c r="P432" s="47"/>
      <c r="Q432" s="47"/>
      <c r="R432" s="47"/>
      <c r="S432" s="47"/>
      <c r="T432" s="47"/>
      <c r="U432" s="47"/>
      <c r="V432" s="47"/>
      <c r="W432" s="47"/>
      <c r="X432" s="47"/>
      <c r="Y432" s="47"/>
      <c r="Z432" s="47"/>
    </row>
    <row r="433" spans="1:26" ht="15.75" customHeight="1">
      <c r="A433" s="1"/>
      <c r="B433" s="2"/>
      <c r="C433" s="2"/>
      <c r="D433" s="2"/>
      <c r="E433" s="2"/>
      <c r="F433" s="3"/>
      <c r="G433" s="3"/>
      <c r="H433" s="47"/>
      <c r="I433" s="47"/>
      <c r="J433" s="231"/>
      <c r="K433" s="47"/>
      <c r="L433" s="47"/>
      <c r="M433" s="47"/>
      <c r="N433" s="47"/>
      <c r="O433" s="47"/>
      <c r="P433" s="47"/>
      <c r="Q433" s="47"/>
      <c r="R433" s="47"/>
      <c r="S433" s="47"/>
      <c r="T433" s="47"/>
      <c r="U433" s="47"/>
      <c r="V433" s="47"/>
      <c r="W433" s="47"/>
      <c r="X433" s="47"/>
      <c r="Y433" s="47"/>
      <c r="Z433" s="47"/>
    </row>
    <row r="434" spans="1:26" ht="15.75" customHeight="1">
      <c r="A434" s="1"/>
      <c r="B434" s="2"/>
      <c r="C434" s="2"/>
      <c r="D434" s="2"/>
      <c r="E434" s="2"/>
      <c r="F434" s="3"/>
      <c r="G434" s="3"/>
      <c r="H434" s="47"/>
      <c r="I434" s="47"/>
      <c r="J434" s="231"/>
      <c r="K434" s="47"/>
      <c r="L434" s="47"/>
      <c r="M434" s="47"/>
      <c r="N434" s="47"/>
      <c r="O434" s="47"/>
      <c r="P434" s="47"/>
      <c r="Q434" s="47"/>
      <c r="R434" s="47"/>
      <c r="S434" s="47"/>
      <c r="T434" s="47"/>
      <c r="U434" s="47"/>
      <c r="V434" s="47"/>
      <c r="W434" s="47"/>
      <c r="X434" s="47"/>
      <c r="Y434" s="47"/>
      <c r="Z434" s="47"/>
    </row>
    <row r="435" spans="1:26" ht="15.75" customHeight="1">
      <c r="A435" s="1"/>
      <c r="B435" s="2"/>
      <c r="C435" s="2"/>
      <c r="D435" s="2"/>
      <c r="E435" s="2"/>
      <c r="F435" s="3"/>
      <c r="G435" s="3"/>
      <c r="H435" s="47"/>
      <c r="I435" s="47"/>
      <c r="J435" s="231"/>
      <c r="K435" s="47"/>
      <c r="L435" s="47"/>
      <c r="M435" s="47"/>
      <c r="N435" s="47"/>
      <c r="O435" s="47"/>
      <c r="P435" s="47"/>
      <c r="Q435" s="47"/>
      <c r="R435" s="47"/>
      <c r="S435" s="47"/>
      <c r="T435" s="47"/>
      <c r="U435" s="47"/>
      <c r="V435" s="47"/>
      <c r="W435" s="47"/>
      <c r="X435" s="47"/>
      <c r="Y435" s="47"/>
      <c r="Z435" s="47"/>
    </row>
    <row r="436" spans="1:26" ht="15.75" customHeight="1">
      <c r="A436" s="1"/>
      <c r="B436" s="2"/>
      <c r="C436" s="2"/>
      <c r="D436" s="2"/>
      <c r="E436" s="2"/>
      <c r="F436" s="3"/>
      <c r="G436" s="3"/>
      <c r="H436" s="47"/>
      <c r="I436" s="47"/>
      <c r="J436" s="231"/>
      <c r="K436" s="47"/>
      <c r="L436" s="47"/>
      <c r="M436" s="47"/>
      <c r="N436" s="47"/>
      <c r="O436" s="47"/>
      <c r="P436" s="47"/>
      <c r="Q436" s="47"/>
      <c r="R436" s="47"/>
      <c r="S436" s="47"/>
      <c r="T436" s="47"/>
      <c r="U436" s="47"/>
      <c r="V436" s="47"/>
      <c r="W436" s="47"/>
      <c r="X436" s="47"/>
      <c r="Y436" s="47"/>
      <c r="Z436" s="47"/>
    </row>
    <row r="437" spans="1:26" ht="15.75" customHeight="1">
      <c r="A437" s="1"/>
      <c r="B437" s="2"/>
      <c r="C437" s="2"/>
      <c r="D437" s="2"/>
      <c r="E437" s="2"/>
      <c r="F437" s="3"/>
      <c r="G437" s="3"/>
      <c r="H437" s="47"/>
      <c r="I437" s="47"/>
      <c r="J437" s="231"/>
      <c r="K437" s="47"/>
      <c r="L437" s="47"/>
      <c r="M437" s="47"/>
      <c r="N437" s="47"/>
      <c r="O437" s="47"/>
      <c r="P437" s="47"/>
      <c r="Q437" s="47"/>
      <c r="R437" s="47"/>
      <c r="S437" s="47"/>
      <c r="T437" s="47"/>
      <c r="U437" s="47"/>
      <c r="V437" s="47"/>
      <c r="W437" s="47"/>
      <c r="X437" s="47"/>
      <c r="Y437" s="47"/>
      <c r="Z437" s="47"/>
    </row>
    <row r="438" spans="1:26" ht="15.75" customHeight="1">
      <c r="A438" s="1"/>
      <c r="B438" s="2"/>
      <c r="C438" s="2"/>
      <c r="D438" s="2"/>
      <c r="E438" s="2"/>
      <c r="F438" s="3"/>
      <c r="G438" s="3"/>
      <c r="H438" s="47"/>
      <c r="I438" s="47"/>
      <c r="J438" s="231"/>
      <c r="K438" s="47"/>
      <c r="L438" s="47"/>
      <c r="M438" s="47"/>
      <c r="N438" s="47"/>
      <c r="O438" s="47"/>
      <c r="P438" s="47"/>
      <c r="Q438" s="47"/>
      <c r="R438" s="47"/>
      <c r="S438" s="47"/>
      <c r="T438" s="47"/>
      <c r="U438" s="47"/>
      <c r="V438" s="47"/>
      <c r="W438" s="47"/>
      <c r="X438" s="47"/>
      <c r="Y438" s="47"/>
      <c r="Z438" s="47"/>
    </row>
    <row r="439" spans="1:26" ht="15.75" customHeight="1">
      <c r="A439" s="1"/>
      <c r="B439" s="2"/>
      <c r="C439" s="2"/>
      <c r="D439" s="2"/>
      <c r="E439" s="2"/>
      <c r="F439" s="3"/>
      <c r="G439" s="3"/>
      <c r="H439" s="47"/>
      <c r="I439" s="47"/>
      <c r="J439" s="231"/>
      <c r="K439" s="47"/>
      <c r="L439" s="47"/>
      <c r="M439" s="47"/>
      <c r="N439" s="47"/>
      <c r="O439" s="47"/>
      <c r="P439" s="47"/>
      <c r="Q439" s="47"/>
      <c r="R439" s="47"/>
      <c r="S439" s="47"/>
      <c r="T439" s="47"/>
      <c r="U439" s="47"/>
      <c r="V439" s="47"/>
      <c r="W439" s="47"/>
      <c r="X439" s="47"/>
      <c r="Y439" s="47"/>
      <c r="Z439" s="47"/>
    </row>
    <row r="440" spans="1:26" ht="15.75" customHeight="1">
      <c r="A440" s="1"/>
      <c r="B440" s="2"/>
      <c r="C440" s="2"/>
      <c r="D440" s="2"/>
      <c r="E440" s="2"/>
      <c r="F440" s="3"/>
      <c r="G440" s="3"/>
      <c r="H440" s="47"/>
      <c r="I440" s="47"/>
      <c r="J440" s="231"/>
      <c r="K440" s="47"/>
      <c r="L440" s="47"/>
      <c r="M440" s="47"/>
      <c r="N440" s="47"/>
      <c r="O440" s="47"/>
      <c r="P440" s="47"/>
      <c r="Q440" s="47"/>
      <c r="R440" s="47"/>
      <c r="S440" s="47"/>
      <c r="T440" s="47"/>
      <c r="U440" s="47"/>
      <c r="V440" s="47"/>
      <c r="W440" s="47"/>
      <c r="X440" s="47"/>
      <c r="Y440" s="47"/>
      <c r="Z440" s="47"/>
    </row>
    <row r="441" spans="1:26" ht="15.75" customHeight="1">
      <c r="A441" s="1"/>
      <c r="B441" s="2"/>
      <c r="C441" s="2"/>
      <c r="D441" s="2"/>
      <c r="E441" s="2"/>
      <c r="F441" s="3"/>
      <c r="G441" s="3"/>
      <c r="H441" s="47"/>
      <c r="I441" s="47"/>
      <c r="J441" s="231"/>
      <c r="K441" s="47"/>
      <c r="L441" s="47"/>
      <c r="M441" s="47"/>
      <c r="N441" s="47"/>
      <c r="O441" s="47"/>
      <c r="P441" s="47"/>
      <c r="Q441" s="47"/>
      <c r="R441" s="47"/>
      <c r="S441" s="47"/>
      <c r="T441" s="47"/>
      <c r="U441" s="47"/>
      <c r="V441" s="47"/>
      <c r="W441" s="47"/>
      <c r="X441" s="47"/>
      <c r="Y441" s="47"/>
      <c r="Z441" s="47"/>
    </row>
    <row r="442" spans="1:26" ht="15.75" customHeight="1">
      <c r="A442" s="1"/>
      <c r="B442" s="2"/>
      <c r="C442" s="2"/>
      <c r="D442" s="2"/>
      <c r="E442" s="2"/>
      <c r="F442" s="3"/>
      <c r="G442" s="3"/>
      <c r="H442" s="47"/>
      <c r="I442" s="47"/>
      <c r="J442" s="231"/>
      <c r="K442" s="47"/>
      <c r="L442" s="47"/>
      <c r="M442" s="47"/>
      <c r="N442" s="47"/>
      <c r="O442" s="47"/>
      <c r="P442" s="47"/>
      <c r="Q442" s="47"/>
      <c r="R442" s="47"/>
      <c r="S442" s="47"/>
      <c r="T442" s="47"/>
      <c r="U442" s="47"/>
      <c r="V442" s="47"/>
      <c r="W442" s="47"/>
      <c r="X442" s="47"/>
      <c r="Y442" s="47"/>
      <c r="Z442" s="47"/>
    </row>
    <row r="443" spans="1:26" ht="15.75" customHeight="1">
      <c r="A443" s="1"/>
      <c r="B443" s="2"/>
      <c r="C443" s="2"/>
      <c r="D443" s="2"/>
      <c r="E443" s="2"/>
      <c r="F443" s="3"/>
      <c r="G443" s="3"/>
      <c r="H443" s="47"/>
      <c r="I443" s="47"/>
      <c r="J443" s="231"/>
      <c r="K443" s="47"/>
      <c r="L443" s="47"/>
      <c r="M443" s="47"/>
      <c r="N443" s="47"/>
      <c r="O443" s="47"/>
      <c r="P443" s="47"/>
      <c r="Q443" s="47"/>
      <c r="R443" s="47"/>
      <c r="S443" s="47"/>
      <c r="T443" s="47"/>
      <c r="U443" s="47"/>
      <c r="V443" s="47"/>
      <c r="W443" s="47"/>
      <c r="X443" s="47"/>
      <c r="Y443" s="47"/>
      <c r="Z443" s="47"/>
    </row>
    <row r="444" spans="1:26" ht="15.75" customHeight="1">
      <c r="A444" s="1"/>
      <c r="B444" s="2"/>
      <c r="C444" s="2"/>
      <c r="D444" s="2"/>
      <c r="E444" s="2"/>
      <c r="F444" s="3"/>
      <c r="G444" s="3"/>
      <c r="H444" s="47"/>
      <c r="I444" s="47"/>
      <c r="J444" s="231"/>
      <c r="K444" s="47"/>
      <c r="L444" s="47"/>
      <c r="M444" s="47"/>
      <c r="N444" s="47"/>
      <c r="O444" s="47"/>
      <c r="P444" s="47"/>
      <c r="Q444" s="47"/>
      <c r="R444" s="47"/>
      <c r="S444" s="47"/>
      <c r="T444" s="47"/>
      <c r="U444" s="47"/>
      <c r="V444" s="47"/>
      <c r="W444" s="47"/>
      <c r="X444" s="47"/>
      <c r="Y444" s="47"/>
      <c r="Z444" s="47"/>
    </row>
    <row r="445" spans="1:26" ht="15.75" customHeight="1">
      <c r="A445" s="1"/>
      <c r="B445" s="2"/>
      <c r="C445" s="2"/>
      <c r="D445" s="2"/>
      <c r="E445" s="2"/>
      <c r="F445" s="3"/>
      <c r="G445" s="3"/>
      <c r="H445" s="47"/>
      <c r="I445" s="47"/>
      <c r="J445" s="231"/>
      <c r="K445" s="47"/>
      <c r="L445" s="47"/>
      <c r="M445" s="47"/>
      <c r="N445" s="47"/>
      <c r="O445" s="47"/>
      <c r="P445" s="47"/>
      <c r="Q445" s="47"/>
      <c r="R445" s="47"/>
      <c r="S445" s="47"/>
      <c r="T445" s="47"/>
      <c r="U445" s="47"/>
      <c r="V445" s="47"/>
      <c r="W445" s="47"/>
      <c r="X445" s="47"/>
      <c r="Y445" s="47"/>
      <c r="Z445" s="47"/>
    </row>
    <row r="446" spans="1:26" ht="15.75" customHeight="1">
      <c r="A446" s="1"/>
      <c r="B446" s="2"/>
      <c r="C446" s="2"/>
      <c r="D446" s="2"/>
      <c r="E446" s="2"/>
      <c r="F446" s="3"/>
      <c r="G446" s="3"/>
      <c r="H446" s="47"/>
      <c r="I446" s="47"/>
      <c r="J446" s="231"/>
      <c r="K446" s="47"/>
      <c r="L446" s="47"/>
      <c r="M446" s="47"/>
      <c r="N446" s="47"/>
      <c r="O446" s="47"/>
      <c r="P446" s="47"/>
      <c r="Q446" s="47"/>
      <c r="R446" s="47"/>
      <c r="S446" s="47"/>
      <c r="T446" s="47"/>
      <c r="U446" s="47"/>
      <c r="V446" s="47"/>
      <c r="W446" s="47"/>
      <c r="X446" s="47"/>
      <c r="Y446" s="47"/>
      <c r="Z446" s="47"/>
    </row>
    <row r="447" spans="1:26" ht="15.75" customHeight="1">
      <c r="A447" s="1"/>
      <c r="B447" s="2"/>
      <c r="C447" s="2"/>
      <c r="D447" s="2"/>
      <c r="E447" s="2"/>
      <c r="F447" s="3"/>
      <c r="G447" s="3"/>
      <c r="H447" s="47"/>
      <c r="I447" s="47"/>
      <c r="J447" s="231"/>
      <c r="K447" s="47"/>
      <c r="L447" s="47"/>
      <c r="M447" s="47"/>
      <c r="N447" s="47"/>
      <c r="O447" s="47"/>
      <c r="P447" s="47"/>
      <c r="Q447" s="47"/>
      <c r="R447" s="47"/>
      <c r="S447" s="47"/>
      <c r="T447" s="47"/>
      <c r="U447" s="47"/>
      <c r="V447" s="47"/>
      <c r="W447" s="47"/>
      <c r="X447" s="47"/>
      <c r="Y447" s="47"/>
      <c r="Z447" s="47"/>
    </row>
    <row r="448" spans="1:26" ht="15.75" customHeight="1">
      <c r="A448" s="1"/>
      <c r="B448" s="2"/>
      <c r="C448" s="2"/>
      <c r="D448" s="2"/>
      <c r="E448" s="2"/>
      <c r="F448" s="3"/>
      <c r="G448" s="3"/>
      <c r="H448" s="47"/>
      <c r="I448" s="47"/>
      <c r="J448" s="231"/>
      <c r="K448" s="47"/>
      <c r="L448" s="47"/>
      <c r="M448" s="47"/>
      <c r="N448" s="47"/>
      <c r="O448" s="47"/>
      <c r="P448" s="47"/>
      <c r="Q448" s="47"/>
      <c r="R448" s="47"/>
      <c r="S448" s="47"/>
      <c r="T448" s="47"/>
      <c r="U448" s="47"/>
      <c r="V448" s="47"/>
      <c r="W448" s="47"/>
      <c r="X448" s="47"/>
      <c r="Y448" s="47"/>
      <c r="Z448" s="47"/>
    </row>
    <row r="449" spans="1:26" ht="15.75" customHeight="1">
      <c r="A449" s="1"/>
      <c r="B449" s="2"/>
      <c r="C449" s="2"/>
      <c r="D449" s="2"/>
      <c r="E449" s="2"/>
      <c r="F449" s="3"/>
      <c r="G449" s="3"/>
      <c r="H449" s="47"/>
      <c r="I449" s="47"/>
      <c r="J449" s="231"/>
      <c r="K449" s="47"/>
      <c r="L449" s="47"/>
      <c r="M449" s="47"/>
      <c r="N449" s="47"/>
      <c r="O449" s="47"/>
      <c r="P449" s="47"/>
      <c r="Q449" s="47"/>
      <c r="R449" s="47"/>
      <c r="S449" s="47"/>
      <c r="T449" s="47"/>
      <c r="U449" s="47"/>
      <c r="V449" s="47"/>
      <c r="W449" s="47"/>
      <c r="X449" s="47"/>
      <c r="Y449" s="47"/>
      <c r="Z449" s="47"/>
    </row>
    <row r="450" spans="1:26" ht="15.75" customHeight="1">
      <c r="A450" s="1"/>
      <c r="B450" s="2"/>
      <c r="C450" s="2"/>
      <c r="D450" s="2"/>
      <c r="E450" s="2"/>
      <c r="F450" s="3"/>
      <c r="G450" s="3"/>
      <c r="H450" s="47"/>
      <c r="I450" s="47"/>
      <c r="J450" s="231"/>
      <c r="K450" s="47"/>
      <c r="L450" s="47"/>
      <c r="M450" s="47"/>
      <c r="N450" s="47"/>
      <c r="O450" s="47"/>
      <c r="P450" s="47"/>
      <c r="Q450" s="47"/>
      <c r="R450" s="47"/>
      <c r="S450" s="47"/>
      <c r="T450" s="47"/>
      <c r="U450" s="47"/>
      <c r="V450" s="47"/>
      <c r="W450" s="47"/>
      <c r="X450" s="47"/>
      <c r="Y450" s="47"/>
      <c r="Z450" s="47"/>
    </row>
    <row r="451" spans="1:26" ht="15.75" customHeight="1">
      <c r="A451" s="1"/>
      <c r="B451" s="2"/>
      <c r="C451" s="2"/>
      <c r="D451" s="2"/>
      <c r="E451" s="2"/>
      <c r="F451" s="3"/>
      <c r="G451" s="3"/>
      <c r="H451" s="47"/>
      <c r="I451" s="47"/>
      <c r="J451" s="231"/>
      <c r="K451" s="47"/>
      <c r="L451" s="47"/>
      <c r="M451" s="47"/>
      <c r="N451" s="47"/>
      <c r="O451" s="47"/>
      <c r="P451" s="47"/>
      <c r="Q451" s="47"/>
      <c r="R451" s="47"/>
      <c r="S451" s="47"/>
      <c r="T451" s="47"/>
      <c r="U451" s="47"/>
      <c r="V451" s="47"/>
      <c r="W451" s="47"/>
      <c r="X451" s="47"/>
      <c r="Y451" s="47"/>
      <c r="Z451" s="47"/>
    </row>
    <row r="452" spans="1:26" ht="15.75" customHeight="1">
      <c r="A452" s="1"/>
      <c r="B452" s="2"/>
      <c r="C452" s="2"/>
      <c r="D452" s="2"/>
      <c r="E452" s="2"/>
      <c r="F452" s="3"/>
      <c r="G452" s="3"/>
      <c r="H452" s="47"/>
      <c r="I452" s="47"/>
      <c r="J452" s="231"/>
      <c r="K452" s="47"/>
      <c r="L452" s="47"/>
      <c r="M452" s="47"/>
      <c r="N452" s="47"/>
      <c r="O452" s="47"/>
      <c r="P452" s="47"/>
      <c r="Q452" s="47"/>
      <c r="R452" s="47"/>
      <c r="S452" s="47"/>
      <c r="T452" s="47"/>
      <c r="U452" s="47"/>
      <c r="V452" s="47"/>
      <c r="W452" s="47"/>
      <c r="X452" s="47"/>
      <c r="Y452" s="47"/>
      <c r="Z452" s="47"/>
    </row>
    <row r="453" spans="1:26" ht="15.75" customHeight="1">
      <c r="A453" s="1"/>
      <c r="B453" s="2"/>
      <c r="C453" s="2"/>
      <c r="D453" s="2"/>
      <c r="E453" s="2"/>
      <c r="F453" s="3"/>
      <c r="G453" s="3"/>
      <c r="H453" s="47"/>
      <c r="I453" s="47"/>
      <c r="J453" s="231"/>
      <c r="K453" s="47"/>
      <c r="L453" s="47"/>
      <c r="M453" s="47"/>
      <c r="N453" s="47"/>
      <c r="O453" s="47"/>
      <c r="P453" s="47"/>
      <c r="Q453" s="47"/>
      <c r="R453" s="47"/>
      <c r="S453" s="47"/>
      <c r="T453" s="47"/>
      <c r="U453" s="47"/>
      <c r="V453" s="47"/>
      <c r="W453" s="47"/>
      <c r="X453" s="47"/>
      <c r="Y453" s="47"/>
      <c r="Z453" s="47"/>
    </row>
    <row r="454" spans="1:26" ht="15.75" customHeight="1">
      <c r="A454" s="1"/>
      <c r="B454" s="2"/>
      <c r="C454" s="2"/>
      <c r="D454" s="2"/>
      <c r="E454" s="2"/>
      <c r="F454" s="3"/>
      <c r="G454" s="3"/>
      <c r="H454" s="47"/>
      <c r="I454" s="47"/>
      <c r="J454" s="231"/>
      <c r="K454" s="47"/>
      <c r="L454" s="47"/>
      <c r="M454" s="47"/>
      <c r="N454" s="47"/>
      <c r="O454" s="47"/>
      <c r="P454" s="47"/>
      <c r="Q454" s="47"/>
      <c r="R454" s="47"/>
      <c r="S454" s="47"/>
      <c r="T454" s="47"/>
      <c r="U454" s="47"/>
      <c r="V454" s="47"/>
      <c r="W454" s="47"/>
      <c r="X454" s="47"/>
      <c r="Y454" s="47"/>
      <c r="Z454" s="47"/>
    </row>
    <row r="455" spans="1:26" ht="15.75" customHeight="1">
      <c r="A455" s="1"/>
      <c r="B455" s="2"/>
      <c r="C455" s="2"/>
      <c r="D455" s="2"/>
      <c r="E455" s="2"/>
      <c r="F455" s="3"/>
      <c r="G455" s="3"/>
      <c r="H455" s="47"/>
      <c r="I455" s="47"/>
      <c r="J455" s="231"/>
      <c r="K455" s="47"/>
      <c r="L455" s="47"/>
      <c r="M455" s="47"/>
      <c r="N455" s="47"/>
      <c r="O455" s="47"/>
      <c r="P455" s="47"/>
      <c r="Q455" s="47"/>
      <c r="R455" s="47"/>
      <c r="S455" s="47"/>
      <c r="T455" s="47"/>
      <c r="U455" s="47"/>
      <c r="V455" s="47"/>
      <c r="W455" s="47"/>
      <c r="X455" s="47"/>
      <c r="Y455" s="47"/>
      <c r="Z455" s="47"/>
    </row>
    <row r="456" spans="1:26" ht="15.75" customHeight="1">
      <c r="A456" s="1"/>
      <c r="B456" s="2"/>
      <c r="C456" s="2"/>
      <c r="D456" s="2"/>
      <c r="E456" s="2"/>
      <c r="F456" s="3"/>
      <c r="G456" s="3"/>
      <c r="H456" s="47"/>
      <c r="I456" s="47"/>
      <c r="J456" s="231"/>
      <c r="K456" s="47"/>
      <c r="L456" s="47"/>
      <c r="M456" s="47"/>
      <c r="N456" s="47"/>
      <c r="O456" s="47"/>
      <c r="P456" s="47"/>
      <c r="Q456" s="47"/>
      <c r="R456" s="47"/>
      <c r="S456" s="47"/>
      <c r="T456" s="47"/>
      <c r="U456" s="47"/>
      <c r="V456" s="47"/>
      <c r="W456" s="47"/>
      <c r="X456" s="47"/>
      <c r="Y456" s="47"/>
      <c r="Z456" s="47"/>
    </row>
    <row r="457" spans="1:26" ht="15.75" customHeight="1">
      <c r="A457" s="1"/>
      <c r="B457" s="2"/>
      <c r="C457" s="2"/>
      <c r="D457" s="2"/>
      <c r="E457" s="2"/>
      <c r="F457" s="3"/>
      <c r="G457" s="3"/>
      <c r="H457" s="47"/>
      <c r="I457" s="47"/>
      <c r="J457" s="231"/>
      <c r="K457" s="47"/>
      <c r="L457" s="47"/>
      <c r="M457" s="47"/>
      <c r="N457" s="47"/>
      <c r="O457" s="47"/>
      <c r="P457" s="47"/>
      <c r="Q457" s="47"/>
      <c r="R457" s="47"/>
      <c r="S457" s="47"/>
      <c r="T457" s="47"/>
      <c r="U457" s="47"/>
      <c r="V457" s="47"/>
      <c r="W457" s="47"/>
      <c r="X457" s="47"/>
      <c r="Y457" s="47"/>
      <c r="Z457" s="47"/>
    </row>
    <row r="458" spans="1:26" ht="15.75" customHeight="1">
      <c r="A458" s="1"/>
      <c r="B458" s="2"/>
      <c r="C458" s="2"/>
      <c r="D458" s="2"/>
      <c r="E458" s="2"/>
      <c r="F458" s="3"/>
      <c r="G458" s="3"/>
      <c r="H458" s="47"/>
      <c r="I458" s="47"/>
      <c r="J458" s="231"/>
      <c r="K458" s="47"/>
      <c r="L458" s="47"/>
      <c r="M458" s="47"/>
      <c r="N458" s="47"/>
      <c r="O458" s="47"/>
      <c r="P458" s="47"/>
      <c r="Q458" s="47"/>
      <c r="R458" s="47"/>
      <c r="S458" s="47"/>
      <c r="T458" s="47"/>
      <c r="U458" s="47"/>
      <c r="V458" s="47"/>
      <c r="W458" s="47"/>
      <c r="X458" s="47"/>
      <c r="Y458" s="47"/>
      <c r="Z458" s="47"/>
    </row>
    <row r="459" spans="1:26" ht="15.75" customHeight="1">
      <c r="A459" s="1"/>
      <c r="B459" s="2"/>
      <c r="C459" s="2"/>
      <c r="D459" s="2"/>
      <c r="E459" s="2"/>
      <c r="F459" s="3"/>
      <c r="G459" s="3"/>
      <c r="H459" s="47"/>
      <c r="I459" s="47"/>
      <c r="J459" s="231"/>
      <c r="K459" s="47"/>
      <c r="L459" s="47"/>
      <c r="M459" s="47"/>
      <c r="N459" s="47"/>
      <c r="O459" s="47"/>
      <c r="P459" s="47"/>
      <c r="Q459" s="47"/>
      <c r="R459" s="47"/>
      <c r="S459" s="47"/>
      <c r="T459" s="47"/>
      <c r="U459" s="47"/>
      <c r="V459" s="47"/>
      <c r="W459" s="47"/>
      <c r="X459" s="47"/>
      <c r="Y459" s="47"/>
      <c r="Z459" s="47"/>
    </row>
    <row r="460" spans="1:26" ht="15.75" customHeight="1">
      <c r="A460" s="1"/>
      <c r="B460" s="2"/>
      <c r="C460" s="2"/>
      <c r="D460" s="2"/>
      <c r="E460" s="2"/>
      <c r="F460" s="3"/>
      <c r="G460" s="3"/>
      <c r="H460" s="47"/>
      <c r="I460" s="47"/>
      <c r="J460" s="231"/>
      <c r="K460" s="47"/>
      <c r="L460" s="47"/>
      <c r="M460" s="47"/>
      <c r="N460" s="47"/>
      <c r="O460" s="47"/>
      <c r="P460" s="47"/>
      <c r="Q460" s="47"/>
      <c r="R460" s="47"/>
      <c r="S460" s="47"/>
      <c r="T460" s="47"/>
      <c r="U460" s="47"/>
      <c r="V460" s="47"/>
      <c r="W460" s="47"/>
      <c r="X460" s="47"/>
      <c r="Y460" s="47"/>
      <c r="Z460" s="47"/>
    </row>
    <row r="461" spans="1:26" ht="15.75" customHeight="1">
      <c r="A461" s="1"/>
      <c r="B461" s="2"/>
      <c r="C461" s="2"/>
      <c r="D461" s="2"/>
      <c r="E461" s="2"/>
      <c r="F461" s="3"/>
      <c r="G461" s="3"/>
      <c r="H461" s="47"/>
      <c r="I461" s="47"/>
      <c r="J461" s="231"/>
      <c r="K461" s="47"/>
      <c r="L461" s="47"/>
      <c r="M461" s="47"/>
      <c r="N461" s="47"/>
      <c r="O461" s="47"/>
      <c r="P461" s="47"/>
      <c r="Q461" s="47"/>
      <c r="R461" s="47"/>
      <c r="S461" s="47"/>
      <c r="T461" s="47"/>
      <c r="U461" s="47"/>
      <c r="V461" s="47"/>
      <c r="W461" s="47"/>
      <c r="X461" s="47"/>
      <c r="Y461" s="47"/>
      <c r="Z461" s="47"/>
    </row>
    <row r="462" spans="1:26" ht="15.75" customHeight="1">
      <c r="A462" s="1"/>
      <c r="B462" s="2"/>
      <c r="C462" s="2"/>
      <c r="D462" s="2"/>
      <c r="E462" s="2"/>
      <c r="F462" s="3"/>
      <c r="G462" s="3"/>
      <c r="H462" s="47"/>
      <c r="I462" s="47"/>
      <c r="J462" s="231"/>
      <c r="K462" s="47"/>
      <c r="L462" s="47"/>
      <c r="M462" s="47"/>
      <c r="N462" s="47"/>
      <c r="O462" s="47"/>
      <c r="P462" s="47"/>
      <c r="Q462" s="47"/>
      <c r="R462" s="47"/>
      <c r="S462" s="47"/>
      <c r="T462" s="47"/>
      <c r="U462" s="47"/>
      <c r="V462" s="47"/>
      <c r="W462" s="47"/>
      <c r="X462" s="47"/>
      <c r="Y462" s="47"/>
      <c r="Z462" s="47"/>
    </row>
    <row r="463" spans="1:26" ht="15.75" customHeight="1">
      <c r="A463" s="1"/>
      <c r="B463" s="2"/>
      <c r="C463" s="2"/>
      <c r="D463" s="2"/>
      <c r="E463" s="2"/>
      <c r="F463" s="3"/>
      <c r="G463" s="3"/>
      <c r="H463" s="47"/>
      <c r="I463" s="47"/>
      <c r="J463" s="231"/>
      <c r="K463" s="47"/>
      <c r="L463" s="47"/>
      <c r="M463" s="47"/>
      <c r="N463" s="47"/>
      <c r="O463" s="47"/>
      <c r="P463" s="47"/>
      <c r="Q463" s="47"/>
      <c r="R463" s="47"/>
      <c r="S463" s="47"/>
      <c r="T463" s="47"/>
      <c r="U463" s="47"/>
      <c r="V463" s="47"/>
      <c r="W463" s="47"/>
      <c r="X463" s="47"/>
      <c r="Y463" s="47"/>
      <c r="Z463" s="47"/>
    </row>
    <row r="464" spans="1:26" ht="15.75" customHeight="1">
      <c r="A464" s="1"/>
      <c r="B464" s="2"/>
      <c r="C464" s="2"/>
      <c r="D464" s="2"/>
      <c r="E464" s="2"/>
      <c r="F464" s="3"/>
      <c r="G464" s="3"/>
      <c r="H464" s="47"/>
      <c r="I464" s="47"/>
      <c r="J464" s="231"/>
      <c r="K464" s="47"/>
      <c r="L464" s="47"/>
      <c r="M464" s="47"/>
      <c r="N464" s="47"/>
      <c r="O464" s="47"/>
      <c r="P464" s="47"/>
      <c r="Q464" s="47"/>
      <c r="R464" s="47"/>
      <c r="S464" s="47"/>
      <c r="T464" s="47"/>
      <c r="U464" s="47"/>
      <c r="V464" s="47"/>
      <c r="W464" s="47"/>
      <c r="X464" s="47"/>
      <c r="Y464" s="47"/>
      <c r="Z464" s="47"/>
    </row>
    <row r="465" spans="1:26" ht="15.75" customHeight="1">
      <c r="A465" s="1"/>
      <c r="B465" s="2"/>
      <c r="C465" s="2"/>
      <c r="D465" s="2"/>
      <c r="E465" s="2"/>
      <c r="F465" s="3"/>
      <c r="G465" s="3"/>
      <c r="H465" s="47"/>
      <c r="I465" s="47"/>
      <c r="J465" s="231"/>
      <c r="K465" s="47"/>
      <c r="L465" s="47"/>
      <c r="M465" s="47"/>
      <c r="N465" s="47"/>
      <c r="O465" s="47"/>
      <c r="P465" s="47"/>
      <c r="Q465" s="47"/>
      <c r="R465" s="47"/>
      <c r="S465" s="47"/>
      <c r="T465" s="47"/>
      <c r="U465" s="47"/>
      <c r="V465" s="47"/>
      <c r="W465" s="47"/>
      <c r="X465" s="47"/>
      <c r="Y465" s="47"/>
      <c r="Z465" s="47"/>
    </row>
    <row r="466" spans="1:26" ht="15.75" customHeight="1">
      <c r="A466" s="1"/>
      <c r="B466" s="2"/>
      <c r="C466" s="2"/>
      <c r="D466" s="2"/>
      <c r="E466" s="2"/>
      <c r="F466" s="3"/>
      <c r="G466" s="3"/>
      <c r="H466" s="47"/>
      <c r="I466" s="47"/>
      <c r="J466" s="231"/>
      <c r="K466" s="47"/>
      <c r="L466" s="47"/>
      <c r="M466" s="47"/>
      <c r="N466" s="47"/>
      <c r="O466" s="47"/>
      <c r="P466" s="47"/>
      <c r="Q466" s="47"/>
      <c r="R466" s="47"/>
      <c r="S466" s="47"/>
      <c r="T466" s="47"/>
      <c r="U466" s="47"/>
      <c r="V466" s="47"/>
      <c r="W466" s="47"/>
      <c r="X466" s="47"/>
      <c r="Y466" s="47"/>
      <c r="Z466" s="47"/>
    </row>
    <row r="467" spans="1:26" ht="15.75" customHeight="1">
      <c r="A467" s="1"/>
      <c r="B467" s="2"/>
      <c r="C467" s="2"/>
      <c r="D467" s="2"/>
      <c r="E467" s="2"/>
      <c r="F467" s="3"/>
      <c r="G467" s="3"/>
      <c r="H467" s="47"/>
      <c r="I467" s="47"/>
      <c r="J467" s="231"/>
      <c r="K467" s="47"/>
      <c r="L467" s="47"/>
      <c r="M467" s="47"/>
      <c r="N467" s="47"/>
      <c r="O467" s="47"/>
      <c r="P467" s="47"/>
      <c r="Q467" s="47"/>
      <c r="R467" s="47"/>
      <c r="S467" s="47"/>
      <c r="T467" s="47"/>
      <c r="U467" s="47"/>
      <c r="V467" s="47"/>
      <c r="W467" s="47"/>
      <c r="X467" s="47"/>
      <c r="Y467" s="47"/>
      <c r="Z467" s="47"/>
    </row>
    <row r="468" spans="1:26" ht="15.75" customHeight="1">
      <c r="A468" s="1"/>
      <c r="B468" s="2"/>
      <c r="C468" s="2"/>
      <c r="D468" s="2"/>
      <c r="E468" s="2"/>
      <c r="F468" s="3"/>
      <c r="G468" s="3"/>
      <c r="H468" s="47"/>
      <c r="I468" s="47"/>
      <c r="J468" s="231"/>
      <c r="K468" s="47"/>
      <c r="L468" s="47"/>
      <c r="M468" s="47"/>
      <c r="N468" s="47"/>
      <c r="O468" s="47"/>
      <c r="P468" s="47"/>
      <c r="Q468" s="47"/>
      <c r="R468" s="47"/>
      <c r="S468" s="47"/>
      <c r="T468" s="47"/>
      <c r="U468" s="47"/>
      <c r="V468" s="47"/>
      <c r="W468" s="47"/>
      <c r="X468" s="47"/>
      <c r="Y468" s="47"/>
      <c r="Z468" s="47"/>
    </row>
    <row r="469" spans="1:26" ht="15.75" customHeight="1">
      <c r="A469" s="1"/>
      <c r="B469" s="2"/>
      <c r="C469" s="2"/>
      <c r="D469" s="2"/>
      <c r="E469" s="2"/>
      <c r="F469" s="3"/>
      <c r="G469" s="3"/>
      <c r="H469" s="47"/>
      <c r="I469" s="47"/>
      <c r="J469" s="231"/>
      <c r="K469" s="47"/>
      <c r="L469" s="47"/>
      <c r="M469" s="47"/>
      <c r="N469" s="47"/>
      <c r="O469" s="47"/>
      <c r="P469" s="47"/>
      <c r="Q469" s="47"/>
      <c r="R469" s="47"/>
      <c r="S469" s="47"/>
      <c r="T469" s="47"/>
      <c r="U469" s="47"/>
      <c r="V469" s="47"/>
      <c r="W469" s="47"/>
      <c r="X469" s="47"/>
      <c r="Y469" s="47"/>
      <c r="Z469" s="47"/>
    </row>
    <row r="470" spans="1:26" ht="15.75" customHeight="1">
      <c r="A470" s="1"/>
      <c r="B470" s="2"/>
      <c r="C470" s="2"/>
      <c r="D470" s="2"/>
      <c r="E470" s="2"/>
      <c r="F470" s="3"/>
      <c r="G470" s="3"/>
      <c r="H470" s="47"/>
      <c r="I470" s="47"/>
      <c r="J470" s="231"/>
      <c r="K470" s="47"/>
      <c r="L470" s="47"/>
      <c r="M470" s="47"/>
      <c r="N470" s="47"/>
      <c r="O470" s="47"/>
      <c r="P470" s="47"/>
      <c r="Q470" s="47"/>
      <c r="R470" s="47"/>
      <c r="S470" s="47"/>
      <c r="T470" s="47"/>
      <c r="U470" s="47"/>
      <c r="V470" s="47"/>
      <c r="W470" s="47"/>
      <c r="X470" s="47"/>
      <c r="Y470" s="47"/>
      <c r="Z470" s="47"/>
    </row>
    <row r="471" spans="1:26" ht="15.75" customHeight="1">
      <c r="A471" s="1"/>
      <c r="B471" s="2"/>
      <c r="C471" s="2"/>
      <c r="D471" s="2"/>
      <c r="E471" s="2"/>
      <c r="F471" s="3"/>
      <c r="G471" s="3"/>
      <c r="H471" s="47"/>
      <c r="I471" s="47"/>
      <c r="J471" s="231"/>
      <c r="K471" s="47"/>
      <c r="L471" s="47"/>
      <c r="M471" s="47"/>
      <c r="N471" s="47"/>
      <c r="O471" s="47"/>
      <c r="P471" s="47"/>
      <c r="Q471" s="47"/>
      <c r="R471" s="47"/>
      <c r="S471" s="47"/>
      <c r="T471" s="47"/>
      <c r="U471" s="47"/>
      <c r="V471" s="47"/>
      <c r="W471" s="47"/>
      <c r="X471" s="47"/>
      <c r="Y471" s="47"/>
      <c r="Z471" s="47"/>
    </row>
    <row r="472" spans="1:26" ht="15.75" customHeight="1">
      <c r="A472" s="1"/>
      <c r="B472" s="2"/>
      <c r="C472" s="2"/>
      <c r="D472" s="2"/>
      <c r="E472" s="2"/>
      <c r="F472" s="3"/>
      <c r="G472" s="3"/>
      <c r="H472" s="47"/>
      <c r="I472" s="47"/>
      <c r="J472" s="231"/>
      <c r="K472" s="47"/>
      <c r="L472" s="47"/>
      <c r="M472" s="47"/>
      <c r="N472" s="47"/>
      <c r="O472" s="47"/>
      <c r="P472" s="47"/>
      <c r="Q472" s="47"/>
      <c r="R472" s="47"/>
      <c r="S472" s="47"/>
      <c r="T472" s="47"/>
      <c r="U472" s="47"/>
      <c r="V472" s="47"/>
      <c r="W472" s="47"/>
      <c r="X472" s="47"/>
      <c r="Y472" s="47"/>
      <c r="Z472" s="47"/>
    </row>
    <row r="473" spans="1:26" ht="15.75" customHeight="1">
      <c r="A473" s="1"/>
      <c r="B473" s="2"/>
      <c r="C473" s="2"/>
      <c r="D473" s="2"/>
      <c r="E473" s="2"/>
      <c r="F473" s="3"/>
      <c r="G473" s="3"/>
      <c r="H473" s="47"/>
      <c r="I473" s="47"/>
      <c r="J473" s="231"/>
      <c r="K473" s="47"/>
      <c r="L473" s="47"/>
      <c r="M473" s="47"/>
      <c r="N473" s="47"/>
      <c r="O473" s="47"/>
      <c r="P473" s="47"/>
      <c r="Q473" s="47"/>
      <c r="R473" s="47"/>
      <c r="S473" s="47"/>
      <c r="T473" s="47"/>
      <c r="U473" s="47"/>
      <c r="V473" s="47"/>
      <c r="W473" s="47"/>
      <c r="X473" s="47"/>
      <c r="Y473" s="47"/>
      <c r="Z473" s="47"/>
    </row>
    <row r="474" spans="1:26" ht="15.75" customHeight="1">
      <c r="A474" s="1"/>
      <c r="B474" s="2"/>
      <c r="C474" s="2"/>
      <c r="D474" s="2"/>
      <c r="E474" s="2"/>
      <c r="F474" s="3"/>
      <c r="G474" s="3"/>
      <c r="H474" s="47"/>
      <c r="I474" s="47"/>
      <c r="J474" s="231"/>
      <c r="K474" s="47"/>
      <c r="L474" s="47"/>
      <c r="M474" s="47"/>
      <c r="N474" s="47"/>
      <c r="O474" s="47"/>
      <c r="P474" s="47"/>
      <c r="Q474" s="47"/>
      <c r="R474" s="47"/>
      <c r="S474" s="47"/>
      <c r="T474" s="47"/>
      <c r="U474" s="47"/>
      <c r="V474" s="47"/>
      <c r="W474" s="47"/>
      <c r="X474" s="47"/>
      <c r="Y474" s="47"/>
      <c r="Z474" s="47"/>
    </row>
    <row r="475" spans="1:26" ht="15.75" customHeight="1">
      <c r="A475" s="1"/>
      <c r="B475" s="2"/>
      <c r="C475" s="2"/>
      <c r="D475" s="2"/>
      <c r="E475" s="2"/>
      <c r="F475" s="3"/>
      <c r="G475" s="3"/>
      <c r="H475" s="47"/>
      <c r="I475" s="47"/>
      <c r="J475" s="231"/>
      <c r="K475" s="47"/>
      <c r="L475" s="47"/>
      <c r="M475" s="47"/>
      <c r="N475" s="47"/>
      <c r="O475" s="47"/>
      <c r="P475" s="47"/>
      <c r="Q475" s="47"/>
      <c r="R475" s="47"/>
      <c r="S475" s="47"/>
      <c r="T475" s="47"/>
      <c r="U475" s="47"/>
      <c r="V475" s="47"/>
      <c r="W475" s="47"/>
      <c r="X475" s="47"/>
      <c r="Y475" s="47"/>
      <c r="Z475" s="47"/>
    </row>
    <row r="476" spans="1:26" ht="15.75" customHeight="1">
      <c r="A476" s="1"/>
      <c r="B476" s="2"/>
      <c r="C476" s="2"/>
      <c r="D476" s="2"/>
      <c r="E476" s="2"/>
      <c r="F476" s="3"/>
      <c r="G476" s="3"/>
      <c r="H476" s="47"/>
      <c r="I476" s="47"/>
      <c r="J476" s="231"/>
      <c r="K476" s="47"/>
      <c r="L476" s="47"/>
      <c r="M476" s="47"/>
      <c r="N476" s="47"/>
      <c r="O476" s="47"/>
      <c r="P476" s="47"/>
      <c r="Q476" s="47"/>
      <c r="R476" s="47"/>
      <c r="S476" s="47"/>
      <c r="T476" s="47"/>
      <c r="U476" s="47"/>
      <c r="V476" s="47"/>
      <c r="W476" s="47"/>
      <c r="X476" s="47"/>
      <c r="Y476" s="47"/>
      <c r="Z476" s="47"/>
    </row>
    <row r="477" spans="1:26" ht="15.75" customHeight="1">
      <c r="A477" s="1"/>
      <c r="B477" s="2"/>
      <c r="C477" s="2"/>
      <c r="D477" s="2"/>
      <c r="E477" s="2"/>
      <c r="F477" s="3"/>
      <c r="G477" s="3"/>
      <c r="H477" s="47"/>
      <c r="I477" s="47"/>
      <c r="J477" s="231"/>
      <c r="K477" s="47"/>
      <c r="L477" s="47"/>
      <c r="M477" s="47"/>
      <c r="N477" s="47"/>
      <c r="O477" s="47"/>
      <c r="P477" s="47"/>
      <c r="Q477" s="47"/>
      <c r="R477" s="47"/>
      <c r="S477" s="47"/>
      <c r="T477" s="47"/>
      <c r="U477" s="47"/>
      <c r="V477" s="47"/>
      <c r="W477" s="47"/>
      <c r="X477" s="47"/>
      <c r="Y477" s="47"/>
      <c r="Z477" s="47"/>
    </row>
    <row r="478" spans="1:26" ht="15.75" customHeight="1">
      <c r="A478" s="1"/>
      <c r="B478" s="2"/>
      <c r="C478" s="2"/>
      <c r="D478" s="2"/>
      <c r="E478" s="2"/>
      <c r="F478" s="3"/>
      <c r="G478" s="3"/>
      <c r="H478" s="47"/>
      <c r="I478" s="47"/>
      <c r="J478" s="231"/>
      <c r="K478" s="47"/>
      <c r="L478" s="47"/>
      <c r="M478" s="47"/>
      <c r="N478" s="47"/>
      <c r="O478" s="47"/>
      <c r="P478" s="47"/>
      <c r="Q478" s="47"/>
      <c r="R478" s="47"/>
      <c r="S478" s="47"/>
      <c r="T478" s="47"/>
      <c r="U478" s="47"/>
      <c r="V478" s="47"/>
      <c r="W478" s="47"/>
      <c r="X478" s="47"/>
      <c r="Y478" s="47"/>
      <c r="Z478" s="47"/>
    </row>
    <row r="479" spans="1:26" ht="15.75" customHeight="1">
      <c r="A479" s="1"/>
      <c r="B479" s="2"/>
      <c r="C479" s="2"/>
      <c r="D479" s="2"/>
      <c r="E479" s="2"/>
      <c r="F479" s="3"/>
      <c r="G479" s="3"/>
      <c r="H479" s="47"/>
      <c r="I479" s="47"/>
      <c r="J479" s="231"/>
      <c r="K479" s="47"/>
      <c r="L479" s="47"/>
      <c r="M479" s="47"/>
      <c r="N479" s="47"/>
      <c r="O479" s="47"/>
      <c r="P479" s="47"/>
      <c r="Q479" s="47"/>
      <c r="R479" s="47"/>
      <c r="S479" s="47"/>
      <c r="T479" s="47"/>
      <c r="U479" s="47"/>
      <c r="V479" s="47"/>
      <c r="W479" s="47"/>
      <c r="X479" s="47"/>
      <c r="Y479" s="47"/>
      <c r="Z479" s="47"/>
    </row>
    <row r="480" spans="1:26" ht="15.75" customHeight="1">
      <c r="A480" s="1"/>
      <c r="B480" s="2"/>
      <c r="C480" s="2"/>
      <c r="D480" s="2"/>
      <c r="E480" s="2"/>
      <c r="F480" s="3"/>
      <c r="G480" s="3"/>
      <c r="H480" s="47"/>
      <c r="I480" s="47"/>
      <c r="J480" s="231"/>
      <c r="K480" s="47"/>
      <c r="L480" s="47"/>
      <c r="M480" s="47"/>
      <c r="N480" s="47"/>
      <c r="O480" s="47"/>
      <c r="P480" s="47"/>
      <c r="Q480" s="47"/>
      <c r="R480" s="47"/>
      <c r="S480" s="47"/>
      <c r="T480" s="47"/>
      <c r="U480" s="47"/>
      <c r="V480" s="47"/>
      <c r="W480" s="47"/>
      <c r="X480" s="47"/>
      <c r="Y480" s="47"/>
      <c r="Z480" s="47"/>
    </row>
    <row r="481" spans="1:26" ht="15.75" customHeight="1">
      <c r="A481" s="1"/>
      <c r="B481" s="2"/>
      <c r="C481" s="2"/>
      <c r="D481" s="2"/>
      <c r="E481" s="2"/>
      <c r="F481" s="3"/>
      <c r="G481" s="3"/>
      <c r="H481" s="47"/>
      <c r="I481" s="47"/>
      <c r="J481" s="231"/>
      <c r="K481" s="47"/>
      <c r="L481" s="47"/>
      <c r="M481" s="47"/>
      <c r="N481" s="47"/>
      <c r="O481" s="47"/>
      <c r="P481" s="47"/>
      <c r="Q481" s="47"/>
      <c r="R481" s="47"/>
      <c r="S481" s="47"/>
      <c r="T481" s="47"/>
      <c r="U481" s="47"/>
      <c r="V481" s="47"/>
      <c r="W481" s="47"/>
      <c r="X481" s="47"/>
      <c r="Y481" s="47"/>
      <c r="Z481" s="47"/>
    </row>
    <row r="482" spans="1:26" ht="15.75" customHeight="1">
      <c r="A482" s="1"/>
      <c r="B482" s="2"/>
      <c r="C482" s="2"/>
      <c r="D482" s="2"/>
      <c r="E482" s="2"/>
      <c r="F482" s="3"/>
      <c r="G482" s="3"/>
      <c r="H482" s="47"/>
      <c r="I482" s="47"/>
      <c r="J482" s="231"/>
      <c r="K482" s="47"/>
      <c r="L482" s="47"/>
      <c r="M482" s="47"/>
      <c r="N482" s="47"/>
      <c r="O482" s="47"/>
      <c r="P482" s="47"/>
      <c r="Q482" s="47"/>
      <c r="R482" s="47"/>
      <c r="S482" s="47"/>
      <c r="T482" s="47"/>
      <c r="U482" s="47"/>
      <c r="V482" s="47"/>
      <c r="W482" s="47"/>
      <c r="X482" s="47"/>
      <c r="Y482" s="47"/>
      <c r="Z482" s="47"/>
    </row>
    <row r="483" spans="1:26" ht="15.75" customHeight="1">
      <c r="A483" s="1"/>
      <c r="B483" s="2"/>
      <c r="C483" s="2"/>
      <c r="D483" s="2"/>
      <c r="E483" s="2"/>
      <c r="F483" s="3"/>
      <c r="G483" s="3"/>
      <c r="H483" s="47"/>
      <c r="I483" s="47"/>
      <c r="J483" s="231"/>
      <c r="K483" s="47"/>
      <c r="L483" s="47"/>
      <c r="M483" s="47"/>
      <c r="N483" s="47"/>
      <c r="O483" s="47"/>
      <c r="P483" s="47"/>
      <c r="Q483" s="47"/>
      <c r="R483" s="47"/>
      <c r="S483" s="47"/>
      <c r="T483" s="47"/>
      <c r="U483" s="47"/>
      <c r="V483" s="47"/>
      <c r="W483" s="47"/>
      <c r="X483" s="47"/>
      <c r="Y483" s="47"/>
      <c r="Z483" s="47"/>
    </row>
    <row r="484" spans="1:26" ht="15.75" customHeight="1">
      <c r="A484" s="1"/>
      <c r="B484" s="2"/>
      <c r="C484" s="2"/>
      <c r="D484" s="2"/>
      <c r="E484" s="2"/>
      <c r="F484" s="3"/>
      <c r="G484" s="3"/>
      <c r="H484" s="47"/>
      <c r="I484" s="47"/>
      <c r="J484" s="231"/>
      <c r="K484" s="47"/>
      <c r="L484" s="47"/>
      <c r="M484" s="47"/>
      <c r="N484" s="47"/>
      <c r="O484" s="47"/>
      <c r="P484" s="47"/>
      <c r="Q484" s="47"/>
      <c r="R484" s="47"/>
      <c r="S484" s="47"/>
      <c r="T484" s="47"/>
      <c r="U484" s="47"/>
      <c r="V484" s="47"/>
      <c r="W484" s="47"/>
      <c r="X484" s="47"/>
      <c r="Y484" s="47"/>
      <c r="Z484" s="47"/>
    </row>
    <row r="485" spans="1:26" ht="15.75" customHeight="1">
      <c r="A485" s="1"/>
      <c r="B485" s="2"/>
      <c r="C485" s="2"/>
      <c r="D485" s="2"/>
      <c r="E485" s="2"/>
      <c r="F485" s="3"/>
      <c r="G485" s="3"/>
      <c r="H485" s="47"/>
      <c r="I485" s="47"/>
      <c r="J485" s="231"/>
      <c r="K485" s="47"/>
      <c r="L485" s="47"/>
      <c r="M485" s="47"/>
      <c r="N485" s="47"/>
      <c r="O485" s="47"/>
      <c r="P485" s="47"/>
      <c r="Q485" s="47"/>
      <c r="R485" s="47"/>
      <c r="S485" s="47"/>
      <c r="T485" s="47"/>
      <c r="U485" s="47"/>
      <c r="V485" s="47"/>
      <c r="W485" s="47"/>
      <c r="X485" s="47"/>
      <c r="Y485" s="47"/>
      <c r="Z485" s="47"/>
    </row>
    <row r="486" spans="1:26" ht="15.75" customHeight="1">
      <c r="A486" s="1"/>
      <c r="B486" s="2"/>
      <c r="C486" s="2"/>
      <c r="D486" s="2"/>
      <c r="E486" s="2"/>
      <c r="F486" s="3"/>
      <c r="G486" s="3"/>
      <c r="H486" s="47"/>
      <c r="I486" s="47"/>
      <c r="J486" s="231"/>
      <c r="K486" s="47"/>
      <c r="L486" s="47"/>
      <c r="M486" s="47"/>
      <c r="N486" s="47"/>
      <c r="O486" s="47"/>
      <c r="P486" s="47"/>
      <c r="Q486" s="47"/>
      <c r="R486" s="47"/>
      <c r="S486" s="47"/>
      <c r="T486" s="47"/>
      <c r="U486" s="47"/>
      <c r="V486" s="47"/>
      <c r="W486" s="47"/>
      <c r="X486" s="47"/>
      <c r="Y486" s="47"/>
      <c r="Z486" s="47"/>
    </row>
    <row r="487" spans="1:26" ht="15.75" customHeight="1">
      <c r="A487" s="1"/>
      <c r="B487" s="2"/>
      <c r="C487" s="2"/>
      <c r="D487" s="2"/>
      <c r="E487" s="2"/>
      <c r="F487" s="3"/>
      <c r="G487" s="3"/>
      <c r="H487" s="47"/>
      <c r="I487" s="47"/>
      <c r="J487" s="231"/>
      <c r="K487" s="47"/>
      <c r="L487" s="47"/>
      <c r="M487" s="47"/>
      <c r="N487" s="47"/>
      <c r="O487" s="47"/>
      <c r="P487" s="47"/>
      <c r="Q487" s="47"/>
      <c r="R487" s="47"/>
      <c r="S487" s="47"/>
      <c r="T487" s="47"/>
      <c r="U487" s="47"/>
      <c r="V487" s="47"/>
      <c r="W487" s="47"/>
      <c r="X487" s="47"/>
      <c r="Y487" s="47"/>
      <c r="Z487" s="47"/>
    </row>
    <row r="488" spans="1:26" ht="15.75" customHeight="1">
      <c r="A488" s="1"/>
      <c r="B488" s="2"/>
      <c r="C488" s="2"/>
      <c r="D488" s="2"/>
      <c r="E488" s="2"/>
      <c r="F488" s="3"/>
      <c r="G488" s="3"/>
      <c r="H488" s="47"/>
      <c r="I488" s="47"/>
      <c r="J488" s="231"/>
      <c r="K488" s="47"/>
      <c r="L488" s="47"/>
      <c r="M488" s="47"/>
      <c r="N488" s="47"/>
      <c r="O488" s="47"/>
      <c r="P488" s="47"/>
      <c r="Q488" s="47"/>
      <c r="R488" s="47"/>
      <c r="S488" s="47"/>
      <c r="T488" s="47"/>
      <c r="U488" s="47"/>
      <c r="V488" s="47"/>
      <c r="W488" s="47"/>
      <c r="X488" s="47"/>
      <c r="Y488" s="47"/>
      <c r="Z488" s="47"/>
    </row>
    <row r="489" spans="1:26" ht="15.75" customHeight="1">
      <c r="A489" s="1"/>
      <c r="B489" s="2"/>
      <c r="C489" s="2"/>
      <c r="D489" s="2"/>
      <c r="E489" s="2"/>
      <c r="F489" s="3"/>
      <c r="G489" s="3"/>
      <c r="H489" s="47"/>
      <c r="I489" s="47"/>
      <c r="J489" s="231"/>
      <c r="K489" s="47"/>
      <c r="L489" s="47"/>
      <c r="M489" s="47"/>
      <c r="N489" s="47"/>
      <c r="O489" s="47"/>
      <c r="P489" s="47"/>
      <c r="Q489" s="47"/>
      <c r="R489" s="47"/>
      <c r="S489" s="47"/>
      <c r="T489" s="47"/>
      <c r="U489" s="47"/>
      <c r="V489" s="47"/>
      <c r="W489" s="47"/>
      <c r="X489" s="47"/>
      <c r="Y489" s="47"/>
      <c r="Z489" s="47"/>
    </row>
    <row r="490" spans="1:26" ht="15.75" customHeight="1">
      <c r="A490" s="1"/>
      <c r="B490" s="2"/>
      <c r="C490" s="2"/>
      <c r="D490" s="2"/>
      <c r="E490" s="2"/>
      <c r="F490" s="3"/>
      <c r="G490" s="3"/>
      <c r="H490" s="47"/>
      <c r="I490" s="47"/>
      <c r="J490" s="231"/>
      <c r="K490" s="47"/>
      <c r="L490" s="47"/>
      <c r="M490" s="47"/>
      <c r="N490" s="47"/>
      <c r="O490" s="47"/>
      <c r="P490" s="47"/>
      <c r="Q490" s="47"/>
      <c r="R490" s="47"/>
      <c r="S490" s="47"/>
      <c r="T490" s="47"/>
      <c r="U490" s="47"/>
      <c r="V490" s="47"/>
      <c r="W490" s="47"/>
      <c r="X490" s="47"/>
      <c r="Y490" s="47"/>
      <c r="Z490" s="47"/>
    </row>
    <row r="491" spans="1:26" ht="15.75" customHeight="1">
      <c r="A491" s="1"/>
      <c r="B491" s="2"/>
      <c r="C491" s="2"/>
      <c r="D491" s="2"/>
      <c r="E491" s="2"/>
      <c r="F491" s="3"/>
      <c r="G491" s="3"/>
      <c r="H491" s="47"/>
      <c r="I491" s="47"/>
      <c r="J491" s="231"/>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231"/>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231"/>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231"/>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231"/>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231"/>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231"/>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231"/>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231"/>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231"/>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231"/>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231"/>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231"/>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231"/>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231"/>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231"/>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231"/>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231"/>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231"/>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231"/>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231"/>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231"/>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231"/>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231"/>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231"/>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231"/>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231"/>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231"/>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231"/>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231"/>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231"/>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231"/>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231"/>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231"/>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231"/>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231"/>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231"/>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231"/>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231"/>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231"/>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231"/>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231"/>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231"/>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231"/>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231"/>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231"/>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231"/>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231"/>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231"/>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231"/>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231"/>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231"/>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231"/>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231"/>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231"/>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231"/>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231"/>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231"/>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231"/>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231"/>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231"/>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231"/>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231"/>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231"/>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231"/>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231"/>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231"/>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231"/>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231"/>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231"/>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231"/>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231"/>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231"/>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231"/>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231"/>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231"/>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231"/>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231"/>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231"/>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231"/>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231"/>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231"/>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231"/>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231"/>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231"/>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231"/>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231"/>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231"/>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231"/>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231"/>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231"/>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231"/>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231"/>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231"/>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231"/>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231"/>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231"/>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231"/>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231"/>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231"/>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231"/>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231"/>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231"/>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231"/>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231"/>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231"/>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231"/>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231"/>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231"/>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231"/>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231"/>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231"/>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231"/>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231"/>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231"/>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231"/>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231"/>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231"/>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231"/>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231"/>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231"/>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231"/>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231"/>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231"/>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231"/>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231"/>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231"/>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231"/>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231"/>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231"/>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231"/>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231"/>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231"/>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231"/>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231"/>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231"/>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231"/>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231"/>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231"/>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231"/>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231"/>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231"/>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231"/>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231"/>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231"/>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231"/>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231"/>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231"/>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231"/>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231"/>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231"/>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231"/>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231"/>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231"/>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231"/>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231"/>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231"/>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231"/>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231"/>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231"/>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231"/>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231"/>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231"/>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231"/>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231"/>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231"/>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231"/>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231"/>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231"/>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231"/>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231"/>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231"/>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231"/>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231"/>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231"/>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231"/>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231"/>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231"/>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231"/>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231"/>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231"/>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231"/>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231"/>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231"/>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231"/>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231"/>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231"/>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231"/>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231"/>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231"/>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231"/>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231"/>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231"/>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231"/>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231"/>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231"/>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231"/>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231"/>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231"/>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231"/>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231"/>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231"/>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231"/>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231"/>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231"/>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231"/>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231"/>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231"/>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231"/>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231"/>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231"/>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231"/>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231"/>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231"/>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231"/>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231"/>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231"/>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231"/>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231"/>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231"/>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231"/>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231"/>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231"/>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231"/>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231"/>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231"/>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231"/>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231"/>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231"/>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231"/>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231"/>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231"/>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231"/>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231"/>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231"/>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231"/>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231"/>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231"/>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231"/>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231"/>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231"/>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231"/>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231"/>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231"/>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231"/>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231"/>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231"/>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231"/>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231"/>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231"/>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231"/>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231"/>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231"/>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231"/>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231"/>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231"/>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231"/>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231"/>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231"/>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231"/>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231"/>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231"/>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231"/>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231"/>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231"/>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231"/>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231"/>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231"/>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231"/>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231"/>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231"/>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231"/>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231"/>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231"/>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231"/>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231"/>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231"/>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231"/>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231"/>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231"/>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231"/>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231"/>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231"/>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231"/>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231"/>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231"/>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231"/>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231"/>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231"/>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231"/>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231"/>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231"/>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231"/>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231"/>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231"/>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231"/>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231"/>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231"/>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231"/>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231"/>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231"/>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231"/>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231"/>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231"/>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231"/>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231"/>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231"/>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231"/>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231"/>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231"/>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231"/>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231"/>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231"/>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231"/>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231"/>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231"/>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231"/>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231"/>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231"/>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231"/>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231"/>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231"/>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231"/>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231"/>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231"/>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231"/>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231"/>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231"/>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231"/>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231"/>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231"/>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231"/>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231"/>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231"/>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231"/>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231"/>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231"/>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231"/>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231"/>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231"/>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231"/>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231"/>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231"/>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231"/>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231"/>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231"/>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231"/>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231"/>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231"/>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231"/>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231"/>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231"/>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231"/>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231"/>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231"/>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231"/>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231"/>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231"/>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231"/>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231"/>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231"/>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231"/>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231"/>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231"/>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231"/>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231"/>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231"/>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231"/>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231"/>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231"/>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231"/>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231"/>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231"/>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231"/>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231"/>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231"/>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231"/>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231"/>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231"/>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231"/>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231"/>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231"/>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231"/>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231"/>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231"/>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231"/>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231"/>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231"/>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231"/>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231"/>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231"/>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231"/>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231"/>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231"/>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231"/>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231"/>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231"/>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231"/>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231"/>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231"/>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231"/>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231"/>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231"/>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231"/>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231"/>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231"/>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231"/>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231"/>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231"/>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231"/>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231"/>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231"/>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231"/>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231"/>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231"/>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231"/>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231"/>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231"/>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231"/>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231"/>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231"/>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231"/>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231"/>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231"/>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231"/>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231"/>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231"/>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231"/>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231"/>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231"/>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231"/>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231"/>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231"/>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231"/>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231"/>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231"/>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231"/>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231"/>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231"/>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231"/>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231"/>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231"/>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231"/>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231"/>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231"/>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231"/>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231"/>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231"/>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231"/>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231"/>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231"/>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231"/>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231"/>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231"/>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231"/>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231"/>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231"/>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231"/>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231"/>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231"/>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231"/>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231"/>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231"/>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231"/>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231"/>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231"/>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231"/>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231"/>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231"/>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231"/>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231"/>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231"/>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231"/>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231"/>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231"/>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231"/>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231"/>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231"/>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231"/>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231"/>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231"/>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231"/>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231"/>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231"/>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231"/>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231"/>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231"/>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231"/>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231"/>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231"/>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231"/>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231"/>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231"/>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231"/>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231"/>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231"/>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231"/>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231"/>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231"/>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231"/>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231"/>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231"/>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231"/>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231"/>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231"/>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231"/>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231"/>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231"/>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231"/>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231"/>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231"/>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231"/>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231"/>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231"/>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231"/>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231"/>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231"/>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231"/>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231"/>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231"/>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231"/>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231"/>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231"/>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231"/>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231"/>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231"/>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231"/>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231"/>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231"/>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231"/>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231"/>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231"/>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231"/>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231"/>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231"/>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231"/>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231"/>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231"/>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231"/>
      <c r="K1029" s="47"/>
      <c r="L1029" s="47"/>
      <c r="M1029" s="47"/>
      <c r="N1029" s="47"/>
      <c r="O1029" s="47"/>
      <c r="P1029" s="47"/>
      <c r="Q1029" s="47"/>
      <c r="R1029" s="47"/>
      <c r="S1029" s="47"/>
      <c r="T1029" s="47"/>
      <c r="U1029" s="47"/>
      <c r="V1029" s="47"/>
      <c r="W1029" s="47"/>
      <c r="X1029" s="47"/>
      <c r="Y1029" s="47"/>
      <c r="Z1029" s="47"/>
    </row>
    <row r="1030" spans="1:26" ht="15.75" customHeight="1">
      <c r="A1030" s="47"/>
      <c r="B1030" s="47"/>
      <c r="C1030" s="47"/>
      <c r="D1030" s="47"/>
      <c r="E1030" s="47"/>
      <c r="F1030" s="47"/>
      <c r="G1030" s="47"/>
      <c r="H1030" s="47"/>
      <c r="I1030" s="47"/>
      <c r="J1030" s="231"/>
      <c r="K1030" s="47"/>
      <c r="L1030" s="47"/>
      <c r="M1030" s="47"/>
      <c r="N1030" s="47"/>
      <c r="O1030" s="47"/>
      <c r="P1030" s="47"/>
      <c r="Q1030" s="47"/>
      <c r="R1030" s="47"/>
      <c r="S1030" s="47"/>
      <c r="T1030" s="47"/>
      <c r="U1030" s="47"/>
      <c r="V1030" s="47"/>
      <c r="W1030" s="47"/>
      <c r="X1030" s="47"/>
      <c r="Y1030" s="47"/>
      <c r="Z1030" s="47"/>
    </row>
    <row r="1031" spans="1:26" ht="15.75" customHeight="1">
      <c r="A1031" s="47"/>
      <c r="B1031" s="47"/>
      <c r="C1031" s="47"/>
      <c r="D1031" s="47"/>
      <c r="E1031" s="47"/>
      <c r="F1031" s="47"/>
      <c r="G1031" s="47"/>
      <c r="H1031" s="47"/>
      <c r="I1031" s="47"/>
      <c r="J1031" s="231"/>
      <c r="K1031" s="47"/>
      <c r="L1031" s="47"/>
      <c r="M1031" s="47"/>
      <c r="N1031" s="47"/>
      <c r="O1031" s="47"/>
      <c r="P1031" s="47"/>
      <c r="Q1031" s="47"/>
      <c r="R1031" s="47"/>
      <c r="S1031" s="47"/>
      <c r="T1031" s="47"/>
      <c r="U1031" s="47"/>
      <c r="V1031" s="47"/>
      <c r="W1031" s="47"/>
      <c r="X1031" s="47"/>
      <c r="Y1031" s="47"/>
      <c r="Z1031" s="47"/>
    </row>
    <row r="1032" spans="1:26" ht="15.75" customHeight="1">
      <c r="A1032" s="47"/>
      <c r="B1032" s="47"/>
      <c r="C1032" s="47"/>
      <c r="D1032" s="47"/>
      <c r="E1032" s="47"/>
      <c r="F1032" s="47"/>
      <c r="G1032" s="47"/>
      <c r="H1032" s="47"/>
      <c r="I1032" s="47"/>
      <c r="J1032" s="231"/>
      <c r="K1032" s="47"/>
      <c r="L1032" s="47"/>
      <c r="M1032" s="47"/>
      <c r="N1032" s="47"/>
      <c r="O1032" s="47"/>
      <c r="P1032" s="47"/>
      <c r="Q1032" s="47"/>
      <c r="R1032" s="47"/>
      <c r="S1032" s="47"/>
      <c r="T1032" s="47"/>
      <c r="U1032" s="47"/>
      <c r="V1032" s="47"/>
      <c r="W1032" s="47"/>
      <c r="X1032" s="47"/>
      <c r="Y1032" s="47"/>
      <c r="Z1032" s="47"/>
    </row>
    <row r="1033" spans="1:26" ht="15.75" customHeight="1">
      <c r="A1033" s="47"/>
      <c r="B1033" s="47"/>
      <c r="C1033" s="47"/>
      <c r="D1033" s="47"/>
      <c r="E1033" s="47"/>
      <c r="F1033" s="47"/>
      <c r="G1033" s="47"/>
      <c r="H1033" s="47"/>
      <c r="I1033" s="47"/>
      <c r="J1033" s="231"/>
      <c r="K1033" s="47"/>
      <c r="L1033" s="47"/>
      <c r="M1033" s="47"/>
      <c r="N1033" s="47"/>
      <c r="O1033" s="47"/>
      <c r="P1033" s="47"/>
      <c r="Q1033" s="47"/>
      <c r="R1033" s="47"/>
      <c r="S1033" s="47"/>
      <c r="T1033" s="47"/>
      <c r="U1033" s="47"/>
      <c r="V1033" s="47"/>
      <c r="W1033" s="47"/>
      <c r="X1033" s="47"/>
      <c r="Y1033" s="47"/>
      <c r="Z1033" s="47"/>
    </row>
    <row r="1034" spans="1:26" ht="15.75" customHeight="1">
      <c r="A1034" s="47"/>
      <c r="B1034" s="47"/>
      <c r="C1034" s="47"/>
      <c r="D1034" s="47"/>
      <c r="E1034" s="47"/>
      <c r="F1034" s="47"/>
      <c r="G1034" s="47"/>
      <c r="H1034" s="47"/>
      <c r="I1034" s="47"/>
      <c r="J1034" s="231"/>
      <c r="K1034" s="47"/>
      <c r="L1034" s="47"/>
      <c r="M1034" s="47"/>
      <c r="N1034" s="47"/>
      <c r="O1034" s="47"/>
      <c r="P1034" s="47"/>
      <c r="Q1034" s="47"/>
      <c r="R1034" s="47"/>
      <c r="S1034" s="47"/>
      <c r="T1034" s="47"/>
      <c r="U1034" s="47"/>
      <c r="V1034" s="47"/>
      <c r="W1034" s="47"/>
      <c r="X1034" s="47"/>
      <c r="Y1034" s="47"/>
      <c r="Z1034" s="47"/>
    </row>
    <row r="1035" spans="1:26" ht="15.75" customHeight="1">
      <c r="A1035" s="47"/>
      <c r="B1035" s="47"/>
      <c r="C1035" s="47"/>
      <c r="D1035" s="47"/>
      <c r="E1035" s="47"/>
      <c r="F1035" s="47"/>
      <c r="G1035" s="47"/>
      <c r="H1035" s="47"/>
      <c r="I1035" s="47"/>
      <c r="J1035" s="231"/>
      <c r="K1035" s="47"/>
      <c r="L1035" s="47"/>
      <c r="M1035" s="47"/>
      <c r="N1035" s="47"/>
      <c r="O1035" s="47"/>
      <c r="P1035" s="47"/>
      <c r="Q1035" s="47"/>
      <c r="R1035" s="47"/>
      <c r="S1035" s="47"/>
      <c r="T1035" s="47"/>
      <c r="U1035" s="47"/>
      <c r="V1035" s="47"/>
      <c r="W1035" s="47"/>
      <c r="X1035" s="47"/>
      <c r="Y1035" s="47"/>
      <c r="Z1035" s="47"/>
    </row>
    <row r="1036" spans="1:26" ht="15.75" customHeight="1">
      <c r="A1036" s="47"/>
      <c r="B1036" s="47"/>
      <c r="C1036" s="47"/>
      <c r="D1036" s="47"/>
      <c r="E1036" s="47"/>
      <c r="F1036" s="47"/>
      <c r="G1036" s="47"/>
      <c r="H1036" s="47"/>
      <c r="I1036" s="47"/>
      <c r="J1036" s="231"/>
      <c r="K1036" s="47"/>
      <c r="L1036" s="47"/>
      <c r="M1036" s="47"/>
      <c r="N1036" s="47"/>
      <c r="O1036" s="47"/>
      <c r="P1036" s="47"/>
      <c r="Q1036" s="47"/>
      <c r="R1036" s="47"/>
      <c r="S1036" s="47"/>
      <c r="T1036" s="47"/>
      <c r="U1036" s="47"/>
      <c r="V1036" s="47"/>
      <c r="W1036" s="47"/>
      <c r="X1036" s="47"/>
      <c r="Y1036" s="47"/>
      <c r="Z1036" s="47"/>
    </row>
    <row r="1037" spans="1:26" ht="15.75" customHeight="1">
      <c r="A1037" s="47"/>
      <c r="B1037" s="47"/>
      <c r="C1037" s="47"/>
      <c r="D1037" s="47"/>
      <c r="E1037" s="47"/>
      <c r="F1037" s="47"/>
      <c r="G1037" s="47"/>
      <c r="H1037" s="47"/>
      <c r="I1037" s="47"/>
      <c r="J1037" s="231"/>
      <c r="K1037" s="47"/>
      <c r="L1037" s="47"/>
      <c r="M1037" s="47"/>
      <c r="N1037" s="47"/>
      <c r="O1037" s="47"/>
      <c r="P1037" s="47"/>
      <c r="Q1037" s="47"/>
      <c r="R1037" s="47"/>
      <c r="S1037" s="47"/>
      <c r="T1037" s="47"/>
      <c r="U1037" s="47"/>
      <c r="V1037" s="47"/>
      <c r="W1037" s="47"/>
      <c r="X1037" s="47"/>
      <c r="Y1037" s="47"/>
      <c r="Z1037" s="47"/>
    </row>
    <row r="1038" spans="1:26" ht="15.75" customHeight="1">
      <c r="A1038" s="47"/>
      <c r="B1038" s="47"/>
      <c r="C1038" s="47"/>
      <c r="D1038" s="47"/>
      <c r="E1038" s="47"/>
      <c r="F1038" s="47"/>
      <c r="G1038" s="47"/>
      <c r="H1038" s="47"/>
      <c r="I1038" s="47"/>
      <c r="J1038" s="231"/>
      <c r="K1038" s="47"/>
      <c r="L1038" s="47"/>
      <c r="M1038" s="47"/>
      <c r="N1038" s="47"/>
      <c r="O1038" s="47"/>
      <c r="P1038" s="47"/>
      <c r="Q1038" s="47"/>
      <c r="R1038" s="47"/>
      <c r="S1038" s="47"/>
      <c r="T1038" s="47"/>
      <c r="U1038" s="47"/>
      <c r="V1038" s="47"/>
      <c r="W1038" s="47"/>
      <c r="X1038" s="47"/>
      <c r="Y1038" s="47"/>
      <c r="Z1038" s="47"/>
    </row>
    <row r="1039" spans="1:26" ht="15.75" customHeight="1">
      <c r="A1039" s="47"/>
      <c r="B1039" s="47"/>
      <c r="C1039" s="47"/>
      <c r="D1039" s="47"/>
      <c r="E1039" s="47"/>
      <c r="F1039" s="47"/>
      <c r="G1039" s="47"/>
      <c r="H1039" s="47"/>
      <c r="I1039" s="47"/>
      <c r="J1039" s="231"/>
      <c r="K1039" s="47"/>
      <c r="L1039" s="47"/>
      <c r="M1039" s="47"/>
      <c r="N1039" s="47"/>
      <c r="O1039" s="47"/>
      <c r="P1039" s="47"/>
      <c r="Q1039" s="47"/>
      <c r="R1039" s="47"/>
      <c r="S1039" s="47"/>
      <c r="T1039" s="47"/>
      <c r="U1039" s="47"/>
      <c r="V1039" s="47"/>
      <c r="W1039" s="47"/>
      <c r="X1039" s="47"/>
      <c r="Y1039" s="47"/>
      <c r="Z1039" s="47"/>
    </row>
    <row r="1040" spans="1:26" ht="15.75" customHeight="1">
      <c r="A1040" s="47"/>
      <c r="B1040" s="47"/>
      <c r="C1040" s="47"/>
      <c r="D1040" s="47"/>
      <c r="E1040" s="47"/>
      <c r="F1040" s="47"/>
      <c r="G1040" s="47"/>
      <c r="H1040" s="47"/>
      <c r="I1040" s="47"/>
      <c r="J1040" s="231"/>
      <c r="K1040" s="47"/>
      <c r="L1040" s="47"/>
      <c r="M1040" s="47"/>
      <c r="N1040" s="47"/>
      <c r="O1040" s="47"/>
      <c r="P1040" s="47"/>
      <c r="Q1040" s="47"/>
      <c r="R1040" s="47"/>
      <c r="S1040" s="47"/>
      <c r="T1040" s="47"/>
      <c r="U1040" s="47"/>
      <c r="V1040" s="47"/>
      <c r="W1040" s="47"/>
      <c r="X1040" s="47"/>
      <c r="Y1040" s="47"/>
      <c r="Z1040" s="47"/>
    </row>
    <row r="1041" spans="1:26" ht="15.75" customHeight="1">
      <c r="A1041" s="47"/>
      <c r="B1041" s="47"/>
      <c r="C1041" s="47"/>
      <c r="D1041" s="47"/>
      <c r="E1041" s="47"/>
      <c r="F1041" s="47"/>
      <c r="G1041" s="47"/>
      <c r="H1041" s="47"/>
      <c r="I1041" s="47"/>
      <c r="J1041" s="231"/>
      <c r="K1041" s="47"/>
      <c r="L1041" s="47"/>
      <c r="M1041" s="47"/>
      <c r="N1041" s="47"/>
      <c r="O1041" s="47"/>
      <c r="P1041" s="47"/>
      <c r="Q1041" s="47"/>
      <c r="R1041" s="47"/>
      <c r="S1041" s="47"/>
      <c r="T1041" s="47"/>
      <c r="U1041" s="47"/>
      <c r="V1041" s="47"/>
      <c r="W1041" s="47"/>
      <c r="X1041" s="47"/>
      <c r="Y1041" s="47"/>
      <c r="Z1041" s="47"/>
    </row>
    <row r="1042" spans="1:26" ht="15.75" customHeight="1">
      <c r="A1042" s="47"/>
      <c r="B1042" s="47"/>
      <c r="C1042" s="47"/>
      <c r="D1042" s="47"/>
      <c r="E1042" s="47"/>
      <c r="F1042" s="47"/>
      <c r="G1042" s="47"/>
      <c r="H1042" s="47"/>
      <c r="I1042" s="47"/>
      <c r="J1042" s="231"/>
      <c r="K1042" s="47"/>
      <c r="L1042" s="47"/>
      <c r="M1042" s="47"/>
      <c r="N1042" s="47"/>
      <c r="O1042" s="47"/>
      <c r="P1042" s="47"/>
      <c r="Q1042" s="47"/>
      <c r="R1042" s="47"/>
      <c r="S1042" s="47"/>
      <c r="T1042" s="47"/>
      <c r="U1042" s="47"/>
      <c r="V1042" s="47"/>
      <c r="W1042" s="47"/>
      <c r="X1042" s="47"/>
      <c r="Y1042" s="47"/>
      <c r="Z1042" s="47"/>
    </row>
    <row r="1043" spans="1:26" ht="15.75" customHeight="1">
      <c r="A1043" s="47"/>
      <c r="B1043" s="47"/>
      <c r="C1043" s="47"/>
      <c r="D1043" s="47"/>
      <c r="E1043" s="47"/>
      <c r="F1043" s="47"/>
      <c r="G1043" s="47"/>
      <c r="H1043" s="47"/>
      <c r="I1043" s="47"/>
      <c r="J1043" s="231"/>
      <c r="K1043" s="47"/>
      <c r="L1043" s="47"/>
      <c r="M1043" s="47"/>
      <c r="N1043" s="47"/>
      <c r="O1043" s="47"/>
      <c r="P1043" s="47"/>
      <c r="Q1043" s="47"/>
      <c r="R1043" s="47"/>
      <c r="S1043" s="47"/>
      <c r="T1043" s="47"/>
      <c r="U1043" s="47"/>
      <c r="V1043" s="47"/>
      <c r="W1043" s="47"/>
      <c r="X1043" s="47"/>
      <c r="Y1043" s="47"/>
      <c r="Z1043" s="47"/>
    </row>
    <row r="1044" spans="1:26" ht="15.75" customHeight="1">
      <c r="A1044" s="47"/>
      <c r="B1044" s="47"/>
      <c r="C1044" s="47"/>
      <c r="D1044" s="47"/>
      <c r="E1044" s="47"/>
      <c r="F1044" s="47"/>
      <c r="G1044" s="47"/>
      <c r="H1044" s="47"/>
      <c r="I1044" s="47"/>
      <c r="J1044" s="231"/>
      <c r="K1044" s="47"/>
      <c r="L1044" s="47"/>
      <c r="M1044" s="47"/>
      <c r="N1044" s="47"/>
      <c r="O1044" s="47"/>
      <c r="P1044" s="47"/>
      <c r="Q1044" s="47"/>
      <c r="R1044" s="47"/>
      <c r="S1044" s="47"/>
      <c r="T1044" s="47"/>
      <c r="U1044" s="47"/>
      <c r="V1044" s="47"/>
      <c r="W1044" s="47"/>
      <c r="X1044" s="47"/>
      <c r="Y1044" s="47"/>
      <c r="Z1044" s="47"/>
    </row>
    <row r="1045" spans="1:26" ht="15.75" customHeight="1">
      <c r="A1045" s="47"/>
      <c r="B1045" s="47"/>
      <c r="C1045" s="47"/>
      <c r="D1045" s="47"/>
      <c r="E1045" s="47"/>
      <c r="F1045" s="47"/>
      <c r="G1045" s="47"/>
      <c r="H1045" s="47"/>
      <c r="I1045" s="47"/>
      <c r="J1045" s="231"/>
      <c r="K1045" s="47"/>
      <c r="L1045" s="47"/>
      <c r="M1045" s="47"/>
      <c r="N1045" s="47"/>
      <c r="O1045" s="47"/>
      <c r="P1045" s="47"/>
      <c r="Q1045" s="47"/>
      <c r="R1045" s="47"/>
      <c r="S1045" s="47"/>
      <c r="T1045" s="47"/>
      <c r="U1045" s="47"/>
      <c r="V1045" s="47"/>
      <c r="W1045" s="47"/>
      <c r="X1045" s="47"/>
      <c r="Y1045" s="47"/>
      <c r="Z1045" s="47"/>
    </row>
    <row r="1046" spans="1:26" ht="15.75" customHeight="1">
      <c r="A1046" s="47"/>
      <c r="B1046" s="47"/>
      <c r="C1046" s="47"/>
      <c r="D1046" s="47"/>
      <c r="E1046" s="47"/>
      <c r="F1046" s="47"/>
      <c r="G1046" s="47"/>
      <c r="H1046" s="47"/>
      <c r="I1046" s="47"/>
      <c r="J1046" s="231"/>
      <c r="K1046" s="47"/>
      <c r="L1046" s="47"/>
      <c r="M1046" s="47"/>
      <c r="N1046" s="47"/>
      <c r="O1046" s="47"/>
      <c r="P1046" s="47"/>
      <c r="Q1046" s="47"/>
      <c r="R1046" s="47"/>
      <c r="S1046" s="47"/>
      <c r="T1046" s="47"/>
      <c r="U1046" s="47"/>
      <c r="V1046" s="47"/>
      <c r="W1046" s="47"/>
      <c r="X1046" s="47"/>
      <c r="Y1046" s="47"/>
      <c r="Z1046" s="47"/>
    </row>
    <row r="1047" spans="1:26" ht="15.75" customHeight="1">
      <c r="A1047" s="47"/>
      <c r="B1047" s="47"/>
      <c r="C1047" s="47"/>
      <c r="D1047" s="47"/>
      <c r="E1047" s="47"/>
      <c r="F1047" s="47"/>
      <c r="G1047" s="47"/>
      <c r="H1047" s="47"/>
      <c r="I1047" s="47"/>
      <c r="J1047" s="231"/>
      <c r="K1047" s="47"/>
      <c r="L1047" s="47"/>
      <c r="M1047" s="47"/>
      <c r="N1047" s="47"/>
      <c r="O1047" s="47"/>
      <c r="P1047" s="47"/>
      <c r="Q1047" s="47"/>
      <c r="R1047" s="47"/>
      <c r="S1047" s="47"/>
      <c r="T1047" s="47"/>
      <c r="U1047" s="47"/>
      <c r="V1047" s="47"/>
      <c r="W1047" s="47"/>
      <c r="X1047" s="47"/>
      <c r="Y1047" s="47"/>
      <c r="Z1047" s="47"/>
    </row>
    <row r="1048" spans="1:26" ht="15.75" customHeight="1">
      <c r="A1048" s="47"/>
      <c r="B1048" s="47"/>
      <c r="C1048" s="47"/>
      <c r="D1048" s="47"/>
      <c r="E1048" s="47"/>
      <c r="F1048" s="47"/>
      <c r="G1048" s="47"/>
      <c r="H1048" s="47"/>
      <c r="I1048" s="47"/>
      <c r="J1048" s="231"/>
      <c r="K1048" s="47"/>
      <c r="L1048" s="47"/>
      <c r="M1048" s="47"/>
      <c r="N1048" s="47"/>
      <c r="O1048" s="47"/>
      <c r="P1048" s="47"/>
      <c r="Q1048" s="47"/>
      <c r="R1048" s="47"/>
      <c r="S1048" s="47"/>
      <c r="T1048" s="47"/>
      <c r="U1048" s="47"/>
      <c r="V1048" s="47"/>
      <c r="W1048" s="47"/>
      <c r="X1048" s="47"/>
      <c r="Y1048" s="47"/>
      <c r="Z1048" s="47"/>
    </row>
    <row r="1049" spans="1:26" ht="15.75" customHeight="1">
      <c r="A1049" s="47"/>
      <c r="B1049" s="47"/>
      <c r="C1049" s="47"/>
      <c r="D1049" s="47"/>
      <c r="E1049" s="47"/>
      <c r="F1049" s="47"/>
      <c r="G1049" s="47"/>
      <c r="H1049" s="47"/>
      <c r="I1049" s="47"/>
      <c r="J1049" s="231"/>
      <c r="K1049" s="47"/>
      <c r="L1049" s="47"/>
      <c r="M1049" s="47"/>
      <c r="N1049" s="47"/>
      <c r="O1049" s="47"/>
      <c r="P1049" s="47"/>
      <c r="Q1049" s="47"/>
      <c r="R1049" s="47"/>
      <c r="S1049" s="47"/>
      <c r="T1049" s="47"/>
      <c r="U1049" s="47"/>
      <c r="V1049" s="47"/>
      <c r="W1049" s="47"/>
      <c r="X1049" s="47"/>
      <c r="Y1049" s="47"/>
      <c r="Z1049" s="47"/>
    </row>
    <row r="1050" spans="1:26" ht="15.75" customHeight="1">
      <c r="A1050" s="47"/>
      <c r="B1050" s="47"/>
      <c r="C1050" s="47"/>
      <c r="D1050" s="47"/>
      <c r="E1050" s="47"/>
      <c r="F1050" s="47"/>
      <c r="G1050" s="47"/>
      <c r="H1050" s="47"/>
      <c r="I1050" s="47"/>
      <c r="J1050" s="231"/>
      <c r="K1050" s="47"/>
      <c r="L1050" s="47"/>
      <c r="M1050" s="47"/>
      <c r="N1050" s="47"/>
      <c r="O1050" s="47"/>
      <c r="P1050" s="47"/>
      <c r="Q1050" s="47"/>
      <c r="R1050" s="47"/>
      <c r="S1050" s="47"/>
      <c r="T1050" s="47"/>
      <c r="U1050" s="47"/>
      <c r="V1050" s="47"/>
      <c r="W1050" s="47"/>
      <c r="X1050" s="47"/>
      <c r="Y1050" s="47"/>
      <c r="Z1050" s="47"/>
    </row>
    <row r="1051" spans="1:26" ht="15.75" customHeight="1">
      <c r="A1051" s="47"/>
      <c r="B1051" s="47"/>
      <c r="C1051" s="47"/>
      <c r="D1051" s="47"/>
      <c r="E1051" s="47"/>
      <c r="F1051" s="47"/>
      <c r="G1051" s="47"/>
      <c r="H1051" s="47"/>
      <c r="I1051" s="47"/>
      <c r="J1051" s="231"/>
      <c r="K1051" s="47"/>
      <c r="L1051" s="47"/>
      <c r="M1051" s="47"/>
      <c r="N1051" s="47"/>
      <c r="O1051" s="47"/>
      <c r="P1051" s="47"/>
      <c r="Q1051" s="47"/>
      <c r="R1051" s="47"/>
      <c r="S1051" s="47"/>
      <c r="T1051" s="47"/>
      <c r="U1051" s="47"/>
      <c r="V1051" s="47"/>
      <c r="W1051" s="47"/>
      <c r="X1051" s="47"/>
      <c r="Y1051" s="47"/>
      <c r="Z1051" s="47"/>
    </row>
    <row r="1052" spans="1:26" ht="15.75" customHeight="1">
      <c r="A1052" s="47"/>
      <c r="B1052" s="47"/>
      <c r="C1052" s="47"/>
      <c r="D1052" s="47"/>
      <c r="E1052" s="47"/>
      <c r="F1052" s="47"/>
      <c r="G1052" s="47"/>
      <c r="H1052" s="47"/>
      <c r="I1052" s="47"/>
      <c r="J1052" s="231"/>
      <c r="K1052" s="47"/>
      <c r="L1052" s="47"/>
      <c r="M1052" s="47"/>
      <c r="N1052" s="47"/>
      <c r="O1052" s="47"/>
      <c r="P1052" s="47"/>
      <c r="Q1052" s="47"/>
      <c r="R1052" s="47"/>
      <c r="S1052" s="47"/>
      <c r="T1052" s="47"/>
      <c r="U1052" s="47"/>
      <c r="V1052" s="47"/>
      <c r="W1052" s="47"/>
      <c r="X1052" s="47"/>
      <c r="Y1052" s="47"/>
      <c r="Z1052" s="47"/>
    </row>
    <row r="1053" spans="1:26" ht="15.75" customHeight="1">
      <c r="A1053" s="47"/>
      <c r="B1053" s="47"/>
      <c r="C1053" s="47"/>
      <c r="D1053" s="47"/>
      <c r="E1053" s="47"/>
      <c r="F1053" s="47"/>
      <c r="G1053" s="47"/>
      <c r="H1053" s="47"/>
      <c r="I1053" s="47"/>
      <c r="J1053" s="231"/>
      <c r="K1053" s="47"/>
      <c r="L1053" s="47"/>
      <c r="M1053" s="47"/>
      <c r="N1053" s="47"/>
      <c r="O1053" s="47"/>
      <c r="P1053" s="47"/>
      <c r="Q1053" s="47"/>
      <c r="R1053" s="47"/>
      <c r="S1053" s="47"/>
      <c r="T1053" s="47"/>
      <c r="U1053" s="47"/>
      <c r="V1053" s="47"/>
      <c r="W1053" s="47"/>
      <c r="X1053" s="47"/>
      <c r="Y1053" s="47"/>
      <c r="Z1053" s="47"/>
    </row>
    <row r="1054" spans="1:26" ht="15.75" customHeight="1">
      <c r="A1054" s="47"/>
      <c r="B1054" s="47"/>
      <c r="C1054" s="47"/>
      <c r="D1054" s="47"/>
      <c r="E1054" s="47"/>
      <c r="F1054" s="47"/>
      <c r="G1054" s="47"/>
      <c r="H1054" s="47"/>
      <c r="I1054" s="47"/>
      <c r="J1054" s="231"/>
      <c r="K1054" s="47"/>
      <c r="L1054" s="47"/>
      <c r="M1054" s="47"/>
      <c r="N1054" s="47"/>
      <c r="O1054" s="47"/>
      <c r="P1054" s="47"/>
      <c r="Q1054" s="47"/>
      <c r="R1054" s="47"/>
      <c r="S1054" s="47"/>
      <c r="T1054" s="47"/>
      <c r="U1054" s="47"/>
      <c r="V1054" s="47"/>
      <c r="W1054" s="47"/>
      <c r="X1054" s="47"/>
      <c r="Y1054" s="47"/>
      <c r="Z1054" s="47"/>
    </row>
    <row r="1055" spans="1:26" ht="15.75" customHeight="1">
      <c r="A1055" s="47"/>
      <c r="B1055" s="47"/>
      <c r="C1055" s="47"/>
      <c r="D1055" s="47"/>
      <c r="E1055" s="47"/>
      <c r="F1055" s="47"/>
      <c r="G1055" s="47"/>
      <c r="H1055" s="47"/>
      <c r="I1055" s="47"/>
      <c r="J1055" s="231"/>
      <c r="K1055" s="47"/>
      <c r="L1055" s="47"/>
      <c r="M1055" s="47"/>
      <c r="N1055" s="47"/>
      <c r="O1055" s="47"/>
      <c r="P1055" s="47"/>
      <c r="Q1055" s="47"/>
      <c r="R1055" s="47"/>
      <c r="S1055" s="47"/>
      <c r="T1055" s="47"/>
      <c r="U1055" s="47"/>
      <c r="V1055" s="47"/>
      <c r="W1055" s="47"/>
      <c r="X1055" s="47"/>
      <c r="Y1055" s="47"/>
      <c r="Z1055" s="47"/>
    </row>
    <row r="1056" spans="1:26" ht="15.75" customHeight="1">
      <c r="A1056" s="47"/>
      <c r="B1056" s="47"/>
      <c r="C1056" s="47"/>
      <c r="D1056" s="47"/>
      <c r="E1056" s="47"/>
      <c r="F1056" s="47"/>
      <c r="G1056" s="47"/>
      <c r="H1056" s="47"/>
      <c r="I1056" s="47"/>
      <c r="J1056" s="231"/>
      <c r="K1056" s="47"/>
      <c r="L1056" s="47"/>
      <c r="M1056" s="47"/>
      <c r="N1056" s="47"/>
      <c r="O1056" s="47"/>
      <c r="P1056" s="47"/>
      <c r="Q1056" s="47"/>
      <c r="R1056" s="47"/>
      <c r="S1056" s="47"/>
      <c r="T1056" s="47"/>
      <c r="U1056" s="47"/>
      <c r="V1056" s="47"/>
      <c r="W1056" s="47"/>
      <c r="X1056" s="47"/>
      <c r="Y1056" s="47"/>
      <c r="Z1056" s="47"/>
    </row>
    <row r="1057" spans="1:26" ht="15.75" customHeight="1">
      <c r="A1057" s="47"/>
      <c r="B1057" s="47"/>
      <c r="C1057" s="47"/>
      <c r="D1057" s="47"/>
      <c r="E1057" s="47"/>
      <c r="F1057" s="47"/>
      <c r="G1057" s="47"/>
      <c r="H1057" s="47"/>
      <c r="I1057" s="47"/>
      <c r="J1057" s="231"/>
      <c r="K1057" s="47"/>
      <c r="L1057" s="47"/>
      <c r="M1057" s="47"/>
      <c r="N1057" s="47"/>
      <c r="O1057" s="47"/>
      <c r="P1057" s="47"/>
      <c r="Q1057" s="47"/>
      <c r="R1057" s="47"/>
      <c r="S1057" s="47"/>
      <c r="T1057" s="47"/>
      <c r="U1057" s="47"/>
      <c r="V1057" s="47"/>
      <c r="W1057" s="47"/>
      <c r="X1057" s="47"/>
      <c r="Y1057" s="47"/>
      <c r="Z1057" s="47"/>
    </row>
    <row r="1058" spans="1:26" ht="15.75" customHeight="1">
      <c r="A1058" s="47"/>
      <c r="B1058" s="47"/>
      <c r="C1058" s="47"/>
      <c r="D1058" s="47"/>
      <c r="E1058" s="47"/>
      <c r="F1058" s="47"/>
      <c r="G1058" s="47"/>
      <c r="H1058" s="47"/>
      <c r="I1058" s="47"/>
      <c r="J1058" s="231"/>
      <c r="K1058" s="47"/>
      <c r="L1058" s="47"/>
      <c r="M1058" s="47"/>
      <c r="N1058" s="47"/>
      <c r="O1058" s="47"/>
      <c r="P1058" s="47"/>
      <c r="Q1058" s="47"/>
      <c r="R1058" s="47"/>
      <c r="S1058" s="47"/>
      <c r="T1058" s="47"/>
      <c r="U1058" s="47"/>
      <c r="V1058" s="47"/>
      <c r="W1058" s="47"/>
      <c r="X1058" s="47"/>
      <c r="Y1058" s="47"/>
      <c r="Z1058" s="47"/>
    </row>
    <row r="1059" spans="1:26" ht="15.75" customHeight="1">
      <c r="A1059" s="47"/>
      <c r="B1059" s="47"/>
      <c r="C1059" s="47"/>
      <c r="D1059" s="47"/>
      <c r="E1059" s="47"/>
      <c r="F1059" s="47"/>
      <c r="G1059" s="47"/>
      <c r="H1059" s="47"/>
      <c r="I1059" s="47"/>
      <c r="J1059" s="231"/>
      <c r="K1059" s="47"/>
      <c r="L1059" s="47"/>
      <c r="M1059" s="47"/>
      <c r="N1059" s="47"/>
      <c r="O1059" s="47"/>
      <c r="P1059" s="47"/>
      <c r="Q1059" s="47"/>
      <c r="R1059" s="47"/>
      <c r="S1059" s="47"/>
      <c r="T1059" s="47"/>
      <c r="U1059" s="47"/>
      <c r="V1059" s="47"/>
      <c r="W1059" s="47"/>
      <c r="X1059" s="47"/>
      <c r="Y1059" s="47"/>
      <c r="Z1059" s="47"/>
    </row>
    <row r="1060" spans="1:26" ht="15.75" customHeight="1">
      <c r="A1060" s="47"/>
      <c r="B1060" s="47"/>
      <c r="C1060" s="47"/>
      <c r="D1060" s="47"/>
      <c r="E1060" s="47"/>
      <c r="F1060" s="47"/>
      <c r="G1060" s="47"/>
      <c r="H1060" s="47"/>
      <c r="I1060" s="47"/>
      <c r="J1060" s="231"/>
      <c r="K1060" s="47"/>
      <c r="L1060" s="47"/>
      <c r="M1060" s="47"/>
      <c r="N1060" s="47"/>
      <c r="O1060" s="47"/>
      <c r="P1060" s="47"/>
      <c r="Q1060" s="47"/>
      <c r="R1060" s="47"/>
      <c r="S1060" s="47"/>
      <c r="T1060" s="47"/>
      <c r="U1060" s="47"/>
      <c r="V1060" s="47"/>
      <c r="W1060" s="47"/>
      <c r="X1060" s="47"/>
      <c r="Y1060" s="47"/>
      <c r="Z1060" s="47"/>
    </row>
    <row r="1061" spans="1:26" ht="15.75" customHeight="1">
      <c r="A1061" s="47"/>
      <c r="B1061" s="47"/>
      <c r="C1061" s="47"/>
      <c r="D1061" s="47"/>
      <c r="E1061" s="47"/>
      <c r="F1061" s="47"/>
      <c r="G1061" s="47"/>
      <c r="H1061" s="47"/>
      <c r="I1061" s="47"/>
      <c r="J1061" s="231"/>
      <c r="K1061" s="47"/>
      <c r="L1061" s="47"/>
      <c r="M1061" s="47"/>
      <c r="N1061" s="47"/>
      <c r="O1061" s="47"/>
      <c r="P1061" s="47"/>
      <c r="Q1061" s="47"/>
      <c r="R1061" s="47"/>
      <c r="S1061" s="47"/>
      <c r="T1061" s="47"/>
      <c r="U1061" s="47"/>
      <c r="V1061" s="47"/>
      <c r="W1061" s="47"/>
      <c r="X1061" s="47"/>
      <c r="Y1061" s="47"/>
      <c r="Z1061" s="47"/>
    </row>
    <row r="1062" spans="1:26" ht="15.75" customHeight="1">
      <c r="A1062" s="47"/>
      <c r="B1062" s="47"/>
      <c r="C1062" s="47"/>
      <c r="D1062" s="47"/>
      <c r="E1062" s="47"/>
      <c r="F1062" s="47"/>
      <c r="G1062" s="47"/>
      <c r="H1062" s="47"/>
      <c r="I1062" s="47"/>
      <c r="J1062" s="231"/>
      <c r="K1062" s="47"/>
      <c r="L1062" s="47"/>
      <c r="M1062" s="47"/>
      <c r="N1062" s="47"/>
      <c r="O1062" s="47"/>
      <c r="P1062" s="47"/>
      <c r="Q1062" s="47"/>
      <c r="R1062" s="47"/>
      <c r="S1062" s="47"/>
      <c r="T1062" s="47"/>
      <c r="U1062" s="47"/>
      <c r="V1062" s="47"/>
      <c r="W1062" s="47"/>
      <c r="X1062" s="47"/>
      <c r="Y1062" s="47"/>
      <c r="Z1062" s="47"/>
    </row>
    <row r="1063" spans="1:26" ht="15.75" customHeight="1">
      <c r="A1063" s="47"/>
      <c r="B1063" s="47"/>
      <c r="C1063" s="47"/>
      <c r="D1063" s="47"/>
      <c r="E1063" s="47"/>
      <c r="F1063" s="47"/>
      <c r="G1063" s="47"/>
      <c r="H1063" s="47"/>
      <c r="I1063" s="47"/>
      <c r="J1063" s="231"/>
      <c r="K1063" s="47"/>
      <c r="L1063" s="47"/>
      <c r="M1063" s="47"/>
      <c r="N1063" s="47"/>
      <c r="O1063" s="47"/>
      <c r="P1063" s="47"/>
      <c r="Q1063" s="47"/>
      <c r="R1063" s="47"/>
      <c r="S1063" s="47"/>
      <c r="T1063" s="47"/>
      <c r="U1063" s="47"/>
      <c r="V1063" s="47"/>
      <c r="W1063" s="47"/>
      <c r="X1063" s="47"/>
      <c r="Y1063" s="47"/>
      <c r="Z1063" s="47"/>
    </row>
    <row r="1064" spans="1:26" ht="15.75" customHeight="1">
      <c r="A1064" s="47"/>
      <c r="B1064" s="47"/>
      <c r="C1064" s="47"/>
      <c r="D1064" s="47"/>
      <c r="E1064" s="47"/>
      <c r="F1064" s="47"/>
      <c r="G1064" s="47"/>
      <c r="H1064" s="47"/>
      <c r="I1064" s="47"/>
      <c r="J1064" s="231"/>
      <c r="K1064" s="47"/>
      <c r="L1064" s="47"/>
      <c r="M1064" s="47"/>
      <c r="N1064" s="47"/>
      <c r="O1064" s="47"/>
      <c r="P1064" s="47"/>
      <c r="Q1064" s="47"/>
      <c r="R1064" s="47"/>
      <c r="S1064" s="47"/>
      <c r="T1064" s="47"/>
      <c r="U1064" s="47"/>
      <c r="V1064" s="47"/>
      <c r="W1064" s="47"/>
      <c r="X1064" s="47"/>
      <c r="Y1064" s="47"/>
      <c r="Z1064" s="47"/>
    </row>
    <row r="1065" spans="1:26" ht="15.75" customHeight="1">
      <c r="A1065" s="47"/>
      <c r="B1065" s="47"/>
      <c r="C1065" s="47"/>
      <c r="D1065" s="47"/>
      <c r="E1065" s="47"/>
      <c r="F1065" s="47"/>
      <c r="G1065" s="47"/>
      <c r="H1065" s="47"/>
      <c r="I1065" s="47"/>
      <c r="J1065" s="231"/>
      <c r="K1065" s="47"/>
      <c r="L1065" s="47"/>
      <c r="M1065" s="47"/>
      <c r="N1065" s="47"/>
      <c r="O1065" s="47"/>
      <c r="P1065" s="47"/>
      <c r="Q1065" s="47"/>
      <c r="R1065" s="47"/>
      <c r="S1065" s="47"/>
      <c r="T1065" s="47"/>
      <c r="U1065" s="47"/>
      <c r="V1065" s="47"/>
      <c r="W1065" s="47"/>
      <c r="X1065" s="47"/>
      <c r="Y1065" s="47"/>
      <c r="Z1065" s="47"/>
    </row>
    <row r="1066" spans="1:26" ht="15.75" customHeight="1">
      <c r="A1066" s="47"/>
      <c r="B1066" s="47"/>
      <c r="C1066" s="47"/>
      <c r="D1066" s="47"/>
      <c r="E1066" s="47"/>
      <c r="F1066" s="47"/>
      <c r="G1066" s="47"/>
      <c r="H1066" s="47"/>
      <c r="I1066" s="47"/>
      <c r="J1066" s="231"/>
      <c r="K1066" s="47"/>
      <c r="L1066" s="47"/>
      <c r="M1066" s="47"/>
      <c r="N1066" s="47"/>
      <c r="O1066" s="47"/>
      <c r="P1066" s="47"/>
      <c r="Q1066" s="47"/>
      <c r="R1066" s="47"/>
      <c r="S1066" s="47"/>
      <c r="T1066" s="47"/>
      <c r="U1066" s="47"/>
      <c r="V1066" s="47"/>
      <c r="W1066" s="47"/>
      <c r="X1066" s="47"/>
      <c r="Y1066" s="47"/>
      <c r="Z1066" s="47"/>
    </row>
    <row r="1067" spans="1:26" ht="15.75" customHeight="1">
      <c r="A1067" s="47"/>
      <c r="B1067" s="47"/>
      <c r="C1067" s="47"/>
      <c r="D1067" s="47"/>
      <c r="E1067" s="47"/>
      <c r="F1067" s="47"/>
      <c r="G1067" s="47"/>
      <c r="H1067" s="47"/>
      <c r="I1067" s="47"/>
      <c r="J1067" s="231"/>
      <c r="K1067" s="47"/>
      <c r="L1067" s="47"/>
      <c r="M1067" s="47"/>
      <c r="N1067" s="47"/>
      <c r="O1067" s="47"/>
      <c r="P1067" s="47"/>
      <c r="Q1067" s="47"/>
      <c r="R1067" s="47"/>
      <c r="S1067" s="47"/>
      <c r="T1067" s="47"/>
      <c r="U1067" s="47"/>
      <c r="V1067" s="47"/>
      <c r="W1067" s="47"/>
      <c r="X1067" s="47"/>
      <c r="Y1067" s="47"/>
      <c r="Z1067" s="47"/>
    </row>
    <row r="1068" spans="1:26" ht="15.75" customHeight="1">
      <c r="A1068" s="47"/>
      <c r="B1068" s="47"/>
      <c r="C1068" s="47"/>
      <c r="D1068" s="47"/>
      <c r="E1068" s="47"/>
      <c r="F1068" s="47"/>
      <c r="G1068" s="47"/>
      <c r="H1068" s="47"/>
      <c r="I1068" s="47"/>
      <c r="J1068" s="231"/>
      <c r="K1068" s="47"/>
      <c r="L1068" s="47"/>
      <c r="M1068" s="47"/>
      <c r="N1068" s="47"/>
      <c r="O1068" s="47"/>
      <c r="P1068" s="47"/>
      <c r="Q1068" s="47"/>
      <c r="R1068" s="47"/>
      <c r="S1068" s="47"/>
      <c r="T1068" s="47"/>
      <c r="U1068" s="47"/>
      <c r="V1068" s="47"/>
      <c r="W1068" s="47"/>
      <c r="X1068" s="47"/>
      <c r="Y1068" s="47"/>
      <c r="Z1068" s="47"/>
    </row>
    <row r="1069" spans="1:26" ht="15.75" customHeight="1">
      <c r="A1069" s="47"/>
      <c r="B1069" s="47"/>
      <c r="C1069" s="47"/>
      <c r="D1069" s="47"/>
      <c r="E1069" s="47"/>
      <c r="F1069" s="47"/>
      <c r="G1069" s="47"/>
      <c r="H1069" s="47"/>
      <c r="I1069" s="47"/>
      <c r="J1069" s="231"/>
      <c r="K1069" s="47"/>
      <c r="L1069" s="47"/>
      <c r="M1069" s="47"/>
      <c r="N1069" s="47"/>
      <c r="O1069" s="47"/>
      <c r="P1069" s="47"/>
      <c r="Q1069" s="47"/>
      <c r="R1069" s="47"/>
      <c r="S1069" s="47"/>
      <c r="T1069" s="47"/>
      <c r="U1069" s="47"/>
      <c r="V1069" s="47"/>
      <c r="W1069" s="47"/>
      <c r="X1069" s="47"/>
      <c r="Y1069" s="47"/>
      <c r="Z1069" s="47"/>
    </row>
    <row r="1070" spans="1:26" ht="15.75" customHeight="1">
      <c r="A1070" s="47"/>
      <c r="B1070" s="47"/>
      <c r="C1070" s="47"/>
      <c r="D1070" s="47"/>
      <c r="E1070" s="47"/>
      <c r="F1070" s="47"/>
      <c r="G1070" s="47"/>
      <c r="H1070" s="47"/>
      <c r="I1070" s="47"/>
      <c r="J1070" s="231"/>
      <c r="K1070" s="47"/>
      <c r="L1070" s="47"/>
      <c r="M1070" s="47"/>
      <c r="N1070" s="47"/>
      <c r="O1070" s="47"/>
      <c r="P1070" s="47"/>
      <c r="Q1070" s="47"/>
      <c r="R1070" s="47"/>
      <c r="S1070" s="47"/>
      <c r="T1070" s="47"/>
      <c r="U1070" s="47"/>
      <c r="V1070" s="47"/>
      <c r="W1070" s="47"/>
      <c r="X1070" s="47"/>
      <c r="Y1070" s="47"/>
      <c r="Z1070" s="47"/>
    </row>
    <row r="1071" spans="1:26" ht="15.75" customHeight="1">
      <c r="A1071" s="47"/>
      <c r="B1071" s="47"/>
      <c r="C1071" s="47"/>
      <c r="D1071" s="47"/>
      <c r="E1071" s="47"/>
      <c r="F1071" s="47"/>
      <c r="G1071" s="47"/>
      <c r="H1071" s="47"/>
      <c r="I1071" s="47"/>
      <c r="J1071" s="231"/>
      <c r="K1071" s="47"/>
      <c r="L1071" s="47"/>
      <c r="M1071" s="47"/>
      <c r="N1071" s="47"/>
      <c r="O1071" s="47"/>
      <c r="P1071" s="47"/>
      <c r="Q1071" s="47"/>
      <c r="R1071" s="47"/>
      <c r="S1071" s="47"/>
      <c r="T1071" s="47"/>
      <c r="U1071" s="47"/>
      <c r="V1071" s="47"/>
      <c r="W1071" s="47"/>
      <c r="X1071" s="47"/>
      <c r="Y1071" s="47"/>
      <c r="Z1071" s="47"/>
    </row>
    <row r="1072" spans="1:26" ht="15.75" customHeight="1">
      <c r="A1072" s="47"/>
      <c r="B1072" s="47"/>
      <c r="C1072" s="47"/>
      <c r="D1072" s="47"/>
      <c r="E1072" s="47"/>
      <c r="F1072" s="47"/>
      <c r="G1072" s="47"/>
      <c r="H1072" s="47"/>
      <c r="I1072" s="47"/>
      <c r="J1072" s="231"/>
      <c r="K1072" s="47"/>
      <c r="L1072" s="47"/>
      <c r="M1072" s="47"/>
      <c r="N1072" s="47"/>
      <c r="O1072" s="47"/>
      <c r="P1072" s="47"/>
      <c r="Q1072" s="47"/>
      <c r="R1072" s="47"/>
      <c r="S1072" s="47"/>
      <c r="T1072" s="47"/>
      <c r="U1072" s="47"/>
      <c r="V1072" s="47"/>
      <c r="W1072" s="47"/>
      <c r="X1072" s="47"/>
      <c r="Y1072" s="47"/>
      <c r="Z1072" s="47"/>
    </row>
    <row r="1073" spans="1:26" ht="15.75" customHeight="1">
      <c r="A1073" s="47"/>
      <c r="B1073" s="47"/>
      <c r="C1073" s="47"/>
      <c r="D1073" s="47"/>
      <c r="E1073" s="47"/>
      <c r="F1073" s="47"/>
      <c r="G1073" s="47"/>
      <c r="H1073" s="47"/>
      <c r="I1073" s="47"/>
      <c r="J1073" s="231"/>
      <c r="K1073" s="47"/>
      <c r="L1073" s="47"/>
      <c r="M1073" s="47"/>
      <c r="N1073" s="47"/>
      <c r="O1073" s="47"/>
      <c r="P1073" s="47"/>
      <c r="Q1073" s="47"/>
      <c r="R1073" s="47"/>
      <c r="S1073" s="47"/>
      <c r="T1073" s="47"/>
      <c r="U1073" s="47"/>
      <c r="V1073" s="47"/>
      <c r="W1073" s="47"/>
      <c r="X1073" s="47"/>
      <c r="Y1073" s="47"/>
      <c r="Z1073" s="47"/>
    </row>
    <row r="1074" spans="1:26" ht="15.75" customHeight="1">
      <c r="A1074" s="47"/>
      <c r="B1074" s="47"/>
      <c r="C1074" s="47"/>
      <c r="D1074" s="47"/>
      <c r="E1074" s="47"/>
      <c r="F1074" s="47"/>
      <c r="G1074" s="47"/>
      <c r="H1074" s="47"/>
      <c r="I1074" s="47"/>
      <c r="J1074" s="231"/>
      <c r="K1074" s="47"/>
      <c r="L1074" s="47"/>
      <c r="M1074" s="47"/>
      <c r="N1074" s="47"/>
      <c r="O1074" s="47"/>
      <c r="P1074" s="47"/>
      <c r="Q1074" s="47"/>
      <c r="R1074" s="47"/>
      <c r="S1074" s="47"/>
      <c r="T1074" s="47"/>
      <c r="U1074" s="47"/>
      <c r="V1074" s="47"/>
      <c r="W1074" s="47"/>
      <c r="X1074" s="47"/>
      <c r="Y1074" s="47"/>
      <c r="Z1074" s="47"/>
    </row>
    <row r="1075" spans="1:26" ht="15.75" customHeight="1">
      <c r="A1075" s="47"/>
      <c r="B1075" s="47"/>
      <c r="C1075" s="47"/>
      <c r="D1075" s="47"/>
      <c r="E1075" s="47"/>
      <c r="F1075" s="47"/>
      <c r="G1075" s="47"/>
      <c r="H1075" s="47"/>
      <c r="I1075" s="47"/>
      <c r="J1075" s="231"/>
      <c r="K1075" s="47"/>
      <c r="L1075" s="47"/>
      <c r="M1075" s="47"/>
      <c r="N1075" s="47"/>
      <c r="O1075" s="47"/>
      <c r="P1075" s="47"/>
      <c r="Q1075" s="47"/>
      <c r="R1075" s="47"/>
      <c r="S1075" s="47"/>
      <c r="T1075" s="47"/>
      <c r="U1075" s="47"/>
      <c r="V1075" s="47"/>
      <c r="W1075" s="47"/>
      <c r="X1075" s="47"/>
      <c r="Y1075" s="47"/>
      <c r="Z1075" s="47"/>
    </row>
    <row r="1076" spans="1:26" ht="15.75" customHeight="1">
      <c r="A1076" s="47"/>
      <c r="B1076" s="47"/>
      <c r="C1076" s="47"/>
      <c r="D1076" s="47"/>
      <c r="E1076" s="47"/>
      <c r="F1076" s="47"/>
      <c r="G1076" s="47"/>
      <c r="H1076" s="47"/>
      <c r="I1076" s="47"/>
      <c r="J1076" s="231"/>
      <c r="K1076" s="47"/>
      <c r="L1076" s="47"/>
      <c r="M1076" s="47"/>
      <c r="N1076" s="47"/>
      <c r="O1076" s="47"/>
      <c r="P1076" s="47"/>
      <c r="Q1076" s="47"/>
      <c r="R1076" s="47"/>
      <c r="S1076" s="47"/>
      <c r="T1076" s="47"/>
      <c r="U1076" s="47"/>
      <c r="V1076" s="47"/>
      <c r="W1076" s="47"/>
      <c r="X1076" s="47"/>
      <c r="Y1076" s="47"/>
      <c r="Z1076" s="47"/>
    </row>
    <row r="1077" spans="1:26" ht="15.75" customHeight="1">
      <c r="A1077" s="47"/>
      <c r="B1077" s="47"/>
      <c r="C1077" s="47"/>
      <c r="D1077" s="47"/>
      <c r="E1077" s="47"/>
      <c r="F1077" s="47"/>
      <c r="G1077" s="47"/>
      <c r="H1077" s="47"/>
      <c r="I1077" s="47"/>
      <c r="J1077" s="231"/>
      <c r="K1077" s="47"/>
      <c r="L1077" s="47"/>
      <c r="M1077" s="47"/>
      <c r="N1077" s="47"/>
      <c r="O1077" s="47"/>
      <c r="P1077" s="47"/>
      <c r="Q1077" s="47"/>
      <c r="R1077" s="47"/>
      <c r="S1077" s="47"/>
      <c r="T1077" s="47"/>
      <c r="U1077" s="47"/>
      <c r="V1077" s="47"/>
      <c r="W1077" s="47"/>
      <c r="X1077" s="47"/>
      <c r="Y1077" s="47"/>
      <c r="Z1077" s="47"/>
    </row>
    <row r="1078" spans="1:26" ht="15.75" customHeight="1">
      <c r="A1078" s="47"/>
      <c r="B1078" s="47"/>
      <c r="C1078" s="47"/>
      <c r="D1078" s="47"/>
      <c r="E1078" s="47"/>
      <c r="F1078" s="47"/>
      <c r="G1078" s="47"/>
      <c r="H1078" s="47"/>
      <c r="I1078" s="47"/>
      <c r="J1078" s="231"/>
      <c r="K1078" s="47"/>
      <c r="L1078" s="47"/>
      <c r="M1078" s="47"/>
      <c r="N1078" s="47"/>
      <c r="O1078" s="47"/>
      <c r="P1078" s="47"/>
      <c r="Q1078" s="47"/>
      <c r="R1078" s="47"/>
      <c r="S1078" s="47"/>
      <c r="T1078" s="47"/>
      <c r="U1078" s="47"/>
      <c r="V1078" s="47"/>
      <c r="W1078" s="47"/>
      <c r="X1078" s="47"/>
      <c r="Y1078" s="47"/>
      <c r="Z1078" s="47"/>
    </row>
    <row r="1079" spans="1:26" ht="15.75" customHeight="1">
      <c r="A1079" s="47"/>
      <c r="B1079" s="47"/>
      <c r="C1079" s="47"/>
      <c r="D1079" s="47"/>
      <c r="E1079" s="47"/>
      <c r="F1079" s="47"/>
      <c r="G1079" s="47"/>
      <c r="H1079" s="47"/>
      <c r="I1079" s="47"/>
      <c r="J1079" s="231"/>
      <c r="K1079" s="47"/>
      <c r="L1079" s="47"/>
      <c r="M1079" s="47"/>
      <c r="N1079" s="47"/>
      <c r="O1079" s="47"/>
      <c r="P1079" s="47"/>
      <c r="Q1079" s="47"/>
      <c r="R1079" s="47"/>
      <c r="S1079" s="47"/>
      <c r="T1079" s="47"/>
      <c r="U1079" s="47"/>
      <c r="V1079" s="47"/>
      <c r="W1079" s="47"/>
      <c r="X1079" s="47"/>
      <c r="Y1079" s="47"/>
      <c r="Z1079" s="47"/>
    </row>
    <row r="1080" spans="1:26" ht="15.75" customHeight="1">
      <c r="A1080" s="47"/>
      <c r="B1080" s="47"/>
      <c r="C1080" s="47"/>
      <c r="D1080" s="47"/>
      <c r="E1080" s="47"/>
      <c r="F1080" s="47"/>
      <c r="G1080" s="47"/>
      <c r="H1080" s="47"/>
      <c r="I1080" s="47"/>
      <c r="J1080" s="231"/>
      <c r="K1080" s="47"/>
      <c r="L1080" s="47"/>
      <c r="M1080" s="47"/>
      <c r="N1080" s="47"/>
      <c r="O1080" s="47"/>
      <c r="P1080" s="47"/>
      <c r="Q1080" s="47"/>
      <c r="R1080" s="47"/>
      <c r="S1080" s="47"/>
      <c r="T1080" s="47"/>
      <c r="U1080" s="47"/>
      <c r="V1080" s="47"/>
      <c r="W1080" s="47"/>
      <c r="X1080" s="47"/>
      <c r="Y1080" s="47"/>
      <c r="Z1080" s="47"/>
    </row>
    <row r="1081" spans="1:26" ht="15.75" customHeight="1">
      <c r="A1081" s="47"/>
      <c r="B1081" s="47"/>
      <c r="C1081" s="47"/>
      <c r="D1081" s="47"/>
      <c r="E1081" s="47"/>
      <c r="F1081" s="47"/>
      <c r="G1081" s="47"/>
      <c r="H1081" s="47"/>
      <c r="I1081" s="47"/>
      <c r="J1081" s="231"/>
      <c r="K1081" s="47"/>
      <c r="L1081" s="47"/>
      <c r="M1081" s="47"/>
      <c r="N1081" s="47"/>
      <c r="O1081" s="47"/>
      <c r="P1081" s="47"/>
      <c r="Q1081" s="47"/>
      <c r="R1081" s="47"/>
      <c r="S1081" s="47"/>
      <c r="T1081" s="47"/>
      <c r="U1081" s="47"/>
      <c r="V1081" s="47"/>
      <c r="W1081" s="47"/>
      <c r="X1081" s="47"/>
      <c r="Y1081" s="47"/>
      <c r="Z1081" s="47"/>
    </row>
    <row r="1082" spans="1:26" ht="15.75" customHeight="1">
      <c r="A1082" s="47"/>
      <c r="B1082" s="47"/>
      <c r="C1082" s="47"/>
      <c r="D1082" s="47"/>
      <c r="E1082" s="47"/>
      <c r="F1082" s="47"/>
      <c r="G1082" s="47"/>
      <c r="H1082" s="47"/>
      <c r="I1082" s="47"/>
      <c r="J1082" s="231"/>
      <c r="K1082" s="47"/>
      <c r="L1082" s="47"/>
      <c r="M1082" s="47"/>
      <c r="N1082" s="47"/>
      <c r="O1082" s="47"/>
      <c r="P1082" s="47"/>
      <c r="Q1082" s="47"/>
      <c r="R1082" s="47"/>
      <c r="S1082" s="47"/>
      <c r="T1082" s="47"/>
      <c r="U1082" s="47"/>
      <c r="V1082" s="47"/>
      <c r="W1082" s="47"/>
      <c r="X1082" s="47"/>
      <c r="Y1082" s="47"/>
      <c r="Z1082" s="47"/>
    </row>
    <row r="1083" spans="1:26" ht="15.75" customHeight="1">
      <c r="A1083" s="47"/>
      <c r="B1083" s="47"/>
      <c r="C1083" s="47"/>
      <c r="D1083" s="47"/>
      <c r="E1083" s="47"/>
      <c r="F1083" s="47"/>
      <c r="G1083" s="47"/>
      <c r="H1083" s="47"/>
      <c r="I1083" s="47"/>
      <c r="J1083" s="231"/>
      <c r="K1083" s="47"/>
      <c r="L1083" s="47"/>
      <c r="M1083" s="47"/>
      <c r="N1083" s="47"/>
      <c r="O1083" s="47"/>
      <c r="P1083" s="47"/>
      <c r="Q1083" s="47"/>
      <c r="R1083" s="47"/>
      <c r="S1083" s="47"/>
      <c r="T1083" s="47"/>
      <c r="U1083" s="47"/>
      <c r="V1083" s="47"/>
      <c r="W1083" s="47"/>
      <c r="X1083" s="47"/>
      <c r="Y1083" s="47"/>
      <c r="Z1083" s="47"/>
    </row>
    <row r="1084" spans="1:26" ht="15.75" customHeight="1">
      <c r="A1084" s="47"/>
      <c r="B1084" s="47"/>
      <c r="C1084" s="47"/>
      <c r="D1084" s="47"/>
      <c r="E1084" s="47"/>
      <c r="F1084" s="47"/>
      <c r="G1084" s="47"/>
      <c r="H1084" s="47"/>
      <c r="I1084" s="47"/>
      <c r="J1084" s="231"/>
      <c r="K1084" s="47"/>
      <c r="L1084" s="47"/>
      <c r="M1084" s="47"/>
      <c r="N1084" s="47"/>
      <c r="O1084" s="47"/>
      <c r="P1084" s="47"/>
      <c r="Q1084" s="47"/>
      <c r="R1084" s="47"/>
      <c r="S1084" s="47"/>
      <c r="T1084" s="47"/>
      <c r="U1084" s="47"/>
      <c r="V1084" s="47"/>
      <c r="W1084" s="47"/>
      <c r="X1084" s="47"/>
      <c r="Y1084" s="47"/>
      <c r="Z1084" s="47"/>
    </row>
    <row r="1085" spans="1:26" ht="15.75" customHeight="1">
      <c r="A1085" s="47"/>
      <c r="B1085" s="47"/>
      <c r="C1085" s="47"/>
      <c r="D1085" s="47"/>
      <c r="E1085" s="47"/>
      <c r="F1085" s="47"/>
      <c r="G1085" s="47"/>
      <c r="H1085" s="47"/>
      <c r="I1085" s="47"/>
      <c r="J1085" s="231"/>
      <c r="K1085" s="47"/>
      <c r="L1085" s="47"/>
      <c r="M1085" s="47"/>
      <c r="N1085" s="47"/>
      <c r="O1085" s="47"/>
      <c r="P1085" s="47"/>
      <c r="Q1085" s="47"/>
      <c r="R1085" s="47"/>
      <c r="S1085" s="47"/>
      <c r="T1085" s="47"/>
      <c r="U1085" s="47"/>
      <c r="V1085" s="47"/>
      <c r="W1085" s="47"/>
      <c r="X1085" s="47"/>
      <c r="Y1085" s="47"/>
      <c r="Z1085" s="47"/>
    </row>
    <row r="1086" spans="1:26" ht="15.75" customHeight="1">
      <c r="A1086" s="47"/>
      <c r="B1086" s="47"/>
      <c r="C1086" s="47"/>
      <c r="D1086" s="47"/>
      <c r="E1086" s="47"/>
      <c r="F1086" s="47"/>
      <c r="G1086" s="47"/>
      <c r="H1086" s="47"/>
      <c r="I1086" s="47"/>
      <c r="J1086" s="231"/>
      <c r="K1086" s="47"/>
      <c r="L1086" s="47"/>
      <c r="M1086" s="47"/>
      <c r="N1086" s="47"/>
      <c r="O1086" s="47"/>
      <c r="P1086" s="47"/>
      <c r="Q1086" s="47"/>
      <c r="R1086" s="47"/>
      <c r="S1086" s="47"/>
      <c r="T1086" s="47"/>
      <c r="U1086" s="47"/>
      <c r="V1086" s="47"/>
      <c r="W1086" s="47"/>
      <c r="X1086" s="47"/>
      <c r="Y1086" s="47"/>
      <c r="Z1086" s="47"/>
    </row>
    <row r="1087" spans="1:26" ht="15.75" customHeight="1">
      <c r="A1087" s="47"/>
      <c r="B1087" s="47"/>
      <c r="C1087" s="47"/>
      <c r="D1087" s="47"/>
      <c r="E1087" s="47"/>
      <c r="F1087" s="47"/>
      <c r="G1087" s="47"/>
      <c r="H1087" s="47"/>
      <c r="I1087" s="47"/>
      <c r="J1087" s="231"/>
      <c r="K1087" s="47"/>
      <c r="L1087" s="47"/>
      <c r="M1087" s="47"/>
      <c r="N1087" s="47"/>
      <c r="O1087" s="47"/>
      <c r="P1087" s="47"/>
      <c r="Q1087" s="47"/>
      <c r="R1087" s="47"/>
      <c r="S1087" s="47"/>
      <c r="T1087" s="47"/>
      <c r="U1087" s="47"/>
      <c r="V1087" s="47"/>
      <c r="W1087" s="47"/>
      <c r="X1087" s="47"/>
      <c r="Y1087" s="47"/>
      <c r="Z1087" s="47"/>
    </row>
    <row r="1088" spans="1:26" ht="15.75" customHeight="1">
      <c r="A1088" s="47"/>
      <c r="B1088" s="47"/>
      <c r="C1088" s="47"/>
      <c r="D1088" s="47"/>
      <c r="E1088" s="47"/>
      <c r="F1088" s="47"/>
      <c r="G1088" s="47"/>
      <c r="H1088" s="47"/>
      <c r="I1088" s="47"/>
      <c r="J1088" s="231"/>
      <c r="K1088" s="47"/>
      <c r="L1088" s="47"/>
      <c r="M1088" s="47"/>
      <c r="N1088" s="47"/>
      <c r="O1088" s="47"/>
      <c r="P1088" s="47"/>
      <c r="Q1088" s="47"/>
      <c r="R1088" s="47"/>
      <c r="S1088" s="47"/>
      <c r="T1088" s="47"/>
      <c r="U1088" s="47"/>
      <c r="V1088" s="47"/>
      <c r="W1088" s="47"/>
      <c r="X1088" s="47"/>
      <c r="Y1088" s="47"/>
      <c r="Z1088" s="47"/>
    </row>
    <row r="1089" spans="1:26" ht="15.75" customHeight="1">
      <c r="A1089" s="47"/>
      <c r="B1089" s="47"/>
      <c r="C1089" s="47"/>
      <c r="D1089" s="47"/>
      <c r="E1089" s="47"/>
      <c r="F1089" s="47"/>
      <c r="G1089" s="47"/>
      <c r="H1089" s="47"/>
      <c r="I1089" s="47"/>
      <c r="J1089" s="231"/>
      <c r="K1089" s="47"/>
      <c r="L1089" s="47"/>
      <c r="M1089" s="47"/>
      <c r="N1089" s="47"/>
      <c r="O1089" s="47"/>
      <c r="P1089" s="47"/>
      <c r="Q1089" s="47"/>
      <c r="R1089" s="47"/>
      <c r="S1089" s="47"/>
      <c r="T1089" s="47"/>
      <c r="U1089" s="47"/>
      <c r="V1089" s="47"/>
      <c r="W1089" s="47"/>
      <c r="X1089" s="47"/>
      <c r="Y1089" s="47"/>
      <c r="Z1089" s="47"/>
    </row>
    <row r="1090" spans="1:26" ht="15.75" customHeight="1">
      <c r="A1090" s="47"/>
      <c r="B1090" s="47"/>
      <c r="C1090" s="47"/>
      <c r="D1090" s="47"/>
      <c r="E1090" s="47"/>
      <c r="F1090" s="47"/>
      <c r="G1090" s="47"/>
      <c r="H1090" s="47"/>
      <c r="I1090" s="47"/>
      <c r="J1090" s="231"/>
      <c r="K1090" s="47"/>
      <c r="L1090" s="47"/>
      <c r="M1090" s="47"/>
      <c r="N1090" s="47"/>
      <c r="O1090" s="47"/>
      <c r="P1090" s="47"/>
      <c r="Q1090" s="47"/>
      <c r="R1090" s="47"/>
      <c r="S1090" s="47"/>
      <c r="T1090" s="47"/>
      <c r="U1090" s="47"/>
      <c r="V1090" s="47"/>
      <c r="W1090" s="47"/>
      <c r="X1090" s="47"/>
      <c r="Y1090" s="47"/>
      <c r="Z1090" s="47"/>
    </row>
    <row r="1091" spans="1:26" ht="15.75" customHeight="1">
      <c r="A1091" s="47"/>
      <c r="B1091" s="47"/>
      <c r="C1091" s="47"/>
      <c r="D1091" s="47"/>
      <c r="E1091" s="47"/>
      <c r="F1091" s="47"/>
      <c r="G1091" s="47"/>
      <c r="H1091" s="47"/>
      <c r="I1091" s="47"/>
      <c r="J1091" s="231"/>
      <c r="K1091" s="47"/>
      <c r="L1091" s="47"/>
      <c r="M1091" s="47"/>
      <c r="N1091" s="47"/>
      <c r="O1091" s="47"/>
      <c r="P1091" s="47"/>
      <c r="Q1091" s="47"/>
      <c r="R1091" s="47"/>
      <c r="S1091" s="47"/>
      <c r="T1091" s="47"/>
      <c r="U1091" s="47"/>
      <c r="V1091" s="47"/>
      <c r="W1091" s="47"/>
      <c r="X1091" s="47"/>
      <c r="Y1091" s="47"/>
      <c r="Z1091" s="47"/>
    </row>
    <row r="1092" spans="1:26" ht="15.75" customHeight="1">
      <c r="A1092" s="47"/>
      <c r="B1092" s="47"/>
      <c r="C1092" s="47"/>
      <c r="D1092" s="47"/>
      <c r="E1092" s="47"/>
      <c r="F1092" s="47"/>
      <c r="G1092" s="47"/>
      <c r="H1092" s="47"/>
      <c r="I1092" s="47"/>
      <c r="J1092" s="231"/>
      <c r="K1092" s="47"/>
      <c r="L1092" s="47"/>
      <c r="M1092" s="47"/>
      <c r="N1092" s="47"/>
      <c r="O1092" s="47"/>
      <c r="P1092" s="47"/>
      <c r="Q1092" s="47"/>
      <c r="R1092" s="47"/>
      <c r="S1092" s="47"/>
      <c r="T1092" s="47"/>
      <c r="U1092" s="47"/>
      <c r="V1092" s="47"/>
      <c r="W1092" s="47"/>
      <c r="X1092" s="47"/>
      <c r="Y1092" s="47"/>
      <c r="Z1092" s="47"/>
    </row>
    <row r="1093" spans="1:26" ht="15.75" customHeight="1">
      <c r="A1093" s="47"/>
      <c r="B1093" s="47"/>
      <c r="C1093" s="47"/>
      <c r="D1093" s="47"/>
      <c r="E1093" s="47"/>
      <c r="F1093" s="47"/>
      <c r="G1093" s="47"/>
      <c r="H1093" s="47"/>
      <c r="I1093" s="47"/>
      <c r="J1093" s="231"/>
      <c r="K1093" s="47"/>
      <c r="L1093" s="47"/>
      <c r="M1093" s="47"/>
      <c r="N1093" s="47"/>
      <c r="O1093" s="47"/>
      <c r="P1093" s="47"/>
      <c r="Q1093" s="47"/>
      <c r="R1093" s="47"/>
      <c r="S1093" s="47"/>
      <c r="T1093" s="47"/>
      <c r="U1093" s="47"/>
      <c r="V1093" s="47"/>
      <c r="W1093" s="47"/>
      <c r="X1093" s="47"/>
      <c r="Y1093" s="47"/>
      <c r="Z1093" s="47"/>
    </row>
    <row r="1094" spans="1:26" ht="15.75" customHeight="1">
      <c r="A1094" s="47"/>
      <c r="B1094" s="47"/>
      <c r="C1094" s="47"/>
      <c r="D1094" s="47"/>
      <c r="E1094" s="47"/>
      <c r="F1094" s="47"/>
      <c r="G1094" s="47"/>
      <c r="H1094" s="47"/>
      <c r="I1094" s="47"/>
      <c r="J1094" s="231"/>
      <c r="K1094" s="47"/>
      <c r="L1094" s="47"/>
      <c r="M1094" s="47"/>
      <c r="N1094" s="47"/>
      <c r="O1094" s="47"/>
      <c r="P1094" s="47"/>
      <c r="Q1094" s="47"/>
      <c r="R1094" s="47"/>
      <c r="S1094" s="47"/>
      <c r="T1094" s="47"/>
      <c r="U1094" s="47"/>
      <c r="V1094" s="47"/>
      <c r="W1094" s="47"/>
      <c r="X1094" s="47"/>
      <c r="Y1094" s="47"/>
      <c r="Z1094" s="47"/>
    </row>
    <row r="1095" spans="1:26" ht="15.75" customHeight="1">
      <c r="A1095" s="47"/>
      <c r="B1095" s="47"/>
      <c r="C1095" s="47"/>
      <c r="D1095" s="47"/>
      <c r="E1095" s="47"/>
      <c r="F1095" s="47"/>
      <c r="G1095" s="47"/>
      <c r="H1095" s="47"/>
      <c r="I1095" s="47"/>
      <c r="J1095" s="231"/>
      <c r="K1095" s="47"/>
      <c r="L1095" s="47"/>
      <c r="M1095" s="47"/>
      <c r="N1095" s="47"/>
      <c r="O1095" s="47"/>
      <c r="P1095" s="47"/>
      <c r="Q1095" s="47"/>
      <c r="R1095" s="47"/>
      <c r="S1095" s="47"/>
      <c r="T1095" s="47"/>
      <c r="U1095" s="47"/>
      <c r="V1095" s="47"/>
      <c r="W1095" s="47"/>
      <c r="X1095" s="47"/>
      <c r="Y1095" s="47"/>
      <c r="Z1095" s="47"/>
    </row>
    <row r="1096" spans="1:26" ht="15.75" customHeight="1">
      <c r="A1096" s="47"/>
      <c r="B1096" s="47"/>
      <c r="C1096" s="47"/>
      <c r="D1096" s="47"/>
      <c r="E1096" s="47"/>
      <c r="F1096" s="47"/>
      <c r="G1096" s="47"/>
      <c r="H1096" s="47"/>
      <c r="I1096" s="47"/>
      <c r="J1096" s="231"/>
      <c r="K1096" s="47"/>
      <c r="L1096" s="47"/>
      <c r="M1096" s="47"/>
      <c r="N1096" s="47"/>
      <c r="O1096" s="47"/>
      <c r="P1096" s="47"/>
      <c r="Q1096" s="47"/>
      <c r="R1096" s="47"/>
      <c r="S1096" s="47"/>
      <c r="T1096" s="47"/>
      <c r="U1096" s="47"/>
      <c r="V1096" s="47"/>
      <c r="W1096" s="47"/>
      <c r="X1096" s="47"/>
      <c r="Y1096" s="47"/>
      <c r="Z1096" s="47"/>
    </row>
    <row r="1097" spans="1:26" ht="15.75" customHeight="1">
      <c r="A1097" s="47"/>
      <c r="B1097" s="47"/>
      <c r="C1097" s="47"/>
      <c r="D1097" s="47"/>
      <c r="E1097" s="47"/>
      <c r="F1097" s="47"/>
      <c r="G1097" s="47"/>
      <c r="H1097" s="47"/>
      <c r="I1097" s="47"/>
      <c r="J1097" s="231"/>
      <c r="K1097" s="47"/>
      <c r="L1097" s="47"/>
      <c r="M1097" s="47"/>
      <c r="N1097" s="47"/>
      <c r="O1097" s="47"/>
      <c r="P1097" s="47"/>
      <c r="Q1097" s="47"/>
      <c r="R1097" s="47"/>
      <c r="S1097" s="47"/>
      <c r="T1097" s="47"/>
      <c r="U1097" s="47"/>
      <c r="V1097" s="47"/>
      <c r="W1097" s="47"/>
      <c r="X1097" s="47"/>
      <c r="Y1097" s="47"/>
      <c r="Z1097" s="47"/>
    </row>
    <row r="1098" spans="1:26" ht="15.75" customHeight="1">
      <c r="A1098" s="47"/>
      <c r="B1098" s="47"/>
      <c r="C1098" s="47"/>
      <c r="D1098" s="47"/>
      <c r="E1098" s="47"/>
      <c r="F1098" s="47"/>
      <c r="G1098" s="47"/>
      <c r="H1098" s="47"/>
      <c r="I1098" s="47"/>
      <c r="J1098" s="231"/>
      <c r="K1098" s="47"/>
      <c r="L1098" s="47"/>
      <c r="M1098" s="47"/>
      <c r="N1098" s="47"/>
      <c r="O1098" s="47"/>
      <c r="P1098" s="47"/>
      <c r="Q1098" s="47"/>
      <c r="R1098" s="47"/>
      <c r="S1098" s="47"/>
      <c r="T1098" s="47"/>
      <c r="U1098" s="47"/>
      <c r="V1098" s="47"/>
      <c r="W1098" s="47"/>
      <c r="X1098" s="47"/>
      <c r="Y1098" s="47"/>
      <c r="Z1098" s="47"/>
    </row>
    <row r="1099" spans="1:26" ht="15.75" customHeight="1">
      <c r="A1099" s="47"/>
      <c r="B1099" s="47"/>
      <c r="C1099" s="47"/>
      <c r="D1099" s="47"/>
      <c r="E1099" s="47"/>
      <c r="F1099" s="47"/>
      <c r="G1099" s="47"/>
      <c r="H1099" s="47"/>
      <c r="I1099" s="47"/>
      <c r="J1099" s="231"/>
      <c r="K1099" s="47"/>
      <c r="L1099" s="47"/>
      <c r="M1099" s="47"/>
      <c r="N1099" s="47"/>
      <c r="O1099" s="47"/>
      <c r="P1099" s="47"/>
      <c r="Q1099" s="47"/>
      <c r="R1099" s="47"/>
      <c r="S1099" s="47"/>
      <c r="T1099" s="47"/>
      <c r="U1099" s="47"/>
      <c r="V1099" s="47"/>
      <c r="W1099" s="47"/>
      <c r="X1099" s="47"/>
      <c r="Y1099" s="47"/>
      <c r="Z1099" s="47"/>
    </row>
    <row r="1100" spans="1:26" ht="15.75" customHeight="1">
      <c r="A1100" s="47"/>
      <c r="B1100" s="47"/>
      <c r="C1100" s="47"/>
      <c r="D1100" s="47"/>
      <c r="E1100" s="47"/>
      <c r="F1100" s="47"/>
      <c r="G1100" s="47"/>
      <c r="H1100" s="47"/>
      <c r="I1100" s="47"/>
      <c r="J1100" s="231"/>
      <c r="K1100" s="47"/>
      <c r="L1100" s="47"/>
      <c r="M1100" s="47"/>
      <c r="N1100" s="47"/>
      <c r="O1100" s="47"/>
      <c r="P1100" s="47"/>
      <c r="Q1100" s="47"/>
      <c r="R1100" s="47"/>
      <c r="S1100" s="47"/>
      <c r="T1100" s="47"/>
      <c r="U1100" s="47"/>
      <c r="V1100" s="47"/>
      <c r="W1100" s="47"/>
      <c r="X1100" s="47"/>
      <c r="Y1100" s="47"/>
      <c r="Z1100" s="47"/>
    </row>
    <row r="1101" spans="1:26" ht="15.75" customHeight="1">
      <c r="A1101" s="47"/>
      <c r="B1101" s="47"/>
      <c r="C1101" s="47"/>
      <c r="D1101" s="47"/>
      <c r="E1101" s="47"/>
      <c r="F1101" s="47"/>
      <c r="G1101" s="47"/>
      <c r="H1101" s="47"/>
      <c r="I1101" s="47"/>
      <c r="J1101" s="231"/>
      <c r="K1101" s="47"/>
      <c r="L1101" s="47"/>
      <c r="M1101" s="47"/>
      <c r="N1101" s="47"/>
      <c r="O1101" s="47"/>
      <c r="P1101" s="47"/>
      <c r="Q1101" s="47"/>
      <c r="R1101" s="47"/>
      <c r="S1101" s="47"/>
      <c r="T1101" s="47"/>
      <c r="U1101" s="47"/>
      <c r="V1101" s="47"/>
      <c r="W1101" s="47"/>
      <c r="X1101" s="47"/>
      <c r="Y1101" s="47"/>
      <c r="Z1101" s="47"/>
    </row>
    <row r="1102" spans="1:26" ht="15.75" customHeight="1">
      <c r="A1102" s="47"/>
      <c r="B1102" s="47"/>
      <c r="C1102" s="47"/>
      <c r="D1102" s="47"/>
      <c r="E1102" s="47"/>
      <c r="F1102" s="47"/>
      <c r="G1102" s="47"/>
      <c r="H1102" s="47"/>
      <c r="I1102" s="47"/>
      <c r="J1102" s="231"/>
      <c r="K1102" s="47"/>
      <c r="L1102" s="47"/>
      <c r="M1102" s="47"/>
      <c r="N1102" s="47"/>
      <c r="O1102" s="47"/>
      <c r="P1102" s="47"/>
      <c r="Q1102" s="47"/>
      <c r="R1102" s="47"/>
      <c r="S1102" s="47"/>
      <c r="T1102" s="47"/>
      <c r="U1102" s="47"/>
      <c r="V1102" s="47"/>
      <c r="W1102" s="47"/>
      <c r="X1102" s="47"/>
      <c r="Y1102" s="47"/>
      <c r="Z1102" s="47"/>
    </row>
    <row r="1103" spans="1:26" ht="15.75" customHeight="1">
      <c r="A1103" s="47"/>
      <c r="B1103" s="47"/>
      <c r="C1103" s="47"/>
      <c r="D1103" s="47"/>
      <c r="E1103" s="47"/>
      <c r="F1103" s="47"/>
      <c r="G1103" s="47"/>
      <c r="H1103" s="47"/>
      <c r="I1103" s="47"/>
      <c r="J1103" s="231"/>
      <c r="K1103" s="47"/>
      <c r="L1103" s="47"/>
      <c r="M1103" s="47"/>
      <c r="N1103" s="47"/>
      <c r="O1103" s="47"/>
      <c r="P1103" s="47"/>
      <c r="Q1103" s="47"/>
      <c r="R1103" s="47"/>
      <c r="S1103" s="47"/>
      <c r="T1103" s="47"/>
      <c r="U1103" s="47"/>
      <c r="V1103" s="47"/>
      <c r="W1103" s="47"/>
      <c r="X1103" s="47"/>
      <c r="Y1103" s="47"/>
      <c r="Z1103" s="47"/>
    </row>
    <row r="1104" spans="1:26" ht="15.75" customHeight="1">
      <c r="A1104" s="47"/>
      <c r="B1104" s="47"/>
      <c r="C1104" s="47"/>
      <c r="D1104" s="47"/>
      <c r="E1104" s="47"/>
      <c r="F1104" s="47"/>
      <c r="G1104" s="47"/>
      <c r="H1104" s="47"/>
      <c r="I1104" s="47"/>
      <c r="J1104" s="231"/>
      <c r="K1104" s="47"/>
      <c r="L1104" s="47"/>
      <c r="M1104" s="47"/>
      <c r="N1104" s="47"/>
      <c r="O1104" s="47"/>
      <c r="P1104" s="47"/>
      <c r="Q1104" s="47"/>
      <c r="R1104" s="47"/>
      <c r="S1104" s="47"/>
      <c r="T1104" s="47"/>
      <c r="U1104" s="47"/>
      <c r="V1104" s="47"/>
      <c r="W1104" s="47"/>
      <c r="X1104" s="47"/>
      <c r="Y1104" s="47"/>
      <c r="Z1104" s="47"/>
    </row>
    <row r="1105" spans="1:26" ht="15.75" customHeight="1">
      <c r="A1105" s="47"/>
      <c r="B1105" s="47"/>
      <c r="C1105" s="47"/>
      <c r="D1105" s="47"/>
      <c r="E1105" s="47"/>
      <c r="F1105" s="47"/>
      <c r="G1105" s="47"/>
      <c r="H1105" s="47"/>
      <c r="I1105" s="47"/>
      <c r="J1105" s="231"/>
      <c r="K1105" s="47"/>
      <c r="L1105" s="47"/>
      <c r="M1105" s="47"/>
      <c r="N1105" s="47"/>
      <c r="O1105" s="47"/>
      <c r="P1105" s="47"/>
      <c r="Q1105" s="47"/>
      <c r="R1105" s="47"/>
      <c r="S1105" s="47"/>
      <c r="T1105" s="47"/>
      <c r="U1105" s="47"/>
      <c r="V1105" s="47"/>
      <c r="W1105" s="47"/>
      <c r="X1105" s="47"/>
      <c r="Y1105" s="47"/>
      <c r="Z1105" s="47"/>
    </row>
    <row r="1106" spans="1:26" ht="15.75" customHeight="1">
      <c r="A1106" s="47"/>
      <c r="B1106" s="47"/>
      <c r="C1106" s="47"/>
      <c r="D1106" s="47"/>
      <c r="E1106" s="47"/>
      <c r="F1106" s="47"/>
      <c r="G1106" s="47"/>
      <c r="H1106" s="47"/>
      <c r="I1106" s="47"/>
      <c r="J1106" s="231"/>
      <c r="K1106" s="47"/>
      <c r="L1106" s="47"/>
      <c r="M1106" s="47"/>
      <c r="N1106" s="47"/>
      <c r="O1106" s="47"/>
      <c r="P1106" s="47"/>
      <c r="Q1106" s="47"/>
      <c r="R1106" s="47"/>
      <c r="S1106" s="47"/>
      <c r="T1106" s="47"/>
      <c r="U1106" s="47"/>
      <c r="V1106" s="47"/>
      <c r="W1106" s="47"/>
      <c r="X1106" s="47"/>
      <c r="Y1106" s="47"/>
      <c r="Z1106" s="47"/>
    </row>
    <row r="1107" spans="1:26" ht="15.75" customHeight="1">
      <c r="A1107" s="47"/>
      <c r="B1107" s="47"/>
      <c r="C1107" s="47"/>
      <c r="D1107" s="47"/>
      <c r="E1107" s="47"/>
      <c r="F1107" s="47"/>
      <c r="G1107" s="47"/>
      <c r="H1107" s="47"/>
      <c r="I1107" s="47"/>
      <c r="J1107" s="231"/>
      <c r="K1107" s="47"/>
      <c r="L1107" s="47"/>
      <c r="M1107" s="47"/>
      <c r="N1107" s="47"/>
      <c r="O1107" s="47"/>
      <c r="P1107" s="47"/>
      <c r="Q1107" s="47"/>
      <c r="R1107" s="47"/>
      <c r="S1107" s="47"/>
      <c r="T1107" s="47"/>
      <c r="U1107" s="47"/>
      <c r="V1107" s="47"/>
      <c r="W1107" s="47"/>
      <c r="X1107" s="47"/>
      <c r="Y1107" s="47"/>
      <c r="Z1107" s="47"/>
    </row>
    <row r="1108" spans="1:26" ht="15.75" customHeight="1">
      <c r="A1108" s="47"/>
      <c r="B1108" s="47"/>
      <c r="C1108" s="47"/>
      <c r="D1108" s="47"/>
      <c r="E1108" s="47"/>
      <c r="F1108" s="47"/>
      <c r="G1108" s="47"/>
      <c r="H1108" s="47"/>
      <c r="I1108" s="47"/>
      <c r="J1108" s="231"/>
      <c r="K1108" s="47"/>
      <c r="L1108" s="47"/>
      <c r="M1108" s="47"/>
      <c r="N1108" s="47"/>
      <c r="O1108" s="47"/>
      <c r="P1108" s="47"/>
      <c r="Q1108" s="47"/>
      <c r="R1108" s="47"/>
      <c r="S1108" s="47"/>
      <c r="T1108" s="47"/>
      <c r="U1108" s="47"/>
      <c r="V1108" s="47"/>
      <c r="W1108" s="47"/>
      <c r="X1108" s="47"/>
      <c r="Y1108" s="47"/>
      <c r="Z1108" s="47"/>
    </row>
    <row r="1109" spans="1:26" ht="15.75" customHeight="1">
      <c r="A1109" s="47"/>
      <c r="B1109" s="47"/>
      <c r="C1109" s="47"/>
      <c r="D1109" s="47"/>
      <c r="E1109" s="47"/>
      <c r="F1109" s="47"/>
      <c r="G1109" s="47"/>
      <c r="H1109" s="47"/>
      <c r="I1109" s="47"/>
      <c r="J1109" s="231"/>
      <c r="K1109" s="47"/>
      <c r="L1109" s="47"/>
      <c r="M1109" s="47"/>
      <c r="N1109" s="47"/>
      <c r="O1109" s="47"/>
      <c r="P1109" s="47"/>
      <c r="Q1109" s="47"/>
      <c r="R1109" s="47"/>
      <c r="S1109" s="47"/>
      <c r="T1109" s="47"/>
      <c r="U1109" s="47"/>
      <c r="V1109" s="47"/>
      <c r="W1109" s="47"/>
      <c r="X1109" s="47"/>
      <c r="Y1109" s="47"/>
      <c r="Z1109" s="47"/>
    </row>
    <row r="1110" spans="1:26" ht="15.75" customHeight="1">
      <c r="A1110" s="47"/>
      <c r="B1110" s="47"/>
      <c r="C1110" s="47"/>
      <c r="D1110" s="47"/>
      <c r="E1110" s="47"/>
      <c r="F1110" s="47"/>
      <c r="G1110" s="47"/>
      <c r="H1110" s="47"/>
      <c r="I1110" s="47"/>
      <c r="J1110" s="231"/>
      <c r="K1110" s="47"/>
      <c r="L1110" s="47"/>
      <c r="M1110" s="47"/>
      <c r="N1110" s="47"/>
      <c r="O1110" s="47"/>
      <c r="P1110" s="47"/>
      <c r="Q1110" s="47"/>
      <c r="R1110" s="47"/>
      <c r="S1110" s="47"/>
      <c r="T1110" s="47"/>
      <c r="U1110" s="47"/>
      <c r="V1110" s="47"/>
      <c r="W1110" s="47"/>
      <c r="X1110" s="47"/>
      <c r="Y1110" s="47"/>
      <c r="Z1110" s="47"/>
    </row>
    <row r="1111" spans="1:26" ht="15.75" customHeight="1">
      <c r="A1111" s="47"/>
      <c r="B1111" s="47"/>
      <c r="C1111" s="47"/>
      <c r="D1111" s="47"/>
      <c r="E1111" s="47"/>
      <c r="F1111" s="47"/>
      <c r="G1111" s="47"/>
      <c r="H1111" s="47"/>
      <c r="I1111" s="47"/>
      <c r="J1111" s="231"/>
      <c r="K1111" s="47"/>
      <c r="L1111" s="47"/>
      <c r="M1111" s="47"/>
      <c r="N1111" s="47"/>
      <c r="O1111" s="47"/>
      <c r="P1111" s="47"/>
      <c r="Q1111" s="47"/>
      <c r="R1111" s="47"/>
      <c r="S1111" s="47"/>
      <c r="T1111" s="47"/>
      <c r="U1111" s="47"/>
      <c r="V1111" s="47"/>
      <c r="W1111" s="47"/>
      <c r="X1111" s="47"/>
      <c r="Y1111" s="47"/>
      <c r="Z1111" s="47"/>
    </row>
    <row r="1112" spans="1:26" ht="15" customHeight="1">
      <c r="A1112" s="47"/>
      <c r="B1112" s="47"/>
      <c r="C1112" s="47"/>
      <c r="D1112" s="47"/>
      <c r="E1112" s="47"/>
      <c r="F1112" s="47"/>
      <c r="G1112" s="47"/>
      <c r="H1112" s="47"/>
      <c r="I1112" s="47"/>
      <c r="J1112" s="231"/>
    </row>
    <row r="1113" spans="1:26" ht="15" customHeight="1">
      <c r="A1113" s="47"/>
      <c r="B1113" s="47"/>
      <c r="C1113" s="47"/>
      <c r="D1113" s="47"/>
      <c r="E1113" s="47"/>
      <c r="F1113" s="47"/>
      <c r="G1113" s="47"/>
      <c r="H1113" s="47"/>
      <c r="I1113" s="47"/>
      <c r="J1113" s="231"/>
    </row>
    <row r="1114" spans="1:26" ht="15" customHeight="1">
      <c r="A1114" s="47"/>
      <c r="B1114" s="47"/>
      <c r="C1114" s="47"/>
      <c r="D1114" s="47"/>
      <c r="E1114" s="47"/>
      <c r="F1114" s="47"/>
      <c r="G1114" s="47"/>
      <c r="H1114" s="47"/>
      <c r="I1114" s="47"/>
      <c r="J1114" s="231"/>
    </row>
    <row r="1115" spans="1:26" ht="15" customHeight="1">
      <c r="A1115" s="47"/>
      <c r="B1115" s="47"/>
      <c r="C1115" s="47"/>
      <c r="D1115" s="47"/>
      <c r="E1115" s="47"/>
      <c r="F1115" s="47"/>
      <c r="G1115" s="47"/>
      <c r="H1115" s="47"/>
      <c r="I1115" s="47"/>
      <c r="J1115" s="231"/>
    </row>
    <row r="1116" spans="1:26" ht="15" customHeight="1">
      <c r="A1116" s="47"/>
      <c r="B1116" s="47"/>
      <c r="C1116" s="47"/>
      <c r="D1116" s="47"/>
      <c r="E1116" s="47"/>
      <c r="F1116" s="47"/>
      <c r="G1116" s="47"/>
      <c r="H1116" s="47"/>
      <c r="I1116" s="47"/>
      <c r="J1116" s="231"/>
    </row>
    <row r="1117" spans="1:26" ht="15" customHeight="1">
      <c r="A1117" s="47"/>
      <c r="B1117" s="47"/>
      <c r="C1117" s="47"/>
      <c r="D1117" s="47"/>
      <c r="E1117" s="47"/>
      <c r="F1117" s="47"/>
      <c r="G1117" s="47"/>
      <c r="H1117" s="47"/>
      <c r="I1117" s="47"/>
      <c r="J1117" s="231"/>
    </row>
    <row r="1118" spans="1:26" ht="15" customHeight="1">
      <c r="A1118" s="47"/>
      <c r="B1118" s="47"/>
      <c r="C1118" s="47"/>
      <c r="D1118" s="47"/>
      <c r="E1118" s="47"/>
      <c r="F1118" s="47"/>
      <c r="G1118" s="47"/>
      <c r="H1118" s="47"/>
      <c r="I1118" s="47"/>
      <c r="J1118" s="231"/>
    </row>
    <row r="1119" spans="1:26" ht="15" customHeight="1">
      <c r="A1119" s="47"/>
      <c r="B1119" s="47"/>
      <c r="C1119" s="47"/>
      <c r="D1119" s="47"/>
      <c r="E1119" s="47"/>
      <c r="F1119" s="47"/>
      <c r="G1119" s="47"/>
      <c r="H1119" s="47"/>
      <c r="I1119" s="47"/>
      <c r="J1119" s="231"/>
    </row>
    <row r="1120" spans="1:26" ht="15" customHeight="1">
      <c r="A1120" s="47"/>
      <c r="B1120" s="47"/>
      <c r="C1120" s="47"/>
      <c r="D1120" s="47"/>
      <c r="E1120" s="47"/>
      <c r="F1120" s="47"/>
      <c r="G1120" s="47"/>
      <c r="H1120" s="47"/>
      <c r="I1120" s="47"/>
      <c r="J1120" s="231"/>
    </row>
    <row r="1121" spans="1:10" ht="15" customHeight="1">
      <c r="A1121" s="47"/>
      <c r="B1121" s="47"/>
      <c r="C1121" s="47"/>
      <c r="D1121" s="47"/>
      <c r="E1121" s="47"/>
      <c r="F1121" s="47"/>
      <c r="G1121" s="47"/>
      <c r="H1121" s="47"/>
      <c r="I1121" s="47"/>
      <c r="J1121" s="231"/>
    </row>
    <row r="1122" spans="1:10" ht="15" customHeight="1">
      <c r="A1122" s="47"/>
      <c r="B1122" s="47"/>
      <c r="C1122" s="47"/>
      <c r="D1122" s="47"/>
      <c r="E1122" s="47"/>
      <c r="F1122" s="47"/>
      <c r="G1122" s="47"/>
      <c r="H1122" s="47"/>
      <c r="I1122" s="47"/>
      <c r="J1122" s="231"/>
    </row>
    <row r="1123" spans="1:10" ht="15" customHeight="1">
      <c r="A1123" s="47"/>
      <c r="B1123" s="47"/>
      <c r="C1123" s="47"/>
      <c r="D1123" s="47"/>
      <c r="E1123" s="47"/>
      <c r="F1123" s="47"/>
      <c r="G1123" s="47"/>
      <c r="H1123" s="47"/>
      <c r="I1123" s="47"/>
      <c r="J1123" s="231"/>
    </row>
    <row r="1124" spans="1:10" ht="15" customHeight="1">
      <c r="A1124" s="47"/>
      <c r="B1124" s="47"/>
      <c r="C1124" s="47"/>
      <c r="D1124" s="47"/>
      <c r="E1124" s="47"/>
      <c r="F1124" s="47"/>
      <c r="G1124" s="47"/>
      <c r="H1124" s="47"/>
      <c r="I1124" s="47"/>
      <c r="J1124" s="231"/>
    </row>
    <row r="1125" spans="1:10" ht="15" customHeight="1">
      <c r="A1125" s="47"/>
      <c r="B1125" s="47"/>
      <c r="C1125" s="47"/>
      <c r="D1125" s="47"/>
      <c r="E1125" s="47"/>
      <c r="F1125" s="47"/>
      <c r="G1125" s="47"/>
      <c r="H1125" s="47"/>
      <c r="I1125" s="47"/>
      <c r="J1125" s="231"/>
    </row>
    <row r="1126" spans="1:10" ht="15" customHeight="1">
      <c r="A1126" s="47"/>
      <c r="B1126" s="47"/>
      <c r="C1126" s="47"/>
      <c r="D1126" s="47"/>
      <c r="E1126" s="47"/>
      <c r="F1126" s="47"/>
      <c r="G1126" s="47"/>
      <c r="H1126" s="47"/>
      <c r="I1126" s="47"/>
      <c r="J1126" s="231"/>
    </row>
    <row r="1127" spans="1:10" ht="15" customHeight="1">
      <c r="A1127" s="47"/>
      <c r="B1127" s="47"/>
      <c r="C1127" s="47"/>
      <c r="D1127" s="47"/>
      <c r="E1127" s="47"/>
      <c r="F1127" s="47"/>
      <c r="G1127" s="47"/>
      <c r="H1127" s="47"/>
      <c r="I1127" s="47"/>
      <c r="J1127" s="231"/>
    </row>
    <row r="1128" spans="1:10" ht="15" customHeight="1">
      <c r="A1128" s="47"/>
      <c r="B1128" s="47"/>
      <c r="C1128" s="47"/>
      <c r="D1128" s="47"/>
      <c r="E1128" s="47"/>
      <c r="F1128" s="47"/>
      <c r="G1128" s="47"/>
      <c r="H1128" s="47"/>
      <c r="I1128" s="47"/>
      <c r="J1128" s="231"/>
    </row>
    <row r="1129" spans="1:10" ht="15" customHeight="1">
      <c r="A1129" s="47"/>
      <c r="B1129" s="47"/>
      <c r="C1129" s="47"/>
      <c r="D1129" s="47"/>
      <c r="E1129" s="47"/>
      <c r="F1129" s="47"/>
      <c r="G1129" s="47"/>
      <c r="H1129" s="47"/>
      <c r="I1129" s="47"/>
      <c r="J1129" s="231"/>
    </row>
    <row r="1130" spans="1:10" ht="15" customHeight="1">
      <c r="A1130" s="47"/>
      <c r="B1130" s="47"/>
      <c r="C1130" s="47"/>
      <c r="D1130" s="47"/>
      <c r="E1130" s="47"/>
      <c r="F1130" s="47"/>
      <c r="G1130" s="47"/>
      <c r="H1130" s="47"/>
      <c r="I1130" s="47"/>
      <c r="J1130" s="231"/>
    </row>
    <row r="1131" spans="1:10" ht="15" customHeight="1">
      <c r="A1131" s="47"/>
      <c r="B1131" s="47"/>
      <c r="C1131" s="47"/>
      <c r="D1131" s="47"/>
      <c r="E1131" s="47"/>
      <c r="F1131" s="47"/>
      <c r="G1131" s="47"/>
      <c r="H1131" s="47"/>
      <c r="I1131" s="47"/>
      <c r="J1131" s="231"/>
    </row>
    <row r="1132" spans="1:10" ht="15" customHeight="1">
      <c r="A1132" s="47"/>
      <c r="B1132" s="47"/>
      <c r="C1132" s="47"/>
      <c r="D1132" s="47"/>
      <c r="E1132" s="47"/>
      <c r="F1132" s="47"/>
      <c r="G1132" s="47"/>
      <c r="H1132" s="47"/>
      <c r="I1132" s="47"/>
      <c r="J1132" s="231"/>
    </row>
    <row r="1133" spans="1:10" ht="15" customHeight="1">
      <c r="A1133" s="47"/>
      <c r="B1133" s="47"/>
      <c r="C1133" s="47"/>
      <c r="D1133" s="47"/>
      <c r="E1133" s="47"/>
      <c r="F1133" s="47"/>
      <c r="G1133" s="47"/>
      <c r="H1133" s="47"/>
      <c r="I1133" s="47"/>
      <c r="J1133" s="231"/>
    </row>
    <row r="1134" spans="1:10" ht="15" customHeight="1">
      <c r="A1134" s="47"/>
      <c r="B1134" s="47"/>
      <c r="C1134" s="47"/>
      <c r="D1134" s="47"/>
      <c r="E1134" s="47"/>
      <c r="F1134" s="47"/>
      <c r="G1134" s="47"/>
      <c r="H1134" s="47"/>
      <c r="I1134" s="47"/>
      <c r="J1134" s="231"/>
    </row>
    <row r="1135" spans="1:10" ht="15" customHeight="1">
      <c r="A1135" s="47"/>
      <c r="B1135" s="47"/>
      <c r="C1135" s="47"/>
      <c r="D1135" s="47"/>
      <c r="E1135" s="47"/>
      <c r="F1135" s="47"/>
      <c r="G1135" s="47"/>
      <c r="H1135" s="47"/>
      <c r="I1135" s="47"/>
      <c r="J1135" s="231"/>
    </row>
    <row r="1136" spans="1:10" ht="15" customHeight="1">
      <c r="A1136" s="47"/>
      <c r="B1136" s="47"/>
      <c r="C1136" s="47"/>
      <c r="D1136" s="47"/>
      <c r="E1136" s="47"/>
      <c r="F1136" s="47"/>
      <c r="G1136" s="47"/>
      <c r="H1136" s="47"/>
      <c r="I1136" s="47"/>
      <c r="J1136" s="231"/>
    </row>
    <row r="1137" spans="1:10" ht="15" customHeight="1">
      <c r="A1137" s="47"/>
      <c r="B1137" s="47"/>
      <c r="C1137" s="47"/>
      <c r="D1137" s="47"/>
      <c r="E1137" s="47"/>
      <c r="F1137" s="47"/>
      <c r="G1137" s="47"/>
      <c r="H1137" s="47"/>
      <c r="I1137" s="47"/>
      <c r="J1137" s="231"/>
    </row>
    <row r="1138" spans="1:10" ht="15" customHeight="1">
      <c r="A1138" s="47"/>
      <c r="B1138" s="47"/>
      <c r="C1138" s="47"/>
      <c r="D1138" s="47"/>
      <c r="E1138" s="47"/>
      <c r="F1138" s="47"/>
      <c r="G1138" s="47"/>
      <c r="H1138" s="47"/>
      <c r="I1138" s="47"/>
      <c r="J1138" s="231"/>
    </row>
    <row r="1139" spans="1:10" ht="15" customHeight="1">
      <c r="A1139" s="47"/>
      <c r="B1139" s="47"/>
      <c r="C1139" s="47"/>
      <c r="D1139" s="47"/>
      <c r="E1139" s="47"/>
      <c r="F1139" s="47"/>
      <c r="G1139" s="47"/>
      <c r="H1139" s="47"/>
      <c r="I1139" s="47"/>
      <c r="J1139" s="231"/>
    </row>
    <row r="1140" spans="1:10" ht="15" customHeight="1">
      <c r="A1140" s="47"/>
      <c r="B1140" s="47"/>
      <c r="C1140" s="47"/>
      <c r="D1140" s="47"/>
      <c r="E1140" s="47"/>
      <c r="F1140" s="47"/>
      <c r="G1140" s="47"/>
      <c r="H1140" s="47"/>
      <c r="I1140" s="47"/>
      <c r="J1140" s="231"/>
    </row>
    <row r="1141" spans="1:10" ht="15" customHeight="1">
      <c r="A1141" s="47"/>
      <c r="B1141" s="47"/>
      <c r="C1141" s="47"/>
      <c r="D1141" s="47"/>
      <c r="E1141" s="47"/>
      <c r="F1141" s="47"/>
      <c r="G1141" s="47"/>
      <c r="H1141" s="47"/>
      <c r="I1141" s="47"/>
      <c r="J1141" s="231"/>
    </row>
    <row r="1142" spans="1:10" ht="15" customHeight="1">
      <c r="A1142" s="47"/>
      <c r="B1142" s="47"/>
      <c r="C1142" s="47"/>
      <c r="D1142" s="47"/>
      <c r="E1142" s="47"/>
      <c r="F1142" s="47"/>
      <c r="G1142" s="47"/>
      <c r="H1142" s="47"/>
      <c r="I1142" s="47"/>
      <c r="J1142" s="231"/>
    </row>
    <row r="1143" spans="1:10" ht="15" customHeight="1">
      <c r="A1143" s="47"/>
      <c r="B1143" s="47"/>
      <c r="C1143" s="47"/>
      <c r="D1143" s="47"/>
      <c r="E1143" s="47"/>
      <c r="F1143" s="47"/>
      <c r="G1143" s="47"/>
      <c r="H1143" s="47"/>
      <c r="I1143" s="47"/>
      <c r="J1143" s="231"/>
    </row>
    <row r="1144" spans="1:10" ht="15" customHeight="1">
      <c r="A1144" s="47"/>
      <c r="B1144" s="47"/>
      <c r="C1144" s="47"/>
      <c r="D1144" s="47"/>
      <c r="E1144" s="47"/>
      <c r="F1144" s="47"/>
      <c r="G1144" s="47"/>
      <c r="H1144" s="47"/>
      <c r="I1144" s="47"/>
      <c r="J1144" s="231"/>
    </row>
    <row r="1145" spans="1:10" ht="15" customHeight="1">
      <c r="A1145" s="47"/>
      <c r="B1145" s="47"/>
      <c r="C1145" s="47"/>
      <c r="D1145" s="47"/>
      <c r="E1145" s="47"/>
      <c r="F1145" s="47"/>
      <c r="G1145" s="47"/>
      <c r="H1145" s="47"/>
      <c r="I1145" s="47"/>
      <c r="J1145" s="231"/>
    </row>
    <row r="1146" spans="1:10" ht="15" customHeight="1">
      <c r="A1146" s="47"/>
      <c r="B1146" s="47"/>
      <c r="C1146" s="47"/>
      <c r="D1146" s="47"/>
      <c r="E1146" s="47"/>
      <c r="F1146" s="47"/>
      <c r="G1146" s="47"/>
      <c r="H1146" s="47"/>
      <c r="I1146" s="47"/>
      <c r="J1146" s="231"/>
    </row>
    <row r="1147" spans="1:10" ht="15" customHeight="1">
      <c r="A1147" s="47"/>
      <c r="B1147" s="47"/>
      <c r="C1147" s="47"/>
      <c r="D1147" s="47"/>
      <c r="E1147" s="47"/>
      <c r="F1147" s="47"/>
      <c r="G1147" s="47"/>
      <c r="H1147" s="47"/>
      <c r="I1147" s="47"/>
      <c r="J1147" s="231"/>
    </row>
    <row r="1148" spans="1:10" ht="15" customHeight="1">
      <c r="A1148" s="47"/>
      <c r="B1148" s="47"/>
      <c r="C1148" s="47"/>
      <c r="D1148" s="47"/>
      <c r="E1148" s="47"/>
      <c r="F1148" s="47"/>
      <c r="G1148" s="47"/>
      <c r="H1148" s="47"/>
      <c r="I1148" s="47"/>
      <c r="J1148" s="231"/>
    </row>
    <row r="1149" spans="1:10" ht="15" customHeight="1">
      <c r="A1149" s="47"/>
      <c r="B1149" s="47"/>
      <c r="C1149" s="47"/>
      <c r="D1149" s="47"/>
      <c r="E1149" s="47"/>
      <c r="F1149" s="47"/>
      <c r="G1149" s="47"/>
      <c r="H1149" s="47"/>
      <c r="I1149" s="47"/>
      <c r="J1149" s="231"/>
    </row>
    <row r="1150" spans="1:10" ht="15" customHeight="1">
      <c r="A1150" s="47"/>
      <c r="B1150" s="47"/>
      <c r="C1150" s="47"/>
      <c r="D1150" s="47"/>
      <c r="E1150" s="47"/>
      <c r="F1150" s="47"/>
      <c r="G1150" s="47"/>
      <c r="H1150" s="47"/>
      <c r="I1150" s="47"/>
      <c r="J1150" s="231"/>
    </row>
    <row r="1151" spans="1:10" ht="15" customHeight="1">
      <c r="A1151" s="47"/>
      <c r="B1151" s="47"/>
      <c r="C1151" s="47"/>
      <c r="D1151" s="47"/>
      <c r="E1151" s="47"/>
      <c r="F1151" s="47"/>
      <c r="G1151" s="47"/>
      <c r="H1151" s="47"/>
      <c r="I1151" s="47"/>
      <c r="J1151" s="231"/>
    </row>
    <row r="1152" spans="1:10" ht="15" customHeight="1">
      <c r="A1152" s="47"/>
      <c r="B1152" s="47"/>
      <c r="C1152" s="47"/>
      <c r="D1152" s="47"/>
      <c r="E1152" s="47"/>
      <c r="F1152" s="47"/>
      <c r="G1152" s="47"/>
      <c r="H1152" s="47"/>
      <c r="I1152" s="47"/>
      <c r="J1152" s="231"/>
    </row>
    <row r="1153" spans="1:10" ht="15" customHeight="1">
      <c r="A1153" s="47"/>
      <c r="B1153" s="47"/>
      <c r="C1153" s="47"/>
      <c r="D1153" s="47"/>
      <c r="E1153" s="47"/>
      <c r="F1153" s="47"/>
      <c r="G1153" s="47"/>
      <c r="H1153" s="47"/>
      <c r="I1153" s="47"/>
      <c r="J1153" s="231"/>
    </row>
    <row r="1154" spans="1:10" ht="15" customHeight="1">
      <c r="A1154" s="47"/>
      <c r="B1154" s="47"/>
      <c r="C1154" s="47"/>
      <c r="D1154" s="47"/>
      <c r="E1154" s="47"/>
      <c r="F1154" s="47"/>
      <c r="G1154" s="47"/>
      <c r="H1154" s="47"/>
      <c r="I1154" s="47"/>
      <c r="J1154" s="231"/>
    </row>
    <row r="1155" spans="1:10" ht="15" customHeight="1">
      <c r="A1155" s="47"/>
      <c r="B1155" s="47"/>
      <c r="C1155" s="47"/>
      <c r="D1155" s="47"/>
      <c r="E1155" s="47"/>
      <c r="F1155" s="47"/>
      <c r="G1155" s="47"/>
      <c r="H1155" s="47"/>
      <c r="I1155" s="47"/>
      <c r="J1155" s="231"/>
    </row>
    <row r="1156" spans="1:10" ht="15" customHeight="1">
      <c r="A1156" s="47"/>
      <c r="B1156" s="47"/>
      <c r="C1156" s="47"/>
      <c r="D1156" s="47"/>
      <c r="E1156" s="47"/>
      <c r="F1156" s="47"/>
      <c r="G1156" s="47"/>
      <c r="H1156" s="47"/>
      <c r="I1156" s="47"/>
      <c r="J1156" s="231"/>
    </row>
    <row r="1157" spans="1:10" ht="15" customHeight="1">
      <c r="A1157" s="47"/>
      <c r="B1157" s="47"/>
      <c r="C1157" s="47"/>
      <c r="D1157" s="47"/>
      <c r="E1157" s="47"/>
      <c r="F1157" s="47"/>
      <c r="G1157" s="47"/>
      <c r="H1157" s="47"/>
      <c r="I1157" s="47"/>
      <c r="J1157" s="231"/>
    </row>
    <row r="1158" spans="1:10" ht="15" customHeight="1">
      <c r="A1158" s="47"/>
      <c r="B1158" s="47"/>
      <c r="C1158" s="47"/>
      <c r="D1158" s="47"/>
      <c r="E1158" s="47"/>
      <c r="F1158" s="47"/>
      <c r="G1158" s="47"/>
      <c r="H1158" s="47"/>
      <c r="I1158" s="47"/>
      <c r="J1158" s="231"/>
    </row>
    <row r="1159" spans="1:10" ht="15" customHeight="1">
      <c r="A1159" s="47"/>
      <c r="B1159" s="47"/>
      <c r="C1159" s="47"/>
      <c r="D1159" s="47"/>
      <c r="E1159" s="47"/>
      <c r="F1159" s="47"/>
      <c r="G1159" s="47"/>
      <c r="H1159" s="47"/>
      <c r="I1159" s="47"/>
      <c r="J1159" s="231"/>
    </row>
    <row r="1160" spans="1:10" ht="15" customHeight="1">
      <c r="A1160" s="47"/>
      <c r="B1160" s="47"/>
      <c r="C1160" s="47"/>
      <c r="D1160" s="47"/>
      <c r="E1160" s="47"/>
      <c r="F1160" s="47"/>
      <c r="G1160" s="47"/>
      <c r="H1160" s="47"/>
      <c r="I1160" s="47"/>
      <c r="J1160" s="231"/>
    </row>
    <row r="1161" spans="1:10" ht="15" customHeight="1">
      <c r="A1161" s="47"/>
      <c r="B1161" s="47"/>
      <c r="C1161" s="47"/>
      <c r="D1161" s="47"/>
      <c r="E1161" s="47"/>
      <c r="F1161" s="47"/>
      <c r="G1161" s="47"/>
      <c r="H1161" s="47"/>
      <c r="I1161" s="47"/>
      <c r="J1161" s="231"/>
    </row>
    <row r="1162" spans="1:10" ht="15" customHeight="1">
      <c r="A1162" s="47"/>
      <c r="B1162" s="47"/>
      <c r="C1162" s="47"/>
      <c r="D1162" s="47"/>
      <c r="E1162" s="47"/>
      <c r="F1162" s="47"/>
      <c r="G1162" s="47"/>
      <c r="H1162" s="47"/>
      <c r="I1162" s="47"/>
      <c r="J1162" s="231"/>
    </row>
    <row r="1163" spans="1:10" ht="15" customHeight="1">
      <c r="A1163" s="47"/>
      <c r="B1163" s="47"/>
      <c r="C1163" s="47"/>
      <c r="D1163" s="47"/>
      <c r="E1163" s="47"/>
      <c r="F1163" s="47"/>
      <c r="G1163" s="47"/>
      <c r="H1163" s="47"/>
      <c r="I1163" s="47"/>
      <c r="J1163" s="231"/>
    </row>
    <row r="1164" spans="1:10" ht="15" customHeight="1">
      <c r="A1164" s="47"/>
      <c r="B1164" s="47"/>
      <c r="C1164" s="47"/>
      <c r="D1164" s="47"/>
      <c r="E1164" s="47"/>
      <c r="F1164" s="47"/>
      <c r="G1164" s="47"/>
      <c r="H1164" s="47"/>
      <c r="I1164" s="47"/>
      <c r="J1164" s="231"/>
    </row>
    <row r="1165" spans="1:10" ht="15" customHeight="1">
      <c r="A1165" s="47"/>
      <c r="B1165" s="47"/>
      <c r="C1165" s="47"/>
      <c r="D1165" s="47"/>
      <c r="E1165" s="47"/>
      <c r="F1165" s="47"/>
      <c r="G1165" s="47"/>
      <c r="H1165" s="47"/>
      <c r="I1165" s="47"/>
      <c r="J1165" s="231"/>
    </row>
    <row r="1166" spans="1:10" ht="15" customHeight="1">
      <c r="A1166" s="47"/>
      <c r="B1166" s="47"/>
      <c r="C1166" s="47"/>
      <c r="D1166" s="47"/>
      <c r="E1166" s="47"/>
      <c r="F1166" s="47"/>
      <c r="G1166" s="47"/>
      <c r="H1166" s="47"/>
      <c r="I1166" s="47"/>
      <c r="J1166" s="231"/>
    </row>
    <row r="1167" spans="1:10" ht="15" customHeight="1">
      <c r="A1167" s="47"/>
      <c r="B1167" s="47"/>
      <c r="C1167" s="47"/>
      <c r="D1167" s="47"/>
      <c r="E1167" s="47"/>
      <c r="F1167" s="47"/>
      <c r="G1167" s="47"/>
      <c r="H1167" s="47"/>
      <c r="I1167" s="47"/>
      <c r="J1167" s="231"/>
    </row>
    <row r="1168" spans="1:10" ht="15" customHeight="1">
      <c r="A1168" s="47"/>
      <c r="B1168" s="47"/>
      <c r="C1168" s="47"/>
      <c r="D1168" s="47"/>
      <c r="E1168" s="47"/>
      <c r="F1168" s="47"/>
      <c r="G1168" s="47"/>
      <c r="H1168" s="47"/>
      <c r="I1168" s="47"/>
      <c r="J1168" s="231"/>
    </row>
    <row r="1169" spans="1:10" ht="15" customHeight="1">
      <c r="A1169" s="47"/>
      <c r="B1169" s="47"/>
      <c r="C1169" s="47"/>
      <c r="D1169" s="47"/>
      <c r="E1169" s="47"/>
      <c r="F1169" s="47"/>
      <c r="G1169" s="47"/>
      <c r="H1169" s="47"/>
      <c r="I1169" s="47"/>
      <c r="J1169" s="231"/>
    </row>
    <row r="1170" spans="1:10" ht="15" customHeight="1">
      <c r="A1170" s="47"/>
      <c r="B1170" s="47"/>
      <c r="C1170" s="47"/>
      <c r="D1170" s="47"/>
      <c r="E1170" s="47"/>
      <c r="F1170" s="47"/>
      <c r="G1170" s="47"/>
      <c r="H1170" s="47"/>
      <c r="I1170" s="47"/>
      <c r="J1170" s="231"/>
    </row>
    <row r="1171" spans="1:10" ht="15" customHeight="1">
      <c r="A1171" s="47"/>
      <c r="B1171" s="47"/>
      <c r="C1171" s="47"/>
      <c r="D1171" s="47"/>
      <c r="E1171" s="47"/>
      <c r="F1171" s="47"/>
      <c r="G1171" s="47"/>
      <c r="H1171" s="47"/>
      <c r="I1171" s="47"/>
      <c r="J1171" s="231"/>
    </row>
    <row r="1172" spans="1:10" ht="15" customHeight="1">
      <c r="A1172" s="47"/>
      <c r="B1172" s="47"/>
      <c r="C1172" s="47"/>
      <c r="D1172" s="47"/>
      <c r="E1172" s="47"/>
      <c r="F1172" s="47"/>
      <c r="G1172" s="47"/>
      <c r="H1172" s="47"/>
      <c r="I1172" s="47"/>
      <c r="J1172" s="231"/>
    </row>
    <row r="1173" spans="1:10" ht="15" customHeight="1">
      <c r="A1173" s="47"/>
      <c r="B1173" s="47"/>
      <c r="C1173" s="47"/>
      <c r="D1173" s="47"/>
      <c r="E1173" s="47"/>
      <c r="F1173" s="47"/>
      <c r="G1173" s="47"/>
      <c r="H1173" s="47"/>
      <c r="I1173" s="47"/>
      <c r="J1173" s="231"/>
    </row>
    <row r="1174" spans="1:10" ht="15" customHeight="1">
      <c r="A1174" s="47"/>
      <c r="B1174" s="47"/>
      <c r="C1174" s="47"/>
      <c r="D1174" s="47"/>
      <c r="E1174" s="47"/>
      <c r="F1174" s="47"/>
      <c r="G1174" s="47"/>
      <c r="H1174" s="47"/>
      <c r="I1174" s="47"/>
      <c r="J1174" s="231"/>
    </row>
    <row r="1175" spans="1:10" ht="15" customHeight="1">
      <c r="A1175" s="47"/>
      <c r="B1175" s="47"/>
      <c r="C1175" s="47"/>
      <c r="D1175" s="47"/>
      <c r="E1175" s="47"/>
      <c r="F1175" s="47"/>
      <c r="G1175" s="47"/>
      <c r="H1175" s="47"/>
      <c r="I1175" s="47"/>
      <c r="J1175" s="231"/>
    </row>
    <row r="1176" spans="1:10" ht="15" customHeight="1">
      <c r="A1176" s="47"/>
      <c r="B1176" s="47"/>
      <c r="C1176" s="47"/>
      <c r="D1176" s="47"/>
      <c r="E1176" s="47"/>
      <c r="F1176" s="47"/>
      <c r="G1176" s="47"/>
      <c r="H1176" s="47"/>
      <c r="I1176" s="47"/>
      <c r="J1176" s="231"/>
    </row>
    <row r="1177" spans="1:10" ht="15" customHeight="1">
      <c r="A1177" s="47"/>
      <c r="B1177" s="47"/>
      <c r="C1177" s="47"/>
      <c r="D1177" s="47"/>
      <c r="E1177" s="47"/>
      <c r="F1177" s="47"/>
      <c r="G1177" s="47"/>
      <c r="H1177" s="47"/>
      <c r="I1177" s="47"/>
      <c r="J1177" s="231"/>
    </row>
    <row r="1178" spans="1:10" ht="15" customHeight="1">
      <c r="A1178" s="47"/>
      <c r="B1178" s="47"/>
      <c r="C1178" s="47"/>
      <c r="D1178" s="47"/>
      <c r="E1178" s="47"/>
      <c r="F1178" s="47"/>
      <c r="G1178" s="47"/>
      <c r="H1178" s="47"/>
      <c r="I1178" s="47"/>
      <c r="J1178" s="231"/>
    </row>
    <row r="1179" spans="1:10" ht="15" customHeight="1">
      <c r="A1179" s="47"/>
      <c r="B1179" s="47"/>
      <c r="C1179" s="47"/>
      <c r="D1179" s="47"/>
      <c r="E1179" s="47"/>
      <c r="F1179" s="47"/>
      <c r="G1179" s="47"/>
      <c r="H1179" s="47"/>
      <c r="I1179" s="47"/>
      <c r="J1179" s="231"/>
    </row>
    <row r="1180" spans="1:10" ht="15" customHeight="1">
      <c r="A1180" s="47"/>
      <c r="B1180" s="47"/>
      <c r="C1180" s="47"/>
      <c r="D1180" s="47"/>
      <c r="E1180" s="47"/>
      <c r="F1180" s="47"/>
      <c r="G1180" s="47"/>
      <c r="H1180" s="47"/>
      <c r="I1180" s="47"/>
      <c r="J1180" s="231"/>
    </row>
    <row r="1181" spans="1:10" ht="15" customHeight="1">
      <c r="A1181" s="47"/>
      <c r="B1181" s="47"/>
      <c r="C1181" s="47"/>
      <c r="D1181" s="47"/>
      <c r="E1181" s="47"/>
      <c r="F1181" s="47"/>
      <c r="G1181" s="47"/>
      <c r="H1181" s="47"/>
      <c r="I1181" s="47"/>
      <c r="J1181" s="231"/>
    </row>
    <row r="1182" spans="1:10" ht="15" customHeight="1">
      <c r="A1182" s="47"/>
      <c r="B1182" s="47"/>
      <c r="C1182" s="47"/>
      <c r="D1182" s="47"/>
      <c r="E1182" s="47"/>
      <c r="F1182" s="47"/>
      <c r="G1182" s="47"/>
      <c r="H1182" s="47"/>
      <c r="I1182" s="47"/>
      <c r="J1182" s="231"/>
    </row>
    <row r="1183" spans="1:10" ht="15" customHeight="1">
      <c r="A1183" s="47"/>
      <c r="B1183" s="47"/>
      <c r="C1183" s="47"/>
      <c r="D1183" s="47"/>
      <c r="E1183" s="47"/>
      <c r="F1183" s="47"/>
      <c r="G1183" s="47"/>
      <c r="H1183" s="47"/>
      <c r="I1183" s="47"/>
      <c r="J1183" s="231"/>
    </row>
    <row r="1184" spans="1:10" ht="15" customHeight="1">
      <c r="A1184" s="47"/>
      <c r="B1184" s="47"/>
      <c r="C1184" s="47"/>
      <c r="D1184" s="47"/>
      <c r="E1184" s="47"/>
      <c r="F1184" s="47"/>
      <c r="G1184" s="47"/>
      <c r="H1184" s="47"/>
      <c r="I1184" s="47"/>
      <c r="J1184" s="231"/>
    </row>
    <row r="1185" spans="1:10" ht="15" customHeight="1">
      <c r="A1185" s="47"/>
      <c r="B1185" s="47"/>
      <c r="C1185" s="47"/>
      <c r="D1185" s="47"/>
      <c r="E1185" s="47"/>
      <c r="F1185" s="47"/>
      <c r="G1185" s="47"/>
      <c r="H1185" s="47"/>
      <c r="I1185" s="47"/>
      <c r="J1185" s="231"/>
    </row>
    <row r="1186" spans="1:10" ht="15" customHeight="1">
      <c r="A1186" s="47"/>
      <c r="B1186" s="47"/>
      <c r="C1186" s="47"/>
      <c r="D1186" s="47"/>
      <c r="E1186" s="47"/>
      <c r="F1186" s="47"/>
      <c r="G1186" s="47"/>
      <c r="H1186" s="47"/>
      <c r="I1186" s="47"/>
      <c r="J1186" s="231"/>
    </row>
    <row r="1187" spans="1:10" ht="15" customHeight="1">
      <c r="A1187" s="47"/>
      <c r="B1187" s="47"/>
      <c r="C1187" s="47"/>
      <c r="D1187" s="47"/>
      <c r="E1187" s="47"/>
      <c r="F1187" s="47"/>
      <c r="G1187" s="47"/>
      <c r="H1187" s="47"/>
      <c r="I1187" s="47"/>
      <c r="J1187" s="231"/>
    </row>
    <row r="1188" spans="1:10" ht="15" customHeight="1">
      <c r="A1188" s="47"/>
      <c r="B1188" s="47"/>
      <c r="C1188" s="47"/>
      <c r="D1188" s="47"/>
      <c r="E1188" s="47"/>
      <c r="F1188" s="47"/>
      <c r="G1188" s="47"/>
      <c r="H1188" s="47"/>
      <c r="I1188" s="47"/>
      <c r="J1188" s="231"/>
    </row>
    <row r="1189" spans="1:10" ht="15" customHeight="1">
      <c r="A1189" s="47"/>
      <c r="B1189" s="47"/>
      <c r="C1189" s="47"/>
      <c r="D1189" s="47"/>
      <c r="E1189" s="47"/>
      <c r="F1189" s="47"/>
      <c r="G1189" s="47"/>
      <c r="H1189" s="47"/>
      <c r="I1189" s="47"/>
      <c r="J1189" s="231"/>
    </row>
    <row r="1190" spans="1:10" ht="15" customHeight="1">
      <c r="A1190" s="47"/>
      <c r="B1190" s="47"/>
      <c r="C1190" s="47"/>
      <c r="D1190" s="47"/>
      <c r="E1190" s="47"/>
      <c r="F1190" s="47"/>
      <c r="G1190" s="47"/>
      <c r="H1190" s="47"/>
      <c r="I1190" s="47"/>
      <c r="J1190" s="231"/>
    </row>
    <row r="1191" spans="1:10" ht="15" customHeight="1">
      <c r="A1191" s="47"/>
      <c r="B1191" s="47"/>
      <c r="C1191" s="47"/>
      <c r="D1191" s="47"/>
      <c r="E1191" s="47"/>
      <c r="F1191" s="47"/>
      <c r="G1191" s="47"/>
      <c r="H1191" s="47"/>
      <c r="I1191" s="47"/>
      <c r="J1191" s="231"/>
    </row>
    <row r="1192" spans="1:10" ht="15" customHeight="1">
      <c r="A1192" s="47"/>
      <c r="B1192" s="47"/>
      <c r="C1192" s="47"/>
      <c r="D1192" s="47"/>
      <c r="E1192" s="47"/>
      <c r="F1192" s="47"/>
      <c r="G1192" s="47"/>
      <c r="H1192" s="47"/>
      <c r="I1192" s="47"/>
      <c r="J1192" s="231"/>
    </row>
    <row r="1193" spans="1:10" ht="15" customHeight="1">
      <c r="A1193" s="47"/>
      <c r="B1193" s="47"/>
      <c r="C1193" s="47"/>
      <c r="D1193" s="47"/>
      <c r="E1193" s="47"/>
      <c r="F1193" s="47"/>
      <c r="G1193" s="47"/>
      <c r="H1193" s="47"/>
      <c r="I1193" s="47"/>
      <c r="J1193" s="231"/>
    </row>
    <row r="1194" spans="1:10" ht="15" customHeight="1">
      <c r="A1194" s="47"/>
      <c r="B1194" s="47"/>
      <c r="C1194" s="47"/>
      <c r="D1194" s="47"/>
      <c r="E1194" s="47"/>
      <c r="F1194" s="47"/>
      <c r="G1194" s="47"/>
      <c r="H1194" s="47"/>
      <c r="I1194" s="47"/>
      <c r="J1194" s="231"/>
    </row>
    <row r="1195" spans="1:10" ht="15" customHeight="1">
      <c r="A1195" s="47"/>
      <c r="B1195" s="47"/>
      <c r="C1195" s="47"/>
      <c r="D1195" s="47"/>
      <c r="E1195" s="47"/>
      <c r="F1195" s="47"/>
      <c r="G1195" s="47"/>
      <c r="H1195" s="47"/>
      <c r="I1195" s="47"/>
      <c r="J1195" s="231"/>
    </row>
    <row r="1196" spans="1:10" ht="15" customHeight="1">
      <c r="A1196" s="47"/>
      <c r="B1196" s="47"/>
      <c r="C1196" s="47"/>
      <c r="D1196" s="47"/>
      <c r="E1196" s="47"/>
      <c r="F1196" s="47"/>
      <c r="G1196" s="47"/>
      <c r="H1196" s="47"/>
      <c r="I1196" s="47"/>
      <c r="J1196" s="231"/>
    </row>
    <row r="1197" spans="1:10" ht="15" customHeight="1">
      <c r="A1197" s="47"/>
      <c r="B1197" s="47"/>
      <c r="C1197" s="47"/>
      <c r="D1197" s="47"/>
      <c r="E1197" s="47"/>
      <c r="F1197" s="47"/>
      <c r="G1197" s="47"/>
      <c r="H1197" s="47"/>
      <c r="I1197" s="47"/>
      <c r="J1197" s="231"/>
    </row>
    <row r="1198" spans="1:10" ht="15" customHeight="1">
      <c r="A1198" s="47"/>
      <c r="B1198" s="47"/>
      <c r="C1198" s="47"/>
      <c r="D1198" s="47"/>
      <c r="E1198" s="47"/>
      <c r="F1198" s="47"/>
      <c r="G1198" s="47"/>
      <c r="H1198" s="47"/>
      <c r="I1198" s="47"/>
      <c r="J1198" s="231"/>
    </row>
    <row r="1199" spans="1:10" ht="15" customHeight="1">
      <c r="A1199" s="47"/>
      <c r="B1199" s="47"/>
      <c r="C1199" s="47"/>
      <c r="D1199" s="47"/>
      <c r="E1199" s="47"/>
      <c r="F1199" s="47"/>
      <c r="G1199" s="47"/>
      <c r="H1199" s="47"/>
      <c r="I1199" s="47"/>
      <c r="J1199" s="231"/>
    </row>
    <row r="1200" spans="1:10" ht="15" customHeight="1">
      <c r="A1200" s="47"/>
      <c r="B1200" s="47"/>
      <c r="C1200" s="47"/>
      <c r="D1200" s="47"/>
      <c r="E1200" s="47"/>
      <c r="F1200" s="47"/>
      <c r="G1200" s="47"/>
      <c r="H1200" s="47"/>
      <c r="I1200" s="47"/>
      <c r="J1200" s="231"/>
    </row>
    <row r="1201" spans="1:10" ht="15" customHeight="1">
      <c r="A1201" s="47"/>
      <c r="B1201" s="47"/>
      <c r="C1201" s="47"/>
      <c r="D1201" s="47"/>
      <c r="E1201" s="47"/>
      <c r="F1201" s="47"/>
      <c r="G1201" s="47"/>
      <c r="H1201" s="47"/>
      <c r="I1201" s="47"/>
      <c r="J1201" s="231"/>
    </row>
    <row r="1202" spans="1:10" ht="15" customHeight="1">
      <c r="A1202" s="47"/>
      <c r="B1202" s="47"/>
      <c r="C1202" s="47"/>
      <c r="D1202" s="47"/>
      <c r="E1202" s="47"/>
      <c r="F1202" s="47"/>
      <c r="G1202" s="47"/>
      <c r="H1202" s="47"/>
      <c r="I1202" s="47"/>
      <c r="J1202" s="231"/>
    </row>
    <row r="1203" spans="1:10" ht="15" customHeight="1">
      <c r="A1203" s="47"/>
      <c r="B1203" s="47"/>
      <c r="C1203" s="47"/>
      <c r="D1203" s="47"/>
      <c r="E1203" s="47"/>
      <c r="F1203" s="47"/>
      <c r="G1203" s="47"/>
      <c r="H1203" s="47"/>
      <c r="I1203" s="47"/>
      <c r="J1203" s="231"/>
    </row>
    <row r="1204" spans="1:10" ht="15" customHeight="1">
      <c r="A1204" s="47"/>
      <c r="B1204" s="47"/>
      <c r="C1204" s="47"/>
      <c r="D1204" s="47"/>
      <c r="E1204" s="47"/>
      <c r="F1204" s="47"/>
      <c r="G1204" s="47"/>
      <c r="H1204" s="47"/>
      <c r="I1204" s="47"/>
      <c r="J1204" s="231"/>
    </row>
    <row r="1205" spans="1:10" ht="15" customHeight="1">
      <c r="A1205" s="47"/>
      <c r="B1205" s="47"/>
      <c r="C1205" s="47"/>
      <c r="D1205" s="47"/>
      <c r="E1205" s="47"/>
      <c r="F1205" s="47"/>
      <c r="G1205" s="47"/>
      <c r="H1205" s="47"/>
      <c r="I1205" s="47"/>
      <c r="J1205" s="231"/>
    </row>
    <row r="1206" spans="1:10" ht="15" customHeight="1">
      <c r="A1206" s="47"/>
      <c r="B1206" s="47"/>
      <c r="C1206" s="47"/>
      <c r="D1206" s="47"/>
      <c r="E1206" s="47"/>
      <c r="F1206" s="47"/>
      <c r="G1206" s="47"/>
      <c r="H1206" s="47"/>
      <c r="I1206" s="47"/>
      <c r="J1206" s="231"/>
    </row>
    <row r="1207" spans="1:10" ht="15" customHeight="1">
      <c r="A1207" s="47"/>
      <c r="B1207" s="47"/>
      <c r="C1207" s="47"/>
      <c r="D1207" s="47"/>
      <c r="E1207" s="47"/>
      <c r="F1207" s="47"/>
      <c r="G1207" s="47"/>
      <c r="H1207" s="47"/>
      <c r="I1207" s="47"/>
      <c r="J1207" s="231"/>
    </row>
    <row r="1208" spans="1:10" ht="15" customHeight="1">
      <c r="A1208" s="47"/>
      <c r="B1208" s="47"/>
      <c r="C1208" s="47"/>
      <c r="D1208" s="47"/>
      <c r="E1208" s="47"/>
      <c r="F1208" s="47"/>
      <c r="G1208" s="47"/>
      <c r="H1208" s="47"/>
      <c r="I1208" s="47"/>
      <c r="J1208" s="231"/>
    </row>
    <row r="1209" spans="1:10" ht="15" customHeight="1">
      <c r="A1209" s="47"/>
      <c r="B1209" s="47"/>
      <c r="C1209" s="47"/>
      <c r="D1209" s="47"/>
      <c r="E1209" s="47"/>
      <c r="F1209" s="47"/>
      <c r="G1209" s="47"/>
      <c r="H1209" s="47"/>
      <c r="I1209" s="47"/>
      <c r="J1209" s="231"/>
    </row>
    <row r="1210" spans="1:10" ht="15" customHeight="1">
      <c r="A1210" s="47"/>
      <c r="B1210" s="47"/>
      <c r="C1210" s="47"/>
      <c r="D1210" s="47"/>
      <c r="E1210" s="47"/>
      <c r="F1210" s="47"/>
      <c r="G1210" s="47"/>
      <c r="H1210" s="47"/>
      <c r="I1210" s="47"/>
      <c r="J1210" s="231"/>
    </row>
    <row r="1211" spans="1:10" ht="15" customHeight="1">
      <c r="A1211" s="47"/>
      <c r="B1211" s="47"/>
      <c r="C1211" s="47"/>
      <c r="D1211" s="47"/>
      <c r="E1211" s="47"/>
      <c r="F1211" s="47"/>
      <c r="G1211" s="47"/>
      <c r="H1211" s="47"/>
      <c r="I1211" s="47"/>
      <c r="J1211" s="231"/>
    </row>
    <row r="1212" spans="1:10" ht="15" customHeight="1">
      <c r="A1212" s="47"/>
      <c r="B1212" s="47"/>
      <c r="C1212" s="47"/>
      <c r="D1212" s="47"/>
      <c r="E1212" s="47"/>
      <c r="F1212" s="47"/>
      <c r="G1212" s="47"/>
      <c r="H1212" s="47"/>
      <c r="I1212" s="47"/>
      <c r="J1212" s="231"/>
    </row>
    <row r="1213" spans="1:10" ht="15" customHeight="1">
      <c r="A1213" s="47"/>
      <c r="B1213" s="47"/>
      <c r="C1213" s="47"/>
      <c r="D1213" s="47"/>
      <c r="E1213" s="47"/>
      <c r="F1213" s="47"/>
      <c r="G1213" s="47"/>
      <c r="H1213" s="47"/>
      <c r="I1213" s="47"/>
      <c r="J1213" s="231"/>
    </row>
    <row r="1214" spans="1:10" ht="15" customHeight="1">
      <c r="A1214" s="47"/>
      <c r="B1214" s="47"/>
      <c r="C1214" s="47"/>
      <c r="D1214" s="47"/>
      <c r="E1214" s="47"/>
      <c r="F1214" s="47"/>
      <c r="G1214" s="47"/>
      <c r="H1214" s="47"/>
      <c r="I1214" s="47"/>
      <c r="J1214" s="231"/>
    </row>
    <row r="1215" spans="1:10" ht="15" customHeight="1">
      <c r="A1215" s="47"/>
      <c r="B1215" s="47"/>
      <c r="C1215" s="47"/>
      <c r="D1215" s="47"/>
      <c r="E1215" s="47"/>
      <c r="F1215" s="47"/>
      <c r="G1215" s="47"/>
      <c r="H1215" s="47"/>
      <c r="I1215" s="47"/>
      <c r="J1215" s="231"/>
    </row>
    <row r="1216" spans="1:10" ht="15" customHeight="1">
      <c r="A1216" s="47"/>
      <c r="B1216" s="47"/>
      <c r="C1216" s="47"/>
      <c r="D1216" s="47"/>
      <c r="E1216" s="47"/>
      <c r="F1216" s="47"/>
      <c r="G1216" s="47"/>
      <c r="H1216" s="47"/>
      <c r="I1216" s="47"/>
      <c r="J1216" s="231"/>
    </row>
    <row r="1217" spans="1:10" ht="15" customHeight="1">
      <c r="A1217" s="47"/>
      <c r="B1217" s="47"/>
      <c r="C1217" s="47"/>
      <c r="D1217" s="47"/>
      <c r="E1217" s="47"/>
      <c r="F1217" s="47"/>
      <c r="G1217" s="47"/>
      <c r="H1217" s="47"/>
      <c r="I1217" s="47"/>
      <c r="J1217" s="231"/>
    </row>
    <row r="1218" spans="1:10" ht="15" customHeight="1">
      <c r="A1218" s="47"/>
      <c r="B1218" s="47"/>
      <c r="C1218" s="47"/>
      <c r="D1218" s="47"/>
      <c r="E1218" s="47"/>
      <c r="F1218" s="47"/>
      <c r="G1218" s="47"/>
      <c r="H1218" s="47"/>
      <c r="I1218" s="47"/>
      <c r="J1218" s="231"/>
    </row>
    <row r="1219" spans="1:10" ht="15" customHeight="1">
      <c r="A1219" s="47"/>
      <c r="B1219" s="47"/>
      <c r="C1219" s="47"/>
      <c r="D1219" s="47"/>
      <c r="E1219" s="47"/>
      <c r="F1219" s="47"/>
      <c r="G1219" s="47"/>
      <c r="H1219" s="47"/>
      <c r="I1219" s="47"/>
      <c r="J1219" s="231"/>
    </row>
    <row r="1220" spans="1:10" ht="15" customHeight="1">
      <c r="A1220" s="47"/>
      <c r="B1220" s="47"/>
      <c r="C1220" s="47"/>
      <c r="D1220" s="47"/>
      <c r="E1220" s="47"/>
      <c r="F1220" s="47"/>
      <c r="G1220" s="47"/>
      <c r="H1220" s="47"/>
      <c r="I1220" s="47"/>
      <c r="J1220" s="231"/>
    </row>
    <row r="1221" spans="1:10" ht="15" customHeight="1">
      <c r="A1221" s="47"/>
      <c r="B1221" s="47"/>
      <c r="C1221" s="47"/>
      <c r="D1221" s="47"/>
      <c r="E1221" s="47"/>
      <c r="F1221" s="47"/>
      <c r="G1221" s="47"/>
      <c r="H1221" s="47"/>
      <c r="I1221" s="47"/>
      <c r="J1221" s="231"/>
    </row>
    <row r="1222" spans="1:10" ht="15" customHeight="1">
      <c r="A1222" s="47"/>
      <c r="B1222" s="47"/>
      <c r="C1222" s="47"/>
      <c r="D1222" s="47"/>
      <c r="E1222" s="47"/>
      <c r="F1222" s="47"/>
      <c r="G1222" s="47"/>
      <c r="H1222" s="47"/>
      <c r="I1222" s="47"/>
      <c r="J1222" s="231"/>
    </row>
    <row r="1223" spans="1:10" ht="15" customHeight="1">
      <c r="A1223" s="47"/>
      <c r="B1223" s="47"/>
      <c r="C1223" s="47"/>
      <c r="D1223" s="47"/>
      <c r="E1223" s="47"/>
      <c r="F1223" s="47"/>
      <c r="G1223" s="47"/>
      <c r="H1223" s="47"/>
      <c r="I1223" s="47"/>
      <c r="J1223" s="231"/>
    </row>
    <row r="1224" spans="1:10" ht="15" customHeight="1">
      <c r="A1224" s="47"/>
      <c r="B1224" s="47"/>
      <c r="C1224" s="47"/>
      <c r="D1224" s="47"/>
      <c r="E1224" s="47"/>
      <c r="F1224" s="47"/>
      <c r="G1224" s="47"/>
      <c r="H1224" s="47"/>
      <c r="I1224" s="47"/>
      <c r="J1224" s="231"/>
    </row>
    <row r="1225" spans="1:10" ht="15" customHeight="1">
      <c r="A1225" s="47"/>
      <c r="B1225" s="47"/>
      <c r="C1225" s="47"/>
      <c r="D1225" s="47"/>
      <c r="E1225" s="47"/>
      <c r="F1225" s="47"/>
      <c r="G1225" s="47"/>
      <c r="H1225" s="47"/>
      <c r="I1225" s="47"/>
      <c r="J1225" s="231"/>
    </row>
    <row r="1226" spans="1:10" ht="15" customHeight="1">
      <c r="A1226" s="47"/>
      <c r="B1226" s="47"/>
      <c r="C1226" s="47"/>
      <c r="D1226" s="47"/>
      <c r="E1226" s="47"/>
      <c r="F1226" s="47"/>
      <c r="G1226" s="47"/>
      <c r="H1226" s="47"/>
      <c r="I1226" s="47"/>
      <c r="J1226" s="231"/>
    </row>
    <row r="1227" spans="1:10" ht="15" customHeight="1">
      <c r="A1227" s="47"/>
      <c r="B1227" s="47"/>
      <c r="C1227" s="47"/>
      <c r="D1227" s="47"/>
      <c r="E1227" s="47"/>
      <c r="F1227" s="47"/>
      <c r="G1227" s="47"/>
      <c r="H1227" s="47"/>
      <c r="I1227" s="47"/>
      <c r="J1227" s="231"/>
    </row>
    <row r="1228" spans="1:10" ht="15" customHeight="1">
      <c r="A1228" s="47"/>
      <c r="B1228" s="47"/>
      <c r="C1228" s="47"/>
      <c r="D1228" s="47"/>
      <c r="E1228" s="47"/>
      <c r="F1228" s="47"/>
      <c r="G1228" s="47"/>
      <c r="H1228" s="47"/>
      <c r="I1228" s="47"/>
      <c r="J1228" s="231"/>
    </row>
    <row r="1229" spans="1:10" ht="15" customHeight="1">
      <c r="A1229" s="47"/>
      <c r="B1229" s="47"/>
      <c r="C1229" s="47"/>
      <c r="D1229" s="47"/>
      <c r="E1229" s="47"/>
      <c r="F1229" s="47"/>
      <c r="G1229" s="47"/>
      <c r="H1229" s="47"/>
      <c r="I1229" s="47"/>
      <c r="J1229" s="231"/>
    </row>
    <row r="1230" spans="1:10" ht="15" customHeight="1">
      <c r="A1230" s="47"/>
      <c r="B1230" s="47"/>
      <c r="C1230" s="47"/>
      <c r="D1230" s="47"/>
      <c r="E1230" s="47"/>
      <c r="F1230" s="47"/>
      <c r="G1230" s="47"/>
      <c r="H1230" s="47"/>
      <c r="I1230" s="47"/>
      <c r="J1230" s="231"/>
    </row>
    <row r="1231" spans="1:10" ht="15" customHeight="1">
      <c r="A1231" s="47"/>
      <c r="B1231" s="47"/>
      <c r="C1231" s="47"/>
      <c r="D1231" s="47"/>
      <c r="E1231" s="47"/>
      <c r="F1231" s="47"/>
      <c r="G1231" s="47"/>
      <c r="H1231" s="47"/>
      <c r="I1231" s="47"/>
      <c r="J1231" s="231"/>
    </row>
    <row r="1232" spans="1:10" ht="15" customHeight="1">
      <c r="A1232" s="47"/>
      <c r="B1232" s="47"/>
      <c r="C1232" s="47"/>
      <c r="D1232" s="47"/>
      <c r="E1232" s="47"/>
      <c r="F1232" s="47"/>
      <c r="G1232" s="47"/>
      <c r="H1232" s="47"/>
      <c r="I1232" s="47"/>
      <c r="J1232" s="231"/>
    </row>
    <row r="1233" spans="1:10" ht="15" customHeight="1">
      <c r="A1233" s="47"/>
      <c r="B1233" s="47"/>
      <c r="C1233" s="47"/>
      <c r="D1233" s="47"/>
      <c r="E1233" s="47"/>
      <c r="F1233" s="47"/>
      <c r="G1233" s="47"/>
      <c r="H1233" s="47"/>
      <c r="I1233" s="47"/>
      <c r="J1233" s="231"/>
    </row>
    <row r="1234" spans="1:10" ht="15" customHeight="1">
      <c r="A1234" s="47"/>
      <c r="B1234" s="47"/>
      <c r="C1234" s="47"/>
      <c r="D1234" s="47"/>
      <c r="E1234" s="47"/>
      <c r="F1234" s="47"/>
      <c r="G1234" s="47"/>
      <c r="H1234" s="47"/>
      <c r="I1234" s="47"/>
      <c r="J1234" s="231"/>
    </row>
    <row r="1235" spans="1:10" ht="15" customHeight="1">
      <c r="A1235" s="47"/>
      <c r="B1235" s="47"/>
      <c r="C1235" s="47"/>
      <c r="D1235" s="47"/>
      <c r="E1235" s="47"/>
      <c r="F1235" s="47"/>
      <c r="G1235" s="47"/>
      <c r="H1235" s="47"/>
      <c r="I1235" s="47"/>
      <c r="J1235" s="231"/>
    </row>
    <row r="1236" spans="1:10" ht="15" customHeight="1">
      <c r="A1236" s="47"/>
      <c r="B1236" s="47"/>
      <c r="C1236" s="47"/>
      <c r="D1236" s="47"/>
      <c r="E1236" s="47"/>
      <c r="F1236" s="47"/>
      <c r="G1236" s="47"/>
      <c r="H1236" s="47"/>
      <c r="I1236" s="47"/>
      <c r="J1236" s="231"/>
    </row>
    <row r="1237" spans="1:10" ht="15" customHeight="1">
      <c r="A1237" s="47"/>
      <c r="B1237" s="47"/>
      <c r="C1237" s="47"/>
      <c r="D1237" s="47"/>
      <c r="E1237" s="47"/>
      <c r="F1237" s="47"/>
      <c r="G1237" s="47"/>
      <c r="H1237" s="47"/>
      <c r="I1237" s="47"/>
      <c r="J1237" s="231"/>
    </row>
    <row r="1238" spans="1:10" ht="15" customHeight="1">
      <c r="A1238" s="47"/>
      <c r="B1238" s="47"/>
      <c r="C1238" s="47"/>
      <c r="D1238" s="47"/>
      <c r="E1238" s="47"/>
      <c r="F1238" s="47"/>
      <c r="G1238" s="47"/>
      <c r="H1238" s="47"/>
      <c r="I1238" s="47"/>
      <c r="J1238" s="231"/>
    </row>
    <row r="1239" spans="1:10" ht="15" customHeight="1">
      <c r="A1239" s="47"/>
      <c r="B1239" s="47"/>
      <c r="C1239" s="47"/>
      <c r="D1239" s="47"/>
      <c r="E1239" s="47"/>
      <c r="F1239" s="47"/>
      <c r="G1239" s="47"/>
      <c r="H1239" s="47"/>
      <c r="I1239" s="47"/>
      <c r="J1239" s="231"/>
    </row>
    <row r="1240" spans="1:10" ht="15" customHeight="1">
      <c r="A1240" s="47"/>
      <c r="B1240" s="47"/>
      <c r="C1240" s="47"/>
      <c r="D1240" s="47"/>
      <c r="E1240" s="47"/>
      <c r="F1240" s="47"/>
      <c r="G1240" s="47"/>
      <c r="H1240" s="47"/>
      <c r="I1240" s="47"/>
      <c r="J1240" s="231"/>
    </row>
    <row r="1241" spans="1:10" ht="15" customHeight="1">
      <c r="A1241" s="47"/>
      <c r="B1241" s="47"/>
      <c r="C1241" s="47"/>
      <c r="D1241" s="47"/>
      <c r="E1241" s="47"/>
      <c r="F1241" s="47"/>
      <c r="G1241" s="47"/>
      <c r="H1241" s="47"/>
      <c r="I1241" s="47"/>
      <c r="J1241" s="231"/>
    </row>
    <row r="1242" spans="1:10" ht="15" customHeight="1">
      <c r="A1242" s="47"/>
      <c r="B1242" s="47"/>
      <c r="C1242" s="47"/>
      <c r="D1242" s="47"/>
      <c r="E1242" s="47"/>
      <c r="F1242" s="47"/>
      <c r="G1242" s="47"/>
      <c r="H1242" s="47"/>
      <c r="I1242" s="47"/>
      <c r="J1242" s="231"/>
    </row>
    <row r="1243" spans="1:10" ht="15" customHeight="1">
      <c r="A1243" s="47"/>
      <c r="B1243" s="47"/>
      <c r="C1243" s="47"/>
      <c r="D1243" s="47"/>
      <c r="E1243" s="47"/>
      <c r="F1243" s="47"/>
      <c r="G1243" s="47"/>
      <c r="H1243" s="47"/>
      <c r="I1243" s="47"/>
      <c r="J1243" s="231"/>
    </row>
    <row r="1244" spans="1:10" ht="15" customHeight="1">
      <c r="A1244" s="47"/>
      <c r="B1244" s="47"/>
      <c r="C1244" s="47"/>
      <c r="D1244" s="47"/>
      <c r="E1244" s="47"/>
      <c r="F1244" s="47"/>
      <c r="G1244" s="47"/>
      <c r="H1244" s="47"/>
      <c r="I1244" s="47"/>
      <c r="J1244" s="231"/>
    </row>
    <row r="1245" spans="1:10" ht="15" customHeight="1">
      <c r="A1245" s="47"/>
      <c r="B1245" s="47"/>
      <c r="C1245" s="47"/>
      <c r="D1245" s="47"/>
      <c r="E1245" s="47"/>
      <c r="F1245" s="47"/>
      <c r="G1245" s="47"/>
      <c r="H1245" s="47"/>
      <c r="I1245" s="47"/>
      <c r="J1245" s="231"/>
    </row>
    <row r="1246" spans="1:10" ht="15" customHeight="1">
      <c r="A1246" s="47"/>
      <c r="B1246" s="47"/>
      <c r="C1246" s="47"/>
      <c r="D1246" s="47"/>
      <c r="E1246" s="47"/>
      <c r="F1246" s="47"/>
      <c r="G1246" s="47"/>
      <c r="H1246" s="47"/>
      <c r="I1246" s="47"/>
      <c r="J1246" s="231"/>
    </row>
    <row r="1247" spans="1:10" ht="15" customHeight="1">
      <c r="A1247" s="47"/>
      <c r="B1247" s="47"/>
      <c r="C1247" s="47"/>
      <c r="D1247" s="47"/>
      <c r="E1247" s="47"/>
      <c r="F1247" s="47"/>
      <c r="G1247" s="47"/>
      <c r="H1247" s="47"/>
      <c r="I1247" s="47"/>
      <c r="J1247" s="231"/>
    </row>
    <row r="1248" spans="1:10" ht="15" customHeight="1">
      <c r="A1248" s="47"/>
      <c r="B1248" s="47"/>
      <c r="C1248" s="47"/>
      <c r="D1248" s="47"/>
      <c r="E1248" s="47"/>
      <c r="F1248" s="47"/>
      <c r="G1248" s="47"/>
      <c r="H1248" s="47"/>
      <c r="I1248" s="47"/>
      <c r="J1248" s="231"/>
    </row>
    <row r="1249" spans="1:10" ht="15" customHeight="1">
      <c r="A1249" s="47"/>
      <c r="B1249" s="47"/>
      <c r="C1249" s="47"/>
      <c r="D1249" s="47"/>
      <c r="E1249" s="47"/>
      <c r="F1249" s="47"/>
      <c r="G1249" s="47"/>
      <c r="H1249" s="47"/>
      <c r="I1249" s="47"/>
      <c r="J1249" s="231"/>
    </row>
    <row r="1250" spans="1:10" ht="15" customHeight="1">
      <c r="A1250" s="47"/>
      <c r="B1250" s="47"/>
      <c r="C1250" s="47"/>
      <c r="D1250" s="47"/>
      <c r="E1250" s="47"/>
      <c r="F1250" s="47"/>
      <c r="G1250" s="47"/>
      <c r="H1250" s="47"/>
      <c r="I1250" s="47"/>
      <c r="J1250" s="231"/>
    </row>
    <row r="1251" spans="1:10" ht="15" customHeight="1">
      <c r="A1251" s="47"/>
      <c r="B1251" s="47"/>
      <c r="C1251" s="47"/>
      <c r="D1251" s="47"/>
      <c r="E1251" s="47"/>
      <c r="F1251" s="47"/>
      <c r="G1251" s="47"/>
      <c r="H1251" s="47"/>
      <c r="I1251" s="47"/>
      <c r="J1251" s="231"/>
    </row>
    <row r="1252" spans="1:10" ht="15" customHeight="1">
      <c r="A1252" s="47"/>
      <c r="B1252" s="47"/>
      <c r="C1252" s="47"/>
      <c r="D1252" s="47"/>
      <c r="E1252" s="47"/>
      <c r="F1252" s="47"/>
      <c r="G1252" s="47"/>
      <c r="H1252" s="47"/>
      <c r="I1252" s="47"/>
      <c r="J1252" s="231"/>
    </row>
    <row r="1253" spans="1:10" ht="15" customHeight="1">
      <c r="A1253" s="47"/>
      <c r="B1253" s="47"/>
      <c r="C1253" s="47"/>
      <c r="D1253" s="47"/>
      <c r="E1253" s="47"/>
      <c r="F1253" s="47"/>
      <c r="G1253" s="47"/>
      <c r="H1253" s="47"/>
      <c r="I1253" s="47"/>
      <c r="J1253" s="231"/>
    </row>
    <row r="1254" spans="1:10" ht="15" customHeight="1">
      <c r="A1254" s="47"/>
      <c r="B1254" s="47"/>
      <c r="C1254" s="47"/>
      <c r="D1254" s="47"/>
      <c r="E1254" s="47"/>
      <c r="F1254" s="47"/>
      <c r="G1254" s="47"/>
      <c r="H1254" s="47"/>
      <c r="I1254" s="47"/>
      <c r="J1254" s="231"/>
    </row>
    <row r="1255" spans="1:10" ht="15" customHeight="1">
      <c r="A1255" s="47"/>
      <c r="B1255" s="47"/>
      <c r="C1255" s="47"/>
      <c r="D1255" s="47"/>
      <c r="E1255" s="47"/>
      <c r="F1255" s="47"/>
      <c r="G1255" s="47"/>
      <c r="H1255" s="47"/>
      <c r="I1255" s="47"/>
      <c r="J1255" s="231"/>
    </row>
    <row r="1256" spans="1:10" ht="15" customHeight="1">
      <c r="A1256" s="47"/>
      <c r="B1256" s="47"/>
      <c r="C1256" s="47"/>
      <c r="D1256" s="47"/>
      <c r="E1256" s="47"/>
      <c r="F1256" s="47"/>
      <c r="G1256" s="47"/>
      <c r="H1256" s="47"/>
      <c r="I1256" s="47"/>
      <c r="J1256" s="231"/>
    </row>
    <row r="1257" spans="1:10" ht="15" customHeight="1">
      <c r="A1257" s="47"/>
      <c r="B1257" s="47"/>
      <c r="C1257" s="47"/>
      <c r="D1257" s="47"/>
      <c r="E1257" s="47"/>
      <c r="F1257" s="47"/>
      <c r="G1257" s="47"/>
      <c r="H1257" s="47"/>
      <c r="I1257" s="47"/>
      <c r="J1257" s="231"/>
    </row>
    <row r="1258" spans="1:10" ht="15" customHeight="1">
      <c r="A1258" s="47"/>
      <c r="B1258" s="47"/>
      <c r="C1258" s="47"/>
      <c r="D1258" s="47"/>
      <c r="E1258" s="47"/>
      <c r="F1258" s="47"/>
      <c r="G1258" s="47"/>
      <c r="H1258" s="47"/>
      <c r="I1258" s="47"/>
      <c r="J1258" s="231"/>
    </row>
    <row r="1259" spans="1:10" ht="15" customHeight="1">
      <c r="A1259" s="47"/>
      <c r="B1259" s="47"/>
      <c r="C1259" s="47"/>
      <c r="D1259" s="47"/>
      <c r="E1259" s="47"/>
      <c r="F1259" s="47"/>
      <c r="G1259" s="47"/>
      <c r="H1259" s="47"/>
      <c r="I1259" s="47"/>
      <c r="J1259" s="231"/>
    </row>
    <row r="1260" spans="1:10" ht="15" customHeight="1">
      <c r="A1260" s="47"/>
      <c r="B1260" s="47"/>
      <c r="C1260" s="47"/>
      <c r="D1260" s="47"/>
      <c r="E1260" s="47"/>
      <c r="F1260" s="47"/>
      <c r="G1260" s="47"/>
      <c r="H1260" s="47"/>
      <c r="I1260" s="47"/>
      <c r="J1260" s="231"/>
    </row>
    <row r="1261" spans="1:10" ht="15" customHeight="1">
      <c r="A1261" s="47"/>
      <c r="B1261" s="47"/>
      <c r="C1261" s="47"/>
      <c r="D1261" s="47"/>
      <c r="E1261" s="47"/>
      <c r="F1261" s="47"/>
      <c r="G1261" s="47"/>
      <c r="H1261" s="47"/>
      <c r="I1261" s="47"/>
      <c r="J1261" s="231"/>
    </row>
    <row r="1262" spans="1:10" ht="15" customHeight="1">
      <c r="A1262" s="47"/>
      <c r="B1262" s="47"/>
      <c r="C1262" s="47"/>
      <c r="D1262" s="47"/>
      <c r="E1262" s="47"/>
      <c r="F1262" s="47"/>
      <c r="G1262" s="47"/>
      <c r="H1262" s="47"/>
      <c r="I1262" s="47"/>
      <c r="J1262" s="231"/>
    </row>
    <row r="1263" spans="1:10" ht="15" customHeight="1">
      <c r="A1263" s="47"/>
      <c r="B1263" s="47"/>
      <c r="C1263" s="47"/>
      <c r="D1263" s="47"/>
      <c r="E1263" s="47"/>
      <c r="F1263" s="47"/>
      <c r="G1263" s="47"/>
      <c r="H1263" s="47"/>
      <c r="I1263" s="47"/>
      <c r="J1263" s="231"/>
    </row>
    <row r="1264" spans="1:10" ht="15" customHeight="1">
      <c r="A1264" s="47"/>
      <c r="B1264" s="47"/>
      <c r="C1264" s="47"/>
      <c r="D1264" s="47"/>
      <c r="E1264" s="47"/>
      <c r="F1264" s="47"/>
      <c r="G1264" s="47"/>
      <c r="H1264" s="47"/>
      <c r="I1264" s="47"/>
      <c r="J1264" s="231"/>
    </row>
    <row r="1265" spans="1:10" ht="15" customHeight="1">
      <c r="A1265" s="47"/>
      <c r="B1265" s="47"/>
      <c r="C1265" s="47"/>
      <c r="D1265" s="47"/>
      <c r="E1265" s="47"/>
      <c r="F1265" s="47"/>
      <c r="G1265" s="47"/>
      <c r="H1265" s="47"/>
      <c r="I1265" s="47"/>
      <c r="J1265" s="231"/>
    </row>
    <row r="1266" spans="1:10" ht="15" customHeight="1">
      <c r="A1266" s="47"/>
      <c r="B1266" s="47"/>
      <c r="C1266" s="47"/>
      <c r="D1266" s="47"/>
      <c r="E1266" s="47"/>
      <c r="F1266" s="47"/>
      <c r="G1266" s="47"/>
      <c r="H1266" s="47"/>
      <c r="I1266" s="47"/>
      <c r="J1266" s="231"/>
    </row>
    <row r="1267" spans="1:10" ht="15" customHeight="1">
      <c r="A1267" s="47"/>
      <c r="B1267" s="47"/>
      <c r="C1267" s="47"/>
      <c r="D1267" s="47"/>
      <c r="E1267" s="47"/>
      <c r="F1267" s="47"/>
      <c r="G1267" s="47"/>
      <c r="H1267" s="47"/>
      <c r="I1267" s="47"/>
      <c r="J1267" s="231"/>
    </row>
  </sheetData>
  <mergeCells count="12">
    <mergeCell ref="A291:H291"/>
    <mergeCell ref="A2:I2"/>
    <mergeCell ref="A4:I4"/>
    <mergeCell ref="A5:I5"/>
    <mergeCell ref="A6:I6"/>
    <mergeCell ref="A7:I7"/>
    <mergeCell ref="A8:I8"/>
    <mergeCell ref="A9:I9"/>
    <mergeCell ref="A10:I10"/>
    <mergeCell ref="A11:I11"/>
    <mergeCell ref="A12:I12"/>
    <mergeCell ref="A13:I13"/>
  </mergeCells>
  <hyperlinks>
    <hyperlink ref="E22" r:id="rId1" xr:uid="{00000000-0004-0000-0D00-000000000000}"/>
    <hyperlink ref="E31" r:id="rId2" xr:uid="{00000000-0004-0000-0D00-000001000000}"/>
    <hyperlink ref="E32" r:id="rId3" xr:uid="{00000000-0004-0000-0D00-000002000000}"/>
    <hyperlink ref="E33" r:id="rId4" xr:uid="{00000000-0004-0000-0D00-000003000000}"/>
    <hyperlink ref="E34" r:id="rId5" xr:uid="{00000000-0004-0000-0D00-000004000000}"/>
    <hyperlink ref="E30" r:id="rId6" xr:uid="{00000000-0004-0000-0D00-000005000000}"/>
    <hyperlink ref="E36" r:id="rId7" xr:uid="{00000000-0004-0000-0D00-000006000000}"/>
    <hyperlink ref="E37" r:id="rId8" xr:uid="{00000000-0004-0000-0D00-000007000000}"/>
    <hyperlink ref="E38" r:id="rId9" xr:uid="{00000000-0004-0000-0D00-000008000000}"/>
    <hyperlink ref="E35" r:id="rId10" xr:uid="{00000000-0004-0000-0D00-000009000000}"/>
    <hyperlink ref="E41" r:id="rId11" xr:uid="{00000000-0004-0000-0D00-00000A000000}"/>
    <hyperlink ref="E42" r:id="rId12" xr:uid="{00000000-0004-0000-0D00-00000B000000}"/>
    <hyperlink ref="E43" r:id="rId13" xr:uid="{00000000-0004-0000-0D00-00000C000000}"/>
    <hyperlink ref="E44" r:id="rId14" xr:uid="{00000000-0004-0000-0D00-00000D000000}"/>
    <hyperlink ref="E70" r:id="rId15" xr:uid="{FEC0C2F6-9774-4D59-8A24-AB36513D3452}"/>
    <hyperlink ref="E78" r:id="rId16" xr:uid="{57E2172B-63FD-4E6A-A473-193285700FE8}"/>
    <hyperlink ref="E71" r:id="rId17" xr:uid="{802D13A5-65DC-4785-A033-5275215DE778}"/>
    <hyperlink ref="E72" r:id="rId18" xr:uid="{E9EEB03E-0463-4642-B372-9CD5B6239579}"/>
    <hyperlink ref="E73" r:id="rId19" location="edboard-content" xr:uid="{00923218-7592-4D8C-924E-F7639C3092C4}"/>
    <hyperlink ref="E79" r:id="rId20" xr:uid="{404C39F8-0EA7-4685-8635-55847F3512A7}"/>
    <hyperlink ref="E80" r:id="rId21" xr:uid="{EABA9F8E-6D5E-4316-9768-B75F43A778D2}"/>
    <hyperlink ref="D80" r:id="rId22" xr:uid="{84582389-4D3F-41AB-96CC-D5EF793B8D7F}"/>
    <hyperlink ref="E81" r:id="rId23" xr:uid="{43BBBBF1-DC6D-4435-9BB3-30C21C9E37DF}"/>
    <hyperlink ref="D81" r:id="rId24" xr:uid="{CE4AF24A-4C6A-455F-BFFA-D728EC2CEC2B}"/>
    <hyperlink ref="D82" r:id="rId25" xr:uid="{2309BD91-F266-4C82-ACC8-07D190CD965C}"/>
    <hyperlink ref="E82" r:id="rId26" xr:uid="{17DA052B-83C6-4B0D-AB9E-E6337B42F95E}"/>
    <hyperlink ref="E83" r:id="rId27" xr:uid="{0049F0B1-D3FB-4440-BDDE-0E81F97AAF34}"/>
    <hyperlink ref="E84" r:id="rId28" xr:uid="{9DD100E9-0781-48F4-A51D-DD7495168796}"/>
    <hyperlink ref="E85" r:id="rId29" xr:uid="{E649DB3D-2FFD-4009-9445-ED9BE2C180FD}"/>
    <hyperlink ref="F85" r:id="rId30" xr:uid="{69E53BFE-EF9A-4D46-B325-EE28EDA04E8F}"/>
    <hyperlink ref="E86" r:id="rId31" xr:uid="{49917C35-F01C-49D5-ABFF-677A1E54A6BD}"/>
    <hyperlink ref="E87" r:id="rId32" xr:uid="{4913E98E-B59D-4F64-B0FD-45822C3962C4}"/>
    <hyperlink ref="E88" r:id="rId33" xr:uid="{4BACD8AD-6272-475B-85BC-ADDC26CAAF40}"/>
    <hyperlink ref="E89" r:id="rId34" xr:uid="{7333E877-9196-4350-BD6D-5A0C3130ACCA}"/>
    <hyperlink ref="E90" r:id="rId35" xr:uid="{30F1F9D2-B1F3-4A07-902C-FCDDD8F0C1EF}"/>
    <hyperlink ref="E91" r:id="rId36" xr:uid="{2025E61E-756B-47E6-8663-437E5036161A}"/>
    <hyperlink ref="E92" r:id="rId37" xr:uid="{57BB1836-D510-495C-96AD-97F0E8DEE10B}"/>
    <hyperlink ref="E96" r:id="rId38" xr:uid="{FDF2D152-21F7-40AB-97E3-9FEA17278D8F}"/>
    <hyperlink ref="E97" r:id="rId39" xr:uid="{3854FD4A-D49A-4851-B29D-63473841B44A}"/>
    <hyperlink ref="E98" r:id="rId40" xr:uid="{B616D96F-ABBD-482C-8757-0D233D33AFF3}"/>
    <hyperlink ref="E99" r:id="rId41" xr:uid="{B869CF26-FE1D-42E7-B47A-25BAAA2E828E}"/>
    <hyperlink ref="E116" r:id="rId42" xr:uid="{FEE99E2E-AA59-4E7F-9027-4BAD9C0A6339}"/>
    <hyperlink ref="E117" r:id="rId43" xr:uid="{CC97C741-1D77-4793-8568-FCA068C7E481}"/>
    <hyperlink ref="E119" r:id="rId44" xr:uid="{B41B8EDD-685E-4BE7-B98F-9B8780287A2A}"/>
    <hyperlink ref="E118" r:id="rId45" xr:uid="{9ABC16E3-33C8-4726-8D1E-FF78FA6762D0}"/>
    <hyperlink ref="E126" r:id="rId46" xr:uid="{EAF32E67-1E15-46C8-BC5D-04D8A924B29A}"/>
    <hyperlink ref="E130" r:id="rId47" location="_ga=2.173195235.1573634449.1572363926-2137523996.1572363884" xr:uid="{5AC3F854-6EE4-4785-8732-E0B4482079AF}"/>
    <hyperlink ref="E128" r:id="rId48" xr:uid="{4A81FB2B-AA63-486C-BC7B-899A244464FE}"/>
    <hyperlink ref="E129" r:id="rId49" xr:uid="{7FD75FD7-E0CF-4BF0-B840-136051F581E8}"/>
    <hyperlink ref="E131" r:id="rId50" xr:uid="{A0DEF16D-E69B-4E87-987B-F219F44907AA}"/>
    <hyperlink ref="E170" r:id="rId51" xr:uid="{7B3646DF-EDEF-4C2F-A8DD-86611EB9463C}"/>
    <hyperlink ref="E171" r:id="rId52" xr:uid="{A283F356-D060-4B59-85A3-1091BF86D804}"/>
    <hyperlink ref="E172" r:id="rId53" xr:uid="{89A9D0FC-4F57-44AB-96C1-10CE14011FC5}"/>
    <hyperlink ref="E173" r:id="rId54" xr:uid="{478D06B2-FDAF-4C1D-805F-3FC400793550}"/>
    <hyperlink ref="E175" r:id="rId55" xr:uid="{BFDA1226-215C-4BD8-B191-0C2B4817A479}"/>
    <hyperlink ref="E176" r:id="rId56" xr:uid="{27FF8BD2-116F-460B-ADC0-840AEDBC46B3}"/>
    <hyperlink ref="E177" r:id="rId57" xr:uid="{4F3E30B1-D3CC-4817-841B-15E5880393E5}"/>
    <hyperlink ref="E178" r:id="rId58" xr:uid="{BCB19D80-B502-4AEA-B8D8-57857BED4A06}"/>
    <hyperlink ref="E183" r:id="rId59" xr:uid="{80FD16B4-9BBF-48F5-AB9E-8346AD49312A}"/>
    <hyperlink ref="E184" r:id="rId60" xr:uid="{ECED4810-7923-41B0-9D38-0447D10754D9}"/>
    <hyperlink ref="E185" r:id="rId61" xr:uid="{3D847EE4-4C12-4BAF-8E3A-7936A9BC6317}"/>
    <hyperlink ref="E186" r:id="rId62" xr:uid="{742E7F8E-A4EA-47ED-883F-7DC0E3DFA833}"/>
    <hyperlink ref="E190" r:id="rId63" xr:uid="{756A2D43-BD92-40E8-81FD-AE8FD49DF35E}"/>
    <hyperlink ref="E191" r:id="rId64" xr:uid="{D5CF51AB-787C-427E-AE4C-FBA8478717E9}"/>
    <hyperlink ref="E192" r:id="rId65" display="https://www.armyacademy.ro/editura_consiliu.php" xr:uid="{0D2D98B1-4688-4171-865C-6F3C1C0A7DB8}"/>
    <hyperlink ref="E193" r:id="rId66" display="https://www.armyacademy.ro/editura_consiliu.php" xr:uid="{A394F24B-4E23-43A7-B8B8-5E155A975C8C}"/>
    <hyperlink ref="E194" r:id="rId67" display="https://www.armyacademy.ro/editura_consiliu.php" xr:uid="{9A91C1E0-0161-4E5F-AF2F-A0CE1E36E1D0}"/>
    <hyperlink ref="E195" r:id="rId68" xr:uid="{642D46BC-7279-4E24-993C-8151F6255C94}"/>
    <hyperlink ref="E196" r:id="rId69" xr:uid="{E5F8CCC7-BCD6-4531-9A09-C89DF5E1D770}"/>
    <hyperlink ref="E197" r:id="rId70" display="http://economice.ulbsibiu.ro/revista.economica/editorialboard.php" xr:uid="{30FCF692-550E-4D6B-BF74-0627DCEFCB38}"/>
    <hyperlink ref="E198" r:id="rId71" xr:uid="{D317EB44-888B-4F1A-9C18-E435A17CCAE8}"/>
    <hyperlink ref="E210" r:id="rId72" xr:uid="{A0A663A4-A66B-42AA-921F-118612C6F860}"/>
    <hyperlink ref="E211" r:id="rId73" xr:uid="{677BF050-A16A-43E5-B411-D4F1FA2186F7}"/>
    <hyperlink ref="E212" r:id="rId74" xr:uid="{834C5DD5-B6DB-4ED1-A11A-4D5A4E74109E}"/>
    <hyperlink ref="E213" r:id="rId75" xr:uid="{436B5794-AD52-488A-B9C0-F3F0D9B4EDB6}"/>
    <hyperlink ref="E214" r:id="rId76" xr:uid="{09E62770-4E1E-46A6-98D4-7D611D1A8093}"/>
    <hyperlink ref="E215" r:id="rId77" xr:uid="{499C5F84-D5FC-43FA-BBAD-8384C7FA58D2}"/>
    <hyperlink ref="E216" r:id="rId78" xr:uid="{65A84B6A-3F3A-4162-9AFE-3663AD263B1F}"/>
    <hyperlink ref="E217" r:id="rId79" xr:uid="{D8285A6F-EA48-474C-8A6E-43982198D63A}"/>
    <hyperlink ref="E218" r:id="rId80" xr:uid="{ECD39AF8-8697-491F-9292-7DF6EC0B9C7D}"/>
    <hyperlink ref="E219" r:id="rId81" xr:uid="{B68F3918-E072-4EC6-B457-14D343735E01}"/>
    <hyperlink ref="E221" r:id="rId82" xr:uid="{EEDC427E-AA52-4C00-A5C1-B21343BA69C5}"/>
    <hyperlink ref="E222" r:id="rId83" xr:uid="{BA3A12E5-2C02-4880-9A3C-6812E20D0885}"/>
    <hyperlink ref="E223" r:id="rId84" xr:uid="{F419BE5F-D9AF-4942-880D-9788FCD52C2F}"/>
    <hyperlink ref="E225" r:id="rId85" xr:uid="{0735CA96-42A6-4BCA-A8E1-BF4489308FCC}"/>
    <hyperlink ref="E226" r:id="rId86" xr:uid="{D9CAC5AE-C13E-446D-82CF-F17361D34789}"/>
    <hyperlink ref="E227" r:id="rId87" xr:uid="{3C54EF67-A737-4DFD-AB20-08CC395F0322}"/>
    <hyperlink ref="E228" r:id="rId88" xr:uid="{B96069B2-88EF-434B-A5B8-9637B61B718C}"/>
    <hyperlink ref="E242" r:id="rId89" xr:uid="{F0B5814B-2917-4829-A6D6-0A1A8AC2AC2B}"/>
    <hyperlink ref="E243" r:id="rId90" xr:uid="{A960F85A-3636-4500-BBAF-8C6A90C242EB}"/>
    <hyperlink ref="E244" r:id="rId91" xr:uid="{C1D639BE-E662-4B3B-94A9-47FDA72EFDE3}"/>
    <hyperlink ref="E245" r:id="rId92" xr:uid="{70C4D604-004F-462A-8393-7BBF5302106D}"/>
    <hyperlink ref="E246" r:id="rId93" xr:uid="{F96C9220-661D-4F9C-BF8F-98B637C167E5}"/>
    <hyperlink ref="E247" r:id="rId94" xr:uid="{7CD5426C-B5FF-457D-A268-C8529E92CF3A}"/>
    <hyperlink ref="E252" r:id="rId95" xr:uid="{DFB4B0A4-CF6D-42C0-A632-DF2EC74E5BE3}"/>
    <hyperlink ref="E253" r:id="rId96" xr:uid="{CA9A9209-D4ED-4D66-A61E-D91AE1D7DD5D}"/>
    <hyperlink ref="E255" r:id="rId97" xr:uid="{60A45C80-3154-4C10-A81B-54D82E8E4A0F}"/>
    <hyperlink ref="E259" r:id="rId98" xr:uid="{0A8E3CC1-B444-4F7C-95E5-F062BA5A275A}"/>
    <hyperlink ref="E263" r:id="rId99" xr:uid="{D7341507-EE07-4B77-9F89-68E532B2209A}"/>
    <hyperlink ref="E268" r:id="rId100" xr:uid="{7C2840D4-33AA-43F6-B557-232F018D00A8}"/>
    <hyperlink ref="E269" r:id="rId101" display="https://onlinelibrary.wiley.com/journal/14791838" xr:uid="{FBE6AA51-B876-4EF3-821B-09B9EEFA0A3E}"/>
    <hyperlink ref="E270" r:id="rId102" display="https://onlinelibrary.wiley.com/journal/14791838" xr:uid="{085AFE1B-1EA9-4768-8A19-86762647B679}"/>
    <hyperlink ref="E271" r:id="rId103" display="https://onlinelibrary.wiley.com/journal/14791838" xr:uid="{968EFFA2-D257-494E-9DE5-67C69CD28EF7}"/>
    <hyperlink ref="E272" r:id="rId104" display="https://onlinelibrary.wiley.com/journal/14791838" xr:uid="{EDC456B6-8BEB-4FA0-8C63-5859FF9F5155}"/>
    <hyperlink ref="E273" r:id="rId105" display="https://onlinelibrary.wiley.com/journal/14791838" xr:uid="{D492441C-22D0-4581-BD0A-28747323E4DC}"/>
    <hyperlink ref="E281" r:id="rId106" xr:uid="{189EF00D-22E8-4427-985A-904A7CC3E688}"/>
    <hyperlink ref="E274" r:id="rId107" xr:uid="{07C4BCEF-A8C7-4BB9-BC33-D455759D41B6}"/>
    <hyperlink ref="E275" r:id="rId108" xr:uid="{AA979B01-C8A1-401C-A40A-1227E9EA7ACD}"/>
    <hyperlink ref="E276" r:id="rId109" xr:uid="{DB9C1EB4-B5DF-441E-BF40-927D4580F28B}"/>
    <hyperlink ref="E277" r:id="rId110" xr:uid="{4699E261-D039-46B4-AC82-1915EB6CF7CA}"/>
    <hyperlink ref="E278" r:id="rId111" xr:uid="{4C6753C4-1240-4086-93D4-2D2D3BDEC318}"/>
    <hyperlink ref="E279" r:id="rId112" xr:uid="{9A0CEB94-D3C1-4E97-8DD6-322A4DCB8F4A}"/>
    <hyperlink ref="E280" r:id="rId113" xr:uid="{5B3A94B1-98E5-4369-9E63-8F28F546139B}"/>
    <hyperlink ref="E282" r:id="rId114" xr:uid="{984A0589-062C-4863-9BF1-AC0D367FC2D1}"/>
    <hyperlink ref="E283" r:id="rId115" xr:uid="{AAB8B168-C6B0-4B35-A6C1-FBE742C9DE7D}"/>
    <hyperlink ref="E284" r:id="rId116" xr:uid="{4D348CBE-8F08-4CFA-A384-6D59E93274DF}"/>
    <hyperlink ref="E286" r:id="rId117" xr:uid="{58CCA385-5EBE-4126-8031-09AAB402C378}"/>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B1107"/>
  <sheetViews>
    <sheetView topLeftCell="A88" zoomScale="70" zoomScaleNormal="70" workbookViewId="0">
      <selection activeCell="A129" sqref="A129:XFD129"/>
    </sheetView>
  </sheetViews>
  <sheetFormatPr defaultColWidth="14.3984375" defaultRowHeight="15" customHeight="1"/>
  <cols>
    <col min="1" max="1" width="23.73046875" style="194" customWidth="1"/>
    <col min="2" max="2" width="11.73046875" customWidth="1"/>
    <col min="3" max="3" width="22.3984375" customWidth="1"/>
    <col min="4" max="7" width="23.86328125" customWidth="1"/>
    <col min="8" max="8" width="23.3984375" customWidth="1"/>
    <col min="9" max="9" width="26.3984375" customWidth="1"/>
    <col min="10" max="13" width="8.86328125" customWidth="1"/>
    <col min="14" max="14" width="8" customWidth="1"/>
    <col min="15" max="15" width="13.1328125" customWidth="1"/>
    <col min="16" max="16" width="21.3984375" style="194" customWidth="1"/>
  </cols>
  <sheetData>
    <row r="1" spans="1:26" ht="14.25">
      <c r="A1" s="529"/>
      <c r="B1" s="464"/>
      <c r="C1" s="464"/>
      <c r="D1" s="464"/>
      <c r="E1" s="464"/>
      <c r="F1" s="464"/>
      <c r="G1" s="464"/>
      <c r="H1" s="124"/>
      <c r="I1" s="193"/>
      <c r="J1" s="193"/>
      <c r="K1" s="193"/>
      <c r="L1" s="193"/>
      <c r="M1" s="193"/>
      <c r="N1" s="193"/>
      <c r="O1" s="193"/>
      <c r="P1" s="71"/>
      <c r="Q1" s="47"/>
      <c r="R1" s="47"/>
      <c r="S1" s="47"/>
      <c r="T1" s="47"/>
      <c r="U1" s="47"/>
      <c r="V1" s="47"/>
      <c r="W1" s="47"/>
      <c r="X1" s="47"/>
      <c r="Y1" s="47"/>
      <c r="Z1" s="47"/>
    </row>
    <row r="2" spans="1:26" ht="15.75" customHeight="1">
      <c r="A2" s="764" t="s">
        <v>203</v>
      </c>
      <c r="B2" s="764"/>
      <c r="C2" s="764"/>
      <c r="D2" s="764"/>
      <c r="E2" s="764"/>
      <c r="F2" s="764"/>
      <c r="G2" s="764"/>
      <c r="H2" s="764"/>
      <c r="I2" s="764"/>
      <c r="J2" s="764"/>
      <c r="K2" s="764"/>
      <c r="L2" s="764"/>
      <c r="M2" s="764"/>
      <c r="N2" s="764"/>
      <c r="O2" s="764"/>
      <c r="P2" s="71"/>
      <c r="Q2" s="47"/>
      <c r="R2" s="47"/>
      <c r="S2" s="47"/>
      <c r="T2" s="47"/>
      <c r="U2" s="47"/>
      <c r="V2" s="47"/>
      <c r="W2" s="47"/>
      <c r="X2" s="47"/>
      <c r="Y2" s="47"/>
      <c r="Z2" s="47"/>
    </row>
    <row r="3" spans="1:26" ht="14.25">
      <c r="A3" s="215"/>
      <c r="B3" s="117"/>
      <c r="C3" s="117"/>
      <c r="D3" s="117"/>
      <c r="E3" s="117"/>
      <c r="F3" s="117"/>
      <c r="G3" s="117"/>
      <c r="H3" s="117"/>
      <c r="I3" s="193"/>
      <c r="J3" s="193"/>
      <c r="K3" s="193"/>
      <c r="L3" s="193"/>
      <c r="M3" s="193"/>
      <c r="N3" s="193"/>
      <c r="O3" s="193"/>
      <c r="P3" s="71"/>
      <c r="Q3" s="47"/>
      <c r="R3" s="47"/>
      <c r="S3" s="47"/>
      <c r="T3" s="47"/>
      <c r="U3" s="47"/>
      <c r="V3" s="47"/>
      <c r="W3" s="47"/>
      <c r="X3" s="47"/>
      <c r="Y3" s="47"/>
      <c r="Z3" s="47"/>
    </row>
    <row r="4" spans="1:26" ht="21.75" customHeight="1">
      <c r="A4" s="765" t="s">
        <v>153</v>
      </c>
      <c r="B4" s="765"/>
      <c r="C4" s="765"/>
      <c r="D4" s="765"/>
      <c r="E4" s="765"/>
      <c r="F4" s="765"/>
      <c r="G4" s="765"/>
      <c r="H4" s="765"/>
      <c r="I4" s="765"/>
      <c r="J4" s="765"/>
      <c r="K4" s="765"/>
      <c r="L4" s="765"/>
      <c r="M4" s="765"/>
      <c r="N4" s="765"/>
      <c r="O4" s="765"/>
      <c r="P4" s="71"/>
      <c r="Q4" s="47"/>
      <c r="R4" s="47"/>
      <c r="S4" s="47"/>
      <c r="T4" s="47"/>
      <c r="U4" s="47"/>
      <c r="V4" s="47"/>
      <c r="W4" s="47"/>
      <c r="X4" s="47"/>
      <c r="Y4" s="47"/>
      <c r="Z4" s="47"/>
    </row>
    <row r="5" spans="1:26" ht="17.25" customHeight="1">
      <c r="A5" s="765" t="s">
        <v>204</v>
      </c>
      <c r="B5" s="765"/>
      <c r="C5" s="765"/>
      <c r="D5" s="765"/>
      <c r="E5" s="765"/>
      <c r="F5" s="765"/>
      <c r="G5" s="765"/>
      <c r="H5" s="765"/>
      <c r="I5" s="765"/>
      <c r="J5" s="765"/>
      <c r="K5" s="765"/>
      <c r="L5" s="765"/>
      <c r="M5" s="765"/>
      <c r="N5" s="765"/>
      <c r="O5" s="765"/>
      <c r="P5" s="71"/>
      <c r="Q5" s="47"/>
      <c r="R5" s="47"/>
      <c r="S5" s="47"/>
      <c r="T5" s="47"/>
      <c r="U5" s="47"/>
      <c r="V5" s="47"/>
      <c r="W5" s="47"/>
      <c r="X5" s="47"/>
      <c r="Y5" s="47"/>
      <c r="Z5" s="47"/>
    </row>
    <row r="6" spans="1:26" ht="26.25" customHeight="1">
      <c r="A6" s="762" t="s">
        <v>205</v>
      </c>
      <c r="B6" s="762"/>
      <c r="C6" s="762"/>
      <c r="D6" s="762"/>
      <c r="E6" s="762"/>
      <c r="F6" s="762"/>
      <c r="G6" s="762"/>
      <c r="H6" s="762"/>
      <c r="I6" s="762"/>
      <c r="J6" s="762"/>
      <c r="K6" s="762"/>
      <c r="L6" s="762"/>
      <c r="M6" s="762"/>
      <c r="N6" s="762"/>
      <c r="O6" s="762"/>
      <c r="P6" s="71"/>
      <c r="Q6" s="47"/>
      <c r="R6" s="47"/>
      <c r="S6" s="47"/>
      <c r="T6" s="47"/>
      <c r="U6" s="47"/>
      <c r="V6" s="47"/>
      <c r="W6" s="47"/>
      <c r="X6" s="47"/>
      <c r="Y6" s="47"/>
      <c r="Z6" s="47"/>
    </row>
    <row r="7" spans="1:26" ht="38.25" customHeight="1">
      <c r="A7" s="762" t="s">
        <v>206</v>
      </c>
      <c r="B7" s="762"/>
      <c r="C7" s="762"/>
      <c r="D7" s="762"/>
      <c r="E7" s="762"/>
      <c r="F7" s="762"/>
      <c r="G7" s="762"/>
      <c r="H7" s="762"/>
      <c r="I7" s="762"/>
      <c r="J7" s="762"/>
      <c r="K7" s="762"/>
      <c r="L7" s="762"/>
      <c r="M7" s="762"/>
      <c r="N7" s="762"/>
      <c r="O7" s="762"/>
      <c r="P7" s="71"/>
      <c r="Q7" s="47"/>
      <c r="R7" s="47"/>
      <c r="S7" s="47"/>
      <c r="T7" s="47"/>
      <c r="U7" s="47"/>
      <c r="V7" s="47"/>
      <c r="W7" s="47"/>
      <c r="X7" s="47"/>
      <c r="Y7" s="47"/>
      <c r="Z7" s="47"/>
    </row>
    <row r="8" spans="1:26" ht="14.25" customHeight="1">
      <c r="A8" s="762" t="s">
        <v>207</v>
      </c>
      <c r="B8" s="762"/>
      <c r="C8" s="762"/>
      <c r="D8" s="762"/>
      <c r="E8" s="762"/>
      <c r="F8" s="762"/>
      <c r="G8" s="762"/>
      <c r="H8" s="762"/>
      <c r="I8" s="762"/>
      <c r="J8" s="762"/>
      <c r="K8" s="762"/>
      <c r="L8" s="762"/>
      <c r="M8" s="762"/>
      <c r="N8" s="762"/>
      <c r="O8" s="762"/>
      <c r="P8" s="71"/>
      <c r="Q8" s="47"/>
      <c r="R8" s="47"/>
      <c r="S8" s="47"/>
      <c r="T8" s="47"/>
      <c r="U8" s="47"/>
      <c r="V8" s="47"/>
      <c r="W8" s="47"/>
      <c r="X8" s="47"/>
      <c r="Y8" s="47"/>
      <c r="Z8" s="47"/>
    </row>
    <row r="9" spans="1:26" ht="14.25" customHeight="1">
      <c r="A9" s="762" t="s">
        <v>208</v>
      </c>
      <c r="B9" s="762"/>
      <c r="C9" s="762"/>
      <c r="D9" s="762"/>
      <c r="E9" s="762"/>
      <c r="F9" s="762"/>
      <c r="G9" s="762"/>
      <c r="H9" s="762"/>
      <c r="I9" s="762"/>
      <c r="J9" s="762"/>
      <c r="K9" s="762"/>
      <c r="L9" s="762"/>
      <c r="M9" s="762"/>
      <c r="N9" s="762"/>
      <c r="O9" s="762"/>
      <c r="P9" s="71"/>
      <c r="Q9" s="47"/>
      <c r="R9" s="47"/>
      <c r="S9" s="47"/>
      <c r="T9" s="47"/>
      <c r="U9" s="47"/>
      <c r="V9" s="47"/>
      <c r="W9" s="47"/>
      <c r="X9" s="47"/>
      <c r="Y9" s="47"/>
      <c r="Z9" s="47"/>
    </row>
    <row r="10" spans="1:26" ht="14.25" customHeight="1">
      <c r="A10" s="762" t="s">
        <v>209</v>
      </c>
      <c r="B10" s="762"/>
      <c r="C10" s="762"/>
      <c r="D10" s="762"/>
      <c r="E10" s="762"/>
      <c r="F10" s="762"/>
      <c r="G10" s="762"/>
      <c r="H10" s="762"/>
      <c r="I10" s="762"/>
      <c r="J10" s="762"/>
      <c r="K10" s="762"/>
      <c r="L10" s="762"/>
      <c r="M10" s="762"/>
      <c r="N10" s="762"/>
      <c r="O10" s="762"/>
      <c r="P10" s="71"/>
      <c r="Q10" s="47"/>
      <c r="R10" s="47"/>
      <c r="S10" s="47"/>
      <c r="T10" s="47"/>
      <c r="U10" s="47"/>
      <c r="V10" s="47"/>
      <c r="W10" s="47"/>
      <c r="X10" s="47"/>
      <c r="Y10" s="47"/>
      <c r="Z10" s="47"/>
    </row>
    <row r="11" spans="1:26" ht="240" customHeight="1">
      <c r="A11" s="763" t="s">
        <v>210</v>
      </c>
      <c r="B11" s="763"/>
      <c r="C11" s="763"/>
      <c r="D11" s="763"/>
      <c r="E11" s="763"/>
      <c r="F11" s="763"/>
      <c r="G11" s="763"/>
      <c r="H11" s="763"/>
      <c r="I11" s="763"/>
      <c r="J11" s="763"/>
      <c r="K11" s="763"/>
      <c r="L11" s="763"/>
      <c r="M11" s="763"/>
      <c r="N11" s="763"/>
      <c r="O11" s="763"/>
      <c r="P11" s="71"/>
      <c r="Q11" s="47"/>
      <c r="R11" s="47"/>
      <c r="S11" s="47"/>
      <c r="T11" s="47"/>
      <c r="U11" s="47"/>
      <c r="V11" s="47"/>
      <c r="W11" s="47"/>
      <c r="X11" s="47"/>
      <c r="Y11" s="47"/>
      <c r="Z11" s="47"/>
    </row>
    <row r="12" spans="1:26" ht="14.25">
      <c r="A12" s="7"/>
      <c r="B12" s="8"/>
      <c r="C12" s="8"/>
      <c r="D12" s="8"/>
      <c r="E12" s="8"/>
      <c r="F12" s="8"/>
      <c r="G12" s="8"/>
      <c r="H12" s="7"/>
      <c r="I12" s="47"/>
      <c r="J12" s="47"/>
      <c r="K12" s="47"/>
      <c r="L12" s="47"/>
      <c r="M12" s="47"/>
      <c r="N12" s="47"/>
      <c r="O12" s="47"/>
      <c r="P12" s="71"/>
      <c r="Q12" s="47"/>
      <c r="R12" s="47"/>
      <c r="S12" s="47"/>
      <c r="T12" s="47"/>
      <c r="U12" s="47"/>
      <c r="V12" s="47"/>
      <c r="W12" s="47"/>
      <c r="X12" s="47"/>
      <c r="Y12" s="47"/>
      <c r="Z12" s="47"/>
    </row>
    <row r="13" spans="1:26" ht="61.5" customHeight="1">
      <c r="A13" s="530" t="s">
        <v>80</v>
      </c>
      <c r="B13" s="535" t="s">
        <v>85</v>
      </c>
      <c r="C13" s="535" t="s">
        <v>211</v>
      </c>
      <c r="D13" s="535" t="s">
        <v>212</v>
      </c>
      <c r="E13" s="535" t="s">
        <v>213</v>
      </c>
      <c r="F13" s="535" t="s">
        <v>214</v>
      </c>
      <c r="G13" s="535" t="s">
        <v>215</v>
      </c>
      <c r="H13" s="535" t="s">
        <v>216</v>
      </c>
      <c r="I13" s="536" t="s">
        <v>390</v>
      </c>
      <c r="J13" s="535" t="s">
        <v>217</v>
      </c>
      <c r="K13" s="122" t="s">
        <v>54</v>
      </c>
      <c r="L13" s="122" t="s">
        <v>55</v>
      </c>
      <c r="M13" s="122" t="s">
        <v>56</v>
      </c>
      <c r="N13" s="535" t="s">
        <v>71</v>
      </c>
      <c r="O13" s="535" t="s">
        <v>57</v>
      </c>
      <c r="P13" s="537" t="s">
        <v>393</v>
      </c>
      <c r="Q13" s="47"/>
      <c r="R13" s="47"/>
      <c r="S13" s="47"/>
      <c r="T13" s="47"/>
      <c r="U13" s="47"/>
      <c r="V13" s="47"/>
      <c r="W13" s="47"/>
      <c r="X13" s="47"/>
      <c r="Y13" s="47"/>
      <c r="Z13" s="47"/>
    </row>
    <row r="14" spans="1:26" ht="25.5">
      <c r="A14" s="173" t="s">
        <v>431</v>
      </c>
      <c r="B14" s="221" t="s">
        <v>422</v>
      </c>
      <c r="C14" s="292" t="s">
        <v>517</v>
      </c>
      <c r="D14" s="197" t="s">
        <v>518</v>
      </c>
      <c r="E14" s="197" t="s">
        <v>519</v>
      </c>
      <c r="F14" s="197" t="s">
        <v>520</v>
      </c>
      <c r="G14" s="197" t="s">
        <v>521</v>
      </c>
      <c r="H14" s="228" t="s">
        <v>522</v>
      </c>
      <c r="I14" s="221" t="s">
        <v>523</v>
      </c>
      <c r="J14" s="221" t="s">
        <v>524</v>
      </c>
      <c r="K14" s="292"/>
      <c r="L14" s="292"/>
      <c r="M14" s="292"/>
      <c r="N14" s="419">
        <v>30</v>
      </c>
      <c r="O14" s="538">
        <v>120</v>
      </c>
      <c r="P14" s="419" t="s">
        <v>431</v>
      </c>
      <c r="Q14" s="47"/>
      <c r="R14" s="47"/>
      <c r="S14" s="47"/>
      <c r="T14" s="47"/>
      <c r="U14" s="47"/>
      <c r="V14" s="47"/>
      <c r="W14" s="47"/>
      <c r="X14" s="47"/>
      <c r="Y14" s="47"/>
      <c r="Z14" s="47"/>
    </row>
    <row r="15" spans="1:26" ht="25.5">
      <c r="A15" s="173" t="s">
        <v>431</v>
      </c>
      <c r="B15" s="221" t="s">
        <v>422</v>
      </c>
      <c r="C15" s="471" t="s">
        <v>525</v>
      </c>
      <c r="D15" s="197" t="s">
        <v>518</v>
      </c>
      <c r="E15" s="197" t="s">
        <v>519</v>
      </c>
      <c r="F15" s="197" t="s">
        <v>526</v>
      </c>
      <c r="G15" s="197" t="s">
        <v>521</v>
      </c>
      <c r="H15" s="470" t="s">
        <v>527</v>
      </c>
      <c r="I15" s="221" t="s">
        <v>523</v>
      </c>
      <c r="J15" s="221" t="s">
        <v>528</v>
      </c>
      <c r="K15" s="292"/>
      <c r="L15" s="292"/>
      <c r="M15" s="292"/>
      <c r="N15" s="419">
        <v>30</v>
      </c>
      <c r="O15" s="538">
        <v>120</v>
      </c>
      <c r="P15" s="419" t="s">
        <v>431</v>
      </c>
      <c r="Q15" s="47"/>
      <c r="R15" s="47"/>
      <c r="S15" s="47"/>
      <c r="T15" s="47"/>
      <c r="U15" s="47"/>
      <c r="V15" s="47"/>
      <c r="W15" s="47"/>
      <c r="X15" s="47"/>
      <c r="Y15" s="47"/>
      <c r="Z15" s="47"/>
    </row>
    <row r="16" spans="1:26" ht="38.25">
      <c r="A16" s="354" t="s">
        <v>431</v>
      </c>
      <c r="B16" s="221" t="s">
        <v>422</v>
      </c>
      <c r="C16" s="471" t="s">
        <v>529</v>
      </c>
      <c r="D16" s="197" t="s">
        <v>518</v>
      </c>
      <c r="E16" s="197" t="s">
        <v>519</v>
      </c>
      <c r="F16" s="197" t="s">
        <v>530</v>
      </c>
      <c r="G16" s="197" t="s">
        <v>531</v>
      </c>
      <c r="H16" s="221" t="s">
        <v>532</v>
      </c>
      <c r="I16" s="221" t="s">
        <v>523</v>
      </c>
      <c r="J16" s="539">
        <v>44862</v>
      </c>
      <c r="K16" s="292"/>
      <c r="L16" s="292"/>
      <c r="M16" s="292"/>
      <c r="N16" s="419">
        <v>30</v>
      </c>
      <c r="O16" s="419">
        <v>0</v>
      </c>
      <c r="P16" s="419" t="s">
        <v>431</v>
      </c>
      <c r="Q16" s="47"/>
      <c r="R16" s="47"/>
      <c r="S16" s="47"/>
      <c r="T16" s="47"/>
      <c r="U16" s="47"/>
      <c r="V16" s="47"/>
      <c r="W16" s="47"/>
      <c r="X16" s="47"/>
      <c r="Y16" s="47"/>
      <c r="Z16" s="47"/>
    </row>
    <row r="17" spans="1:26" ht="38.25">
      <c r="A17" s="354" t="s">
        <v>431</v>
      </c>
      <c r="B17" s="221" t="s">
        <v>422</v>
      </c>
      <c r="C17" s="182" t="s">
        <v>529</v>
      </c>
      <c r="D17" s="197" t="s">
        <v>533</v>
      </c>
      <c r="E17" s="197" t="s">
        <v>519</v>
      </c>
      <c r="F17" s="197" t="s">
        <v>530</v>
      </c>
      <c r="G17" s="197" t="s">
        <v>534</v>
      </c>
      <c r="H17" s="221" t="s">
        <v>535</v>
      </c>
      <c r="I17" s="221" t="s">
        <v>536</v>
      </c>
      <c r="J17" s="539">
        <v>44862</v>
      </c>
      <c r="K17" s="292"/>
      <c r="L17" s="292"/>
      <c r="M17" s="292"/>
      <c r="N17" s="419">
        <v>50</v>
      </c>
      <c r="O17" s="538">
        <v>112.5</v>
      </c>
      <c r="P17" s="419" t="s">
        <v>431</v>
      </c>
      <c r="Q17" s="47"/>
      <c r="R17" s="47"/>
      <c r="S17" s="47"/>
      <c r="T17" s="47"/>
      <c r="U17" s="47"/>
      <c r="V17" s="47"/>
      <c r="W17" s="47"/>
      <c r="X17" s="47"/>
      <c r="Y17" s="47"/>
      <c r="Z17" s="47"/>
    </row>
    <row r="18" spans="1:26" ht="38.25">
      <c r="A18" s="354" t="s">
        <v>431</v>
      </c>
      <c r="B18" s="221" t="s">
        <v>422</v>
      </c>
      <c r="C18" s="182" t="s">
        <v>529</v>
      </c>
      <c r="D18" s="197" t="s">
        <v>518</v>
      </c>
      <c r="E18" s="197" t="s">
        <v>537</v>
      </c>
      <c r="F18" s="197" t="s">
        <v>530</v>
      </c>
      <c r="G18" s="197" t="s">
        <v>534</v>
      </c>
      <c r="H18" s="221" t="s">
        <v>538</v>
      </c>
      <c r="I18" s="221" t="s">
        <v>537</v>
      </c>
      <c r="J18" s="539">
        <v>44862</v>
      </c>
      <c r="K18" s="292">
        <v>1</v>
      </c>
      <c r="L18" s="292">
        <v>1</v>
      </c>
      <c r="M18" s="292">
        <v>1</v>
      </c>
      <c r="N18" s="419">
        <v>30</v>
      </c>
      <c r="O18" s="419">
        <v>45</v>
      </c>
      <c r="P18" s="419" t="s">
        <v>431</v>
      </c>
      <c r="Q18" s="47"/>
      <c r="R18" s="47"/>
      <c r="S18" s="47"/>
      <c r="T18" s="47"/>
      <c r="U18" s="47"/>
      <c r="V18" s="47"/>
      <c r="W18" s="47"/>
      <c r="X18" s="47"/>
      <c r="Y18" s="47"/>
      <c r="Z18" s="47"/>
    </row>
    <row r="19" spans="1:26" ht="38.25">
      <c r="A19" s="173" t="s">
        <v>431</v>
      </c>
      <c r="B19" s="221" t="s">
        <v>422</v>
      </c>
      <c r="C19" s="221" t="s">
        <v>539</v>
      </c>
      <c r="D19" s="197" t="s">
        <v>540</v>
      </c>
      <c r="E19" s="197" t="s">
        <v>519</v>
      </c>
      <c r="F19" s="197" t="s">
        <v>530</v>
      </c>
      <c r="G19" s="197" t="s">
        <v>521</v>
      </c>
      <c r="H19" s="292" t="s">
        <v>541</v>
      </c>
      <c r="I19" s="221" t="s">
        <v>537</v>
      </c>
      <c r="J19" s="539">
        <v>44834</v>
      </c>
      <c r="K19" s="292"/>
      <c r="L19" s="292"/>
      <c r="M19" s="292"/>
      <c r="N19" s="419">
        <v>20</v>
      </c>
      <c r="O19" s="538">
        <v>20</v>
      </c>
      <c r="P19" s="419" t="s">
        <v>431</v>
      </c>
      <c r="Q19" s="47"/>
      <c r="R19" s="47"/>
      <c r="S19" s="47"/>
      <c r="T19" s="47"/>
      <c r="U19" s="47"/>
      <c r="V19" s="47"/>
      <c r="W19" s="47"/>
      <c r="X19" s="47"/>
      <c r="Y19" s="47"/>
      <c r="Z19" s="47"/>
    </row>
    <row r="20" spans="1:26" ht="38.25">
      <c r="A20" s="496" t="s">
        <v>668</v>
      </c>
      <c r="B20" s="221" t="s">
        <v>422</v>
      </c>
      <c r="C20" s="221" t="s">
        <v>739</v>
      </c>
      <c r="D20" s="197" t="s">
        <v>740</v>
      </c>
      <c r="E20" s="197" t="s">
        <v>741</v>
      </c>
      <c r="F20" s="197" t="s">
        <v>742</v>
      </c>
      <c r="G20" s="197" t="s">
        <v>743</v>
      </c>
      <c r="H20" s="197" t="s">
        <v>532</v>
      </c>
      <c r="I20" s="283" t="s">
        <v>744</v>
      </c>
      <c r="J20" s="221" t="s">
        <v>745</v>
      </c>
      <c r="K20" s="221"/>
      <c r="L20" s="221"/>
      <c r="M20" s="221"/>
      <c r="N20" s="221">
        <v>50</v>
      </c>
      <c r="O20" s="228">
        <f>50*1.5*1.5</f>
        <v>112.5</v>
      </c>
      <c r="P20" s="221" t="s">
        <v>668</v>
      </c>
      <c r="Q20" s="47"/>
      <c r="R20" s="47"/>
      <c r="S20" s="47"/>
      <c r="T20" s="47"/>
      <c r="U20" s="47"/>
      <c r="V20" s="47"/>
      <c r="W20" s="47"/>
      <c r="X20" s="47"/>
      <c r="Y20" s="47"/>
      <c r="Z20" s="47"/>
    </row>
    <row r="21" spans="1:26" ht="38.25">
      <c r="A21" s="496" t="s">
        <v>668</v>
      </c>
      <c r="B21" s="221" t="s">
        <v>422</v>
      </c>
      <c r="C21" s="221" t="s">
        <v>739</v>
      </c>
      <c r="D21" s="197" t="s">
        <v>740</v>
      </c>
      <c r="E21" s="197" t="s">
        <v>746</v>
      </c>
      <c r="F21" s="197" t="s">
        <v>742</v>
      </c>
      <c r="G21" s="197" t="s">
        <v>743</v>
      </c>
      <c r="H21" s="197" t="s">
        <v>532</v>
      </c>
      <c r="I21" s="283"/>
      <c r="J21" s="221" t="s">
        <v>745</v>
      </c>
      <c r="K21" s="221">
        <v>4</v>
      </c>
      <c r="L21" s="221">
        <v>2</v>
      </c>
      <c r="M21" s="221">
        <v>4</v>
      </c>
      <c r="N21" s="221">
        <v>30</v>
      </c>
      <c r="O21" s="228">
        <f>N21/4*1.5</f>
        <v>11.25</v>
      </c>
      <c r="P21" s="221" t="s">
        <v>668</v>
      </c>
      <c r="Q21" s="47"/>
      <c r="R21" s="47"/>
      <c r="S21" s="47"/>
      <c r="T21" s="47"/>
      <c r="U21" s="47"/>
      <c r="V21" s="47"/>
      <c r="W21" s="47"/>
      <c r="X21" s="47"/>
      <c r="Y21" s="47"/>
      <c r="Z21" s="47"/>
    </row>
    <row r="22" spans="1:26" ht="51">
      <c r="A22" s="496" t="s">
        <v>668</v>
      </c>
      <c r="B22" s="221" t="s">
        <v>422</v>
      </c>
      <c r="C22" s="221" t="s">
        <v>747</v>
      </c>
      <c r="D22" s="197" t="s">
        <v>740</v>
      </c>
      <c r="E22" s="197" t="s">
        <v>746</v>
      </c>
      <c r="F22" s="197" t="s">
        <v>742</v>
      </c>
      <c r="G22" s="197" t="s">
        <v>743</v>
      </c>
      <c r="H22" s="197" t="s">
        <v>748</v>
      </c>
      <c r="I22" s="221"/>
      <c r="J22" s="221" t="s">
        <v>749</v>
      </c>
      <c r="K22" s="221">
        <v>4</v>
      </c>
      <c r="L22" s="221">
        <v>2</v>
      </c>
      <c r="M22" s="221">
        <v>4</v>
      </c>
      <c r="N22" s="221">
        <v>30</v>
      </c>
      <c r="O22" s="228">
        <f>N22/4*1.5</f>
        <v>11.25</v>
      </c>
      <c r="P22" s="221" t="s">
        <v>668</v>
      </c>
      <c r="Q22" s="47"/>
      <c r="R22" s="47"/>
      <c r="S22" s="47"/>
      <c r="T22" s="47"/>
      <c r="U22" s="47"/>
      <c r="V22" s="47"/>
      <c r="W22" s="47"/>
      <c r="X22" s="47"/>
      <c r="Y22" s="47"/>
      <c r="Z22" s="47"/>
    </row>
    <row r="23" spans="1:26" ht="63.75">
      <c r="A23" s="496" t="s">
        <v>668</v>
      </c>
      <c r="B23" s="221" t="s">
        <v>422</v>
      </c>
      <c r="C23" s="221" t="s">
        <v>750</v>
      </c>
      <c r="D23" s="197" t="s">
        <v>740</v>
      </c>
      <c r="E23" s="197" t="s">
        <v>746</v>
      </c>
      <c r="F23" s="197" t="s">
        <v>751</v>
      </c>
      <c r="G23" s="197" t="s">
        <v>743</v>
      </c>
      <c r="H23" s="197" t="s">
        <v>752</v>
      </c>
      <c r="I23" s="221"/>
      <c r="J23" s="221" t="s">
        <v>753</v>
      </c>
      <c r="K23" s="221">
        <v>3</v>
      </c>
      <c r="L23" s="221">
        <v>3</v>
      </c>
      <c r="M23" s="221">
        <v>3</v>
      </c>
      <c r="N23" s="221">
        <v>30</v>
      </c>
      <c r="O23" s="228">
        <f>N23/M23*2</f>
        <v>20</v>
      </c>
      <c r="P23" s="221" t="s">
        <v>668</v>
      </c>
      <c r="Q23" s="47"/>
      <c r="R23" s="47"/>
      <c r="S23" s="47"/>
      <c r="T23" s="47"/>
      <c r="U23" s="47"/>
      <c r="V23" s="47"/>
      <c r="W23" s="47"/>
      <c r="X23" s="47"/>
      <c r="Y23" s="47"/>
      <c r="Z23" s="47"/>
    </row>
    <row r="24" spans="1:26" ht="51">
      <c r="A24" s="496" t="s">
        <v>668</v>
      </c>
      <c r="B24" s="221" t="s">
        <v>422</v>
      </c>
      <c r="C24" s="221" t="s">
        <v>754</v>
      </c>
      <c r="D24" s="197" t="s">
        <v>740</v>
      </c>
      <c r="E24" s="197" t="s">
        <v>746</v>
      </c>
      <c r="F24" s="197" t="s">
        <v>751</v>
      </c>
      <c r="G24" s="197" t="s">
        <v>743</v>
      </c>
      <c r="H24" s="197" t="s">
        <v>755</v>
      </c>
      <c r="I24" s="199"/>
      <c r="J24" s="221" t="s">
        <v>756</v>
      </c>
      <c r="K24" s="221">
        <v>4</v>
      </c>
      <c r="L24" s="221">
        <v>2</v>
      </c>
      <c r="M24" s="221">
        <v>4</v>
      </c>
      <c r="N24" s="221">
        <v>30</v>
      </c>
      <c r="O24" s="228">
        <f>N24/M24*2</f>
        <v>15</v>
      </c>
      <c r="P24" s="221" t="s">
        <v>668</v>
      </c>
      <c r="Q24" s="47"/>
      <c r="R24" s="47"/>
      <c r="S24" s="47"/>
      <c r="T24" s="47"/>
      <c r="U24" s="47"/>
      <c r="V24" s="47"/>
      <c r="W24" s="47"/>
      <c r="X24" s="47"/>
      <c r="Y24" s="47"/>
      <c r="Z24" s="47"/>
    </row>
    <row r="25" spans="1:26" ht="38.25">
      <c r="A25" s="496" t="s">
        <v>668</v>
      </c>
      <c r="B25" s="221" t="s">
        <v>422</v>
      </c>
      <c r="C25" s="221" t="s">
        <v>757</v>
      </c>
      <c r="D25" s="197" t="s">
        <v>758</v>
      </c>
      <c r="E25" s="197" t="s">
        <v>746</v>
      </c>
      <c r="F25" s="197" t="s">
        <v>742</v>
      </c>
      <c r="G25" s="197" t="s">
        <v>743</v>
      </c>
      <c r="H25" s="197" t="s">
        <v>541</v>
      </c>
      <c r="I25" s="199"/>
      <c r="J25" s="221" t="s">
        <v>759</v>
      </c>
      <c r="K25" s="340"/>
      <c r="L25" s="340"/>
      <c r="M25" s="340"/>
      <c r="N25" s="228">
        <v>20</v>
      </c>
      <c r="O25" s="228">
        <v>20</v>
      </c>
      <c r="P25" s="221" t="s">
        <v>668</v>
      </c>
      <c r="Q25" s="47"/>
      <c r="R25" s="47"/>
      <c r="S25" s="47"/>
      <c r="T25" s="47"/>
      <c r="U25" s="47"/>
      <c r="V25" s="47"/>
      <c r="W25" s="47"/>
      <c r="X25" s="47"/>
      <c r="Y25" s="47"/>
      <c r="Z25" s="47"/>
    </row>
    <row r="26" spans="1:26" ht="38.25">
      <c r="A26" s="176" t="s">
        <v>781</v>
      </c>
      <c r="B26" s="221" t="s">
        <v>422</v>
      </c>
      <c r="C26" s="221" t="s">
        <v>830</v>
      </c>
      <c r="D26" s="197" t="s">
        <v>740</v>
      </c>
      <c r="E26" s="197" t="s">
        <v>519</v>
      </c>
      <c r="F26" s="197" t="s">
        <v>742</v>
      </c>
      <c r="G26" s="197" t="s">
        <v>831</v>
      </c>
      <c r="H26" s="256" t="s">
        <v>832</v>
      </c>
      <c r="I26" s="283" t="s">
        <v>833</v>
      </c>
      <c r="J26" s="221" t="s">
        <v>834</v>
      </c>
      <c r="K26" s="221"/>
      <c r="L26" s="221"/>
      <c r="M26" s="221">
        <v>110</v>
      </c>
      <c r="N26" s="427" t="s">
        <v>835</v>
      </c>
      <c r="O26" s="427">
        <v>112.5</v>
      </c>
      <c r="P26" s="221" t="s">
        <v>781</v>
      </c>
      <c r="Q26" s="47"/>
      <c r="R26" s="47"/>
      <c r="S26" s="47"/>
      <c r="T26" s="47"/>
      <c r="U26" s="47"/>
      <c r="V26" s="47"/>
      <c r="W26" s="47"/>
      <c r="X26" s="47"/>
      <c r="Y26" s="47"/>
      <c r="Z26" s="47"/>
    </row>
    <row r="27" spans="1:26" ht="38.25">
      <c r="A27" s="531" t="s">
        <v>781</v>
      </c>
      <c r="B27" s="221" t="s">
        <v>782</v>
      </c>
      <c r="C27" s="221" t="s">
        <v>836</v>
      </c>
      <c r="D27" s="197" t="s">
        <v>837</v>
      </c>
      <c r="E27" s="197" t="s">
        <v>838</v>
      </c>
      <c r="F27" s="197" t="s">
        <v>742</v>
      </c>
      <c r="G27" s="197" t="s">
        <v>831</v>
      </c>
      <c r="H27" s="221" t="s">
        <v>839</v>
      </c>
      <c r="I27" s="221" t="s">
        <v>840</v>
      </c>
      <c r="J27" s="221" t="s">
        <v>841</v>
      </c>
      <c r="K27" s="221"/>
      <c r="L27" s="221"/>
      <c r="M27" s="221"/>
      <c r="N27" s="427">
        <v>20</v>
      </c>
      <c r="O27" s="427">
        <v>20</v>
      </c>
      <c r="P27" s="221" t="s">
        <v>781</v>
      </c>
      <c r="Q27" s="47"/>
      <c r="R27" s="47"/>
      <c r="S27" s="47"/>
      <c r="T27" s="47"/>
      <c r="U27" s="47"/>
      <c r="V27" s="47"/>
      <c r="W27" s="47"/>
      <c r="X27" s="47"/>
      <c r="Y27" s="47"/>
      <c r="Z27" s="47"/>
    </row>
    <row r="28" spans="1:26" ht="38.25">
      <c r="A28" s="451" t="s">
        <v>781</v>
      </c>
      <c r="B28" s="221" t="s">
        <v>422</v>
      </c>
      <c r="C28" s="221" t="s">
        <v>842</v>
      </c>
      <c r="D28" s="197" t="s">
        <v>740</v>
      </c>
      <c r="E28" s="197" t="s">
        <v>537</v>
      </c>
      <c r="F28" s="197" t="s">
        <v>742</v>
      </c>
      <c r="G28" s="197" t="s">
        <v>831</v>
      </c>
      <c r="H28" s="256" t="s">
        <v>832</v>
      </c>
      <c r="I28" s="221" t="s">
        <v>537</v>
      </c>
      <c r="J28" s="221" t="s">
        <v>834</v>
      </c>
      <c r="K28" s="221"/>
      <c r="L28" s="221"/>
      <c r="M28" s="221">
        <v>110</v>
      </c>
      <c r="N28" s="427" t="s">
        <v>843</v>
      </c>
      <c r="O28" s="427">
        <v>45</v>
      </c>
      <c r="P28" s="221" t="s">
        <v>781</v>
      </c>
      <c r="Q28" s="47"/>
      <c r="R28" s="47"/>
      <c r="S28" s="47"/>
      <c r="T28" s="47"/>
      <c r="U28" s="47"/>
      <c r="V28" s="47"/>
      <c r="W28" s="47"/>
      <c r="X28" s="47"/>
      <c r="Y28" s="47"/>
      <c r="Z28" s="47"/>
    </row>
    <row r="29" spans="1:26" ht="28.5">
      <c r="A29" s="532" t="s">
        <v>1008</v>
      </c>
      <c r="B29" s="282" t="s">
        <v>422</v>
      </c>
      <c r="C29" s="282" t="s">
        <v>830</v>
      </c>
      <c r="D29" s="388" t="s">
        <v>1009</v>
      </c>
      <c r="E29" s="388" t="s">
        <v>1010</v>
      </c>
      <c r="F29" s="388" t="s">
        <v>530</v>
      </c>
      <c r="G29" s="388" t="s">
        <v>831</v>
      </c>
      <c r="H29" s="383" t="s">
        <v>1011</v>
      </c>
      <c r="I29" s="540" t="s">
        <v>1010</v>
      </c>
      <c r="J29" s="508">
        <v>44862</v>
      </c>
      <c r="K29" s="282"/>
      <c r="L29" s="282"/>
      <c r="M29" s="282"/>
      <c r="N29" s="443">
        <f>30*1.5*1.5</f>
        <v>67.5</v>
      </c>
      <c r="O29" s="443">
        <v>67.5</v>
      </c>
      <c r="P29" s="427" t="s">
        <v>1012</v>
      </c>
      <c r="Q29" s="47"/>
      <c r="R29" s="47"/>
      <c r="S29" s="47"/>
      <c r="T29" s="47"/>
      <c r="U29" s="47"/>
      <c r="V29" s="47"/>
      <c r="W29" s="47"/>
      <c r="X29" s="47"/>
      <c r="Y29" s="47"/>
      <c r="Z29" s="47"/>
    </row>
    <row r="30" spans="1:26" ht="51">
      <c r="A30" s="532" t="s">
        <v>1132</v>
      </c>
      <c r="B30" s="282" t="s">
        <v>422</v>
      </c>
      <c r="C30" s="282" t="s">
        <v>1133</v>
      </c>
      <c r="D30" s="388" t="s">
        <v>1134</v>
      </c>
      <c r="E30" s="388" t="s">
        <v>537</v>
      </c>
      <c r="F30" s="388" t="s">
        <v>1135</v>
      </c>
      <c r="G30" s="388" t="s">
        <v>1136</v>
      </c>
      <c r="H30" s="550" t="s">
        <v>1137</v>
      </c>
      <c r="I30" s="282" t="s">
        <v>1138</v>
      </c>
      <c r="J30" s="282" t="s">
        <v>1139</v>
      </c>
      <c r="K30" s="282">
        <v>1</v>
      </c>
      <c r="L30" s="282">
        <v>1</v>
      </c>
      <c r="M30" s="282">
        <v>1</v>
      </c>
      <c r="N30" s="385">
        <v>30</v>
      </c>
      <c r="O30" s="385">
        <v>30</v>
      </c>
      <c r="P30" s="282" t="s">
        <v>1132</v>
      </c>
      <c r="Q30" s="47"/>
      <c r="R30" s="47"/>
      <c r="S30" s="47"/>
      <c r="T30" s="47"/>
      <c r="U30" s="47"/>
      <c r="V30" s="47"/>
      <c r="W30" s="47"/>
      <c r="X30" s="47"/>
      <c r="Y30" s="47"/>
      <c r="Z30" s="47"/>
    </row>
    <row r="31" spans="1:26" ht="76.5">
      <c r="A31" s="216" t="s">
        <v>1132</v>
      </c>
      <c r="B31" s="282" t="s">
        <v>422</v>
      </c>
      <c r="C31" s="282" t="s">
        <v>1140</v>
      </c>
      <c r="D31" s="388" t="s">
        <v>1134</v>
      </c>
      <c r="E31" s="388" t="s">
        <v>537</v>
      </c>
      <c r="F31" s="388" t="s">
        <v>1135</v>
      </c>
      <c r="G31" s="388" t="s">
        <v>1141</v>
      </c>
      <c r="H31" s="300" t="s">
        <v>1142</v>
      </c>
      <c r="I31" s="282" t="s">
        <v>537</v>
      </c>
      <c r="J31" s="508">
        <v>44635</v>
      </c>
      <c r="K31" s="282"/>
      <c r="L31" s="282"/>
      <c r="M31" s="282"/>
      <c r="N31" s="385">
        <v>20</v>
      </c>
      <c r="O31" s="541">
        <v>30</v>
      </c>
      <c r="P31" s="282" t="s">
        <v>1132</v>
      </c>
      <c r="Q31" s="47"/>
      <c r="R31" s="47"/>
      <c r="S31" s="47"/>
      <c r="T31" s="47"/>
      <c r="U31" s="47"/>
      <c r="V31" s="47"/>
      <c r="W31" s="47"/>
      <c r="X31" s="47"/>
      <c r="Y31" s="47"/>
      <c r="Z31" s="47"/>
    </row>
    <row r="32" spans="1:26" ht="14.25">
      <c r="A32" s="533" t="s">
        <v>1132</v>
      </c>
      <c r="B32" s="282" t="s">
        <v>422</v>
      </c>
      <c r="C32" s="282" t="s">
        <v>830</v>
      </c>
      <c r="D32" s="388" t="s">
        <v>1134</v>
      </c>
      <c r="E32" s="388" t="s">
        <v>519</v>
      </c>
      <c r="F32" s="388" t="s">
        <v>742</v>
      </c>
      <c r="G32" s="388" t="s">
        <v>1141</v>
      </c>
      <c r="H32" s="300" t="s">
        <v>532</v>
      </c>
      <c r="I32" s="282" t="s">
        <v>523</v>
      </c>
      <c r="J32" s="508">
        <v>44862</v>
      </c>
      <c r="K32" s="282"/>
      <c r="L32" s="282"/>
      <c r="M32" s="282"/>
      <c r="N32" s="385" t="s">
        <v>1143</v>
      </c>
      <c r="O32" s="541">
        <v>67.5</v>
      </c>
      <c r="P32" s="282" t="s">
        <v>1132</v>
      </c>
      <c r="Q32" s="47"/>
      <c r="R32" s="47"/>
      <c r="S32" s="47"/>
      <c r="T32" s="47"/>
      <c r="U32" s="47"/>
      <c r="V32" s="47"/>
      <c r="W32" s="47"/>
      <c r="X32" s="47"/>
      <c r="Y32" s="47"/>
      <c r="Z32" s="47"/>
    </row>
    <row r="33" spans="1:26" ht="38.25">
      <c r="A33" s="176" t="s">
        <v>1576</v>
      </c>
      <c r="B33" s="542" t="s">
        <v>422</v>
      </c>
      <c r="C33" s="542" t="s">
        <v>1577</v>
      </c>
      <c r="D33" s="543" t="s">
        <v>1134</v>
      </c>
      <c r="E33" s="543" t="s">
        <v>537</v>
      </c>
      <c r="F33" s="543" t="s">
        <v>742</v>
      </c>
      <c r="G33" s="543"/>
      <c r="H33" s="544" t="s">
        <v>532</v>
      </c>
      <c r="I33" s="542"/>
      <c r="J33" s="542" t="s">
        <v>1578</v>
      </c>
      <c r="K33" s="542">
        <v>3</v>
      </c>
      <c r="L33" s="542">
        <v>3</v>
      </c>
      <c r="M33" s="542">
        <v>3</v>
      </c>
      <c r="N33" s="545" t="s">
        <v>1525</v>
      </c>
      <c r="O33" s="546">
        <v>15</v>
      </c>
      <c r="P33" s="283" t="s">
        <v>1476</v>
      </c>
      <c r="Q33" s="47"/>
      <c r="R33" s="47"/>
      <c r="S33" s="47"/>
      <c r="T33" s="47"/>
      <c r="U33" s="47"/>
      <c r="V33" s="47"/>
      <c r="W33" s="47"/>
      <c r="X33" s="47"/>
      <c r="Y33" s="47"/>
      <c r="Z33" s="47"/>
    </row>
    <row r="34" spans="1:26" ht="25.5">
      <c r="A34" s="534" t="s">
        <v>1476</v>
      </c>
      <c r="B34" s="221" t="s">
        <v>422</v>
      </c>
      <c r="C34" s="221" t="s">
        <v>1577</v>
      </c>
      <c r="D34" s="197" t="s">
        <v>1134</v>
      </c>
      <c r="E34" s="197" t="s">
        <v>523</v>
      </c>
      <c r="F34" s="197" t="s">
        <v>742</v>
      </c>
      <c r="G34" s="197"/>
      <c r="H34" s="256" t="s">
        <v>532</v>
      </c>
      <c r="I34" s="283"/>
      <c r="J34" s="221" t="s">
        <v>1578</v>
      </c>
      <c r="K34" s="221">
        <v>1</v>
      </c>
      <c r="L34" s="221">
        <v>1</v>
      </c>
      <c r="M34" s="221">
        <v>1</v>
      </c>
      <c r="N34" s="283" t="s">
        <v>1525</v>
      </c>
      <c r="O34" s="515">
        <v>67.5</v>
      </c>
      <c r="P34" s="283" t="s">
        <v>1476</v>
      </c>
      <c r="Q34" s="47"/>
      <c r="R34" s="47"/>
      <c r="S34" s="47"/>
      <c r="T34" s="47"/>
      <c r="U34" s="47"/>
      <c r="V34" s="47"/>
      <c r="W34" s="47"/>
      <c r="X34" s="47"/>
      <c r="Y34" s="47"/>
      <c r="Z34" s="47"/>
    </row>
    <row r="35" spans="1:26" ht="25.5">
      <c r="A35" s="534" t="s">
        <v>1476</v>
      </c>
      <c r="B35" s="221" t="s">
        <v>422</v>
      </c>
      <c r="C35" s="221" t="s">
        <v>757</v>
      </c>
      <c r="D35" s="197"/>
      <c r="E35" s="197" t="s">
        <v>537</v>
      </c>
      <c r="F35" s="197" t="s">
        <v>742</v>
      </c>
      <c r="G35" s="197"/>
      <c r="H35" s="256" t="s">
        <v>839</v>
      </c>
      <c r="I35" s="283"/>
      <c r="J35" s="221" t="s">
        <v>1579</v>
      </c>
      <c r="K35" s="221">
        <v>1</v>
      </c>
      <c r="L35" s="221">
        <v>1</v>
      </c>
      <c r="M35" s="221">
        <v>1</v>
      </c>
      <c r="N35" s="283">
        <v>20</v>
      </c>
      <c r="O35" s="272">
        <v>20</v>
      </c>
      <c r="P35" s="283" t="s">
        <v>1476</v>
      </c>
      <c r="Q35" s="47"/>
      <c r="R35" s="47"/>
      <c r="S35" s="47"/>
      <c r="T35" s="47"/>
      <c r="U35" s="47"/>
      <c r="V35" s="47"/>
      <c r="W35" s="47"/>
      <c r="X35" s="47"/>
      <c r="Y35" s="47"/>
      <c r="Z35" s="47"/>
    </row>
    <row r="36" spans="1:26" ht="76.5">
      <c r="A36" s="176" t="s">
        <v>1521</v>
      </c>
      <c r="B36" s="221" t="s">
        <v>422</v>
      </c>
      <c r="C36" s="221" t="s">
        <v>1522</v>
      </c>
      <c r="D36" s="197" t="s">
        <v>1134</v>
      </c>
      <c r="E36" s="197" t="s">
        <v>537</v>
      </c>
      <c r="F36" s="197" t="s">
        <v>742</v>
      </c>
      <c r="G36" s="197"/>
      <c r="H36" s="221" t="s">
        <v>1523</v>
      </c>
      <c r="I36" s="221" t="s">
        <v>538</v>
      </c>
      <c r="J36" s="221" t="s">
        <v>1524</v>
      </c>
      <c r="K36" s="221">
        <v>5</v>
      </c>
      <c r="L36" s="221">
        <v>3</v>
      </c>
      <c r="M36" s="221">
        <v>5</v>
      </c>
      <c r="N36" s="283" t="s">
        <v>1525</v>
      </c>
      <c r="O36" s="272">
        <v>9</v>
      </c>
      <c r="P36" s="283" t="s">
        <v>1476</v>
      </c>
      <c r="Q36" s="47"/>
      <c r="R36" s="47"/>
      <c r="S36" s="47"/>
      <c r="T36" s="47"/>
      <c r="U36" s="47"/>
      <c r="V36" s="47"/>
      <c r="W36" s="47"/>
      <c r="X36" s="47"/>
      <c r="Y36" s="47"/>
      <c r="Z36" s="47"/>
    </row>
    <row r="37" spans="1:26" ht="38.25">
      <c r="A37" s="176" t="s">
        <v>1683</v>
      </c>
      <c r="B37" s="221" t="s">
        <v>422</v>
      </c>
      <c r="C37" s="221" t="s">
        <v>830</v>
      </c>
      <c r="D37" s="197" t="s">
        <v>1775</v>
      </c>
      <c r="E37" s="197" t="s">
        <v>519</v>
      </c>
      <c r="F37" s="197" t="s">
        <v>742</v>
      </c>
      <c r="G37" s="551" t="s">
        <v>831</v>
      </c>
      <c r="H37" s="547" t="s">
        <v>532</v>
      </c>
      <c r="I37" s="547" t="s">
        <v>833</v>
      </c>
      <c r="J37" s="548" t="s">
        <v>834</v>
      </c>
      <c r="K37" s="548"/>
      <c r="L37" s="548"/>
      <c r="M37" s="548"/>
      <c r="N37" s="552" t="s">
        <v>835</v>
      </c>
      <c r="O37" s="552">
        <v>112.5</v>
      </c>
      <c r="P37" s="221" t="s">
        <v>1683</v>
      </c>
      <c r="Q37" s="47"/>
      <c r="R37" s="47"/>
      <c r="S37" s="47"/>
      <c r="T37" s="47"/>
      <c r="U37" s="47"/>
      <c r="V37" s="47"/>
      <c r="W37" s="47"/>
      <c r="X37" s="47"/>
      <c r="Y37" s="47"/>
      <c r="Z37" s="47"/>
    </row>
    <row r="38" spans="1:26" ht="38.25">
      <c r="A38" s="176" t="s">
        <v>1683</v>
      </c>
      <c r="B38" s="221" t="s">
        <v>782</v>
      </c>
      <c r="C38" s="221" t="s">
        <v>1776</v>
      </c>
      <c r="D38" s="197" t="s">
        <v>1775</v>
      </c>
      <c r="E38" s="197" t="s">
        <v>537</v>
      </c>
      <c r="F38" s="197" t="s">
        <v>742</v>
      </c>
      <c r="G38" s="551" t="s">
        <v>1777</v>
      </c>
      <c r="H38" s="547" t="s">
        <v>532</v>
      </c>
      <c r="I38" s="548" t="s">
        <v>537</v>
      </c>
      <c r="J38" s="548" t="s">
        <v>1778</v>
      </c>
      <c r="K38" s="548"/>
      <c r="L38" s="548"/>
      <c r="M38" s="548"/>
      <c r="N38" s="552" t="s">
        <v>843</v>
      </c>
      <c r="O38" s="552">
        <v>45</v>
      </c>
      <c r="P38" s="221" t="s">
        <v>1683</v>
      </c>
      <c r="Q38" s="47"/>
      <c r="R38" s="47"/>
      <c r="S38" s="47"/>
      <c r="T38" s="47"/>
      <c r="U38" s="47"/>
      <c r="V38" s="47"/>
      <c r="W38" s="47"/>
      <c r="X38" s="47"/>
      <c r="Y38" s="47"/>
      <c r="Z38" s="47"/>
    </row>
    <row r="39" spans="1:26" ht="25.5">
      <c r="A39" s="532" t="s">
        <v>1964</v>
      </c>
      <c r="B39" s="282" t="s">
        <v>422</v>
      </c>
      <c r="C39" s="282" t="s">
        <v>757</v>
      </c>
      <c r="D39" s="388" t="s">
        <v>758</v>
      </c>
      <c r="E39" s="388" t="s">
        <v>1998</v>
      </c>
      <c r="F39" s="388" t="s">
        <v>742</v>
      </c>
      <c r="G39" s="388" t="s">
        <v>1999</v>
      </c>
      <c r="H39" s="284" t="s">
        <v>839</v>
      </c>
      <c r="I39" s="540" t="s">
        <v>744</v>
      </c>
      <c r="J39" s="508">
        <v>44834</v>
      </c>
      <c r="K39" s="282"/>
      <c r="L39" s="282"/>
      <c r="M39" s="282"/>
      <c r="N39" s="443">
        <v>20</v>
      </c>
      <c r="O39" s="443">
        <v>20</v>
      </c>
      <c r="P39" s="282" t="s">
        <v>1964</v>
      </c>
      <c r="Q39" s="47"/>
      <c r="R39" s="47"/>
      <c r="S39" s="47"/>
      <c r="T39" s="47"/>
      <c r="U39" s="47"/>
      <c r="V39" s="47"/>
      <c r="W39" s="47"/>
      <c r="X39" s="47"/>
      <c r="Y39" s="47"/>
      <c r="Z39" s="47"/>
    </row>
    <row r="40" spans="1:26" ht="38.25">
      <c r="A40" s="192" t="s">
        <v>2029</v>
      </c>
      <c r="B40" s="221" t="s">
        <v>422</v>
      </c>
      <c r="C40" s="221" t="s">
        <v>739</v>
      </c>
      <c r="D40" s="197" t="s">
        <v>740</v>
      </c>
      <c r="E40" s="197" t="s">
        <v>741</v>
      </c>
      <c r="F40" s="197" t="s">
        <v>742</v>
      </c>
      <c r="G40" s="197" t="s">
        <v>743</v>
      </c>
      <c r="H40" s="197" t="s">
        <v>532</v>
      </c>
      <c r="I40" s="283" t="s">
        <v>2173</v>
      </c>
      <c r="J40" s="221" t="s">
        <v>745</v>
      </c>
      <c r="K40" s="221"/>
      <c r="L40" s="221"/>
      <c r="M40" s="221"/>
      <c r="N40" s="221">
        <v>100</v>
      </c>
      <c r="O40" s="228">
        <v>225</v>
      </c>
      <c r="P40" s="221" t="s">
        <v>2029</v>
      </c>
      <c r="Q40" s="47"/>
      <c r="R40" s="47"/>
      <c r="S40" s="47"/>
      <c r="T40" s="47"/>
      <c r="U40" s="47"/>
      <c r="V40" s="47"/>
      <c r="W40" s="47"/>
      <c r="X40" s="47"/>
      <c r="Y40" s="47"/>
      <c r="Z40" s="47"/>
    </row>
    <row r="41" spans="1:26" ht="38.25">
      <c r="A41" s="192" t="s">
        <v>2029</v>
      </c>
      <c r="B41" s="221" t="s">
        <v>422</v>
      </c>
      <c r="C41" s="221" t="s">
        <v>739</v>
      </c>
      <c r="D41" s="197" t="s">
        <v>740</v>
      </c>
      <c r="E41" s="197" t="s">
        <v>746</v>
      </c>
      <c r="F41" s="197" t="s">
        <v>742</v>
      </c>
      <c r="G41" s="197" t="s">
        <v>743</v>
      </c>
      <c r="H41" s="197" t="s">
        <v>532</v>
      </c>
      <c r="I41" s="283"/>
      <c r="J41" s="221" t="s">
        <v>745</v>
      </c>
      <c r="K41" s="221">
        <v>4</v>
      </c>
      <c r="L41" s="221">
        <v>2</v>
      </c>
      <c r="M41" s="221">
        <v>4</v>
      </c>
      <c r="N41" s="221">
        <v>30</v>
      </c>
      <c r="O41" s="228">
        <f>N41/4*1.5</f>
        <v>11.25</v>
      </c>
      <c r="P41" s="221" t="s">
        <v>2029</v>
      </c>
      <c r="Q41" s="47"/>
      <c r="R41" s="47"/>
      <c r="S41" s="47"/>
      <c r="T41" s="47"/>
      <c r="U41" s="47"/>
      <c r="V41" s="47"/>
      <c r="W41" s="47"/>
      <c r="X41" s="47"/>
      <c r="Y41" s="47"/>
      <c r="Z41" s="47"/>
    </row>
    <row r="42" spans="1:26" ht="38.25">
      <c r="A42" s="192" t="s">
        <v>2029</v>
      </c>
      <c r="B42" s="221" t="s">
        <v>422</v>
      </c>
      <c r="C42" s="221" t="s">
        <v>739</v>
      </c>
      <c r="D42" s="197" t="s">
        <v>740</v>
      </c>
      <c r="E42" s="197" t="s">
        <v>746</v>
      </c>
      <c r="F42" s="197" t="s">
        <v>742</v>
      </c>
      <c r="G42" s="197" t="s">
        <v>743</v>
      </c>
      <c r="H42" s="197" t="s">
        <v>532</v>
      </c>
      <c r="I42" s="283"/>
      <c r="J42" s="221" t="s">
        <v>745</v>
      </c>
      <c r="K42" s="221">
        <v>1</v>
      </c>
      <c r="L42" s="221">
        <v>1</v>
      </c>
      <c r="M42" s="221">
        <v>2</v>
      </c>
      <c r="N42" s="221">
        <v>30</v>
      </c>
      <c r="O42" s="228">
        <f>N42*1.5</f>
        <v>45</v>
      </c>
      <c r="P42" s="221" t="s">
        <v>2029</v>
      </c>
      <c r="Q42" s="47"/>
      <c r="R42" s="47"/>
      <c r="S42" s="47"/>
      <c r="T42" s="47"/>
      <c r="U42" s="47"/>
      <c r="V42" s="47"/>
      <c r="W42" s="47"/>
      <c r="X42" s="47"/>
      <c r="Y42" s="47"/>
      <c r="Z42" s="47"/>
    </row>
    <row r="43" spans="1:26" ht="51">
      <c r="A43" s="192" t="s">
        <v>2029</v>
      </c>
      <c r="B43" s="221" t="s">
        <v>422</v>
      </c>
      <c r="C43" s="221" t="s">
        <v>747</v>
      </c>
      <c r="D43" s="197" t="s">
        <v>740</v>
      </c>
      <c r="E43" s="197" t="s">
        <v>746</v>
      </c>
      <c r="F43" s="197" t="s">
        <v>742</v>
      </c>
      <c r="G43" s="197" t="s">
        <v>743</v>
      </c>
      <c r="H43" s="549" t="s">
        <v>748</v>
      </c>
      <c r="I43" s="221"/>
      <c r="J43" s="221" t="s">
        <v>749</v>
      </c>
      <c r="K43" s="221">
        <v>4</v>
      </c>
      <c r="L43" s="221">
        <v>2</v>
      </c>
      <c r="M43" s="221">
        <v>4</v>
      </c>
      <c r="N43" s="221">
        <v>30</v>
      </c>
      <c r="O43" s="228">
        <f>N43/4*1.5</f>
        <v>11.25</v>
      </c>
      <c r="P43" s="221" t="s">
        <v>2029</v>
      </c>
      <c r="Q43" s="47"/>
      <c r="R43" s="47"/>
      <c r="S43" s="47"/>
      <c r="T43" s="47"/>
      <c r="U43" s="47"/>
      <c r="V43" s="47"/>
      <c r="W43" s="47"/>
      <c r="X43" s="47"/>
      <c r="Y43" s="47"/>
      <c r="Z43" s="47"/>
    </row>
    <row r="44" spans="1:26" ht="63.75">
      <c r="A44" s="192" t="s">
        <v>2029</v>
      </c>
      <c r="B44" s="221" t="s">
        <v>422</v>
      </c>
      <c r="C44" s="221" t="s">
        <v>750</v>
      </c>
      <c r="D44" s="197" t="s">
        <v>740</v>
      </c>
      <c r="E44" s="197" t="s">
        <v>746</v>
      </c>
      <c r="F44" s="197" t="s">
        <v>751</v>
      </c>
      <c r="G44" s="197" t="s">
        <v>743</v>
      </c>
      <c r="H44" s="197" t="s">
        <v>752</v>
      </c>
      <c r="I44" s="221"/>
      <c r="J44" s="221" t="s">
        <v>753</v>
      </c>
      <c r="K44" s="221">
        <v>3</v>
      </c>
      <c r="L44" s="221">
        <v>3</v>
      </c>
      <c r="M44" s="221">
        <v>3</v>
      </c>
      <c r="N44" s="221">
        <v>30</v>
      </c>
      <c r="O44" s="228">
        <f>N44/4*2</f>
        <v>15</v>
      </c>
      <c r="P44" s="221" t="s">
        <v>2029</v>
      </c>
      <c r="Q44" s="47"/>
      <c r="R44" s="47"/>
      <c r="S44" s="47"/>
      <c r="T44" s="47"/>
      <c r="U44" s="47"/>
      <c r="V44" s="47"/>
      <c r="W44" s="47"/>
      <c r="X44" s="47"/>
      <c r="Y44" s="47"/>
      <c r="Z44" s="47"/>
    </row>
    <row r="45" spans="1:26" ht="63.75">
      <c r="A45" s="192" t="s">
        <v>2029</v>
      </c>
      <c r="B45" s="221" t="s">
        <v>422</v>
      </c>
      <c r="C45" s="221" t="s">
        <v>588</v>
      </c>
      <c r="D45" s="197" t="s">
        <v>740</v>
      </c>
      <c r="E45" s="197" t="s">
        <v>746</v>
      </c>
      <c r="F45" s="197" t="s">
        <v>751</v>
      </c>
      <c r="G45" s="197" t="s">
        <v>743</v>
      </c>
      <c r="H45" s="197" t="s">
        <v>755</v>
      </c>
      <c r="I45" s="199"/>
      <c r="J45" s="221" t="s">
        <v>756</v>
      </c>
      <c r="K45" s="221">
        <v>4</v>
      </c>
      <c r="L45" s="221">
        <v>2</v>
      </c>
      <c r="M45" s="221">
        <v>4</v>
      </c>
      <c r="N45" s="221">
        <v>30</v>
      </c>
      <c r="O45" s="228">
        <f>N45/M45*2</f>
        <v>15</v>
      </c>
      <c r="P45" s="221" t="s">
        <v>2029</v>
      </c>
      <c r="Q45" s="47"/>
      <c r="R45" s="47"/>
      <c r="S45" s="47"/>
      <c r="T45" s="47"/>
      <c r="U45" s="47"/>
      <c r="V45" s="47"/>
      <c r="W45" s="47"/>
      <c r="X45" s="47"/>
      <c r="Y45" s="47"/>
      <c r="Z45" s="47"/>
    </row>
    <row r="46" spans="1:26" ht="38.25">
      <c r="A46" s="176" t="s">
        <v>2222</v>
      </c>
      <c r="B46" s="221" t="s">
        <v>422</v>
      </c>
      <c r="C46" s="221" t="s">
        <v>2242</v>
      </c>
      <c r="D46" s="197" t="s">
        <v>758</v>
      </c>
      <c r="E46" s="197" t="s">
        <v>2237</v>
      </c>
      <c r="F46" s="197" t="s">
        <v>2238</v>
      </c>
      <c r="G46" s="197" t="s">
        <v>2239</v>
      </c>
      <c r="H46" s="256" t="s">
        <v>541</v>
      </c>
      <c r="I46" s="283" t="s">
        <v>2240</v>
      </c>
      <c r="J46" s="221" t="s">
        <v>2241</v>
      </c>
      <c r="K46" s="221"/>
      <c r="L46" s="221">
        <v>1</v>
      </c>
      <c r="M46" s="221">
        <v>1</v>
      </c>
      <c r="N46" s="427">
        <v>20</v>
      </c>
      <c r="O46" s="427">
        <v>20</v>
      </c>
      <c r="P46" s="221" t="s">
        <v>2222</v>
      </c>
      <c r="Q46" s="47"/>
      <c r="R46" s="47"/>
      <c r="S46" s="47"/>
      <c r="T46" s="47"/>
      <c r="U46" s="47"/>
      <c r="V46" s="47"/>
      <c r="W46" s="47"/>
      <c r="X46" s="47"/>
      <c r="Y46" s="47"/>
      <c r="Z46" s="47"/>
    </row>
    <row r="47" spans="1:26" ht="14.25">
      <c r="A47" s="175" t="s">
        <v>2318</v>
      </c>
      <c r="B47" s="221" t="s">
        <v>422</v>
      </c>
      <c r="C47" s="221" t="s">
        <v>2344</v>
      </c>
      <c r="D47" s="197" t="s">
        <v>2345</v>
      </c>
      <c r="E47" s="197"/>
      <c r="F47" s="197"/>
      <c r="G47" s="197"/>
      <c r="H47" s="256"/>
      <c r="I47" s="283"/>
      <c r="J47" s="221"/>
      <c r="K47" s="221"/>
      <c r="L47" s="221"/>
      <c r="M47" s="221"/>
      <c r="N47" s="427">
        <v>20</v>
      </c>
      <c r="O47" s="427">
        <v>20</v>
      </c>
      <c r="P47" s="221" t="s">
        <v>2318</v>
      </c>
      <c r="Q47" s="47"/>
      <c r="R47" s="47"/>
      <c r="S47" s="47"/>
      <c r="T47" s="47"/>
      <c r="U47" s="47"/>
      <c r="V47" s="47"/>
      <c r="W47" s="47"/>
      <c r="X47" s="47"/>
      <c r="Y47" s="47"/>
      <c r="Z47" s="47"/>
    </row>
    <row r="48" spans="1:26" ht="14.25">
      <c r="A48" s="251" t="s">
        <v>2395</v>
      </c>
      <c r="B48" s="233" t="s">
        <v>422</v>
      </c>
      <c r="C48" s="233" t="s">
        <v>3395</v>
      </c>
      <c r="D48" s="362" t="s">
        <v>740</v>
      </c>
      <c r="E48" s="362" t="s">
        <v>3396</v>
      </c>
      <c r="F48" s="362" t="s">
        <v>751</v>
      </c>
      <c r="G48" s="362" t="s">
        <v>3397</v>
      </c>
      <c r="H48" s="366" t="s">
        <v>522</v>
      </c>
      <c r="I48" s="233" t="s">
        <v>3398</v>
      </c>
      <c r="J48" s="233" t="s">
        <v>3399</v>
      </c>
      <c r="K48" s="233">
        <v>1</v>
      </c>
      <c r="L48" s="233">
        <v>1</v>
      </c>
      <c r="M48" s="233">
        <v>1</v>
      </c>
      <c r="N48" s="233">
        <v>30</v>
      </c>
      <c r="O48" s="233">
        <v>120</v>
      </c>
      <c r="P48" s="233" t="s">
        <v>2395</v>
      </c>
      <c r="Q48" s="231"/>
      <c r="R48" s="47"/>
      <c r="S48" s="47"/>
      <c r="T48" s="47"/>
      <c r="U48" s="47"/>
      <c r="V48" s="47"/>
      <c r="W48" s="47"/>
      <c r="X48" s="47"/>
      <c r="Y48" s="47"/>
      <c r="Z48" s="47"/>
    </row>
    <row r="49" spans="1:26" ht="14.25">
      <c r="A49" s="251" t="s">
        <v>2395</v>
      </c>
      <c r="B49" s="233" t="s">
        <v>422</v>
      </c>
      <c r="C49" s="233" t="s">
        <v>3400</v>
      </c>
      <c r="D49" s="362" t="s">
        <v>758</v>
      </c>
      <c r="E49" s="362" t="s">
        <v>1998</v>
      </c>
      <c r="F49" s="362" t="s">
        <v>742</v>
      </c>
      <c r="G49" s="362" t="s">
        <v>3401</v>
      </c>
      <c r="H49" s="366" t="s">
        <v>541</v>
      </c>
      <c r="I49" s="233" t="s">
        <v>744</v>
      </c>
      <c r="J49" s="553">
        <v>44834</v>
      </c>
      <c r="K49" s="233">
        <v>3</v>
      </c>
      <c r="L49" s="233">
        <v>3</v>
      </c>
      <c r="M49" s="233">
        <v>3</v>
      </c>
      <c r="N49" s="233">
        <v>20</v>
      </c>
      <c r="O49" s="233">
        <f>N49</f>
        <v>20</v>
      </c>
      <c r="P49" s="233" t="s">
        <v>2395</v>
      </c>
      <c r="Q49" s="231"/>
      <c r="R49" s="47"/>
      <c r="S49" s="47"/>
      <c r="T49" s="47"/>
      <c r="U49" s="47"/>
      <c r="V49" s="47"/>
      <c r="W49" s="47"/>
      <c r="X49" s="47"/>
      <c r="Y49" s="47"/>
      <c r="Z49" s="47"/>
    </row>
    <row r="50" spans="1:26" ht="14.25">
      <c r="A50" s="251" t="s">
        <v>3402</v>
      </c>
      <c r="B50" s="233" t="s">
        <v>422</v>
      </c>
      <c r="C50" s="233" t="s">
        <v>3403</v>
      </c>
      <c r="D50" s="362" t="s">
        <v>3404</v>
      </c>
      <c r="E50" s="362" t="s">
        <v>1998</v>
      </c>
      <c r="F50" s="362" t="s">
        <v>2238</v>
      </c>
      <c r="G50" s="362" t="s">
        <v>3405</v>
      </c>
      <c r="H50" s="362" t="s">
        <v>3406</v>
      </c>
      <c r="I50" s="233" t="s">
        <v>744</v>
      </c>
      <c r="J50" s="233" t="s">
        <v>3407</v>
      </c>
      <c r="K50" s="233" t="s">
        <v>580</v>
      </c>
      <c r="L50" s="233" t="s">
        <v>580</v>
      </c>
      <c r="M50" s="233" t="s">
        <v>580</v>
      </c>
      <c r="N50" s="233">
        <v>112.5</v>
      </c>
      <c r="O50" s="233">
        <v>112.5</v>
      </c>
      <c r="P50" s="233" t="s">
        <v>2397</v>
      </c>
      <c r="Q50" s="231"/>
      <c r="R50" s="47"/>
      <c r="S50" s="47"/>
      <c r="T50" s="47"/>
      <c r="U50" s="47"/>
      <c r="V50" s="47"/>
      <c r="W50" s="47"/>
      <c r="X50" s="47"/>
      <c r="Y50" s="47"/>
      <c r="Z50" s="47"/>
    </row>
    <row r="51" spans="1:26" ht="14.25">
      <c r="A51" s="251" t="s">
        <v>3402</v>
      </c>
      <c r="B51" s="233" t="s">
        <v>422</v>
      </c>
      <c r="C51" s="233" t="s">
        <v>3403</v>
      </c>
      <c r="D51" s="362" t="s">
        <v>3404</v>
      </c>
      <c r="E51" s="362" t="s">
        <v>746</v>
      </c>
      <c r="F51" s="362" t="s">
        <v>2238</v>
      </c>
      <c r="G51" s="362"/>
      <c r="H51" s="362" t="s">
        <v>538</v>
      </c>
      <c r="I51" s="233" t="s">
        <v>580</v>
      </c>
      <c r="J51" s="233" t="s">
        <v>3407</v>
      </c>
      <c r="K51" s="233">
        <v>1</v>
      </c>
      <c r="L51" s="233">
        <v>1</v>
      </c>
      <c r="M51" s="233">
        <v>1</v>
      </c>
      <c r="N51" s="233">
        <v>45</v>
      </c>
      <c r="O51" s="233">
        <v>45</v>
      </c>
      <c r="P51" s="233" t="s">
        <v>2397</v>
      </c>
      <c r="Q51" s="231"/>
      <c r="R51" s="47"/>
      <c r="S51" s="47"/>
      <c r="T51" s="47"/>
      <c r="U51" s="47"/>
      <c r="V51" s="47"/>
      <c r="W51" s="47"/>
      <c r="X51" s="47"/>
      <c r="Y51" s="47"/>
      <c r="Z51" s="47"/>
    </row>
    <row r="52" spans="1:26" ht="14.25">
      <c r="A52" s="251" t="s">
        <v>3402</v>
      </c>
      <c r="B52" s="233" t="s">
        <v>422</v>
      </c>
      <c r="C52" s="233" t="s">
        <v>3408</v>
      </c>
      <c r="D52" s="362" t="s">
        <v>3404</v>
      </c>
      <c r="E52" s="362" t="s">
        <v>746</v>
      </c>
      <c r="F52" s="362" t="s">
        <v>2238</v>
      </c>
      <c r="G52" s="362"/>
      <c r="H52" s="362" t="s">
        <v>3409</v>
      </c>
      <c r="I52" s="233" t="s">
        <v>3410</v>
      </c>
      <c r="J52" s="233" t="s">
        <v>3411</v>
      </c>
      <c r="K52" s="233">
        <v>1</v>
      </c>
      <c r="L52" s="233">
        <v>1</v>
      </c>
      <c r="M52" s="233">
        <v>1</v>
      </c>
      <c r="N52" s="233">
        <v>45</v>
      </c>
      <c r="O52" s="233">
        <v>45</v>
      </c>
      <c r="P52" s="233" t="s">
        <v>2397</v>
      </c>
      <c r="Q52" s="231"/>
      <c r="R52" s="47"/>
      <c r="S52" s="47"/>
      <c r="T52" s="47"/>
      <c r="U52" s="47"/>
      <c r="V52" s="47"/>
      <c r="W52" s="47"/>
      <c r="X52" s="47"/>
      <c r="Y52" s="47"/>
      <c r="Z52" s="47"/>
    </row>
    <row r="53" spans="1:26" ht="14.25">
      <c r="A53" s="251" t="s">
        <v>3402</v>
      </c>
      <c r="B53" s="233" t="s">
        <v>422</v>
      </c>
      <c r="C53" s="233" t="s">
        <v>3412</v>
      </c>
      <c r="D53" s="233" t="s">
        <v>3413</v>
      </c>
      <c r="E53" s="362" t="s">
        <v>746</v>
      </c>
      <c r="F53" s="233" t="s">
        <v>2238</v>
      </c>
      <c r="G53" s="233"/>
      <c r="H53" s="362" t="s">
        <v>541</v>
      </c>
      <c r="I53" s="233" t="s">
        <v>580</v>
      </c>
      <c r="J53" s="233" t="s">
        <v>2241</v>
      </c>
      <c r="K53" s="233" t="s">
        <v>580</v>
      </c>
      <c r="L53" s="233" t="s">
        <v>580</v>
      </c>
      <c r="M53" s="233" t="s">
        <v>580</v>
      </c>
      <c r="N53" s="233">
        <v>30</v>
      </c>
      <c r="O53" s="233">
        <v>20</v>
      </c>
      <c r="P53" s="233" t="s">
        <v>2397</v>
      </c>
      <c r="Q53" s="231"/>
      <c r="R53" s="47"/>
      <c r="S53" s="47"/>
      <c r="T53" s="47"/>
      <c r="U53" s="47"/>
      <c r="V53" s="47"/>
      <c r="W53" s="47"/>
      <c r="X53" s="47"/>
      <c r="Y53" s="47"/>
      <c r="Z53" s="47"/>
    </row>
    <row r="54" spans="1:26" ht="14.25">
      <c r="A54" s="251" t="s">
        <v>2398</v>
      </c>
      <c r="B54" s="233" t="s">
        <v>422</v>
      </c>
      <c r="C54" s="233" t="s">
        <v>830</v>
      </c>
      <c r="D54" s="362" t="s">
        <v>740</v>
      </c>
      <c r="E54" s="362" t="s">
        <v>519</v>
      </c>
      <c r="F54" s="362" t="s">
        <v>742</v>
      </c>
      <c r="G54" s="362" t="s">
        <v>831</v>
      </c>
      <c r="H54" s="366" t="s">
        <v>3414</v>
      </c>
      <c r="I54" s="233" t="s">
        <v>833</v>
      </c>
      <c r="J54" s="554">
        <v>44862</v>
      </c>
      <c r="K54" s="233" t="s">
        <v>580</v>
      </c>
      <c r="L54" s="233" t="s">
        <v>580</v>
      </c>
      <c r="M54" s="233" t="s">
        <v>580</v>
      </c>
      <c r="N54" s="233">
        <v>112.5</v>
      </c>
      <c r="O54" s="233">
        <v>112.5</v>
      </c>
      <c r="P54" s="233" t="s">
        <v>2398</v>
      </c>
      <c r="Q54" s="231"/>
      <c r="R54" s="47"/>
      <c r="S54" s="47"/>
      <c r="T54" s="47"/>
      <c r="U54" s="47"/>
      <c r="V54" s="47"/>
      <c r="W54" s="47"/>
      <c r="X54" s="47"/>
      <c r="Y54" s="47"/>
      <c r="Z54" s="47"/>
    </row>
    <row r="55" spans="1:26" ht="14.25">
      <c r="A55" s="251" t="s">
        <v>2398</v>
      </c>
      <c r="B55" s="233" t="s">
        <v>422</v>
      </c>
      <c r="C55" s="233" t="s">
        <v>830</v>
      </c>
      <c r="D55" s="362" t="s">
        <v>740</v>
      </c>
      <c r="E55" s="362" t="s">
        <v>537</v>
      </c>
      <c r="F55" s="362" t="s">
        <v>742</v>
      </c>
      <c r="G55" s="362" t="s">
        <v>831</v>
      </c>
      <c r="H55" s="366" t="s">
        <v>538</v>
      </c>
      <c r="I55" s="233" t="s">
        <v>580</v>
      </c>
      <c r="J55" s="554">
        <v>44862</v>
      </c>
      <c r="K55" s="233">
        <v>2</v>
      </c>
      <c r="L55" s="233">
        <v>2</v>
      </c>
      <c r="M55" s="233">
        <v>2</v>
      </c>
      <c r="N55" s="233">
        <v>45</v>
      </c>
      <c r="O55" s="233">
        <v>22.5</v>
      </c>
      <c r="P55" s="233" t="s">
        <v>2398</v>
      </c>
      <c r="Q55" s="231"/>
      <c r="R55" s="47"/>
      <c r="S55" s="47"/>
      <c r="T55" s="47"/>
      <c r="U55" s="47"/>
      <c r="V55" s="47"/>
      <c r="W55" s="47"/>
      <c r="X55" s="47"/>
      <c r="Y55" s="47"/>
      <c r="Z55" s="47"/>
    </row>
    <row r="56" spans="1:26" ht="14.25">
      <c r="A56" s="251" t="s">
        <v>2398</v>
      </c>
      <c r="B56" s="233" t="s">
        <v>422</v>
      </c>
      <c r="C56" s="233" t="s">
        <v>757</v>
      </c>
      <c r="D56" s="362" t="s">
        <v>758</v>
      </c>
      <c r="E56" s="362" t="s">
        <v>519</v>
      </c>
      <c r="F56" s="362" t="s">
        <v>742</v>
      </c>
      <c r="G56" s="362" t="s">
        <v>580</v>
      </c>
      <c r="H56" s="366" t="s">
        <v>541</v>
      </c>
      <c r="I56" s="233" t="s">
        <v>833</v>
      </c>
      <c r="J56" s="554">
        <v>44834</v>
      </c>
      <c r="K56" s="233" t="s">
        <v>580</v>
      </c>
      <c r="L56" s="233" t="s">
        <v>580</v>
      </c>
      <c r="M56" s="233" t="s">
        <v>580</v>
      </c>
      <c r="N56" s="233">
        <v>20</v>
      </c>
      <c r="O56" s="233">
        <v>20</v>
      </c>
      <c r="P56" s="233" t="s">
        <v>2398</v>
      </c>
      <c r="Q56" s="231"/>
      <c r="R56" s="47"/>
      <c r="S56" s="47"/>
      <c r="T56" s="47"/>
      <c r="U56" s="47"/>
      <c r="V56" s="47"/>
      <c r="W56" s="47"/>
      <c r="X56" s="47"/>
      <c r="Y56" s="47"/>
      <c r="Z56" s="47"/>
    </row>
    <row r="57" spans="1:26" ht="14.25">
      <c r="A57" s="251" t="s">
        <v>2682</v>
      </c>
      <c r="B57" s="233" t="s">
        <v>422</v>
      </c>
      <c r="C57" s="233" t="s">
        <v>830</v>
      </c>
      <c r="D57" s="362" t="s">
        <v>1775</v>
      </c>
      <c r="E57" s="362" t="s">
        <v>833</v>
      </c>
      <c r="F57" s="362" t="s">
        <v>2238</v>
      </c>
      <c r="G57" s="362" t="s">
        <v>831</v>
      </c>
      <c r="H57" s="233" t="s">
        <v>832</v>
      </c>
      <c r="I57" s="233" t="s">
        <v>833</v>
      </c>
      <c r="J57" s="233" t="s">
        <v>3415</v>
      </c>
      <c r="K57" s="233"/>
      <c r="L57" s="233"/>
      <c r="M57" s="233"/>
      <c r="N57" s="233">
        <v>112.5</v>
      </c>
      <c r="O57" s="233">
        <v>112.5</v>
      </c>
      <c r="P57" s="233" t="s">
        <v>2682</v>
      </c>
      <c r="Q57" s="231"/>
      <c r="R57" s="47"/>
      <c r="S57" s="47"/>
      <c r="T57" s="47"/>
      <c r="U57" s="47"/>
      <c r="V57" s="47"/>
      <c r="W57" s="47"/>
      <c r="X57" s="47"/>
      <c r="Y57" s="47"/>
      <c r="Z57" s="47"/>
    </row>
    <row r="58" spans="1:26" ht="14.25">
      <c r="A58" s="251" t="s">
        <v>2682</v>
      </c>
      <c r="B58" s="233" t="s">
        <v>782</v>
      </c>
      <c r="C58" s="233" t="s">
        <v>757</v>
      </c>
      <c r="D58" s="362"/>
      <c r="E58" s="362"/>
      <c r="F58" s="362"/>
      <c r="G58" s="362"/>
      <c r="H58" s="233"/>
      <c r="I58" s="233"/>
      <c r="J58" s="520">
        <v>44805</v>
      </c>
      <c r="K58" s="233"/>
      <c r="L58" s="233"/>
      <c r="M58" s="233"/>
      <c r="N58" s="233">
        <v>20</v>
      </c>
      <c r="O58" s="233">
        <v>20</v>
      </c>
      <c r="P58" s="233" t="s">
        <v>2682</v>
      </c>
      <c r="Q58" s="231"/>
      <c r="R58" s="47"/>
      <c r="S58" s="47"/>
      <c r="T58" s="47"/>
      <c r="U58" s="47"/>
      <c r="V58" s="47"/>
      <c r="W58" s="47"/>
      <c r="X58" s="47"/>
      <c r="Y58" s="47"/>
      <c r="Z58" s="47"/>
    </row>
    <row r="59" spans="1:26" ht="14.25">
      <c r="A59" s="251" t="s">
        <v>2400</v>
      </c>
      <c r="B59" s="233" t="s">
        <v>422</v>
      </c>
      <c r="C59" s="233" t="s">
        <v>757</v>
      </c>
      <c r="D59" s="362" t="s">
        <v>3416</v>
      </c>
      <c r="E59" s="362" t="s">
        <v>3417</v>
      </c>
      <c r="F59" s="362" t="s">
        <v>3418</v>
      </c>
      <c r="G59" s="362"/>
      <c r="H59" s="233" t="s">
        <v>541</v>
      </c>
      <c r="I59" s="233" t="s">
        <v>744</v>
      </c>
      <c r="J59" s="233" t="s">
        <v>2241</v>
      </c>
      <c r="K59" s="233">
        <v>3</v>
      </c>
      <c r="L59" s="233">
        <v>3</v>
      </c>
      <c r="M59" s="233">
        <v>3</v>
      </c>
      <c r="N59" s="233">
        <v>20</v>
      </c>
      <c r="O59" s="233">
        <v>20</v>
      </c>
      <c r="P59" s="233" t="s">
        <v>2400</v>
      </c>
      <c r="Q59" s="231"/>
      <c r="R59" s="47"/>
      <c r="S59" s="47"/>
      <c r="T59" s="47"/>
      <c r="U59" s="47"/>
      <c r="V59" s="47"/>
      <c r="W59" s="47"/>
      <c r="X59" s="47"/>
      <c r="Y59" s="47"/>
      <c r="Z59" s="47"/>
    </row>
    <row r="60" spans="1:26" ht="14.25">
      <c r="A60" s="251" t="s">
        <v>3419</v>
      </c>
      <c r="B60" s="233" t="s">
        <v>422</v>
      </c>
      <c r="C60" s="233" t="s">
        <v>830</v>
      </c>
      <c r="D60" s="362" t="s">
        <v>1775</v>
      </c>
      <c r="E60" s="362" t="s">
        <v>519</v>
      </c>
      <c r="F60" s="362" t="s">
        <v>1048</v>
      </c>
      <c r="G60" s="362" t="s">
        <v>3420</v>
      </c>
      <c r="H60" s="233" t="s">
        <v>3421</v>
      </c>
      <c r="I60" s="233" t="s">
        <v>833</v>
      </c>
      <c r="J60" s="233" t="s">
        <v>3422</v>
      </c>
      <c r="K60" s="233"/>
      <c r="L60" s="233"/>
      <c r="M60" s="233"/>
      <c r="N60" s="233">
        <v>112.5</v>
      </c>
      <c r="O60" s="233">
        <f>50*1.5*1.5</f>
        <v>112.5</v>
      </c>
      <c r="P60" s="233" t="s">
        <v>2401</v>
      </c>
      <c r="Q60" s="231"/>
      <c r="R60" s="47"/>
      <c r="S60" s="47"/>
      <c r="T60" s="47"/>
      <c r="U60" s="47"/>
      <c r="V60" s="47"/>
      <c r="W60" s="47"/>
      <c r="X60" s="47"/>
      <c r="Y60" s="47"/>
      <c r="Z60" s="47"/>
    </row>
    <row r="61" spans="1:26" ht="14.25">
      <c r="A61" s="251" t="s">
        <v>3419</v>
      </c>
      <c r="B61" s="233" t="s">
        <v>422</v>
      </c>
      <c r="C61" s="233" t="s">
        <v>830</v>
      </c>
      <c r="D61" s="362" t="s">
        <v>1775</v>
      </c>
      <c r="E61" s="362" t="s">
        <v>537</v>
      </c>
      <c r="F61" s="362" t="s">
        <v>1048</v>
      </c>
      <c r="G61" s="362" t="s">
        <v>3423</v>
      </c>
      <c r="H61" s="366" t="s">
        <v>3421</v>
      </c>
      <c r="I61" s="233" t="s">
        <v>3424</v>
      </c>
      <c r="J61" s="233" t="s">
        <v>3422</v>
      </c>
      <c r="K61" s="233">
        <v>2</v>
      </c>
      <c r="L61" s="233">
        <v>2</v>
      </c>
      <c r="M61" s="233">
        <v>2</v>
      </c>
      <c r="N61" s="233">
        <v>30</v>
      </c>
      <c r="O61" s="233">
        <f>30/2*1.5</f>
        <v>22.5</v>
      </c>
      <c r="P61" s="233" t="s">
        <v>2401</v>
      </c>
      <c r="Q61" s="231"/>
      <c r="R61" s="47"/>
      <c r="S61" s="47"/>
      <c r="T61" s="47"/>
      <c r="U61" s="47"/>
      <c r="V61" s="47"/>
      <c r="W61" s="47"/>
      <c r="X61" s="47"/>
      <c r="Y61" s="47"/>
      <c r="Z61" s="47"/>
    </row>
    <row r="62" spans="1:26" ht="14.25">
      <c r="A62" s="252" t="s">
        <v>3419</v>
      </c>
      <c r="B62" s="233" t="s">
        <v>422</v>
      </c>
      <c r="C62" s="233" t="s">
        <v>3425</v>
      </c>
      <c r="D62" s="362" t="s">
        <v>1775</v>
      </c>
      <c r="E62" s="362" t="s">
        <v>537</v>
      </c>
      <c r="F62" s="362" t="s">
        <v>3426</v>
      </c>
      <c r="G62" s="362" t="s">
        <v>2239</v>
      </c>
      <c r="H62" s="366" t="s">
        <v>3427</v>
      </c>
      <c r="I62" s="233" t="s">
        <v>3428</v>
      </c>
      <c r="J62" s="233" t="s">
        <v>3429</v>
      </c>
      <c r="K62" s="233">
        <v>2</v>
      </c>
      <c r="L62" s="233">
        <v>2</v>
      </c>
      <c r="M62" s="233">
        <v>2</v>
      </c>
      <c r="N62" s="233">
        <v>30</v>
      </c>
      <c r="O62" s="233">
        <f>30/2</f>
        <v>15</v>
      </c>
      <c r="P62" s="233" t="s">
        <v>2401</v>
      </c>
      <c r="Q62" s="231"/>
      <c r="R62" s="47"/>
      <c r="S62" s="47"/>
      <c r="T62" s="47"/>
      <c r="U62" s="47"/>
      <c r="V62" s="47"/>
      <c r="W62" s="47"/>
      <c r="X62" s="47"/>
      <c r="Y62" s="47"/>
      <c r="Z62" s="47"/>
    </row>
    <row r="63" spans="1:26" ht="14.25">
      <c r="A63" s="251" t="s">
        <v>2402</v>
      </c>
      <c r="B63" s="233" t="s">
        <v>422</v>
      </c>
      <c r="C63" s="233" t="s">
        <v>1047</v>
      </c>
      <c r="D63" s="362" t="s">
        <v>1134</v>
      </c>
      <c r="E63" s="362" t="s">
        <v>519</v>
      </c>
      <c r="F63" s="362" t="s">
        <v>742</v>
      </c>
      <c r="G63" s="362" t="s">
        <v>831</v>
      </c>
      <c r="H63" s="362" t="s">
        <v>532</v>
      </c>
      <c r="I63" s="233" t="s">
        <v>523</v>
      </c>
      <c r="J63" s="233" t="s">
        <v>3407</v>
      </c>
      <c r="K63" s="233"/>
      <c r="L63" s="233"/>
      <c r="M63" s="233"/>
      <c r="N63" s="233" t="s">
        <v>3430</v>
      </c>
      <c r="O63" s="233">
        <v>67.5</v>
      </c>
      <c r="P63" s="233" t="s">
        <v>2402</v>
      </c>
      <c r="Q63" s="231"/>
      <c r="R63" s="47"/>
      <c r="S63" s="47"/>
      <c r="T63" s="47"/>
      <c r="U63" s="47"/>
      <c r="V63" s="47"/>
      <c r="W63" s="47"/>
      <c r="X63" s="47"/>
      <c r="Y63" s="47"/>
      <c r="Z63" s="47"/>
    </row>
    <row r="64" spans="1:26" ht="14.25">
      <c r="A64" s="251" t="s">
        <v>2402</v>
      </c>
      <c r="B64" s="233" t="s">
        <v>422</v>
      </c>
      <c r="C64" s="233" t="s">
        <v>1047</v>
      </c>
      <c r="D64" s="362" t="s">
        <v>1134</v>
      </c>
      <c r="E64" s="362" t="s">
        <v>537</v>
      </c>
      <c r="F64" s="362" t="s">
        <v>742</v>
      </c>
      <c r="G64" s="362" t="s">
        <v>831</v>
      </c>
      <c r="H64" s="362" t="s">
        <v>538</v>
      </c>
      <c r="I64" s="233" t="s">
        <v>3431</v>
      </c>
      <c r="J64" s="233" t="s">
        <v>3407</v>
      </c>
      <c r="K64" s="233"/>
      <c r="L64" s="233">
        <v>2</v>
      </c>
      <c r="M64" s="233">
        <v>2</v>
      </c>
      <c r="N64" s="233" t="s">
        <v>3430</v>
      </c>
      <c r="O64" s="233">
        <v>45</v>
      </c>
      <c r="P64" s="233" t="s">
        <v>2402</v>
      </c>
      <c r="Q64" s="231"/>
      <c r="R64" s="47"/>
      <c r="S64" s="47"/>
      <c r="T64" s="47"/>
      <c r="U64" s="47"/>
      <c r="V64" s="47"/>
      <c r="W64" s="47"/>
      <c r="X64" s="47"/>
      <c r="Y64" s="47"/>
      <c r="Z64" s="47"/>
    </row>
    <row r="65" spans="1:26" ht="25.5">
      <c r="A65" s="626" t="s">
        <v>3737</v>
      </c>
      <c r="B65" s="190" t="s">
        <v>782</v>
      </c>
      <c r="C65" s="190" t="s">
        <v>1577</v>
      </c>
      <c r="D65" s="437" t="s">
        <v>740</v>
      </c>
      <c r="E65" s="437" t="s">
        <v>1998</v>
      </c>
      <c r="F65" s="437" t="s">
        <v>742</v>
      </c>
      <c r="G65" s="437" t="s">
        <v>831</v>
      </c>
      <c r="H65" s="277" t="s">
        <v>3414</v>
      </c>
      <c r="I65" s="191" t="s">
        <v>744</v>
      </c>
      <c r="J65" s="669">
        <v>44862</v>
      </c>
      <c r="K65" s="190"/>
      <c r="L65" s="190"/>
      <c r="M65" s="190"/>
      <c r="N65" s="233" t="s">
        <v>7785</v>
      </c>
      <c r="O65" s="233">
        <v>112.5</v>
      </c>
      <c r="P65" s="626" t="s">
        <v>3737</v>
      </c>
      <c r="Q65" s="47"/>
      <c r="R65" s="47"/>
      <c r="S65" s="47"/>
      <c r="T65" s="47"/>
      <c r="U65" s="47"/>
      <c r="V65" s="47"/>
      <c r="W65" s="47"/>
      <c r="X65" s="47"/>
      <c r="Y65" s="47"/>
      <c r="Z65" s="47"/>
    </row>
    <row r="66" spans="1:26" ht="165.75">
      <c r="A66" s="626" t="s">
        <v>3755</v>
      </c>
      <c r="B66" s="292" t="s">
        <v>3748</v>
      </c>
      <c r="C66" s="292" t="s">
        <v>7871</v>
      </c>
      <c r="D66" s="555" t="s">
        <v>740</v>
      </c>
      <c r="E66" s="555" t="s">
        <v>7786</v>
      </c>
      <c r="F66" s="555" t="s">
        <v>7787</v>
      </c>
      <c r="G66" s="555"/>
      <c r="H66" s="636" t="s">
        <v>7788</v>
      </c>
      <c r="I66" s="642"/>
      <c r="J66" s="292" t="s">
        <v>7789</v>
      </c>
      <c r="K66" s="292">
        <v>4</v>
      </c>
      <c r="L66" s="292">
        <v>1</v>
      </c>
      <c r="M66" s="292">
        <v>4</v>
      </c>
      <c r="N66" s="292">
        <v>30</v>
      </c>
      <c r="O66" s="292">
        <f t="shared" ref="O66:O68" si="0">N66*2/K66</f>
        <v>15</v>
      </c>
      <c r="P66" s="626" t="s">
        <v>3755</v>
      </c>
      <c r="Q66" s="47"/>
      <c r="R66" s="47"/>
      <c r="S66" s="47"/>
      <c r="T66" s="47"/>
      <c r="U66" s="47"/>
      <c r="V66" s="47"/>
      <c r="W66" s="47"/>
      <c r="X66" s="47"/>
      <c r="Y66" s="47"/>
      <c r="Z66" s="47"/>
    </row>
    <row r="67" spans="1:26" ht="153">
      <c r="A67" s="626" t="s">
        <v>3755</v>
      </c>
      <c r="B67" s="292" t="s">
        <v>3748</v>
      </c>
      <c r="C67" s="292" t="s">
        <v>7871</v>
      </c>
      <c r="D67" s="555" t="s">
        <v>740</v>
      </c>
      <c r="E67" s="555" t="s">
        <v>7790</v>
      </c>
      <c r="F67" s="555" t="s">
        <v>7787</v>
      </c>
      <c r="G67" s="555"/>
      <c r="H67" s="636" t="s">
        <v>7788</v>
      </c>
      <c r="I67" s="642"/>
      <c r="J67" s="292" t="s">
        <v>7789</v>
      </c>
      <c r="K67" s="292">
        <v>4</v>
      </c>
      <c r="L67" s="292">
        <v>1</v>
      </c>
      <c r="M67" s="292">
        <v>4</v>
      </c>
      <c r="N67" s="292">
        <v>30</v>
      </c>
      <c r="O67" s="292">
        <f t="shared" si="0"/>
        <v>15</v>
      </c>
      <c r="P67" s="626" t="s">
        <v>3755</v>
      </c>
      <c r="Q67" s="47"/>
      <c r="R67" s="47"/>
      <c r="S67" s="47"/>
      <c r="T67" s="47"/>
      <c r="U67" s="47"/>
      <c r="V67" s="47"/>
      <c r="W67" s="47"/>
      <c r="X67" s="47"/>
      <c r="Y67" s="47"/>
      <c r="Z67" s="47"/>
    </row>
    <row r="68" spans="1:26" ht="114.75">
      <c r="A68" s="626" t="s">
        <v>3755</v>
      </c>
      <c r="B68" s="292" t="s">
        <v>3748</v>
      </c>
      <c r="C68" s="292" t="s">
        <v>7871</v>
      </c>
      <c r="D68" s="555" t="s">
        <v>740</v>
      </c>
      <c r="E68" s="555" t="s">
        <v>7791</v>
      </c>
      <c r="F68" s="555" t="s">
        <v>7787</v>
      </c>
      <c r="G68" s="555"/>
      <c r="H68" s="636" t="s">
        <v>7788</v>
      </c>
      <c r="I68" s="642"/>
      <c r="J68" s="292" t="s">
        <v>7789</v>
      </c>
      <c r="K68" s="292">
        <v>3</v>
      </c>
      <c r="L68" s="292">
        <v>1</v>
      </c>
      <c r="M68" s="292">
        <v>3</v>
      </c>
      <c r="N68" s="292">
        <v>30</v>
      </c>
      <c r="O68" s="292">
        <f t="shared" si="0"/>
        <v>20</v>
      </c>
      <c r="P68" s="626" t="s">
        <v>3755</v>
      </c>
      <c r="Q68" s="47"/>
      <c r="R68" s="47"/>
      <c r="S68" s="47"/>
      <c r="T68" s="47"/>
      <c r="U68" s="47"/>
      <c r="V68" s="47"/>
      <c r="W68" s="47"/>
      <c r="X68" s="47"/>
      <c r="Y68" s="47"/>
      <c r="Z68" s="47"/>
    </row>
    <row r="69" spans="1:26" ht="191.25">
      <c r="A69" s="626" t="s">
        <v>3755</v>
      </c>
      <c r="B69" s="292" t="s">
        <v>3748</v>
      </c>
      <c r="C69" s="292" t="s">
        <v>7872</v>
      </c>
      <c r="D69" s="555" t="s">
        <v>740</v>
      </c>
      <c r="E69" s="555" t="s">
        <v>7792</v>
      </c>
      <c r="F69" s="555" t="s">
        <v>7793</v>
      </c>
      <c r="G69" s="555"/>
      <c r="H69" s="292" t="s">
        <v>7794</v>
      </c>
      <c r="I69" s="292"/>
      <c r="J69" s="292" t="s">
        <v>7795</v>
      </c>
      <c r="K69" s="292">
        <v>4</v>
      </c>
      <c r="L69" s="292">
        <v>1</v>
      </c>
      <c r="M69" s="292">
        <v>4</v>
      </c>
      <c r="N69" s="292">
        <v>30</v>
      </c>
      <c r="O69" s="292">
        <f t="shared" ref="O69:O72" si="1">N69*1.5/K69</f>
        <v>11.25</v>
      </c>
      <c r="P69" s="626" t="s">
        <v>3755</v>
      </c>
      <c r="Q69" s="47"/>
      <c r="R69" s="47"/>
      <c r="S69" s="47"/>
      <c r="T69" s="47"/>
      <c r="U69" s="47"/>
      <c r="V69" s="47"/>
      <c r="W69" s="47"/>
      <c r="X69" s="47"/>
      <c r="Y69" s="47"/>
      <c r="Z69" s="47"/>
    </row>
    <row r="70" spans="1:26" ht="15.75" customHeight="1">
      <c r="A70" s="626" t="s">
        <v>3755</v>
      </c>
      <c r="B70" s="292" t="s">
        <v>3748</v>
      </c>
      <c r="C70" s="471" t="s">
        <v>7873</v>
      </c>
      <c r="D70" s="555" t="s">
        <v>740</v>
      </c>
      <c r="E70" s="555" t="s">
        <v>7796</v>
      </c>
      <c r="F70" s="555" t="s">
        <v>7797</v>
      </c>
      <c r="G70" s="555"/>
      <c r="H70" s="292" t="s">
        <v>7798</v>
      </c>
      <c r="I70" s="292"/>
      <c r="J70" s="292" t="s">
        <v>7799</v>
      </c>
      <c r="K70" s="292">
        <v>2</v>
      </c>
      <c r="L70" s="292">
        <v>1</v>
      </c>
      <c r="M70" s="292">
        <v>2</v>
      </c>
      <c r="N70" s="292">
        <v>30</v>
      </c>
      <c r="O70" s="292">
        <f t="shared" si="1"/>
        <v>22.5</v>
      </c>
      <c r="P70" s="626" t="s">
        <v>3755</v>
      </c>
      <c r="Q70" s="47"/>
      <c r="R70" s="47"/>
      <c r="S70" s="47"/>
      <c r="T70" s="47"/>
      <c r="U70" s="47"/>
      <c r="V70" s="47"/>
      <c r="W70" s="47"/>
      <c r="X70" s="47"/>
      <c r="Y70" s="47"/>
      <c r="Z70" s="47"/>
    </row>
    <row r="71" spans="1:26" ht="15.75" customHeight="1">
      <c r="A71" s="626" t="s">
        <v>3755</v>
      </c>
      <c r="B71" s="292" t="s">
        <v>3748</v>
      </c>
      <c r="C71" s="292" t="s">
        <v>3403</v>
      </c>
      <c r="D71" s="555" t="s">
        <v>740</v>
      </c>
      <c r="E71" s="555" t="s">
        <v>7800</v>
      </c>
      <c r="F71" s="555" t="s">
        <v>599</v>
      </c>
      <c r="G71" s="555"/>
      <c r="H71" s="292" t="s">
        <v>532</v>
      </c>
      <c r="I71" s="292"/>
      <c r="J71" s="292" t="s">
        <v>7801</v>
      </c>
      <c r="K71" s="292">
        <v>2</v>
      </c>
      <c r="L71" s="292">
        <v>2</v>
      </c>
      <c r="M71" s="292">
        <v>2</v>
      </c>
      <c r="N71" s="292">
        <v>30</v>
      </c>
      <c r="O71" s="292">
        <f t="shared" si="1"/>
        <v>22.5</v>
      </c>
      <c r="P71" s="626" t="s">
        <v>3755</v>
      </c>
      <c r="Q71" s="47"/>
      <c r="R71" s="47"/>
      <c r="S71" s="47"/>
      <c r="T71" s="47"/>
      <c r="U71" s="47"/>
      <c r="V71" s="47"/>
      <c r="W71" s="47"/>
      <c r="X71" s="47"/>
      <c r="Y71" s="47"/>
      <c r="Z71" s="47"/>
    </row>
    <row r="72" spans="1:26" ht="15.75" customHeight="1">
      <c r="A72" s="626" t="s">
        <v>3755</v>
      </c>
      <c r="B72" s="292" t="s">
        <v>3748</v>
      </c>
      <c r="C72" s="292" t="s">
        <v>3403</v>
      </c>
      <c r="D72" s="555" t="s">
        <v>740</v>
      </c>
      <c r="E72" s="448" t="s">
        <v>7802</v>
      </c>
      <c r="F72" s="555" t="s">
        <v>599</v>
      </c>
      <c r="G72" s="555"/>
      <c r="H72" s="292" t="s">
        <v>532</v>
      </c>
      <c r="I72" s="555"/>
      <c r="J72" s="292" t="s">
        <v>7801</v>
      </c>
      <c r="K72" s="292">
        <v>2</v>
      </c>
      <c r="L72" s="292">
        <v>2</v>
      </c>
      <c r="M72" s="292">
        <v>2</v>
      </c>
      <c r="N72" s="292">
        <v>30</v>
      </c>
      <c r="O72" s="292">
        <f t="shared" si="1"/>
        <v>22.5</v>
      </c>
      <c r="P72" s="626" t="s">
        <v>3755</v>
      </c>
      <c r="Q72" s="47"/>
      <c r="R72" s="47"/>
      <c r="S72" s="47"/>
      <c r="T72" s="47"/>
      <c r="U72" s="47"/>
      <c r="V72" s="47"/>
      <c r="W72" s="47"/>
      <c r="X72" s="47"/>
      <c r="Y72" s="47"/>
      <c r="Z72" s="47"/>
    </row>
    <row r="73" spans="1:26" ht="15.75" customHeight="1">
      <c r="A73" s="626" t="s">
        <v>3755</v>
      </c>
      <c r="B73" s="292" t="s">
        <v>3748</v>
      </c>
      <c r="C73" s="292" t="s">
        <v>3403</v>
      </c>
      <c r="D73" s="555" t="s">
        <v>740</v>
      </c>
      <c r="E73" s="448" t="s">
        <v>7803</v>
      </c>
      <c r="F73" s="555" t="s">
        <v>599</v>
      </c>
      <c r="G73" s="555" t="s">
        <v>7804</v>
      </c>
      <c r="H73" s="292" t="s">
        <v>532</v>
      </c>
      <c r="I73" s="555" t="s">
        <v>744</v>
      </c>
      <c r="J73" s="292" t="s">
        <v>7801</v>
      </c>
      <c r="K73" s="292">
        <v>1</v>
      </c>
      <c r="L73" s="292">
        <v>1</v>
      </c>
      <c r="M73" s="292">
        <v>1</v>
      </c>
      <c r="N73" s="292">
        <v>100</v>
      </c>
      <c r="O73" s="292">
        <f>(N73/K73)*1.5*1.5</f>
        <v>225</v>
      </c>
      <c r="P73" s="626" t="s">
        <v>3755</v>
      </c>
      <c r="Q73" s="47"/>
      <c r="R73" s="47"/>
      <c r="S73" s="47"/>
      <c r="T73" s="47"/>
      <c r="U73" s="47"/>
      <c r="V73" s="47"/>
      <c r="W73" s="47"/>
      <c r="X73" s="47"/>
      <c r="Y73" s="47"/>
      <c r="Z73" s="47"/>
    </row>
    <row r="74" spans="1:26" ht="15.75" customHeight="1">
      <c r="A74" s="626" t="s">
        <v>3755</v>
      </c>
      <c r="B74" s="292" t="s">
        <v>3748</v>
      </c>
      <c r="C74" s="292" t="s">
        <v>7871</v>
      </c>
      <c r="D74" s="555" t="s">
        <v>740</v>
      </c>
      <c r="E74" s="448" t="s">
        <v>7805</v>
      </c>
      <c r="F74" s="555" t="s">
        <v>7787</v>
      </c>
      <c r="G74" s="555" t="s">
        <v>7806</v>
      </c>
      <c r="H74" s="292" t="s">
        <v>7807</v>
      </c>
      <c r="I74" s="555" t="s">
        <v>6476</v>
      </c>
      <c r="J74" s="292" t="s">
        <v>7789</v>
      </c>
      <c r="K74" s="292">
        <v>1</v>
      </c>
      <c r="L74" s="292">
        <v>1</v>
      </c>
      <c r="M74" s="292">
        <v>1</v>
      </c>
      <c r="N74" s="292">
        <v>50</v>
      </c>
      <c r="O74" s="292">
        <f>N74*2*2</f>
        <v>200</v>
      </c>
      <c r="P74" s="626" t="s">
        <v>3755</v>
      </c>
      <c r="Q74" s="47"/>
      <c r="R74" s="47"/>
      <c r="S74" s="47"/>
      <c r="T74" s="47"/>
      <c r="U74" s="47"/>
      <c r="V74" s="47"/>
      <c r="W74" s="47"/>
      <c r="X74" s="47"/>
      <c r="Y74" s="47"/>
      <c r="Z74" s="47"/>
    </row>
    <row r="75" spans="1:26" ht="15.75" customHeight="1">
      <c r="A75" s="626" t="s">
        <v>3755</v>
      </c>
      <c r="B75" s="292" t="s">
        <v>3748</v>
      </c>
      <c r="C75" s="292" t="s">
        <v>7874</v>
      </c>
      <c r="D75" s="555" t="s">
        <v>740</v>
      </c>
      <c r="E75" s="448" t="s">
        <v>7805</v>
      </c>
      <c r="F75" s="555" t="s">
        <v>7808</v>
      </c>
      <c r="G75" s="555" t="s">
        <v>743</v>
      </c>
      <c r="H75" s="292" t="s">
        <v>7809</v>
      </c>
      <c r="I75" s="555" t="s">
        <v>6476</v>
      </c>
      <c r="J75" s="292" t="s">
        <v>7810</v>
      </c>
      <c r="K75" s="292">
        <v>1</v>
      </c>
      <c r="L75" s="292">
        <v>1</v>
      </c>
      <c r="M75" s="292">
        <v>1</v>
      </c>
      <c r="N75" s="292">
        <v>50</v>
      </c>
      <c r="O75" s="292">
        <f>N75*1.5*1.5</f>
        <v>112.5</v>
      </c>
      <c r="P75" s="626" t="s">
        <v>3755</v>
      </c>
      <c r="Q75" s="47"/>
      <c r="R75" s="47"/>
      <c r="S75" s="47"/>
      <c r="T75" s="47"/>
      <c r="U75" s="47"/>
      <c r="V75" s="47"/>
      <c r="W75" s="47"/>
      <c r="X75" s="47"/>
      <c r="Y75" s="47"/>
      <c r="Z75" s="47"/>
    </row>
    <row r="76" spans="1:26" ht="15.75" customHeight="1">
      <c r="A76" s="626" t="s">
        <v>3813</v>
      </c>
      <c r="B76" s="471" t="s">
        <v>782</v>
      </c>
      <c r="C76" s="471" t="s">
        <v>1577</v>
      </c>
      <c r="D76" s="670" t="s">
        <v>740</v>
      </c>
      <c r="E76" s="670" t="s">
        <v>7811</v>
      </c>
      <c r="F76" s="670" t="s">
        <v>742</v>
      </c>
      <c r="G76" s="670" t="s">
        <v>831</v>
      </c>
      <c r="H76" s="521" t="s">
        <v>3414</v>
      </c>
      <c r="I76" s="652" t="s">
        <v>744</v>
      </c>
      <c r="J76" s="471" t="s">
        <v>7812</v>
      </c>
      <c r="K76" s="471"/>
      <c r="L76" s="471"/>
      <c r="M76" s="471"/>
      <c r="N76" s="299" t="s">
        <v>7813</v>
      </c>
      <c r="O76" s="299">
        <v>112.5</v>
      </c>
      <c r="P76" s="626" t="s">
        <v>3813</v>
      </c>
      <c r="Q76" s="47"/>
      <c r="R76" s="47"/>
      <c r="S76" s="47"/>
      <c r="T76" s="47"/>
      <c r="U76" s="47"/>
      <c r="V76" s="47"/>
      <c r="W76" s="47"/>
      <c r="X76" s="47"/>
      <c r="Y76" s="47"/>
      <c r="Z76" s="47"/>
    </row>
    <row r="77" spans="1:26" ht="15.75" customHeight="1">
      <c r="A77" s="626" t="s">
        <v>5504</v>
      </c>
      <c r="B77" s="292" t="s">
        <v>782</v>
      </c>
      <c r="C77" s="292" t="s">
        <v>7875</v>
      </c>
      <c r="D77" s="555"/>
      <c r="E77" s="555" t="s">
        <v>7814</v>
      </c>
      <c r="F77" s="555" t="s">
        <v>742</v>
      </c>
      <c r="G77" s="555"/>
      <c r="H77" s="671" t="s">
        <v>541</v>
      </c>
      <c r="I77" s="642"/>
      <c r="J77" s="292" t="s">
        <v>2241</v>
      </c>
      <c r="K77" s="292"/>
      <c r="L77" s="292"/>
      <c r="M77" s="292"/>
      <c r="N77" s="626">
        <v>20</v>
      </c>
      <c r="O77" s="626">
        <v>20</v>
      </c>
      <c r="P77" s="626" t="s">
        <v>5504</v>
      </c>
      <c r="Q77" s="47"/>
      <c r="R77" s="47"/>
      <c r="S77" s="47"/>
      <c r="T77" s="47"/>
      <c r="U77" s="47"/>
      <c r="V77" s="47"/>
      <c r="W77" s="47"/>
      <c r="X77" s="47"/>
      <c r="Y77" s="47"/>
      <c r="Z77" s="47"/>
    </row>
    <row r="78" spans="1:26" ht="15.75" customHeight="1">
      <c r="A78" s="626" t="s">
        <v>5504</v>
      </c>
      <c r="B78" s="292" t="s">
        <v>782</v>
      </c>
      <c r="C78" s="292" t="s">
        <v>7876</v>
      </c>
      <c r="D78" s="555" t="s">
        <v>1134</v>
      </c>
      <c r="E78" s="555" t="s">
        <v>537</v>
      </c>
      <c r="F78" s="555" t="s">
        <v>742</v>
      </c>
      <c r="G78" s="555"/>
      <c r="H78" s="296" t="s">
        <v>7815</v>
      </c>
      <c r="I78" s="292"/>
      <c r="J78" s="292" t="s">
        <v>3407</v>
      </c>
      <c r="K78" s="292">
        <v>2</v>
      </c>
      <c r="L78" s="292">
        <v>2</v>
      </c>
      <c r="M78" s="292">
        <v>2</v>
      </c>
      <c r="N78" s="626">
        <v>45</v>
      </c>
      <c r="O78" s="626">
        <v>22.5</v>
      </c>
      <c r="P78" s="626" t="s">
        <v>5504</v>
      </c>
      <c r="Q78" s="47"/>
      <c r="R78" s="47"/>
      <c r="S78" s="47"/>
      <c r="T78" s="47"/>
      <c r="U78" s="47"/>
      <c r="V78" s="47"/>
      <c r="W78" s="47"/>
      <c r="X78" s="47"/>
      <c r="Y78" s="47"/>
      <c r="Z78" s="47"/>
    </row>
    <row r="79" spans="1:26" ht="15.75" customHeight="1">
      <c r="A79" s="626" t="s">
        <v>3824</v>
      </c>
      <c r="B79" s="292" t="s">
        <v>782</v>
      </c>
      <c r="C79" s="292" t="s">
        <v>830</v>
      </c>
      <c r="D79" s="555" t="s">
        <v>3404</v>
      </c>
      <c r="E79" s="555" t="s">
        <v>1998</v>
      </c>
      <c r="F79" s="555" t="s">
        <v>742</v>
      </c>
      <c r="G79" s="555" t="s">
        <v>7816</v>
      </c>
      <c r="H79" s="521" t="s">
        <v>532</v>
      </c>
      <c r="I79" s="642" t="s">
        <v>744</v>
      </c>
      <c r="J79" s="672">
        <v>44862</v>
      </c>
      <c r="K79" s="292"/>
      <c r="L79" s="292">
        <v>31</v>
      </c>
      <c r="M79" s="292">
        <v>156</v>
      </c>
      <c r="N79" s="626">
        <v>50</v>
      </c>
      <c r="O79" s="626">
        <f>N79*1.5*1.5</f>
        <v>112.5</v>
      </c>
      <c r="P79" s="626" t="s">
        <v>3824</v>
      </c>
      <c r="Q79" s="47"/>
      <c r="R79" s="47"/>
      <c r="S79" s="47"/>
      <c r="T79" s="47"/>
      <c r="U79" s="47"/>
      <c r="V79" s="47"/>
      <c r="W79" s="47"/>
      <c r="X79" s="47"/>
      <c r="Y79" s="47"/>
      <c r="Z79" s="47"/>
    </row>
    <row r="80" spans="1:26" ht="15.75" customHeight="1">
      <c r="A80" s="626" t="s">
        <v>3824</v>
      </c>
      <c r="B80" s="292" t="s">
        <v>782</v>
      </c>
      <c r="C80" s="292" t="s">
        <v>830</v>
      </c>
      <c r="D80" s="555" t="s">
        <v>3404</v>
      </c>
      <c r="E80" s="555" t="s">
        <v>7817</v>
      </c>
      <c r="F80" s="555" t="s">
        <v>742</v>
      </c>
      <c r="G80" s="555" t="s">
        <v>7816</v>
      </c>
      <c r="H80" s="521" t="s">
        <v>538</v>
      </c>
      <c r="I80" s="292"/>
      <c r="J80" s="672">
        <v>44862</v>
      </c>
      <c r="K80" s="292"/>
      <c r="L80" s="292">
        <v>1</v>
      </c>
      <c r="M80" s="292">
        <v>1</v>
      </c>
      <c r="N80" s="626">
        <v>20</v>
      </c>
      <c r="O80" s="626">
        <f>N80*1.5</f>
        <v>30</v>
      </c>
      <c r="P80" s="626" t="s">
        <v>3824</v>
      </c>
      <c r="Q80" s="47"/>
      <c r="R80" s="47"/>
      <c r="S80" s="47"/>
      <c r="T80" s="47"/>
      <c r="U80" s="47"/>
      <c r="V80" s="47"/>
      <c r="W80" s="47"/>
      <c r="X80" s="47"/>
      <c r="Y80" s="47"/>
      <c r="Z80" s="47"/>
    </row>
    <row r="81" spans="1:26" ht="15.75" customHeight="1">
      <c r="A81" s="626" t="s">
        <v>3824</v>
      </c>
      <c r="B81" s="292" t="s">
        <v>782</v>
      </c>
      <c r="C81" s="292" t="s">
        <v>7877</v>
      </c>
      <c r="D81" s="292" t="s">
        <v>3413</v>
      </c>
      <c r="E81" s="292" t="s">
        <v>7818</v>
      </c>
      <c r="F81" s="555" t="s">
        <v>742</v>
      </c>
      <c r="G81" s="555" t="s">
        <v>7816</v>
      </c>
      <c r="H81" s="269" t="s">
        <v>541</v>
      </c>
      <c r="I81" s="292"/>
      <c r="J81" s="672">
        <v>44834</v>
      </c>
      <c r="K81" s="292"/>
      <c r="L81" s="292">
        <v>1</v>
      </c>
      <c r="M81" s="292">
        <v>1</v>
      </c>
      <c r="N81" s="626">
        <v>20</v>
      </c>
      <c r="O81" s="626">
        <v>20</v>
      </c>
      <c r="P81" s="626" t="s">
        <v>3824</v>
      </c>
      <c r="Q81" s="47"/>
      <c r="R81" s="47"/>
      <c r="S81" s="47"/>
      <c r="T81" s="47"/>
      <c r="U81" s="47"/>
      <c r="V81" s="47"/>
      <c r="W81" s="47"/>
      <c r="X81" s="47"/>
      <c r="Y81" s="47"/>
      <c r="Z81" s="47"/>
    </row>
    <row r="82" spans="1:26" ht="15.75" customHeight="1">
      <c r="A82" s="626" t="s">
        <v>7725</v>
      </c>
      <c r="B82" s="292" t="s">
        <v>782</v>
      </c>
      <c r="C82" s="292" t="s">
        <v>1047</v>
      </c>
      <c r="D82" s="555" t="s">
        <v>1775</v>
      </c>
      <c r="E82" s="555" t="s">
        <v>741</v>
      </c>
      <c r="F82" s="555" t="s">
        <v>2238</v>
      </c>
      <c r="G82" s="555" t="s">
        <v>831</v>
      </c>
      <c r="H82" s="290" t="s">
        <v>7819</v>
      </c>
      <c r="I82" s="642" t="s">
        <v>833</v>
      </c>
      <c r="J82" s="672">
        <v>44862</v>
      </c>
      <c r="K82" s="292"/>
      <c r="L82" s="292"/>
      <c r="M82" s="292"/>
      <c r="N82" s="626" t="s">
        <v>835</v>
      </c>
      <c r="O82" s="626">
        <v>113</v>
      </c>
      <c r="P82" s="626" t="s">
        <v>7725</v>
      </c>
      <c r="Q82" s="47"/>
      <c r="R82" s="47"/>
      <c r="S82" s="47"/>
      <c r="T82" s="47"/>
      <c r="U82" s="47"/>
      <c r="V82" s="47"/>
      <c r="W82" s="47"/>
      <c r="X82" s="47"/>
      <c r="Y82" s="47"/>
      <c r="Z82" s="47"/>
    </row>
    <row r="83" spans="1:26" ht="15.75" customHeight="1">
      <c r="A83" s="626" t="s">
        <v>7725</v>
      </c>
      <c r="B83" s="292" t="s">
        <v>782</v>
      </c>
      <c r="C83" s="292" t="s">
        <v>1047</v>
      </c>
      <c r="D83" s="555" t="s">
        <v>1775</v>
      </c>
      <c r="E83" s="555" t="s">
        <v>7820</v>
      </c>
      <c r="F83" s="555"/>
      <c r="G83" s="555"/>
      <c r="H83" s="292"/>
      <c r="I83" s="292"/>
      <c r="J83" s="292"/>
      <c r="K83" s="292"/>
      <c r="L83" s="292"/>
      <c r="M83" s="292"/>
      <c r="N83" s="626" t="s">
        <v>843</v>
      </c>
      <c r="O83" s="626">
        <v>45</v>
      </c>
      <c r="P83" s="626" t="s">
        <v>7725</v>
      </c>
      <c r="Q83" s="47"/>
      <c r="R83" s="47"/>
      <c r="S83" s="47"/>
      <c r="T83" s="47"/>
      <c r="U83" s="47"/>
      <c r="V83" s="47"/>
      <c r="W83" s="47"/>
      <c r="X83" s="47"/>
      <c r="Y83" s="47"/>
      <c r="Z83" s="47"/>
    </row>
    <row r="84" spans="1:26" ht="15.75" customHeight="1">
      <c r="A84" s="626" t="s">
        <v>2176</v>
      </c>
      <c r="B84" s="292" t="s">
        <v>782</v>
      </c>
      <c r="C84" s="292" t="s">
        <v>1577</v>
      </c>
      <c r="D84" s="555" t="s">
        <v>740</v>
      </c>
      <c r="E84" s="555" t="s">
        <v>1998</v>
      </c>
      <c r="F84" s="555" t="s">
        <v>742</v>
      </c>
      <c r="G84" s="555" t="s">
        <v>831</v>
      </c>
      <c r="H84" s="521" t="s">
        <v>3414</v>
      </c>
      <c r="I84" s="642" t="s">
        <v>744</v>
      </c>
      <c r="J84" s="292" t="s">
        <v>3407</v>
      </c>
      <c r="K84" s="292"/>
      <c r="L84" s="292"/>
      <c r="M84" s="292"/>
      <c r="N84" s="626">
        <f>50*1.5*1.5</f>
        <v>112.5</v>
      </c>
      <c r="O84" s="626">
        <f>N84</f>
        <v>112.5</v>
      </c>
      <c r="P84" s="626" t="s">
        <v>2176</v>
      </c>
      <c r="Q84" s="47"/>
      <c r="R84" s="47"/>
      <c r="S84" s="47"/>
      <c r="T84" s="47"/>
      <c r="U84" s="47"/>
      <c r="V84" s="47"/>
      <c r="W84" s="47"/>
      <c r="X84" s="47"/>
      <c r="Y84" s="47"/>
      <c r="Z84" s="47"/>
    </row>
    <row r="85" spans="1:26" ht="15.75" customHeight="1">
      <c r="A85" s="626" t="s">
        <v>2176</v>
      </c>
      <c r="B85" s="292" t="s">
        <v>782</v>
      </c>
      <c r="C85" s="292" t="s">
        <v>1577</v>
      </c>
      <c r="D85" s="555" t="s">
        <v>740</v>
      </c>
      <c r="E85" s="555" t="s">
        <v>7821</v>
      </c>
      <c r="F85" s="555" t="s">
        <v>742</v>
      </c>
      <c r="G85" s="555" t="s">
        <v>831</v>
      </c>
      <c r="H85" s="292" t="s">
        <v>538</v>
      </c>
      <c r="I85" s="292"/>
      <c r="J85" s="292" t="s">
        <v>3407</v>
      </c>
      <c r="K85" s="292"/>
      <c r="L85" s="292">
        <v>2</v>
      </c>
      <c r="M85" s="292">
        <v>2</v>
      </c>
      <c r="N85" s="626">
        <f>30*1.5</f>
        <v>45</v>
      </c>
      <c r="O85" s="626">
        <f>N85/2</f>
        <v>22.5</v>
      </c>
      <c r="P85" s="626" t="s">
        <v>2176</v>
      </c>
      <c r="Q85" s="47"/>
      <c r="R85" s="47"/>
      <c r="S85" s="47"/>
      <c r="T85" s="47"/>
      <c r="U85" s="47"/>
      <c r="V85" s="47"/>
      <c r="W85" s="47"/>
      <c r="X85" s="47"/>
      <c r="Y85" s="47"/>
      <c r="Z85" s="47"/>
    </row>
    <row r="86" spans="1:26" ht="15.75" customHeight="1">
      <c r="A86" s="626" t="s">
        <v>3851</v>
      </c>
      <c r="B86" s="292" t="s">
        <v>782</v>
      </c>
      <c r="C86" s="296" t="s">
        <v>739</v>
      </c>
      <c r="D86" s="555" t="s">
        <v>1775</v>
      </c>
      <c r="E86" s="555" t="s">
        <v>519</v>
      </c>
      <c r="F86" s="555" t="s">
        <v>2238</v>
      </c>
      <c r="G86" s="555"/>
      <c r="H86" s="671" t="s">
        <v>535</v>
      </c>
      <c r="I86" s="642" t="s">
        <v>833</v>
      </c>
      <c r="J86" s="407" t="s">
        <v>1578</v>
      </c>
      <c r="K86" s="292"/>
      <c r="L86" s="292"/>
      <c r="M86" s="292"/>
      <c r="N86" s="626">
        <v>50</v>
      </c>
      <c r="O86" s="626">
        <f>N86*1.5*1.5</f>
        <v>112.5</v>
      </c>
      <c r="P86" s="626" t="s">
        <v>3851</v>
      </c>
      <c r="Q86" s="47"/>
      <c r="R86" s="47"/>
      <c r="S86" s="47"/>
      <c r="T86" s="47"/>
      <c r="U86" s="47"/>
      <c r="V86" s="47"/>
      <c r="W86" s="47"/>
      <c r="X86" s="47"/>
      <c r="Y86" s="47"/>
      <c r="Z86" s="47"/>
    </row>
    <row r="87" spans="1:26" ht="15.75" customHeight="1">
      <c r="A87" s="626" t="s">
        <v>3851</v>
      </c>
      <c r="B87" s="292" t="s">
        <v>782</v>
      </c>
      <c r="C87" s="296" t="s">
        <v>739</v>
      </c>
      <c r="D87" s="555" t="s">
        <v>1775</v>
      </c>
      <c r="E87" s="555" t="s">
        <v>537</v>
      </c>
      <c r="F87" s="555" t="s">
        <v>2238</v>
      </c>
      <c r="G87" s="555"/>
      <c r="H87" s="671" t="s">
        <v>535</v>
      </c>
      <c r="I87" s="292" t="s">
        <v>537</v>
      </c>
      <c r="J87" s="407" t="s">
        <v>1578</v>
      </c>
      <c r="K87" s="292">
        <v>2</v>
      </c>
      <c r="L87" s="292">
        <v>2</v>
      </c>
      <c r="M87" s="292">
        <v>2</v>
      </c>
      <c r="N87" s="626">
        <v>30</v>
      </c>
      <c r="O87" s="626">
        <f>1.5*N87/2</f>
        <v>22.5</v>
      </c>
      <c r="P87" s="626" t="s">
        <v>3851</v>
      </c>
      <c r="Q87" s="47"/>
      <c r="R87" s="47"/>
      <c r="S87" s="47"/>
      <c r="T87" s="47"/>
      <c r="U87" s="47"/>
      <c r="V87" s="47"/>
      <c r="W87" s="47"/>
      <c r="X87" s="47"/>
      <c r="Y87" s="47"/>
      <c r="Z87" s="47"/>
    </row>
    <row r="88" spans="1:26" ht="15.75" customHeight="1">
      <c r="A88" s="626" t="s">
        <v>3869</v>
      </c>
      <c r="B88" s="292" t="s">
        <v>3862</v>
      </c>
      <c r="C88" s="292" t="s">
        <v>7878</v>
      </c>
      <c r="D88" s="555" t="s">
        <v>1775</v>
      </c>
      <c r="E88" s="555" t="s">
        <v>7822</v>
      </c>
      <c r="F88" s="555" t="s">
        <v>7823</v>
      </c>
      <c r="G88" s="555" t="s">
        <v>3448</v>
      </c>
      <c r="H88" s="521" t="s">
        <v>7824</v>
      </c>
      <c r="I88" s="642" t="s">
        <v>7825</v>
      </c>
      <c r="J88" s="673">
        <v>44835</v>
      </c>
      <c r="K88" s="292">
        <v>1</v>
      </c>
      <c r="L88" s="292">
        <v>1</v>
      </c>
      <c r="M88" s="292"/>
      <c r="N88" s="626" t="s">
        <v>7826</v>
      </c>
      <c r="O88" s="626">
        <f>30*1.5*1.5</f>
        <v>67.5</v>
      </c>
      <c r="P88" s="626" t="s">
        <v>3869</v>
      </c>
      <c r="Q88" s="47"/>
      <c r="R88" s="47"/>
      <c r="S88" s="47"/>
      <c r="T88" s="47"/>
      <c r="U88" s="47"/>
      <c r="V88" s="47"/>
      <c r="W88" s="47"/>
      <c r="X88" s="47"/>
      <c r="Y88" s="47"/>
      <c r="Z88" s="47"/>
    </row>
    <row r="89" spans="1:26" ht="15.75" customHeight="1">
      <c r="A89" s="626" t="s">
        <v>3869</v>
      </c>
      <c r="B89" s="292" t="s">
        <v>3862</v>
      </c>
      <c r="C89" s="292" t="s">
        <v>7878</v>
      </c>
      <c r="D89" s="555" t="s">
        <v>7879</v>
      </c>
      <c r="E89" s="555" t="s">
        <v>7821</v>
      </c>
      <c r="F89" s="555" t="s">
        <v>7823</v>
      </c>
      <c r="G89" s="555"/>
      <c r="H89" s="269" t="s">
        <v>7824</v>
      </c>
      <c r="I89" s="292" t="s">
        <v>7827</v>
      </c>
      <c r="J89" s="673">
        <v>44835</v>
      </c>
      <c r="K89" s="292">
        <v>1</v>
      </c>
      <c r="L89" s="292">
        <v>1</v>
      </c>
      <c r="M89" s="292"/>
      <c r="N89" s="626">
        <v>30</v>
      </c>
      <c r="O89" s="626">
        <f>30*1.5</f>
        <v>45</v>
      </c>
      <c r="P89" s="626" t="s">
        <v>3869</v>
      </c>
      <c r="Q89" s="47"/>
      <c r="R89" s="47"/>
      <c r="S89" s="47"/>
      <c r="T89" s="47"/>
      <c r="U89" s="47"/>
      <c r="V89" s="47"/>
      <c r="W89" s="47"/>
      <c r="X89" s="47"/>
      <c r="Y89" s="47"/>
      <c r="Z89" s="47"/>
    </row>
    <row r="90" spans="1:26" ht="15.75" customHeight="1">
      <c r="A90" s="626" t="s">
        <v>3887</v>
      </c>
      <c r="B90" s="292" t="s">
        <v>3882</v>
      </c>
      <c r="C90" s="471" t="s">
        <v>7880</v>
      </c>
      <c r="D90" s="555" t="s">
        <v>7881</v>
      </c>
      <c r="E90" s="555" t="s">
        <v>7828</v>
      </c>
      <c r="F90" s="450" t="s">
        <v>1048</v>
      </c>
      <c r="G90" s="450"/>
      <c r="H90" s="269" t="s">
        <v>832</v>
      </c>
      <c r="I90" s="292"/>
      <c r="J90" s="672">
        <v>44862</v>
      </c>
      <c r="K90" s="292">
        <v>2</v>
      </c>
      <c r="L90" s="292">
        <v>2</v>
      </c>
      <c r="M90" s="292">
        <v>2</v>
      </c>
      <c r="N90" s="626">
        <v>45</v>
      </c>
      <c r="O90" s="626">
        <f>N90/2</f>
        <v>22.5</v>
      </c>
      <c r="P90" s="626" t="s">
        <v>3887</v>
      </c>
      <c r="Q90" s="47"/>
      <c r="R90" s="47"/>
      <c r="S90" s="47"/>
      <c r="T90" s="47"/>
      <c r="U90" s="47"/>
      <c r="V90" s="47"/>
      <c r="W90" s="47"/>
      <c r="X90" s="47"/>
      <c r="Y90" s="47"/>
      <c r="Z90" s="47"/>
    </row>
    <row r="91" spans="1:26" ht="15.75" customHeight="1">
      <c r="A91" s="626" t="s">
        <v>3887</v>
      </c>
      <c r="B91" s="674" t="s">
        <v>3882</v>
      </c>
      <c r="C91" s="674" t="s">
        <v>7882</v>
      </c>
      <c r="D91" s="675" t="s">
        <v>7881</v>
      </c>
      <c r="E91" s="675" t="s">
        <v>7829</v>
      </c>
      <c r="F91" s="675" t="s">
        <v>7830</v>
      </c>
      <c r="G91" s="675"/>
      <c r="H91" s="671" t="s">
        <v>7831</v>
      </c>
      <c r="I91" s="676"/>
      <c r="J91" s="674" t="s">
        <v>7832</v>
      </c>
      <c r="K91" s="674">
        <v>2</v>
      </c>
      <c r="L91" s="674">
        <v>2</v>
      </c>
      <c r="M91" s="674">
        <v>2</v>
      </c>
      <c r="N91" s="677">
        <v>45</v>
      </c>
      <c r="O91" s="677">
        <v>22.5</v>
      </c>
      <c r="P91" s="626" t="s">
        <v>3887</v>
      </c>
      <c r="Q91" s="47"/>
      <c r="R91" s="47"/>
      <c r="S91" s="47"/>
      <c r="T91" s="47"/>
      <c r="U91" s="47"/>
      <c r="V91" s="47"/>
      <c r="W91" s="47"/>
      <c r="X91" s="47"/>
      <c r="Y91" s="47"/>
      <c r="Z91" s="47"/>
    </row>
    <row r="92" spans="1:26" ht="15.75" customHeight="1">
      <c r="A92" s="626" t="s">
        <v>3887</v>
      </c>
      <c r="B92" s="674"/>
      <c r="C92" s="678" t="s">
        <v>7883</v>
      </c>
      <c r="D92" s="679" t="s">
        <v>7881</v>
      </c>
      <c r="E92" s="679" t="s">
        <v>7833</v>
      </c>
      <c r="F92" s="679" t="s">
        <v>7834</v>
      </c>
      <c r="G92" s="679"/>
      <c r="H92" s="680" t="s">
        <v>7835</v>
      </c>
      <c r="I92" s="674"/>
      <c r="J92" s="674" t="s">
        <v>7836</v>
      </c>
      <c r="K92" s="674">
        <v>3</v>
      </c>
      <c r="L92" s="674">
        <v>3</v>
      </c>
      <c r="M92" s="674">
        <v>3</v>
      </c>
      <c r="N92" s="677">
        <v>45</v>
      </c>
      <c r="O92" s="677">
        <v>15</v>
      </c>
      <c r="P92" s="626" t="s">
        <v>3887</v>
      </c>
      <c r="Q92" s="47"/>
      <c r="R92" s="47"/>
      <c r="S92" s="47"/>
      <c r="T92" s="47"/>
      <c r="U92" s="47"/>
      <c r="V92" s="47"/>
      <c r="W92" s="47"/>
      <c r="X92" s="47"/>
      <c r="Y92" s="47"/>
      <c r="Z92" s="47"/>
    </row>
    <row r="93" spans="1:26" ht="15.75" customHeight="1">
      <c r="A93" s="626" t="s">
        <v>3894</v>
      </c>
      <c r="B93" s="292" t="s">
        <v>782</v>
      </c>
      <c r="C93" s="292" t="s">
        <v>830</v>
      </c>
      <c r="D93" s="555" t="s">
        <v>7884</v>
      </c>
      <c r="E93" s="555" t="s">
        <v>7837</v>
      </c>
      <c r="F93" s="555" t="s">
        <v>7838</v>
      </c>
      <c r="G93" s="555"/>
      <c r="H93" s="521" t="s">
        <v>532</v>
      </c>
      <c r="I93" s="642"/>
      <c r="J93" s="292" t="s">
        <v>3407</v>
      </c>
      <c r="K93" s="292"/>
      <c r="L93" s="292">
        <v>1</v>
      </c>
      <c r="M93" s="292">
        <v>2</v>
      </c>
      <c r="N93" s="626" t="s">
        <v>843</v>
      </c>
      <c r="O93" s="626">
        <f>30*1.5</f>
        <v>45</v>
      </c>
      <c r="P93" s="626" t="s">
        <v>3894</v>
      </c>
      <c r="Q93" s="47"/>
      <c r="R93" s="47"/>
      <c r="S93" s="47"/>
      <c r="T93" s="47"/>
      <c r="U93" s="47"/>
      <c r="V93" s="47"/>
      <c r="W93" s="47"/>
      <c r="X93" s="47"/>
      <c r="Y93" s="47"/>
      <c r="Z93" s="47"/>
    </row>
    <row r="94" spans="1:26" ht="15.75" customHeight="1">
      <c r="A94" s="626" t="s">
        <v>3894</v>
      </c>
      <c r="B94" s="292" t="s">
        <v>782</v>
      </c>
      <c r="C94" s="292" t="s">
        <v>830</v>
      </c>
      <c r="D94" s="555" t="s">
        <v>7884</v>
      </c>
      <c r="E94" s="555" t="s">
        <v>7839</v>
      </c>
      <c r="F94" s="555" t="s">
        <v>7838</v>
      </c>
      <c r="G94" s="555" t="s">
        <v>7840</v>
      </c>
      <c r="H94" s="290" t="s">
        <v>532</v>
      </c>
      <c r="I94" s="292" t="s">
        <v>7032</v>
      </c>
      <c r="J94" s="292" t="s">
        <v>3407</v>
      </c>
      <c r="K94" s="292"/>
      <c r="L94" s="292">
        <v>1</v>
      </c>
      <c r="M94" s="292">
        <v>1</v>
      </c>
      <c r="N94" s="626" t="s">
        <v>835</v>
      </c>
      <c r="O94" s="626">
        <f>50*1.5*1.5</f>
        <v>112.5</v>
      </c>
      <c r="P94" s="626" t="s">
        <v>3894</v>
      </c>
      <c r="Q94" s="47"/>
      <c r="R94" s="47"/>
      <c r="S94" s="47"/>
      <c r="T94" s="47"/>
      <c r="U94" s="47"/>
      <c r="V94" s="47"/>
      <c r="W94" s="47"/>
      <c r="X94" s="47"/>
      <c r="Y94" s="47"/>
      <c r="Z94" s="47"/>
    </row>
    <row r="95" spans="1:26" ht="15.75" customHeight="1">
      <c r="A95" s="626" t="s">
        <v>3894</v>
      </c>
      <c r="B95" s="292" t="s">
        <v>782</v>
      </c>
      <c r="C95" s="292" t="s">
        <v>7885</v>
      </c>
      <c r="D95" s="555" t="s">
        <v>7884</v>
      </c>
      <c r="E95" s="555" t="s">
        <v>7839</v>
      </c>
      <c r="F95" s="555" t="s">
        <v>7841</v>
      </c>
      <c r="G95" s="555" t="s">
        <v>7842</v>
      </c>
      <c r="H95" s="269" t="s">
        <v>7843</v>
      </c>
      <c r="I95" s="292" t="s">
        <v>7844</v>
      </c>
      <c r="J95" s="292" t="s">
        <v>7845</v>
      </c>
      <c r="K95" s="292"/>
      <c r="L95" s="292">
        <v>1</v>
      </c>
      <c r="M95" s="292">
        <v>1</v>
      </c>
      <c r="N95" s="626" t="s">
        <v>7846</v>
      </c>
      <c r="O95" s="626">
        <v>60</v>
      </c>
      <c r="P95" s="626" t="s">
        <v>3894</v>
      </c>
      <c r="Q95" s="47"/>
      <c r="R95" s="47"/>
      <c r="S95" s="47"/>
      <c r="T95" s="47"/>
      <c r="U95" s="47"/>
      <c r="V95" s="47"/>
      <c r="W95" s="47"/>
      <c r="X95" s="47"/>
      <c r="Y95" s="47"/>
      <c r="Z95" s="47"/>
    </row>
    <row r="96" spans="1:26" ht="15.75" customHeight="1">
      <c r="A96" s="626" t="s">
        <v>3894</v>
      </c>
      <c r="B96" s="292" t="s">
        <v>782</v>
      </c>
      <c r="C96" s="292" t="s">
        <v>7886</v>
      </c>
      <c r="D96" s="555" t="s">
        <v>7884</v>
      </c>
      <c r="E96" s="555" t="s">
        <v>7839</v>
      </c>
      <c r="F96" s="555" t="s">
        <v>7841</v>
      </c>
      <c r="G96" s="555" t="s">
        <v>7842</v>
      </c>
      <c r="H96" s="269" t="s">
        <v>7847</v>
      </c>
      <c r="I96" s="292" t="s">
        <v>7844</v>
      </c>
      <c r="J96" s="292" t="s">
        <v>7848</v>
      </c>
      <c r="K96" s="292"/>
      <c r="L96" s="292">
        <v>1</v>
      </c>
      <c r="M96" s="292">
        <v>1</v>
      </c>
      <c r="N96" s="626" t="s">
        <v>7846</v>
      </c>
      <c r="O96" s="626">
        <v>60</v>
      </c>
      <c r="P96" s="626" t="s">
        <v>3894</v>
      </c>
      <c r="Q96" s="47"/>
      <c r="R96" s="47"/>
      <c r="S96" s="47"/>
      <c r="T96" s="47"/>
      <c r="U96" s="47"/>
      <c r="V96" s="47"/>
      <c r="W96" s="47"/>
      <c r="X96" s="47"/>
      <c r="Y96" s="47"/>
      <c r="Z96" s="47"/>
    </row>
    <row r="97" spans="1:26" ht="15.75" customHeight="1">
      <c r="A97" s="626" t="s">
        <v>3942</v>
      </c>
      <c r="B97" s="292" t="s">
        <v>782</v>
      </c>
      <c r="C97" s="292" t="s">
        <v>7887</v>
      </c>
      <c r="D97" s="555" t="s">
        <v>740</v>
      </c>
      <c r="E97" s="555" t="s">
        <v>746</v>
      </c>
      <c r="F97" s="555" t="s">
        <v>7849</v>
      </c>
      <c r="G97" s="555" t="s">
        <v>3401</v>
      </c>
      <c r="H97" s="671" t="s">
        <v>7850</v>
      </c>
      <c r="I97" s="642" t="s">
        <v>580</v>
      </c>
      <c r="J97" s="292" t="s">
        <v>7851</v>
      </c>
      <c r="K97" s="292">
        <v>1</v>
      </c>
      <c r="L97" s="292">
        <v>1</v>
      </c>
      <c r="M97" s="292">
        <v>1</v>
      </c>
      <c r="N97" s="626" t="s">
        <v>7846</v>
      </c>
      <c r="O97" s="626">
        <v>60</v>
      </c>
      <c r="P97" s="626" t="s">
        <v>3942</v>
      </c>
      <c r="Q97" s="47"/>
      <c r="R97" s="47"/>
      <c r="S97" s="47"/>
      <c r="T97" s="47"/>
      <c r="U97" s="47"/>
      <c r="V97" s="47"/>
      <c r="W97" s="47"/>
      <c r="X97" s="47"/>
      <c r="Y97" s="47"/>
      <c r="Z97" s="47"/>
    </row>
    <row r="98" spans="1:26" ht="15.75" customHeight="1">
      <c r="A98" s="626" t="s">
        <v>3942</v>
      </c>
      <c r="B98" s="292" t="s">
        <v>782</v>
      </c>
      <c r="C98" s="292" t="s">
        <v>757</v>
      </c>
      <c r="D98" s="555" t="s">
        <v>3416</v>
      </c>
      <c r="E98" s="555" t="s">
        <v>3417</v>
      </c>
      <c r="F98" s="555" t="s">
        <v>3418</v>
      </c>
      <c r="G98" s="555"/>
      <c r="H98" s="681" t="s">
        <v>541</v>
      </c>
      <c r="I98" s="292" t="s">
        <v>744</v>
      </c>
      <c r="J98" s="292" t="s">
        <v>2241</v>
      </c>
      <c r="K98" s="292">
        <v>3</v>
      </c>
      <c r="L98" s="292">
        <v>3</v>
      </c>
      <c r="M98" s="292">
        <v>3</v>
      </c>
      <c r="N98" s="626">
        <v>20</v>
      </c>
      <c r="O98" s="626">
        <v>20</v>
      </c>
      <c r="P98" s="626" t="s">
        <v>3942</v>
      </c>
      <c r="Q98" s="47"/>
      <c r="R98" s="47"/>
      <c r="S98" s="47"/>
      <c r="T98" s="47"/>
      <c r="U98" s="47"/>
      <c r="V98" s="47"/>
      <c r="W98" s="47"/>
      <c r="X98" s="47"/>
      <c r="Y98" s="47"/>
      <c r="Z98" s="47"/>
    </row>
    <row r="99" spans="1:26" ht="15.75" customHeight="1">
      <c r="A99" s="233" t="s">
        <v>4737</v>
      </c>
      <c r="B99" s="190" t="s">
        <v>782</v>
      </c>
      <c r="C99" s="190" t="s">
        <v>7888</v>
      </c>
      <c r="D99" s="437" t="s">
        <v>1134</v>
      </c>
      <c r="E99" s="233" t="s">
        <v>519</v>
      </c>
      <c r="F99" s="437" t="s">
        <v>742</v>
      </c>
      <c r="G99" s="437"/>
      <c r="H99" s="277" t="s">
        <v>532</v>
      </c>
      <c r="I99" s="190" t="s">
        <v>536</v>
      </c>
      <c r="J99" s="669">
        <v>44862</v>
      </c>
      <c r="K99" s="190"/>
      <c r="L99" s="190"/>
      <c r="M99" s="190"/>
      <c r="N99" s="233" t="s">
        <v>7813</v>
      </c>
      <c r="O99" s="233">
        <v>112.5</v>
      </c>
      <c r="P99" s="233" t="s">
        <v>4737</v>
      </c>
      <c r="Q99" s="47"/>
      <c r="R99" s="47"/>
      <c r="S99" s="47"/>
      <c r="T99" s="47"/>
      <c r="U99" s="47"/>
      <c r="V99" s="47"/>
      <c r="W99" s="47"/>
      <c r="X99" s="47"/>
      <c r="Y99" s="47"/>
      <c r="Z99" s="47"/>
    </row>
    <row r="100" spans="1:26" ht="15.75" customHeight="1">
      <c r="A100" s="233" t="s">
        <v>4737</v>
      </c>
      <c r="B100" s="292" t="s">
        <v>782</v>
      </c>
      <c r="C100" s="292" t="s">
        <v>757</v>
      </c>
      <c r="D100" s="555" t="s">
        <v>1134</v>
      </c>
      <c r="E100" s="555" t="s">
        <v>519</v>
      </c>
      <c r="F100" s="555" t="s">
        <v>742</v>
      </c>
      <c r="G100" s="555"/>
      <c r="H100" s="269" t="s">
        <v>839</v>
      </c>
      <c r="I100" s="292" t="s">
        <v>536</v>
      </c>
      <c r="J100" s="539">
        <v>44834</v>
      </c>
      <c r="K100" s="292"/>
      <c r="L100" s="292"/>
      <c r="M100" s="292"/>
      <c r="N100" s="626">
        <v>20</v>
      </c>
      <c r="O100" s="626">
        <v>20</v>
      </c>
      <c r="P100" s="233" t="s">
        <v>4737</v>
      </c>
      <c r="Q100" s="47"/>
      <c r="R100" s="47"/>
      <c r="S100" s="47"/>
      <c r="T100" s="47"/>
      <c r="U100" s="47"/>
      <c r="V100" s="47"/>
      <c r="W100" s="47"/>
      <c r="X100" s="47"/>
      <c r="Y100" s="47"/>
      <c r="Z100" s="47"/>
    </row>
    <row r="101" spans="1:26" ht="15.75" customHeight="1">
      <c r="A101" s="626" t="s">
        <v>3952</v>
      </c>
      <c r="B101" s="190" t="s">
        <v>782</v>
      </c>
      <c r="C101" s="190" t="s">
        <v>7889</v>
      </c>
      <c r="D101" s="190" t="s">
        <v>740</v>
      </c>
      <c r="E101" s="437" t="s">
        <v>1998</v>
      </c>
      <c r="F101" s="437" t="s">
        <v>742</v>
      </c>
      <c r="G101" s="437" t="s">
        <v>7852</v>
      </c>
      <c r="H101" s="258" t="s">
        <v>532</v>
      </c>
      <c r="I101" s="190" t="s">
        <v>6590</v>
      </c>
      <c r="J101" s="190" t="s">
        <v>3407</v>
      </c>
      <c r="K101" s="190">
        <v>1</v>
      </c>
      <c r="L101" s="190">
        <v>1</v>
      </c>
      <c r="M101" s="190">
        <v>1</v>
      </c>
      <c r="N101" s="190">
        <v>30</v>
      </c>
      <c r="O101" s="190">
        <v>67.5</v>
      </c>
      <c r="P101" s="626" t="s">
        <v>3952</v>
      </c>
      <c r="Q101" s="47"/>
      <c r="R101" s="47"/>
      <c r="S101" s="47"/>
      <c r="T101" s="47"/>
      <c r="U101" s="47"/>
      <c r="V101" s="47"/>
      <c r="W101" s="47"/>
      <c r="X101" s="47"/>
      <c r="Y101" s="47"/>
      <c r="Z101" s="47"/>
    </row>
    <row r="102" spans="1:26" ht="15.75" customHeight="1">
      <c r="A102" s="626" t="s">
        <v>3952</v>
      </c>
      <c r="B102" s="190" t="s">
        <v>782</v>
      </c>
      <c r="C102" s="190" t="s">
        <v>7889</v>
      </c>
      <c r="D102" s="190" t="s">
        <v>740</v>
      </c>
      <c r="E102" s="437" t="s">
        <v>746</v>
      </c>
      <c r="F102" s="437" t="s">
        <v>742</v>
      </c>
      <c r="G102" s="437" t="s">
        <v>7852</v>
      </c>
      <c r="H102" s="190" t="s">
        <v>532</v>
      </c>
      <c r="I102" s="190" t="s">
        <v>7821</v>
      </c>
      <c r="J102" s="190" t="s">
        <v>3407</v>
      </c>
      <c r="K102" s="190">
        <v>1</v>
      </c>
      <c r="L102" s="190">
        <v>1</v>
      </c>
      <c r="M102" s="190">
        <v>1</v>
      </c>
      <c r="N102" s="190">
        <v>30</v>
      </c>
      <c r="O102" s="190">
        <v>45</v>
      </c>
      <c r="P102" s="626" t="s">
        <v>3952</v>
      </c>
      <c r="Q102" s="47"/>
      <c r="R102" s="47"/>
      <c r="S102" s="47"/>
      <c r="T102" s="47"/>
      <c r="U102" s="47"/>
      <c r="V102" s="47"/>
      <c r="W102" s="47"/>
      <c r="X102" s="47"/>
      <c r="Y102" s="47"/>
      <c r="Z102" s="47"/>
    </row>
    <row r="103" spans="1:26" ht="15.75" customHeight="1">
      <c r="A103" s="626" t="s">
        <v>3952</v>
      </c>
      <c r="B103" s="190" t="s">
        <v>782</v>
      </c>
      <c r="C103" s="190" t="s">
        <v>7890</v>
      </c>
      <c r="D103" s="190" t="s">
        <v>758</v>
      </c>
      <c r="E103" s="437" t="s">
        <v>746</v>
      </c>
      <c r="F103" s="437" t="s">
        <v>742</v>
      </c>
      <c r="G103" s="437"/>
      <c r="H103" s="190" t="s">
        <v>839</v>
      </c>
      <c r="I103" s="190" t="s">
        <v>746</v>
      </c>
      <c r="J103" s="190" t="s">
        <v>2241</v>
      </c>
      <c r="K103" s="190">
        <v>1</v>
      </c>
      <c r="L103" s="190">
        <v>1</v>
      </c>
      <c r="M103" s="190">
        <v>1</v>
      </c>
      <c r="N103" s="190">
        <v>20</v>
      </c>
      <c r="O103" s="190">
        <v>20</v>
      </c>
      <c r="P103" s="626" t="s">
        <v>3952</v>
      </c>
      <c r="Q103" s="47"/>
      <c r="R103" s="47"/>
      <c r="S103" s="47"/>
      <c r="T103" s="47"/>
      <c r="U103" s="47"/>
      <c r="V103" s="47"/>
      <c r="W103" s="47"/>
      <c r="X103" s="47"/>
      <c r="Y103" s="47"/>
      <c r="Z103" s="47"/>
    </row>
    <row r="104" spans="1:26" ht="15.75" customHeight="1">
      <c r="A104" s="233" t="s">
        <v>4782</v>
      </c>
      <c r="B104" s="292" t="s">
        <v>782</v>
      </c>
      <c r="C104" s="292" t="s">
        <v>7891</v>
      </c>
      <c r="D104" s="555" t="s">
        <v>3404</v>
      </c>
      <c r="E104" s="555" t="s">
        <v>1998</v>
      </c>
      <c r="F104" s="555" t="s">
        <v>2238</v>
      </c>
      <c r="G104" s="555" t="s">
        <v>7853</v>
      </c>
      <c r="H104" s="290" t="s">
        <v>3414</v>
      </c>
      <c r="I104" s="292" t="s">
        <v>833</v>
      </c>
      <c r="J104" s="292" t="s">
        <v>3407</v>
      </c>
      <c r="K104" s="292"/>
      <c r="L104" s="292"/>
      <c r="M104" s="292"/>
      <c r="N104" s="626">
        <v>50</v>
      </c>
      <c r="O104" s="626">
        <v>112.5</v>
      </c>
      <c r="P104" s="233" t="s">
        <v>4782</v>
      </c>
      <c r="Q104" s="47"/>
      <c r="R104" s="47"/>
      <c r="S104" s="47"/>
      <c r="T104" s="47"/>
      <c r="U104" s="47"/>
      <c r="V104" s="47"/>
      <c r="W104" s="47"/>
      <c r="X104" s="47"/>
      <c r="Y104" s="47"/>
      <c r="Z104" s="47"/>
    </row>
    <row r="105" spans="1:26" ht="15.75" customHeight="1">
      <c r="A105" s="233" t="s">
        <v>4782</v>
      </c>
      <c r="B105" s="292" t="s">
        <v>782</v>
      </c>
      <c r="C105" s="292" t="s">
        <v>757</v>
      </c>
      <c r="D105" s="555" t="s">
        <v>758</v>
      </c>
      <c r="E105" s="555" t="s">
        <v>1998</v>
      </c>
      <c r="F105" s="555" t="s">
        <v>2238</v>
      </c>
      <c r="G105" s="555"/>
      <c r="H105" s="290" t="s">
        <v>541</v>
      </c>
      <c r="I105" s="292" t="s">
        <v>833</v>
      </c>
      <c r="J105" s="292" t="s">
        <v>2241</v>
      </c>
      <c r="K105" s="292"/>
      <c r="L105" s="292"/>
      <c r="M105" s="292"/>
      <c r="N105" s="626">
        <v>20</v>
      </c>
      <c r="O105" s="626">
        <v>20</v>
      </c>
      <c r="P105" s="233" t="s">
        <v>4782</v>
      </c>
      <c r="Q105" s="47"/>
      <c r="R105" s="47"/>
      <c r="S105" s="47"/>
      <c r="T105" s="47"/>
      <c r="U105" s="47"/>
      <c r="V105" s="47"/>
      <c r="W105" s="47"/>
      <c r="X105" s="47"/>
      <c r="Y105" s="47"/>
      <c r="Z105" s="47"/>
    </row>
    <row r="106" spans="1:26" ht="15.75" customHeight="1">
      <c r="A106" s="233" t="s">
        <v>4782</v>
      </c>
      <c r="B106" s="292" t="s">
        <v>782</v>
      </c>
      <c r="C106" s="292" t="s">
        <v>7892</v>
      </c>
      <c r="D106" s="555" t="s">
        <v>3404</v>
      </c>
      <c r="E106" s="555" t="s">
        <v>7854</v>
      </c>
      <c r="F106" s="555" t="s">
        <v>7855</v>
      </c>
      <c r="G106" s="555"/>
      <c r="H106" s="292" t="s">
        <v>7856</v>
      </c>
      <c r="I106" s="555" t="s">
        <v>7854</v>
      </c>
      <c r="J106" s="292" t="s">
        <v>7857</v>
      </c>
      <c r="K106" s="292"/>
      <c r="L106" s="292"/>
      <c r="M106" s="292"/>
      <c r="N106" s="626">
        <v>50</v>
      </c>
      <c r="O106" s="626">
        <v>100</v>
      </c>
      <c r="P106" s="233" t="s">
        <v>4782</v>
      </c>
      <c r="Q106" s="47"/>
      <c r="R106" s="47"/>
      <c r="S106" s="47"/>
      <c r="T106" s="47"/>
      <c r="U106" s="47"/>
      <c r="V106" s="47"/>
      <c r="W106" s="47"/>
      <c r="X106" s="47"/>
      <c r="Y106" s="47"/>
      <c r="Z106" s="47"/>
    </row>
    <row r="107" spans="1:26" ht="15.75" customHeight="1">
      <c r="A107" s="233" t="s">
        <v>4792</v>
      </c>
      <c r="B107" s="292" t="s">
        <v>782</v>
      </c>
      <c r="C107" s="292" t="s">
        <v>7893</v>
      </c>
      <c r="D107" s="555" t="s">
        <v>1775</v>
      </c>
      <c r="E107" s="555" t="s">
        <v>519</v>
      </c>
      <c r="F107" s="555" t="s">
        <v>2238</v>
      </c>
      <c r="G107" s="555" t="s">
        <v>7858</v>
      </c>
      <c r="H107" s="290" t="s">
        <v>3406</v>
      </c>
      <c r="I107" s="292" t="s">
        <v>833</v>
      </c>
      <c r="J107" s="292" t="s">
        <v>834</v>
      </c>
      <c r="K107" s="292">
        <v>1</v>
      </c>
      <c r="L107" s="292">
        <v>1</v>
      </c>
      <c r="M107" s="292">
        <v>1</v>
      </c>
      <c r="N107" s="626" t="s">
        <v>7813</v>
      </c>
      <c r="O107" s="626">
        <v>112.5</v>
      </c>
      <c r="P107" s="233" t="s">
        <v>4792</v>
      </c>
      <c r="Q107" s="47"/>
      <c r="R107" s="47"/>
      <c r="S107" s="47"/>
      <c r="T107" s="47"/>
      <c r="U107" s="47"/>
      <c r="V107" s="47"/>
      <c r="W107" s="47"/>
      <c r="X107" s="47"/>
      <c r="Y107" s="47"/>
      <c r="Z107" s="47"/>
    </row>
    <row r="108" spans="1:26" ht="15.75" customHeight="1">
      <c r="A108" s="233" t="s">
        <v>4792</v>
      </c>
      <c r="B108" s="292" t="s">
        <v>782</v>
      </c>
      <c r="C108" s="292" t="s">
        <v>7877</v>
      </c>
      <c r="D108" s="555" t="s">
        <v>2345</v>
      </c>
      <c r="E108" s="555" t="s">
        <v>519</v>
      </c>
      <c r="F108" s="555" t="s">
        <v>2238</v>
      </c>
      <c r="G108" s="555" t="s">
        <v>7858</v>
      </c>
      <c r="H108" s="269" t="s">
        <v>839</v>
      </c>
      <c r="I108" s="292" t="s">
        <v>833</v>
      </c>
      <c r="J108" s="292" t="s">
        <v>841</v>
      </c>
      <c r="K108" s="292">
        <v>1</v>
      </c>
      <c r="L108" s="292">
        <v>1</v>
      </c>
      <c r="M108" s="292">
        <v>1</v>
      </c>
      <c r="N108" s="626">
        <v>20</v>
      </c>
      <c r="O108" s="626">
        <v>20</v>
      </c>
      <c r="P108" s="233" t="s">
        <v>4792</v>
      </c>
      <c r="Q108" s="47"/>
      <c r="R108" s="47"/>
      <c r="S108" s="47"/>
      <c r="T108" s="47"/>
      <c r="U108" s="47"/>
      <c r="V108" s="47"/>
      <c r="W108" s="47"/>
      <c r="X108" s="47"/>
      <c r="Y108" s="47"/>
      <c r="Z108" s="47"/>
    </row>
    <row r="109" spans="1:26" ht="15.75" customHeight="1">
      <c r="A109" s="233" t="s">
        <v>3958</v>
      </c>
      <c r="B109" s="292" t="s">
        <v>782</v>
      </c>
      <c r="C109" s="471" t="s">
        <v>7894</v>
      </c>
      <c r="D109" s="555" t="s">
        <v>1134</v>
      </c>
      <c r="E109" s="555" t="s">
        <v>746</v>
      </c>
      <c r="F109" s="555" t="s">
        <v>742</v>
      </c>
      <c r="G109" s="450" t="s">
        <v>7859</v>
      </c>
      <c r="H109" s="269"/>
      <c r="I109" s="292"/>
      <c r="J109" s="448" t="s">
        <v>7860</v>
      </c>
      <c r="K109" s="292">
        <v>1</v>
      </c>
      <c r="L109" s="292">
        <v>1</v>
      </c>
      <c r="M109" s="292">
        <v>1</v>
      </c>
      <c r="N109" s="626">
        <f>30*1.5</f>
        <v>45</v>
      </c>
      <c r="O109" s="626">
        <v>45</v>
      </c>
      <c r="P109" s="233" t="s">
        <v>3958</v>
      </c>
      <c r="Q109" s="47"/>
      <c r="R109" s="47"/>
      <c r="S109" s="47"/>
      <c r="T109" s="47"/>
      <c r="U109" s="47"/>
      <c r="V109" s="47"/>
      <c r="W109" s="47"/>
      <c r="X109" s="47"/>
      <c r="Y109" s="47"/>
      <c r="Z109" s="47"/>
    </row>
    <row r="110" spans="1:26" ht="15.75" customHeight="1">
      <c r="A110" s="233" t="s">
        <v>3958</v>
      </c>
      <c r="B110" s="292" t="s">
        <v>782</v>
      </c>
      <c r="C110" s="292" t="s">
        <v>7895</v>
      </c>
      <c r="D110" s="555" t="s">
        <v>7896</v>
      </c>
      <c r="E110" s="555" t="s">
        <v>746</v>
      </c>
      <c r="F110" s="555" t="s">
        <v>7861</v>
      </c>
      <c r="G110" s="450" t="s">
        <v>7859</v>
      </c>
      <c r="H110" s="292"/>
      <c r="I110" s="292"/>
      <c r="J110" s="292" t="s">
        <v>7862</v>
      </c>
      <c r="K110" s="292">
        <v>1</v>
      </c>
      <c r="L110" s="292">
        <v>1</v>
      </c>
      <c r="M110" s="292">
        <v>1</v>
      </c>
      <c r="N110" s="626">
        <f>30*2</f>
        <v>60</v>
      </c>
      <c r="O110" s="626">
        <v>60</v>
      </c>
      <c r="P110" s="233" t="s">
        <v>3958</v>
      </c>
      <c r="Q110" s="47"/>
      <c r="R110" s="47"/>
      <c r="S110" s="47"/>
      <c r="T110" s="47"/>
      <c r="U110" s="47"/>
      <c r="V110" s="47"/>
      <c r="W110" s="47"/>
      <c r="X110" s="47"/>
      <c r="Y110" s="47"/>
      <c r="Z110" s="47"/>
    </row>
    <row r="111" spans="1:26" ht="15.75" customHeight="1">
      <c r="A111" s="233" t="s">
        <v>3958</v>
      </c>
      <c r="B111" s="292" t="s">
        <v>782</v>
      </c>
      <c r="C111" s="292" t="s">
        <v>7897</v>
      </c>
      <c r="D111" s="555" t="s">
        <v>1134</v>
      </c>
      <c r="E111" s="555" t="s">
        <v>746</v>
      </c>
      <c r="F111" s="555" t="s">
        <v>7863</v>
      </c>
      <c r="G111" s="450" t="s">
        <v>7853</v>
      </c>
      <c r="H111" s="521" t="s">
        <v>7850</v>
      </c>
      <c r="I111" s="642"/>
      <c r="J111" s="292" t="s">
        <v>7864</v>
      </c>
      <c r="K111" s="292">
        <v>1</v>
      </c>
      <c r="L111" s="292">
        <v>1</v>
      </c>
      <c r="M111" s="292">
        <v>1</v>
      </c>
      <c r="N111" s="626">
        <f>30*2</f>
        <v>60</v>
      </c>
      <c r="O111" s="626">
        <f>N111</f>
        <v>60</v>
      </c>
      <c r="P111" s="233" t="s">
        <v>3958</v>
      </c>
      <c r="Q111" s="47"/>
      <c r="R111" s="47"/>
      <c r="S111" s="47"/>
      <c r="T111" s="47"/>
      <c r="U111" s="47"/>
      <c r="V111" s="47"/>
      <c r="W111" s="47"/>
      <c r="X111" s="47"/>
      <c r="Y111" s="47"/>
      <c r="Z111" s="47"/>
    </row>
    <row r="112" spans="1:26" ht="15.75" customHeight="1">
      <c r="A112" s="626" t="s">
        <v>3987</v>
      </c>
      <c r="B112" s="292" t="s">
        <v>782</v>
      </c>
      <c r="C112" s="292" t="s">
        <v>830</v>
      </c>
      <c r="D112" s="555" t="s">
        <v>740</v>
      </c>
      <c r="E112" s="555" t="s">
        <v>519</v>
      </c>
      <c r="F112" s="555" t="s">
        <v>742</v>
      </c>
      <c r="G112" s="555" t="s">
        <v>831</v>
      </c>
      <c r="H112" s="521" t="s">
        <v>7865</v>
      </c>
      <c r="I112" s="292" t="s">
        <v>833</v>
      </c>
      <c r="J112" s="539">
        <v>44862</v>
      </c>
      <c r="K112" s="292" t="s">
        <v>580</v>
      </c>
      <c r="L112" s="292" t="s">
        <v>580</v>
      </c>
      <c r="M112" s="292" t="s">
        <v>580</v>
      </c>
      <c r="N112" s="626">
        <v>112.5</v>
      </c>
      <c r="O112" s="682">
        <v>112.5</v>
      </c>
      <c r="P112" s="626" t="s">
        <v>3987</v>
      </c>
      <c r="Q112" s="47"/>
      <c r="R112" s="47"/>
      <c r="S112" s="47"/>
      <c r="T112" s="47"/>
      <c r="U112" s="47"/>
      <c r="V112" s="47"/>
      <c r="W112" s="47"/>
      <c r="X112" s="47"/>
      <c r="Y112" s="47"/>
      <c r="Z112" s="47"/>
    </row>
    <row r="113" spans="1:26" ht="15.75" customHeight="1">
      <c r="A113" s="626" t="s">
        <v>3987</v>
      </c>
      <c r="B113" s="292" t="s">
        <v>782</v>
      </c>
      <c r="C113" s="292" t="s">
        <v>7898</v>
      </c>
      <c r="D113" s="555" t="s">
        <v>740</v>
      </c>
      <c r="E113" s="555" t="s">
        <v>537</v>
      </c>
      <c r="F113" s="555" t="s">
        <v>7855</v>
      </c>
      <c r="G113" s="555" t="s">
        <v>831</v>
      </c>
      <c r="H113" s="521" t="s">
        <v>829</v>
      </c>
      <c r="I113" s="292" t="s">
        <v>580</v>
      </c>
      <c r="J113" s="539" t="s">
        <v>7866</v>
      </c>
      <c r="K113" s="292">
        <v>3</v>
      </c>
      <c r="L113" s="292">
        <v>3</v>
      </c>
      <c r="M113" s="292">
        <v>3</v>
      </c>
      <c r="N113" s="626">
        <v>60</v>
      </c>
      <c r="O113" s="682">
        <v>20</v>
      </c>
      <c r="P113" s="626" t="s">
        <v>3987</v>
      </c>
      <c r="Q113" s="47"/>
      <c r="R113" s="47"/>
      <c r="S113" s="47"/>
      <c r="T113" s="47"/>
      <c r="U113" s="47"/>
      <c r="V113" s="47"/>
      <c r="W113" s="47"/>
      <c r="X113" s="47"/>
      <c r="Y113" s="47"/>
      <c r="Z113" s="47"/>
    </row>
    <row r="114" spans="1:26" ht="15.75" customHeight="1">
      <c r="A114" s="626" t="s">
        <v>3987</v>
      </c>
      <c r="B114" s="292" t="s">
        <v>782</v>
      </c>
      <c r="C114" s="292" t="s">
        <v>830</v>
      </c>
      <c r="D114" s="555" t="s">
        <v>740</v>
      </c>
      <c r="E114" s="555" t="s">
        <v>537</v>
      </c>
      <c r="F114" s="555" t="s">
        <v>742</v>
      </c>
      <c r="G114" s="555" t="s">
        <v>831</v>
      </c>
      <c r="H114" s="521" t="s">
        <v>7865</v>
      </c>
      <c r="I114" s="292" t="s">
        <v>580</v>
      </c>
      <c r="J114" s="539">
        <v>44862</v>
      </c>
      <c r="K114" s="292">
        <v>2</v>
      </c>
      <c r="L114" s="292">
        <v>2</v>
      </c>
      <c r="M114" s="292">
        <v>2</v>
      </c>
      <c r="N114" s="626">
        <v>45</v>
      </c>
      <c r="O114" s="682">
        <v>22.5</v>
      </c>
      <c r="P114" s="626" t="s">
        <v>3987</v>
      </c>
      <c r="Q114" s="47"/>
      <c r="R114" s="47"/>
      <c r="S114" s="47"/>
      <c r="T114" s="47"/>
      <c r="U114" s="47"/>
      <c r="V114" s="47"/>
      <c r="W114" s="47"/>
      <c r="X114" s="47"/>
      <c r="Y114" s="47"/>
      <c r="Z114" s="47"/>
    </row>
    <row r="115" spans="1:26" ht="15.75" customHeight="1">
      <c r="A115" s="626" t="s">
        <v>3987</v>
      </c>
      <c r="B115" s="292" t="s">
        <v>782</v>
      </c>
      <c r="C115" s="292" t="s">
        <v>830</v>
      </c>
      <c r="D115" s="555" t="s">
        <v>740</v>
      </c>
      <c r="E115" s="555" t="s">
        <v>537</v>
      </c>
      <c r="F115" s="555" t="s">
        <v>742</v>
      </c>
      <c r="G115" s="555" t="s">
        <v>831</v>
      </c>
      <c r="H115" s="521" t="s">
        <v>7865</v>
      </c>
      <c r="I115" s="292" t="s">
        <v>580</v>
      </c>
      <c r="J115" s="539">
        <v>44862</v>
      </c>
      <c r="K115" s="292">
        <v>2</v>
      </c>
      <c r="L115" s="292">
        <v>2</v>
      </c>
      <c r="M115" s="292">
        <v>2</v>
      </c>
      <c r="N115" s="626">
        <v>45</v>
      </c>
      <c r="O115" s="682">
        <v>22.5</v>
      </c>
      <c r="P115" s="626" t="s">
        <v>3987</v>
      </c>
      <c r="Q115" s="47"/>
      <c r="R115" s="47"/>
      <c r="S115" s="47"/>
      <c r="T115" s="47"/>
      <c r="U115" s="47"/>
      <c r="V115" s="47"/>
      <c r="W115" s="47"/>
      <c r="X115" s="47"/>
      <c r="Y115" s="47"/>
      <c r="Z115" s="47"/>
    </row>
    <row r="116" spans="1:26" ht="15.75" customHeight="1">
      <c r="A116" s="626" t="s">
        <v>3987</v>
      </c>
      <c r="B116" s="292" t="s">
        <v>782</v>
      </c>
      <c r="C116" s="471" t="s">
        <v>757</v>
      </c>
      <c r="D116" s="555" t="s">
        <v>758</v>
      </c>
      <c r="E116" s="555" t="s">
        <v>519</v>
      </c>
      <c r="F116" s="555" t="s">
        <v>742</v>
      </c>
      <c r="G116" s="450" t="s">
        <v>580</v>
      </c>
      <c r="H116" s="269" t="s">
        <v>541</v>
      </c>
      <c r="I116" s="292" t="s">
        <v>833</v>
      </c>
      <c r="J116" s="539">
        <v>44834</v>
      </c>
      <c r="K116" s="292" t="s">
        <v>580</v>
      </c>
      <c r="L116" s="292" t="s">
        <v>580</v>
      </c>
      <c r="M116" s="292" t="s">
        <v>580</v>
      </c>
      <c r="N116" s="626">
        <v>20</v>
      </c>
      <c r="O116" s="682">
        <v>20</v>
      </c>
      <c r="P116" s="626" t="s">
        <v>3987</v>
      </c>
      <c r="Q116" s="47"/>
      <c r="R116" s="47"/>
      <c r="S116" s="47"/>
      <c r="T116" s="47"/>
      <c r="U116" s="47"/>
      <c r="V116" s="47"/>
      <c r="W116" s="47"/>
      <c r="X116" s="47"/>
      <c r="Y116" s="47"/>
      <c r="Z116" s="47"/>
    </row>
    <row r="117" spans="1:26" ht="15.75" customHeight="1">
      <c r="A117" s="626" t="s">
        <v>4004</v>
      </c>
      <c r="B117" s="292" t="s">
        <v>782</v>
      </c>
      <c r="C117" s="292" t="s">
        <v>1047</v>
      </c>
      <c r="D117" s="555" t="s">
        <v>1775</v>
      </c>
      <c r="E117" s="555" t="s">
        <v>519</v>
      </c>
      <c r="F117" s="555" t="s">
        <v>2238</v>
      </c>
      <c r="G117" s="555" t="s">
        <v>831</v>
      </c>
      <c r="H117" s="521" t="s">
        <v>532</v>
      </c>
      <c r="I117" s="642" t="s">
        <v>833</v>
      </c>
      <c r="J117" s="292" t="s">
        <v>7867</v>
      </c>
      <c r="K117" s="292"/>
      <c r="L117" s="292"/>
      <c r="M117" s="292"/>
      <c r="N117" s="626">
        <v>50</v>
      </c>
      <c r="O117" s="626">
        <v>112.5</v>
      </c>
      <c r="P117" s="626" t="s">
        <v>4004</v>
      </c>
      <c r="Q117" s="47"/>
      <c r="R117" s="47"/>
      <c r="S117" s="47"/>
      <c r="T117" s="47"/>
      <c r="U117" s="47"/>
      <c r="V117" s="47"/>
      <c r="W117" s="47"/>
      <c r="X117" s="47"/>
      <c r="Y117" s="47"/>
      <c r="Z117" s="47"/>
    </row>
    <row r="118" spans="1:26" ht="15.75" customHeight="1">
      <c r="A118" s="626" t="s">
        <v>4004</v>
      </c>
      <c r="B118" s="292" t="s">
        <v>782</v>
      </c>
      <c r="C118" s="292" t="s">
        <v>7899</v>
      </c>
      <c r="D118" s="555" t="s">
        <v>2345</v>
      </c>
      <c r="E118" s="555" t="s">
        <v>537</v>
      </c>
      <c r="F118" s="555" t="s">
        <v>2238</v>
      </c>
      <c r="G118" s="555"/>
      <c r="H118" s="292"/>
      <c r="I118" s="292"/>
      <c r="J118" s="292" t="s">
        <v>841</v>
      </c>
      <c r="K118" s="292"/>
      <c r="L118" s="292"/>
      <c r="M118" s="292"/>
      <c r="N118" s="626">
        <v>20</v>
      </c>
      <c r="O118" s="626">
        <v>20</v>
      </c>
      <c r="P118" s="626" t="s">
        <v>4004</v>
      </c>
      <c r="Q118" s="47"/>
      <c r="R118" s="47"/>
      <c r="S118" s="47"/>
      <c r="T118" s="47"/>
      <c r="U118" s="47"/>
      <c r="V118" s="47"/>
      <c r="W118" s="47"/>
      <c r="X118" s="47"/>
      <c r="Y118" s="47"/>
      <c r="Z118" s="47"/>
    </row>
    <row r="119" spans="1:26" ht="15.75" customHeight="1">
      <c r="A119" s="626" t="s">
        <v>4007</v>
      </c>
      <c r="B119" s="292" t="s">
        <v>782</v>
      </c>
      <c r="C119" s="292" t="s">
        <v>7900</v>
      </c>
      <c r="D119" s="555" t="s">
        <v>740</v>
      </c>
      <c r="E119" s="555" t="s">
        <v>6590</v>
      </c>
      <c r="F119" s="555" t="s">
        <v>530</v>
      </c>
      <c r="G119" s="555" t="s">
        <v>743</v>
      </c>
      <c r="H119" s="636" t="s">
        <v>7868</v>
      </c>
      <c r="I119" s="642" t="s">
        <v>6590</v>
      </c>
      <c r="J119" s="539">
        <v>44344</v>
      </c>
      <c r="K119" s="292"/>
      <c r="L119" s="292"/>
      <c r="M119" s="292"/>
      <c r="N119" s="626">
        <v>30</v>
      </c>
      <c r="O119" s="626">
        <f>30*1.5*1.5</f>
        <v>67.5</v>
      </c>
      <c r="P119" s="626" t="s">
        <v>4007</v>
      </c>
      <c r="Q119" s="47"/>
      <c r="R119" s="47"/>
      <c r="S119" s="47"/>
      <c r="T119" s="47"/>
      <c r="U119" s="47"/>
      <c r="V119" s="47"/>
      <c r="W119" s="47"/>
      <c r="X119" s="47"/>
      <c r="Y119" s="47"/>
      <c r="Z119" s="47"/>
    </row>
    <row r="120" spans="1:26" ht="15.75" customHeight="1">
      <c r="A120" s="626" t="s">
        <v>4014</v>
      </c>
      <c r="B120" s="299" t="s">
        <v>782</v>
      </c>
      <c r="C120" s="471" t="s">
        <v>7901</v>
      </c>
      <c r="D120" s="683" t="s">
        <v>3404</v>
      </c>
      <c r="E120" s="683" t="s">
        <v>746</v>
      </c>
      <c r="F120" s="683" t="s">
        <v>2238</v>
      </c>
      <c r="G120" s="683" t="s">
        <v>7853</v>
      </c>
      <c r="H120" s="684"/>
      <c r="I120" s="627"/>
      <c r="J120" s="471" t="s">
        <v>7869</v>
      </c>
      <c r="K120" s="299">
        <v>3</v>
      </c>
      <c r="L120" s="299">
        <v>3</v>
      </c>
      <c r="M120" s="299">
        <v>3</v>
      </c>
      <c r="N120" s="299">
        <v>45</v>
      </c>
      <c r="O120" s="626">
        <v>15</v>
      </c>
      <c r="P120" s="626" t="s">
        <v>4014</v>
      </c>
      <c r="Q120" s="47"/>
      <c r="R120" s="47"/>
      <c r="S120" s="47"/>
      <c r="T120" s="47"/>
      <c r="U120" s="47"/>
      <c r="V120" s="47"/>
      <c r="W120" s="47"/>
      <c r="X120" s="47"/>
      <c r="Y120" s="47"/>
      <c r="Z120" s="47"/>
    </row>
    <row r="121" spans="1:26" ht="15.75" customHeight="1">
      <c r="A121" s="299" t="s">
        <v>6255</v>
      </c>
      <c r="B121" s="292" t="s">
        <v>782</v>
      </c>
      <c r="C121" s="292" t="s">
        <v>757</v>
      </c>
      <c r="D121" s="555" t="s">
        <v>7902</v>
      </c>
      <c r="E121" s="555" t="s">
        <v>519</v>
      </c>
      <c r="F121" s="555" t="s">
        <v>2238</v>
      </c>
      <c r="G121" s="555"/>
      <c r="H121" s="292"/>
      <c r="I121" s="292" t="s">
        <v>833</v>
      </c>
      <c r="J121" s="672">
        <v>44834</v>
      </c>
      <c r="K121" s="292"/>
      <c r="L121" s="292"/>
      <c r="M121" s="292"/>
      <c r="N121" s="626">
        <v>20</v>
      </c>
      <c r="O121" s="626">
        <v>20</v>
      </c>
      <c r="P121" s="299" t="s">
        <v>6255</v>
      </c>
      <c r="Q121" s="47"/>
      <c r="R121" s="47"/>
      <c r="S121" s="47"/>
      <c r="T121" s="47"/>
      <c r="U121" s="47"/>
      <c r="V121" s="47"/>
      <c r="W121" s="47"/>
      <c r="X121" s="47"/>
      <c r="Y121" s="47"/>
      <c r="Z121" s="47"/>
    </row>
    <row r="122" spans="1:26" ht="15.75" customHeight="1">
      <c r="A122" s="299" t="s">
        <v>6255</v>
      </c>
      <c r="B122" s="292" t="s">
        <v>782</v>
      </c>
      <c r="C122" s="292" t="s">
        <v>830</v>
      </c>
      <c r="D122" s="555" t="s">
        <v>740</v>
      </c>
      <c r="E122" s="555" t="s">
        <v>519</v>
      </c>
      <c r="F122" s="555" t="s">
        <v>2238</v>
      </c>
      <c r="G122" s="555" t="s">
        <v>7870</v>
      </c>
      <c r="H122" s="521" t="s">
        <v>3414</v>
      </c>
      <c r="I122" s="642" t="s">
        <v>833</v>
      </c>
      <c r="J122" s="672">
        <v>44862</v>
      </c>
      <c r="K122" s="292"/>
      <c r="L122" s="292"/>
      <c r="M122" s="292"/>
      <c r="N122" s="626">
        <v>112.5</v>
      </c>
      <c r="O122" s="626">
        <v>112.5</v>
      </c>
      <c r="P122" s="299" t="s">
        <v>6255</v>
      </c>
      <c r="Q122" s="47"/>
      <c r="R122" s="47"/>
      <c r="S122" s="47"/>
      <c r="T122" s="47"/>
      <c r="U122" s="47"/>
      <c r="V122" s="47"/>
      <c r="W122" s="47"/>
      <c r="X122" s="47"/>
      <c r="Y122" s="47"/>
      <c r="Z122" s="47"/>
    </row>
    <row r="123" spans="1:26" ht="15.75" customHeight="1">
      <c r="A123" s="626"/>
      <c r="B123" s="292"/>
      <c r="C123" s="292"/>
      <c r="D123" s="555"/>
      <c r="E123" s="555"/>
      <c r="F123" s="555"/>
      <c r="G123" s="555"/>
      <c r="H123" s="292"/>
      <c r="I123" s="292"/>
      <c r="J123" s="292"/>
      <c r="K123" s="292"/>
      <c r="L123" s="292"/>
      <c r="M123" s="292"/>
      <c r="N123" s="419"/>
      <c r="O123" s="419"/>
      <c r="P123" s="419"/>
      <c r="Q123" s="47"/>
      <c r="R123" s="47"/>
      <c r="S123" s="47"/>
      <c r="T123" s="47"/>
      <c r="U123" s="47"/>
      <c r="V123" s="47"/>
      <c r="W123" s="47"/>
      <c r="X123" s="47"/>
      <c r="Y123" s="47"/>
      <c r="Z123" s="47"/>
    </row>
    <row r="124" spans="1:26" ht="15.75" customHeight="1">
      <c r="A124" s="626"/>
      <c r="B124" s="292"/>
      <c r="C124" s="292"/>
      <c r="D124" s="555"/>
      <c r="E124" s="555"/>
      <c r="F124" s="555"/>
      <c r="G124" s="555"/>
      <c r="H124" s="292"/>
      <c r="I124" s="292"/>
      <c r="J124" s="292"/>
      <c r="K124" s="292"/>
      <c r="L124" s="292"/>
      <c r="M124" s="292"/>
      <c r="N124" s="419"/>
      <c r="O124" s="419"/>
      <c r="P124" s="419"/>
      <c r="Q124" s="47"/>
      <c r="R124" s="47"/>
      <c r="S124" s="47"/>
      <c r="T124" s="47"/>
      <c r="U124" s="47"/>
      <c r="V124" s="47"/>
      <c r="W124" s="47"/>
      <c r="X124" s="47"/>
      <c r="Y124" s="47"/>
      <c r="Z124" s="47"/>
    </row>
    <row r="125" spans="1:26" ht="15.75" customHeight="1">
      <c r="A125" s="626"/>
      <c r="B125" s="292"/>
      <c r="C125" s="292"/>
      <c r="D125" s="448"/>
      <c r="E125" s="448"/>
      <c r="F125" s="448"/>
      <c r="G125" s="448"/>
      <c r="H125" s="292"/>
      <c r="I125" s="424"/>
      <c r="J125" s="450"/>
      <c r="K125" s="450"/>
      <c r="L125" s="450"/>
      <c r="M125" s="450"/>
      <c r="N125" s="419"/>
      <c r="O125" s="419"/>
      <c r="P125" s="419"/>
      <c r="Q125" s="47"/>
      <c r="R125" s="47"/>
      <c r="S125" s="47"/>
      <c r="T125" s="47"/>
      <c r="U125" s="47"/>
      <c r="V125" s="47"/>
      <c r="W125" s="47"/>
      <c r="X125" s="47"/>
      <c r="Y125" s="47"/>
      <c r="Z125" s="47"/>
    </row>
    <row r="126" spans="1:26" ht="15.75" customHeight="1">
      <c r="A126" s="299"/>
      <c r="B126" s="292"/>
      <c r="C126" s="292"/>
      <c r="D126" s="448"/>
      <c r="E126" s="448"/>
      <c r="F126" s="448"/>
      <c r="G126" s="448"/>
      <c r="H126" s="292"/>
      <c r="I126" s="424"/>
      <c r="J126" s="450"/>
      <c r="K126" s="450"/>
      <c r="L126" s="450"/>
      <c r="M126" s="450"/>
      <c r="N126" s="419"/>
      <c r="O126" s="419"/>
      <c r="P126" s="419"/>
      <c r="Q126" s="47"/>
      <c r="R126" s="47"/>
      <c r="S126" s="47"/>
      <c r="T126" s="47"/>
      <c r="U126" s="47"/>
      <c r="V126" s="47"/>
      <c r="W126" s="47"/>
      <c r="X126" s="47"/>
      <c r="Y126" s="47"/>
      <c r="Z126" s="47"/>
    </row>
    <row r="127" spans="1:26" ht="15.75" customHeight="1">
      <c r="A127" s="647"/>
      <c r="B127" s="2"/>
      <c r="C127" s="2"/>
      <c r="D127" s="2"/>
      <c r="E127" s="2"/>
      <c r="F127" s="2"/>
      <c r="G127" s="2"/>
      <c r="H127" s="2"/>
      <c r="I127" s="8"/>
      <c r="J127" s="47"/>
      <c r="K127" s="47"/>
      <c r="L127" s="47"/>
      <c r="M127" s="47"/>
      <c r="N127" s="47"/>
      <c r="O127" s="31">
        <f>SUM(O14:O126)</f>
        <v>5958.25</v>
      </c>
      <c r="P127" s="71"/>
      <c r="Q127" s="47"/>
      <c r="R127" s="47"/>
      <c r="S127" s="47"/>
      <c r="T127" s="47"/>
      <c r="U127" s="47"/>
      <c r="V127" s="47"/>
      <c r="W127" s="47"/>
      <c r="X127" s="47"/>
      <c r="Y127" s="47"/>
      <c r="Z127" s="47"/>
    </row>
    <row r="128" spans="1:26" ht="15.75" customHeight="1">
      <c r="A128" s="106"/>
      <c r="B128" s="2"/>
      <c r="C128" s="2"/>
      <c r="D128" s="2"/>
      <c r="E128" s="2"/>
      <c r="F128" s="2"/>
      <c r="G128" s="2"/>
      <c r="H128" s="2"/>
      <c r="I128" s="2"/>
      <c r="J128" s="3"/>
      <c r="K128" s="3"/>
      <c r="L128" s="3"/>
      <c r="M128" s="3"/>
      <c r="N128" s="47"/>
      <c r="O128" s="47"/>
      <c r="P128" s="71"/>
      <c r="Q128" s="47"/>
      <c r="R128" s="47"/>
      <c r="S128" s="47"/>
      <c r="T128" s="47"/>
      <c r="U128" s="47"/>
      <c r="V128" s="47"/>
      <c r="W128" s="47"/>
      <c r="X128" s="47"/>
      <c r="Y128" s="47"/>
      <c r="Z128" s="47"/>
    </row>
    <row r="129" spans="1:28" ht="14.25">
      <c r="A129" s="714" t="s">
        <v>59</v>
      </c>
      <c r="B129" s="721"/>
      <c r="C129" s="721"/>
      <c r="D129" s="721"/>
      <c r="E129" s="721"/>
      <c r="F129" s="721"/>
      <c r="G129" s="721"/>
      <c r="H129" s="721"/>
      <c r="I129" s="721"/>
      <c r="J129" s="1"/>
      <c r="K129" s="1"/>
      <c r="L129" s="1"/>
      <c r="M129" s="1"/>
      <c r="N129" s="1"/>
      <c r="O129" s="1"/>
      <c r="P129" s="1"/>
      <c r="Q129" s="1"/>
      <c r="R129" s="1"/>
      <c r="S129" s="1"/>
      <c r="T129" s="1"/>
      <c r="U129" s="1"/>
      <c r="V129" s="1"/>
      <c r="W129" s="1"/>
      <c r="X129" s="1"/>
      <c r="Y129" s="1"/>
      <c r="Z129" s="1"/>
      <c r="AA129" s="1"/>
      <c r="AB129" s="1"/>
    </row>
    <row r="130" spans="1:28" ht="15.75" customHeight="1">
      <c r="A130" s="106"/>
      <c r="B130" s="2"/>
      <c r="C130" s="2"/>
      <c r="D130" s="2"/>
      <c r="E130" s="2"/>
      <c r="F130" s="2"/>
      <c r="G130" s="2"/>
      <c r="H130" s="3"/>
      <c r="I130" s="47"/>
      <c r="J130" s="47"/>
      <c r="K130" s="47"/>
      <c r="L130" s="47"/>
      <c r="M130" s="47"/>
      <c r="N130" s="47"/>
      <c r="O130" s="47"/>
      <c r="P130" s="71"/>
      <c r="Q130" s="47"/>
      <c r="R130" s="47"/>
      <c r="S130" s="47"/>
      <c r="T130" s="47"/>
      <c r="U130" s="47"/>
      <c r="V130" s="47"/>
      <c r="W130" s="47"/>
      <c r="X130" s="47"/>
      <c r="Y130" s="47"/>
      <c r="Z130" s="47"/>
    </row>
    <row r="131" spans="1:28" ht="15.75" customHeight="1">
      <c r="A131" s="106"/>
      <c r="B131" s="2"/>
      <c r="C131" s="2"/>
      <c r="D131" s="2"/>
      <c r="E131" s="2"/>
      <c r="F131" s="2"/>
      <c r="G131" s="2"/>
      <c r="H131" s="3"/>
      <c r="I131" s="47"/>
      <c r="J131" s="47"/>
      <c r="K131" s="47"/>
      <c r="L131" s="47"/>
      <c r="M131" s="47"/>
      <c r="N131" s="47"/>
      <c r="O131" s="47"/>
      <c r="P131" s="71"/>
      <c r="Q131" s="47"/>
      <c r="R131" s="47"/>
      <c r="S131" s="47"/>
      <c r="T131" s="47"/>
      <c r="U131" s="47"/>
      <c r="V131" s="47"/>
      <c r="W131" s="47"/>
      <c r="X131" s="47"/>
      <c r="Y131" s="47"/>
      <c r="Z131" s="47"/>
    </row>
    <row r="132" spans="1:28" ht="15.75" customHeight="1">
      <c r="A132" s="106"/>
      <c r="B132" s="2"/>
      <c r="C132" s="2"/>
      <c r="D132" s="2"/>
      <c r="E132" s="2"/>
      <c r="F132" s="2"/>
      <c r="G132" s="2"/>
      <c r="H132" s="3"/>
      <c r="I132" s="47"/>
      <c r="J132" s="47"/>
      <c r="K132" s="47"/>
      <c r="L132" s="47"/>
      <c r="M132" s="47"/>
      <c r="N132" s="47"/>
      <c r="O132" s="47"/>
      <c r="P132" s="71"/>
      <c r="Q132" s="47"/>
      <c r="R132" s="47"/>
      <c r="S132" s="47"/>
      <c r="T132" s="47"/>
      <c r="U132" s="47"/>
      <c r="V132" s="47"/>
      <c r="W132" s="47"/>
      <c r="X132" s="47"/>
      <c r="Y132" s="47"/>
      <c r="Z132" s="47"/>
    </row>
    <row r="133" spans="1:28" ht="15.75" customHeight="1">
      <c r="A133" s="106"/>
      <c r="B133" s="2"/>
      <c r="C133" s="2"/>
      <c r="D133" s="2"/>
      <c r="E133" s="2"/>
      <c r="F133" s="2"/>
      <c r="G133" s="2"/>
      <c r="H133" s="3"/>
      <c r="I133" s="47"/>
      <c r="J133" s="47"/>
      <c r="K133" s="47"/>
      <c r="L133" s="47"/>
      <c r="M133" s="47"/>
      <c r="N133" s="47"/>
      <c r="O133" s="47"/>
      <c r="P133" s="71"/>
      <c r="Q133" s="47"/>
      <c r="R133" s="47"/>
      <c r="S133" s="47"/>
      <c r="T133" s="47"/>
      <c r="U133" s="47"/>
      <c r="V133" s="47"/>
      <c r="W133" s="47"/>
      <c r="X133" s="47"/>
      <c r="Y133" s="47"/>
      <c r="Z133" s="47"/>
    </row>
    <row r="134" spans="1:28" ht="15.75" customHeight="1">
      <c r="A134" s="106"/>
      <c r="B134" s="2"/>
      <c r="C134" s="2"/>
      <c r="D134" s="2"/>
      <c r="E134" s="2"/>
      <c r="F134" s="2"/>
      <c r="G134" s="2"/>
      <c r="H134" s="3"/>
      <c r="I134" s="47"/>
      <c r="J134" s="47"/>
      <c r="K134" s="47"/>
      <c r="L134" s="47"/>
      <c r="M134" s="47"/>
      <c r="N134" s="47"/>
      <c r="O134" s="47"/>
      <c r="P134" s="71"/>
      <c r="Q134" s="47"/>
      <c r="R134" s="47"/>
      <c r="S134" s="47"/>
      <c r="T134" s="47"/>
      <c r="U134" s="47"/>
      <c r="V134" s="47"/>
      <c r="W134" s="47"/>
      <c r="X134" s="47"/>
      <c r="Y134" s="47"/>
      <c r="Z134" s="47"/>
    </row>
    <row r="135" spans="1:28" ht="15.75" customHeight="1">
      <c r="A135" s="106"/>
      <c r="B135" s="2"/>
      <c r="C135" s="2"/>
      <c r="D135" s="2"/>
      <c r="E135" s="2"/>
      <c r="F135" s="2"/>
      <c r="G135" s="2"/>
      <c r="H135" s="3"/>
      <c r="I135" s="47"/>
      <c r="J135" s="47"/>
      <c r="K135" s="47"/>
      <c r="L135" s="47"/>
      <c r="M135" s="47"/>
      <c r="N135" s="47"/>
      <c r="O135" s="47"/>
      <c r="P135" s="71"/>
      <c r="Q135" s="47"/>
      <c r="R135" s="47"/>
      <c r="S135" s="47"/>
      <c r="T135" s="47"/>
      <c r="U135" s="47"/>
      <c r="V135" s="47"/>
      <c r="W135" s="47"/>
      <c r="X135" s="47"/>
      <c r="Y135" s="47"/>
      <c r="Z135" s="47"/>
    </row>
    <row r="136" spans="1:28" ht="15.75" customHeight="1">
      <c r="A136" s="106"/>
      <c r="B136" s="2"/>
      <c r="C136" s="2"/>
      <c r="D136" s="2"/>
      <c r="E136" s="2"/>
      <c r="F136" s="2"/>
      <c r="G136" s="2"/>
      <c r="H136" s="3"/>
      <c r="I136" s="47"/>
      <c r="J136" s="47"/>
      <c r="K136" s="47"/>
      <c r="L136" s="47"/>
      <c r="M136" s="47"/>
      <c r="N136" s="47"/>
      <c r="O136" s="47"/>
      <c r="P136" s="71"/>
      <c r="Q136" s="47"/>
      <c r="R136" s="47"/>
      <c r="S136" s="47"/>
      <c r="T136" s="47"/>
      <c r="U136" s="47"/>
      <c r="V136" s="47"/>
      <c r="W136" s="47"/>
      <c r="X136" s="47"/>
      <c r="Y136" s="47"/>
      <c r="Z136" s="47"/>
    </row>
    <row r="137" spans="1:28" ht="15.75" customHeight="1">
      <c r="A137" s="106"/>
      <c r="B137" s="2"/>
      <c r="C137" s="2"/>
      <c r="D137" s="2"/>
      <c r="E137" s="2"/>
      <c r="F137" s="2"/>
      <c r="G137" s="2"/>
      <c r="H137" s="3"/>
      <c r="I137" s="47"/>
      <c r="J137" s="47"/>
      <c r="K137" s="47"/>
      <c r="L137" s="47"/>
      <c r="M137" s="47"/>
      <c r="N137" s="47"/>
      <c r="O137" s="47"/>
      <c r="P137" s="71"/>
      <c r="Q137" s="47"/>
      <c r="R137" s="47"/>
      <c r="S137" s="47"/>
      <c r="T137" s="47"/>
      <c r="U137" s="47"/>
      <c r="V137" s="47"/>
      <c r="W137" s="47"/>
      <c r="X137" s="47"/>
      <c r="Y137" s="47"/>
      <c r="Z137" s="47"/>
    </row>
    <row r="138" spans="1:28" ht="15.75" customHeight="1">
      <c r="A138" s="106"/>
      <c r="B138" s="2"/>
      <c r="C138" s="2"/>
      <c r="D138" s="2"/>
      <c r="E138" s="2"/>
      <c r="F138" s="2"/>
      <c r="G138" s="2"/>
      <c r="H138" s="3"/>
      <c r="I138" s="47"/>
      <c r="J138" s="47"/>
      <c r="K138" s="47"/>
      <c r="L138" s="47"/>
      <c r="M138" s="47"/>
      <c r="N138" s="47"/>
      <c r="O138" s="47"/>
      <c r="P138" s="71"/>
      <c r="Q138" s="47"/>
      <c r="R138" s="47"/>
      <c r="S138" s="47"/>
      <c r="T138" s="47"/>
      <c r="U138" s="47"/>
      <c r="V138" s="47"/>
      <c r="W138" s="47"/>
      <c r="X138" s="47"/>
      <c r="Y138" s="47"/>
      <c r="Z138" s="47"/>
    </row>
    <row r="139" spans="1:28" ht="15.75" customHeight="1">
      <c r="A139" s="106"/>
      <c r="B139" s="2"/>
      <c r="C139" s="2"/>
      <c r="D139" s="2"/>
      <c r="E139" s="2"/>
      <c r="F139" s="2"/>
      <c r="G139" s="2"/>
      <c r="H139" s="3"/>
      <c r="I139" s="47"/>
      <c r="J139" s="47"/>
      <c r="K139" s="47"/>
      <c r="L139" s="47"/>
      <c r="M139" s="47"/>
      <c r="N139" s="47"/>
      <c r="O139" s="47"/>
      <c r="P139" s="71"/>
      <c r="Q139" s="47"/>
      <c r="R139" s="47"/>
      <c r="S139" s="47"/>
      <c r="T139" s="47"/>
      <c r="U139" s="47"/>
      <c r="V139" s="47"/>
      <c r="W139" s="47"/>
      <c r="X139" s="47"/>
      <c r="Y139" s="47"/>
      <c r="Z139" s="47"/>
    </row>
    <row r="140" spans="1:28" ht="15.75" customHeight="1">
      <c r="A140" s="106"/>
      <c r="B140" s="2"/>
      <c r="C140" s="2"/>
      <c r="D140" s="2"/>
      <c r="E140" s="2"/>
      <c r="F140" s="2"/>
      <c r="G140" s="2"/>
      <c r="H140" s="3"/>
      <c r="I140" s="47"/>
      <c r="J140" s="47"/>
      <c r="K140" s="47"/>
      <c r="L140" s="47"/>
      <c r="M140" s="47"/>
      <c r="N140" s="47"/>
      <c r="O140" s="47"/>
      <c r="P140" s="71"/>
      <c r="Q140" s="47"/>
      <c r="R140" s="47"/>
      <c r="S140" s="47"/>
      <c r="T140" s="47"/>
      <c r="U140" s="47"/>
      <c r="V140" s="47"/>
      <c r="W140" s="47"/>
      <c r="X140" s="47"/>
      <c r="Y140" s="47"/>
      <c r="Z140" s="47"/>
    </row>
    <row r="141" spans="1:28" ht="15.75" customHeight="1">
      <c r="A141" s="106"/>
      <c r="B141" s="2"/>
      <c r="C141" s="2"/>
      <c r="D141" s="2"/>
      <c r="E141" s="2"/>
      <c r="F141" s="2"/>
      <c r="G141" s="2"/>
      <c r="H141" s="3"/>
      <c r="I141" s="47"/>
      <c r="J141" s="47"/>
      <c r="K141" s="47"/>
      <c r="L141" s="47"/>
      <c r="M141" s="47"/>
      <c r="N141" s="47"/>
      <c r="O141" s="47"/>
      <c r="P141" s="71"/>
      <c r="Q141" s="47"/>
      <c r="R141" s="47"/>
      <c r="S141" s="47"/>
      <c r="T141" s="47"/>
      <c r="U141" s="47"/>
      <c r="V141" s="47"/>
      <c r="W141" s="47"/>
      <c r="X141" s="47"/>
      <c r="Y141" s="47"/>
      <c r="Z141" s="47"/>
    </row>
    <row r="142" spans="1:28" ht="15.75" customHeight="1">
      <c r="A142" s="106"/>
      <c r="B142" s="2"/>
      <c r="C142" s="2"/>
      <c r="D142" s="2"/>
      <c r="E142" s="2"/>
      <c r="F142" s="2"/>
      <c r="G142" s="2"/>
      <c r="H142" s="3"/>
      <c r="I142" s="47"/>
      <c r="J142" s="47"/>
      <c r="K142" s="47"/>
      <c r="L142" s="47"/>
      <c r="M142" s="47"/>
      <c r="N142" s="47"/>
      <c r="O142" s="47"/>
      <c r="P142" s="71"/>
      <c r="Q142" s="47"/>
      <c r="R142" s="47"/>
      <c r="S142" s="47"/>
      <c r="T142" s="47"/>
      <c r="U142" s="47"/>
      <c r="V142" s="47"/>
      <c r="W142" s="47"/>
      <c r="X142" s="47"/>
      <c r="Y142" s="47"/>
      <c r="Z142" s="47"/>
    </row>
    <row r="143" spans="1:28" ht="15.75" customHeight="1">
      <c r="A143" s="106"/>
      <c r="B143" s="2"/>
      <c r="C143" s="2"/>
      <c r="D143" s="2"/>
      <c r="E143" s="2"/>
      <c r="F143" s="2"/>
      <c r="G143" s="2"/>
      <c r="H143" s="3"/>
      <c r="I143" s="47"/>
      <c r="J143" s="47"/>
      <c r="K143" s="47"/>
      <c r="L143" s="47"/>
      <c r="M143" s="47"/>
      <c r="N143" s="47"/>
      <c r="O143" s="47"/>
      <c r="P143" s="71"/>
      <c r="Q143" s="47"/>
      <c r="R143" s="47"/>
      <c r="S143" s="47"/>
      <c r="T143" s="47"/>
      <c r="U143" s="47"/>
      <c r="V143" s="47"/>
      <c r="W143" s="47"/>
      <c r="X143" s="47"/>
      <c r="Y143" s="47"/>
      <c r="Z143" s="47"/>
    </row>
    <row r="144" spans="1:28" ht="15.75" customHeight="1">
      <c r="A144" s="106"/>
      <c r="B144" s="2"/>
      <c r="C144" s="2"/>
      <c r="D144" s="2"/>
      <c r="E144" s="2"/>
      <c r="F144" s="2"/>
      <c r="G144" s="2"/>
      <c r="H144" s="3"/>
      <c r="I144" s="47"/>
      <c r="J144" s="47"/>
      <c r="K144" s="47"/>
      <c r="L144" s="47"/>
      <c r="M144" s="47"/>
      <c r="N144" s="47"/>
      <c r="O144" s="47"/>
      <c r="P144" s="71"/>
      <c r="Q144" s="47"/>
      <c r="R144" s="47"/>
      <c r="S144" s="47"/>
      <c r="T144" s="47"/>
      <c r="U144" s="47"/>
      <c r="V144" s="47"/>
      <c r="W144" s="47"/>
      <c r="X144" s="47"/>
      <c r="Y144" s="47"/>
      <c r="Z144" s="47"/>
    </row>
    <row r="145" spans="1:26" ht="15.75" customHeight="1">
      <c r="A145" s="106"/>
      <c r="B145" s="2"/>
      <c r="C145" s="2"/>
      <c r="D145" s="2"/>
      <c r="E145" s="2"/>
      <c r="F145" s="2"/>
      <c r="G145" s="2"/>
      <c r="H145" s="3"/>
      <c r="I145" s="47"/>
      <c r="J145" s="47"/>
      <c r="K145" s="47"/>
      <c r="L145" s="47"/>
      <c r="M145" s="47"/>
      <c r="N145" s="47"/>
      <c r="O145" s="47"/>
      <c r="P145" s="71"/>
      <c r="Q145" s="47"/>
      <c r="R145" s="47"/>
      <c r="S145" s="47"/>
      <c r="T145" s="47"/>
      <c r="U145" s="47"/>
      <c r="V145" s="47"/>
      <c r="W145" s="47"/>
      <c r="X145" s="47"/>
      <c r="Y145" s="47"/>
      <c r="Z145" s="47"/>
    </row>
    <row r="146" spans="1:26" ht="15.75" customHeight="1">
      <c r="A146" s="106"/>
      <c r="B146" s="2"/>
      <c r="C146" s="2"/>
      <c r="D146" s="2"/>
      <c r="E146" s="2"/>
      <c r="F146" s="2"/>
      <c r="G146" s="2"/>
      <c r="H146" s="3"/>
      <c r="I146" s="47"/>
      <c r="J146" s="47"/>
      <c r="K146" s="47"/>
      <c r="L146" s="47"/>
      <c r="M146" s="47"/>
      <c r="N146" s="47"/>
      <c r="O146" s="47"/>
      <c r="P146" s="71"/>
      <c r="Q146" s="47"/>
      <c r="R146" s="47"/>
      <c r="S146" s="47"/>
      <c r="T146" s="47"/>
      <c r="U146" s="47"/>
      <c r="V146" s="47"/>
      <c r="W146" s="47"/>
      <c r="X146" s="47"/>
      <c r="Y146" s="47"/>
      <c r="Z146" s="47"/>
    </row>
    <row r="147" spans="1:26" ht="15.75" customHeight="1">
      <c r="A147" s="106"/>
      <c r="B147" s="2"/>
      <c r="C147" s="2"/>
      <c r="D147" s="2"/>
      <c r="E147" s="2"/>
      <c r="F147" s="2"/>
      <c r="G147" s="2"/>
      <c r="H147" s="3"/>
      <c r="I147" s="47"/>
      <c r="J147" s="47"/>
      <c r="K147" s="47"/>
      <c r="L147" s="47"/>
      <c r="M147" s="47"/>
      <c r="N147" s="47"/>
      <c r="O147" s="47"/>
      <c r="P147" s="71"/>
      <c r="Q147" s="47"/>
      <c r="R147" s="47"/>
      <c r="S147" s="47"/>
      <c r="T147" s="47"/>
      <c r="U147" s="47"/>
      <c r="V147" s="47"/>
      <c r="W147" s="47"/>
      <c r="X147" s="47"/>
      <c r="Y147" s="47"/>
      <c r="Z147" s="47"/>
    </row>
    <row r="148" spans="1:26" ht="15.75" customHeight="1">
      <c r="A148" s="106"/>
      <c r="B148" s="2"/>
      <c r="C148" s="2"/>
      <c r="D148" s="2"/>
      <c r="E148" s="2"/>
      <c r="F148" s="2"/>
      <c r="G148" s="2"/>
      <c r="H148" s="3"/>
      <c r="I148" s="47"/>
      <c r="J148" s="47"/>
      <c r="K148" s="47"/>
      <c r="L148" s="47"/>
      <c r="M148" s="47"/>
      <c r="N148" s="47"/>
      <c r="O148" s="47"/>
      <c r="P148" s="71"/>
      <c r="Q148" s="47"/>
      <c r="R148" s="47"/>
      <c r="S148" s="47"/>
      <c r="T148" s="47"/>
      <c r="U148" s="47"/>
      <c r="V148" s="47"/>
      <c r="W148" s="47"/>
      <c r="X148" s="47"/>
      <c r="Y148" s="47"/>
      <c r="Z148" s="47"/>
    </row>
    <row r="149" spans="1:26" ht="15.75" customHeight="1">
      <c r="A149" s="106"/>
      <c r="B149" s="2"/>
      <c r="C149" s="2"/>
      <c r="D149" s="2"/>
      <c r="E149" s="2"/>
      <c r="F149" s="2"/>
      <c r="G149" s="2"/>
      <c r="H149" s="3"/>
      <c r="I149" s="47"/>
      <c r="J149" s="47"/>
      <c r="K149" s="47"/>
      <c r="L149" s="47"/>
      <c r="M149" s="47"/>
      <c r="N149" s="47"/>
      <c r="O149" s="47"/>
      <c r="P149" s="71"/>
      <c r="Q149" s="47"/>
      <c r="R149" s="47"/>
      <c r="S149" s="47"/>
      <c r="T149" s="47"/>
      <c r="U149" s="47"/>
      <c r="V149" s="47"/>
      <c r="W149" s="47"/>
      <c r="X149" s="47"/>
      <c r="Y149" s="47"/>
      <c r="Z149" s="47"/>
    </row>
    <row r="150" spans="1:26" ht="15.75" customHeight="1">
      <c r="A150" s="106"/>
      <c r="B150" s="2"/>
      <c r="C150" s="2"/>
      <c r="D150" s="2"/>
      <c r="E150" s="2"/>
      <c r="F150" s="2"/>
      <c r="G150" s="2"/>
      <c r="H150" s="3"/>
      <c r="I150" s="47"/>
      <c r="J150" s="47"/>
      <c r="K150" s="47"/>
      <c r="L150" s="47"/>
      <c r="M150" s="47"/>
      <c r="N150" s="47"/>
      <c r="O150" s="47"/>
      <c r="P150" s="71"/>
      <c r="Q150" s="47"/>
      <c r="R150" s="47"/>
      <c r="S150" s="47"/>
      <c r="T150" s="47"/>
      <c r="U150" s="47"/>
      <c r="V150" s="47"/>
      <c r="W150" s="47"/>
      <c r="X150" s="47"/>
      <c r="Y150" s="47"/>
      <c r="Z150" s="47"/>
    </row>
    <row r="151" spans="1:26" ht="15.75" customHeight="1">
      <c r="A151" s="106"/>
      <c r="B151" s="2"/>
      <c r="C151" s="2"/>
      <c r="D151" s="2"/>
      <c r="E151" s="2"/>
      <c r="F151" s="2"/>
      <c r="G151" s="2"/>
      <c r="H151" s="3"/>
      <c r="I151" s="47"/>
      <c r="J151" s="47"/>
      <c r="K151" s="47"/>
      <c r="L151" s="47"/>
      <c r="M151" s="47"/>
      <c r="N151" s="47"/>
      <c r="O151" s="47"/>
      <c r="P151" s="71"/>
      <c r="Q151" s="47"/>
      <c r="R151" s="47"/>
      <c r="S151" s="47"/>
      <c r="T151" s="47"/>
      <c r="U151" s="47"/>
      <c r="V151" s="47"/>
      <c r="W151" s="47"/>
      <c r="X151" s="47"/>
      <c r="Y151" s="47"/>
      <c r="Z151" s="47"/>
    </row>
    <row r="152" spans="1:26" ht="15.75" customHeight="1">
      <c r="A152" s="106"/>
      <c r="B152" s="2"/>
      <c r="C152" s="2"/>
      <c r="D152" s="2"/>
      <c r="E152" s="2"/>
      <c r="F152" s="2"/>
      <c r="G152" s="2"/>
      <c r="H152" s="3"/>
      <c r="I152" s="47"/>
      <c r="J152" s="47"/>
      <c r="K152" s="47"/>
      <c r="L152" s="47"/>
      <c r="M152" s="47"/>
      <c r="N152" s="47"/>
      <c r="O152" s="47"/>
      <c r="P152" s="71"/>
      <c r="Q152" s="47"/>
      <c r="R152" s="47"/>
      <c r="S152" s="47"/>
      <c r="T152" s="47"/>
      <c r="U152" s="47"/>
      <c r="V152" s="47"/>
      <c r="W152" s="47"/>
      <c r="X152" s="47"/>
      <c r="Y152" s="47"/>
      <c r="Z152" s="47"/>
    </row>
    <row r="153" spans="1:26" ht="15.75" customHeight="1">
      <c r="A153" s="106"/>
      <c r="B153" s="2"/>
      <c r="C153" s="2"/>
      <c r="D153" s="2"/>
      <c r="E153" s="2"/>
      <c r="F153" s="2"/>
      <c r="G153" s="2"/>
      <c r="H153" s="3"/>
      <c r="I153" s="47"/>
      <c r="J153" s="47"/>
      <c r="K153" s="47"/>
      <c r="L153" s="47"/>
      <c r="M153" s="47"/>
      <c r="N153" s="47"/>
      <c r="O153" s="47"/>
      <c r="P153" s="71"/>
      <c r="Q153" s="47"/>
      <c r="R153" s="47"/>
      <c r="S153" s="47"/>
      <c r="T153" s="47"/>
      <c r="U153" s="47"/>
      <c r="V153" s="47"/>
      <c r="W153" s="47"/>
      <c r="X153" s="47"/>
      <c r="Y153" s="47"/>
      <c r="Z153" s="47"/>
    </row>
    <row r="154" spans="1:26" ht="15.75" customHeight="1">
      <c r="A154" s="106"/>
      <c r="B154" s="2"/>
      <c r="C154" s="2"/>
      <c r="D154" s="2"/>
      <c r="E154" s="2"/>
      <c r="F154" s="2"/>
      <c r="G154" s="2"/>
      <c r="H154" s="3"/>
      <c r="I154" s="47"/>
      <c r="J154" s="47"/>
      <c r="K154" s="47"/>
      <c r="L154" s="47"/>
      <c r="M154" s="47"/>
      <c r="N154" s="47"/>
      <c r="O154" s="47"/>
      <c r="P154" s="71"/>
      <c r="Q154" s="47"/>
      <c r="R154" s="47"/>
      <c r="S154" s="47"/>
      <c r="T154" s="47"/>
      <c r="U154" s="47"/>
      <c r="V154" s="47"/>
      <c r="W154" s="47"/>
      <c r="X154" s="47"/>
      <c r="Y154" s="47"/>
      <c r="Z154" s="47"/>
    </row>
    <row r="155" spans="1:26" ht="15.75" customHeight="1">
      <c r="A155" s="106"/>
      <c r="B155" s="2"/>
      <c r="C155" s="2"/>
      <c r="D155" s="2"/>
      <c r="E155" s="2"/>
      <c r="F155" s="2"/>
      <c r="G155" s="2"/>
      <c r="H155" s="3"/>
      <c r="I155" s="47"/>
      <c r="J155" s="47"/>
      <c r="K155" s="47"/>
      <c r="L155" s="47"/>
      <c r="M155" s="47"/>
      <c r="N155" s="47"/>
      <c r="O155" s="47"/>
      <c r="P155" s="71"/>
      <c r="Q155" s="47"/>
      <c r="R155" s="47"/>
      <c r="S155" s="47"/>
      <c r="T155" s="47"/>
      <c r="U155" s="47"/>
      <c r="V155" s="47"/>
      <c r="W155" s="47"/>
      <c r="X155" s="47"/>
      <c r="Y155" s="47"/>
      <c r="Z155" s="47"/>
    </row>
    <row r="156" spans="1:26" ht="15.75" customHeight="1">
      <c r="A156" s="106"/>
      <c r="B156" s="2"/>
      <c r="C156" s="2"/>
      <c r="D156" s="2"/>
      <c r="E156" s="2"/>
      <c r="F156" s="2"/>
      <c r="G156" s="2"/>
      <c r="H156" s="3"/>
      <c r="I156" s="47"/>
      <c r="J156" s="47"/>
      <c r="K156" s="47"/>
      <c r="L156" s="47"/>
      <c r="M156" s="47"/>
      <c r="N156" s="47"/>
      <c r="O156" s="47"/>
      <c r="P156" s="71"/>
      <c r="Q156" s="47"/>
      <c r="R156" s="47"/>
      <c r="S156" s="47"/>
      <c r="T156" s="47"/>
      <c r="U156" s="47"/>
      <c r="V156" s="47"/>
      <c r="W156" s="47"/>
      <c r="X156" s="47"/>
      <c r="Y156" s="47"/>
      <c r="Z156" s="47"/>
    </row>
    <row r="157" spans="1:26" ht="15.75" customHeight="1">
      <c r="A157" s="106"/>
      <c r="B157" s="2"/>
      <c r="C157" s="2"/>
      <c r="D157" s="2"/>
      <c r="E157" s="2"/>
      <c r="F157" s="2"/>
      <c r="G157" s="2"/>
      <c r="H157" s="3"/>
      <c r="I157" s="47"/>
      <c r="J157" s="47"/>
      <c r="K157" s="47"/>
      <c r="L157" s="47"/>
      <c r="M157" s="47"/>
      <c r="N157" s="47"/>
      <c r="O157" s="47"/>
      <c r="P157" s="71"/>
      <c r="Q157" s="47"/>
      <c r="R157" s="47"/>
      <c r="S157" s="47"/>
      <c r="T157" s="47"/>
      <c r="U157" s="47"/>
      <c r="V157" s="47"/>
      <c r="W157" s="47"/>
      <c r="X157" s="47"/>
      <c r="Y157" s="47"/>
      <c r="Z157" s="47"/>
    </row>
    <row r="158" spans="1:26" ht="15.75" customHeight="1">
      <c r="A158" s="106"/>
      <c r="B158" s="2"/>
      <c r="C158" s="2"/>
      <c r="D158" s="2"/>
      <c r="E158" s="2"/>
      <c r="F158" s="2"/>
      <c r="G158" s="2"/>
      <c r="H158" s="3"/>
      <c r="I158" s="47"/>
      <c r="J158" s="47"/>
      <c r="K158" s="47"/>
      <c r="L158" s="47"/>
      <c r="M158" s="47"/>
      <c r="N158" s="47"/>
      <c r="O158" s="47"/>
      <c r="P158" s="71"/>
      <c r="Q158" s="47"/>
      <c r="R158" s="47"/>
      <c r="S158" s="47"/>
      <c r="T158" s="47"/>
      <c r="U158" s="47"/>
      <c r="V158" s="47"/>
      <c r="W158" s="47"/>
      <c r="X158" s="47"/>
      <c r="Y158" s="47"/>
      <c r="Z158" s="47"/>
    </row>
    <row r="159" spans="1:26" ht="15.75" customHeight="1">
      <c r="A159" s="106"/>
      <c r="B159" s="2"/>
      <c r="C159" s="2"/>
      <c r="D159" s="2"/>
      <c r="E159" s="2"/>
      <c r="F159" s="2"/>
      <c r="G159" s="2"/>
      <c r="H159" s="3"/>
      <c r="I159" s="47"/>
      <c r="J159" s="47"/>
      <c r="K159" s="47"/>
      <c r="L159" s="47"/>
      <c r="M159" s="47"/>
      <c r="N159" s="47"/>
      <c r="O159" s="47"/>
      <c r="P159" s="71"/>
      <c r="Q159" s="47"/>
      <c r="R159" s="47"/>
      <c r="S159" s="47"/>
      <c r="T159" s="47"/>
      <c r="U159" s="47"/>
      <c r="V159" s="47"/>
      <c r="W159" s="47"/>
      <c r="X159" s="47"/>
      <c r="Y159" s="47"/>
      <c r="Z159" s="47"/>
    </row>
    <row r="160" spans="1:26" ht="15.75" customHeight="1">
      <c r="A160" s="106"/>
      <c r="B160" s="2"/>
      <c r="C160" s="2"/>
      <c r="D160" s="2"/>
      <c r="E160" s="2"/>
      <c r="F160" s="2"/>
      <c r="G160" s="2"/>
      <c r="H160" s="3"/>
      <c r="I160" s="47"/>
      <c r="J160" s="47"/>
      <c r="K160" s="47"/>
      <c r="L160" s="47"/>
      <c r="M160" s="47"/>
      <c r="N160" s="47"/>
      <c r="O160" s="47"/>
      <c r="P160" s="71"/>
      <c r="Q160" s="47"/>
      <c r="R160" s="47"/>
      <c r="S160" s="47"/>
      <c r="T160" s="47"/>
      <c r="U160" s="47"/>
      <c r="V160" s="47"/>
      <c r="W160" s="47"/>
      <c r="X160" s="47"/>
      <c r="Y160" s="47"/>
      <c r="Z160" s="47"/>
    </row>
    <row r="161" spans="1:26" ht="15.75" customHeight="1">
      <c r="A161" s="106"/>
      <c r="B161" s="2"/>
      <c r="C161" s="2"/>
      <c r="D161" s="2"/>
      <c r="E161" s="2"/>
      <c r="F161" s="2"/>
      <c r="G161" s="2"/>
      <c r="H161" s="3"/>
      <c r="I161" s="47"/>
      <c r="J161" s="47"/>
      <c r="K161" s="47"/>
      <c r="L161" s="47"/>
      <c r="M161" s="47"/>
      <c r="N161" s="47"/>
      <c r="O161" s="47"/>
      <c r="P161" s="71"/>
      <c r="Q161" s="47"/>
      <c r="R161" s="47"/>
      <c r="S161" s="47"/>
      <c r="T161" s="47"/>
      <c r="U161" s="47"/>
      <c r="V161" s="47"/>
      <c r="W161" s="47"/>
      <c r="X161" s="47"/>
      <c r="Y161" s="47"/>
      <c r="Z161" s="47"/>
    </row>
    <row r="162" spans="1:26" ht="15.75" customHeight="1">
      <c r="A162" s="106"/>
      <c r="B162" s="2"/>
      <c r="C162" s="2"/>
      <c r="D162" s="2"/>
      <c r="E162" s="2"/>
      <c r="F162" s="2"/>
      <c r="G162" s="2"/>
      <c r="H162" s="3"/>
      <c r="I162" s="47"/>
      <c r="J162" s="47"/>
      <c r="K162" s="47"/>
      <c r="L162" s="47"/>
      <c r="M162" s="47"/>
      <c r="N162" s="47"/>
      <c r="O162" s="47"/>
      <c r="P162" s="71"/>
      <c r="Q162" s="47"/>
      <c r="R162" s="47"/>
      <c r="S162" s="47"/>
      <c r="T162" s="47"/>
      <c r="U162" s="47"/>
      <c r="V162" s="47"/>
      <c r="W162" s="47"/>
      <c r="X162" s="47"/>
      <c r="Y162" s="47"/>
      <c r="Z162" s="47"/>
    </row>
    <row r="163" spans="1:26" ht="15.75" customHeight="1">
      <c r="A163" s="106"/>
      <c r="B163" s="2"/>
      <c r="C163" s="2"/>
      <c r="D163" s="2"/>
      <c r="E163" s="2"/>
      <c r="F163" s="2"/>
      <c r="G163" s="2"/>
      <c r="H163" s="3"/>
      <c r="I163" s="47"/>
      <c r="J163" s="47"/>
      <c r="K163" s="47"/>
      <c r="L163" s="47"/>
      <c r="M163" s="47"/>
      <c r="N163" s="47"/>
      <c r="O163" s="47"/>
      <c r="P163" s="71"/>
      <c r="Q163" s="47"/>
      <c r="R163" s="47"/>
      <c r="S163" s="47"/>
      <c r="T163" s="47"/>
      <c r="U163" s="47"/>
      <c r="V163" s="47"/>
      <c r="W163" s="47"/>
      <c r="X163" s="47"/>
      <c r="Y163" s="47"/>
      <c r="Z163" s="47"/>
    </row>
    <row r="164" spans="1:26" ht="15.75" customHeight="1">
      <c r="A164" s="106"/>
      <c r="B164" s="2"/>
      <c r="C164" s="2"/>
      <c r="D164" s="2"/>
      <c r="E164" s="2"/>
      <c r="F164" s="2"/>
      <c r="G164" s="2"/>
      <c r="H164" s="3"/>
      <c r="I164" s="47"/>
      <c r="J164" s="47"/>
      <c r="K164" s="47"/>
      <c r="L164" s="47"/>
      <c r="M164" s="47"/>
      <c r="N164" s="47"/>
      <c r="O164" s="47"/>
      <c r="P164" s="71"/>
      <c r="Q164" s="47"/>
      <c r="R164" s="47"/>
      <c r="S164" s="47"/>
      <c r="T164" s="47"/>
      <c r="U164" s="47"/>
      <c r="V164" s="47"/>
      <c r="W164" s="47"/>
      <c r="X164" s="47"/>
      <c r="Y164" s="47"/>
      <c r="Z164" s="47"/>
    </row>
    <row r="165" spans="1:26" ht="15.75" customHeight="1">
      <c r="A165" s="106"/>
      <c r="B165" s="2"/>
      <c r="C165" s="2"/>
      <c r="D165" s="2"/>
      <c r="E165" s="2"/>
      <c r="F165" s="2"/>
      <c r="G165" s="2"/>
      <c r="H165" s="3"/>
      <c r="I165" s="47"/>
      <c r="J165" s="47"/>
      <c r="K165" s="47"/>
      <c r="L165" s="47"/>
      <c r="M165" s="47"/>
      <c r="N165" s="47"/>
      <c r="O165" s="47"/>
      <c r="P165" s="71"/>
      <c r="Q165" s="47"/>
      <c r="R165" s="47"/>
      <c r="S165" s="47"/>
      <c r="T165" s="47"/>
      <c r="U165" s="47"/>
      <c r="V165" s="47"/>
      <c r="W165" s="47"/>
      <c r="X165" s="47"/>
      <c r="Y165" s="47"/>
      <c r="Z165" s="47"/>
    </row>
    <row r="166" spans="1:26" ht="15.75" customHeight="1">
      <c r="A166" s="106"/>
      <c r="B166" s="2"/>
      <c r="C166" s="2"/>
      <c r="D166" s="2"/>
      <c r="E166" s="2"/>
      <c r="F166" s="2"/>
      <c r="G166" s="2"/>
      <c r="H166" s="3"/>
      <c r="I166" s="47"/>
      <c r="J166" s="47"/>
      <c r="K166" s="47"/>
      <c r="L166" s="47"/>
      <c r="M166" s="47"/>
      <c r="N166" s="47"/>
      <c r="O166" s="47"/>
      <c r="P166" s="71"/>
      <c r="Q166" s="47"/>
      <c r="R166" s="47"/>
      <c r="S166" s="47"/>
      <c r="T166" s="47"/>
      <c r="U166" s="47"/>
      <c r="V166" s="47"/>
      <c r="W166" s="47"/>
      <c r="X166" s="47"/>
      <c r="Y166" s="47"/>
      <c r="Z166" s="47"/>
    </row>
    <row r="167" spans="1:26" ht="15.75" customHeight="1">
      <c r="A167" s="106"/>
      <c r="B167" s="2"/>
      <c r="C167" s="2"/>
      <c r="D167" s="2"/>
      <c r="E167" s="2"/>
      <c r="F167" s="2"/>
      <c r="G167" s="2"/>
      <c r="H167" s="3"/>
      <c r="I167" s="47"/>
      <c r="J167" s="47"/>
      <c r="K167" s="47"/>
      <c r="L167" s="47"/>
      <c r="M167" s="47"/>
      <c r="N167" s="47"/>
      <c r="O167" s="47"/>
      <c r="P167" s="71"/>
      <c r="Q167" s="47"/>
      <c r="R167" s="47"/>
      <c r="S167" s="47"/>
      <c r="T167" s="47"/>
      <c r="U167" s="47"/>
      <c r="V167" s="47"/>
      <c r="W167" s="47"/>
      <c r="X167" s="47"/>
      <c r="Y167" s="47"/>
      <c r="Z167" s="47"/>
    </row>
    <row r="168" spans="1:26" ht="15.75" customHeight="1">
      <c r="A168" s="106"/>
      <c r="B168" s="2"/>
      <c r="C168" s="2"/>
      <c r="D168" s="2"/>
      <c r="E168" s="2"/>
      <c r="F168" s="2"/>
      <c r="G168" s="2"/>
      <c r="H168" s="3"/>
      <c r="I168" s="47"/>
      <c r="J168" s="47"/>
      <c r="K168" s="47"/>
      <c r="L168" s="47"/>
      <c r="M168" s="47"/>
      <c r="N168" s="47"/>
      <c r="O168" s="47"/>
      <c r="P168" s="71"/>
      <c r="Q168" s="47"/>
      <c r="R168" s="47"/>
      <c r="S168" s="47"/>
      <c r="T168" s="47"/>
      <c r="U168" s="47"/>
      <c r="V168" s="47"/>
      <c r="W168" s="47"/>
      <c r="X168" s="47"/>
      <c r="Y168" s="47"/>
      <c r="Z168" s="47"/>
    </row>
    <row r="169" spans="1:26" ht="15.75" customHeight="1">
      <c r="A169" s="106"/>
      <c r="B169" s="2"/>
      <c r="C169" s="2"/>
      <c r="D169" s="2"/>
      <c r="E169" s="2"/>
      <c r="F169" s="2"/>
      <c r="G169" s="2"/>
      <c r="H169" s="3"/>
      <c r="I169" s="47"/>
      <c r="J169" s="47"/>
      <c r="K169" s="47"/>
      <c r="L169" s="47"/>
      <c r="M169" s="47"/>
      <c r="N169" s="47"/>
      <c r="O169" s="47"/>
      <c r="P169" s="71"/>
      <c r="Q169" s="47"/>
      <c r="R169" s="47"/>
      <c r="S169" s="47"/>
      <c r="T169" s="47"/>
      <c r="U169" s="47"/>
      <c r="V169" s="47"/>
      <c r="W169" s="47"/>
      <c r="X169" s="47"/>
      <c r="Y169" s="47"/>
      <c r="Z169" s="47"/>
    </row>
    <row r="170" spans="1:26" ht="15.75" customHeight="1">
      <c r="A170" s="106"/>
      <c r="B170" s="2"/>
      <c r="C170" s="2"/>
      <c r="D170" s="2"/>
      <c r="E170" s="2"/>
      <c r="F170" s="2"/>
      <c r="G170" s="2"/>
      <c r="H170" s="3"/>
      <c r="I170" s="47"/>
      <c r="J170" s="47"/>
      <c r="K170" s="47"/>
      <c r="L170" s="47"/>
      <c r="M170" s="47"/>
      <c r="N170" s="47"/>
      <c r="O170" s="47"/>
      <c r="P170" s="71"/>
      <c r="Q170" s="47"/>
      <c r="R170" s="47"/>
      <c r="S170" s="47"/>
      <c r="T170" s="47"/>
      <c r="U170" s="47"/>
      <c r="V170" s="47"/>
      <c r="W170" s="47"/>
      <c r="X170" s="47"/>
      <c r="Y170" s="47"/>
      <c r="Z170" s="47"/>
    </row>
    <row r="171" spans="1:26" ht="15.75" customHeight="1">
      <c r="A171" s="106"/>
      <c r="B171" s="2"/>
      <c r="C171" s="2"/>
      <c r="D171" s="2"/>
      <c r="E171" s="2"/>
      <c r="F171" s="2"/>
      <c r="G171" s="2"/>
      <c r="H171" s="3"/>
      <c r="I171" s="47"/>
      <c r="J171" s="47"/>
      <c r="K171" s="47"/>
      <c r="L171" s="47"/>
      <c r="M171" s="47"/>
      <c r="N171" s="47"/>
      <c r="O171" s="47"/>
      <c r="P171" s="71"/>
      <c r="Q171" s="47"/>
      <c r="R171" s="47"/>
      <c r="S171" s="47"/>
      <c r="T171" s="47"/>
      <c r="U171" s="47"/>
      <c r="V171" s="47"/>
      <c r="W171" s="47"/>
      <c r="X171" s="47"/>
      <c r="Y171" s="47"/>
      <c r="Z171" s="47"/>
    </row>
    <row r="172" spans="1:26" ht="15.75" customHeight="1">
      <c r="A172" s="106"/>
      <c r="B172" s="2"/>
      <c r="C172" s="2"/>
      <c r="D172" s="2"/>
      <c r="E172" s="2"/>
      <c r="F172" s="2"/>
      <c r="G172" s="2"/>
      <c r="H172" s="3"/>
      <c r="I172" s="47"/>
      <c r="J172" s="47"/>
      <c r="K172" s="47"/>
      <c r="L172" s="47"/>
      <c r="M172" s="47"/>
      <c r="N172" s="47"/>
      <c r="O172" s="47"/>
      <c r="P172" s="71"/>
      <c r="Q172" s="47"/>
      <c r="R172" s="47"/>
      <c r="S172" s="47"/>
      <c r="T172" s="47"/>
      <c r="U172" s="47"/>
      <c r="V172" s="47"/>
      <c r="W172" s="47"/>
      <c r="X172" s="47"/>
      <c r="Y172" s="47"/>
      <c r="Z172" s="47"/>
    </row>
    <row r="173" spans="1:26" ht="15.75" customHeight="1">
      <c r="A173" s="106"/>
      <c r="B173" s="2"/>
      <c r="C173" s="2"/>
      <c r="D173" s="2"/>
      <c r="E173" s="2"/>
      <c r="F173" s="2"/>
      <c r="G173" s="2"/>
      <c r="H173" s="3"/>
      <c r="I173" s="47"/>
      <c r="J173" s="47"/>
      <c r="K173" s="47"/>
      <c r="L173" s="47"/>
      <c r="M173" s="47"/>
      <c r="N173" s="47"/>
      <c r="O173" s="47"/>
      <c r="P173" s="71"/>
      <c r="Q173" s="47"/>
      <c r="R173" s="47"/>
      <c r="S173" s="47"/>
      <c r="T173" s="47"/>
      <c r="U173" s="47"/>
      <c r="V173" s="47"/>
      <c r="W173" s="47"/>
      <c r="X173" s="47"/>
      <c r="Y173" s="47"/>
      <c r="Z173" s="47"/>
    </row>
    <row r="174" spans="1:26" ht="15.75" customHeight="1">
      <c r="A174" s="106"/>
      <c r="B174" s="2"/>
      <c r="C174" s="2"/>
      <c r="D174" s="2"/>
      <c r="E174" s="2"/>
      <c r="F174" s="2"/>
      <c r="G174" s="2"/>
      <c r="H174" s="3"/>
      <c r="I174" s="47"/>
      <c r="J174" s="47"/>
      <c r="K174" s="47"/>
      <c r="L174" s="47"/>
      <c r="M174" s="47"/>
      <c r="N174" s="47"/>
      <c r="O174" s="47"/>
      <c r="P174" s="71"/>
      <c r="Q174" s="47"/>
      <c r="R174" s="47"/>
      <c r="S174" s="47"/>
      <c r="T174" s="47"/>
      <c r="U174" s="47"/>
      <c r="V174" s="47"/>
      <c r="W174" s="47"/>
      <c r="X174" s="47"/>
      <c r="Y174" s="47"/>
      <c r="Z174" s="47"/>
    </row>
    <row r="175" spans="1:26" ht="15.75" customHeight="1">
      <c r="A175" s="106"/>
      <c r="B175" s="2"/>
      <c r="C175" s="2"/>
      <c r="D175" s="2"/>
      <c r="E175" s="2"/>
      <c r="F175" s="2"/>
      <c r="G175" s="2"/>
      <c r="H175" s="3"/>
      <c r="I175" s="47"/>
      <c r="J175" s="47"/>
      <c r="K175" s="47"/>
      <c r="L175" s="47"/>
      <c r="M175" s="47"/>
      <c r="N175" s="47"/>
      <c r="O175" s="47"/>
      <c r="P175" s="71"/>
      <c r="Q175" s="47"/>
      <c r="R175" s="47"/>
      <c r="S175" s="47"/>
      <c r="T175" s="47"/>
      <c r="U175" s="47"/>
      <c r="V175" s="47"/>
      <c r="W175" s="47"/>
      <c r="X175" s="47"/>
      <c r="Y175" s="47"/>
      <c r="Z175" s="47"/>
    </row>
    <row r="176" spans="1:26" ht="15.75" customHeight="1">
      <c r="A176" s="106"/>
      <c r="B176" s="2"/>
      <c r="C176" s="2"/>
      <c r="D176" s="2"/>
      <c r="E176" s="2"/>
      <c r="F176" s="2"/>
      <c r="G176" s="2"/>
      <c r="H176" s="3"/>
      <c r="I176" s="47"/>
      <c r="J176" s="47"/>
      <c r="K176" s="47"/>
      <c r="L176" s="47"/>
      <c r="M176" s="47"/>
      <c r="N176" s="47"/>
      <c r="O176" s="47"/>
      <c r="P176" s="71"/>
      <c r="Q176" s="47"/>
      <c r="R176" s="47"/>
      <c r="S176" s="47"/>
      <c r="T176" s="47"/>
      <c r="U176" s="47"/>
      <c r="V176" s="47"/>
      <c r="W176" s="47"/>
      <c r="X176" s="47"/>
      <c r="Y176" s="47"/>
      <c r="Z176" s="47"/>
    </row>
    <row r="177" spans="1:26" ht="15.75" customHeight="1">
      <c r="A177" s="106"/>
      <c r="B177" s="2"/>
      <c r="C177" s="2"/>
      <c r="D177" s="2"/>
      <c r="E177" s="2"/>
      <c r="F177" s="2"/>
      <c r="G177" s="2"/>
      <c r="H177" s="3"/>
      <c r="I177" s="47"/>
      <c r="J177" s="47"/>
      <c r="K177" s="47"/>
      <c r="L177" s="47"/>
      <c r="M177" s="47"/>
      <c r="N177" s="47"/>
      <c r="O177" s="47"/>
      <c r="P177" s="71"/>
      <c r="Q177" s="47"/>
      <c r="R177" s="47"/>
      <c r="S177" s="47"/>
      <c r="T177" s="47"/>
      <c r="U177" s="47"/>
      <c r="V177" s="47"/>
      <c r="W177" s="47"/>
      <c r="X177" s="47"/>
      <c r="Y177" s="47"/>
      <c r="Z177" s="47"/>
    </row>
    <row r="178" spans="1:26" ht="15.75" customHeight="1">
      <c r="A178" s="106"/>
      <c r="B178" s="2"/>
      <c r="C178" s="2"/>
      <c r="D178" s="2"/>
      <c r="E178" s="2"/>
      <c r="F178" s="2"/>
      <c r="G178" s="2"/>
      <c r="H178" s="3"/>
      <c r="I178" s="47"/>
      <c r="J178" s="47"/>
      <c r="K178" s="47"/>
      <c r="L178" s="47"/>
      <c r="M178" s="47"/>
      <c r="N178" s="47"/>
      <c r="O178" s="47"/>
      <c r="P178" s="71"/>
      <c r="Q178" s="47"/>
      <c r="R178" s="47"/>
      <c r="S178" s="47"/>
      <c r="T178" s="47"/>
      <c r="U178" s="47"/>
      <c r="V178" s="47"/>
      <c r="W178" s="47"/>
      <c r="X178" s="47"/>
      <c r="Y178" s="47"/>
      <c r="Z178" s="47"/>
    </row>
    <row r="179" spans="1:26" ht="15.75" customHeight="1">
      <c r="A179" s="106"/>
      <c r="B179" s="2"/>
      <c r="C179" s="2"/>
      <c r="D179" s="2"/>
      <c r="E179" s="2"/>
      <c r="F179" s="2"/>
      <c r="G179" s="2"/>
      <c r="H179" s="3"/>
      <c r="I179" s="47"/>
      <c r="J179" s="47"/>
      <c r="K179" s="47"/>
      <c r="L179" s="47"/>
      <c r="M179" s="47"/>
      <c r="N179" s="47"/>
      <c r="O179" s="47"/>
      <c r="P179" s="71"/>
      <c r="Q179" s="47"/>
      <c r="R179" s="47"/>
      <c r="S179" s="47"/>
      <c r="T179" s="47"/>
      <c r="U179" s="47"/>
      <c r="V179" s="47"/>
      <c r="W179" s="47"/>
      <c r="X179" s="47"/>
      <c r="Y179" s="47"/>
      <c r="Z179" s="47"/>
    </row>
    <row r="180" spans="1:26" ht="15.75" customHeight="1">
      <c r="A180" s="106"/>
      <c r="B180" s="2"/>
      <c r="C180" s="2"/>
      <c r="D180" s="2"/>
      <c r="E180" s="2"/>
      <c r="F180" s="2"/>
      <c r="G180" s="2"/>
      <c r="H180" s="3"/>
      <c r="I180" s="47"/>
      <c r="J180" s="47"/>
      <c r="K180" s="47"/>
      <c r="L180" s="47"/>
      <c r="M180" s="47"/>
      <c r="N180" s="47"/>
      <c r="O180" s="47"/>
      <c r="P180" s="71"/>
      <c r="Q180" s="47"/>
      <c r="R180" s="47"/>
      <c r="S180" s="47"/>
      <c r="T180" s="47"/>
      <c r="U180" s="47"/>
      <c r="V180" s="47"/>
      <c r="W180" s="47"/>
      <c r="X180" s="47"/>
      <c r="Y180" s="47"/>
      <c r="Z180" s="47"/>
    </row>
    <row r="181" spans="1:26" ht="15.75" customHeight="1">
      <c r="A181" s="106"/>
      <c r="B181" s="2"/>
      <c r="C181" s="2"/>
      <c r="D181" s="2"/>
      <c r="E181" s="2"/>
      <c r="F181" s="2"/>
      <c r="G181" s="2"/>
      <c r="H181" s="3"/>
      <c r="I181" s="47"/>
      <c r="J181" s="47"/>
      <c r="K181" s="47"/>
      <c r="L181" s="47"/>
      <c r="M181" s="47"/>
      <c r="N181" s="47"/>
      <c r="O181" s="47"/>
      <c r="P181" s="71"/>
      <c r="Q181" s="47"/>
      <c r="R181" s="47"/>
      <c r="S181" s="47"/>
      <c r="T181" s="47"/>
      <c r="U181" s="47"/>
      <c r="V181" s="47"/>
      <c r="W181" s="47"/>
      <c r="X181" s="47"/>
      <c r="Y181" s="47"/>
      <c r="Z181" s="47"/>
    </row>
    <row r="182" spans="1:26" ht="15.75" customHeight="1">
      <c r="A182" s="106"/>
      <c r="B182" s="2"/>
      <c r="C182" s="2"/>
      <c r="D182" s="2"/>
      <c r="E182" s="2"/>
      <c r="F182" s="2"/>
      <c r="G182" s="2"/>
      <c r="H182" s="3"/>
      <c r="I182" s="47"/>
      <c r="J182" s="47"/>
      <c r="K182" s="47"/>
      <c r="L182" s="47"/>
      <c r="M182" s="47"/>
      <c r="N182" s="47"/>
      <c r="O182" s="47"/>
      <c r="P182" s="71"/>
      <c r="Q182" s="47"/>
      <c r="R182" s="47"/>
      <c r="S182" s="47"/>
      <c r="T182" s="47"/>
      <c r="U182" s="47"/>
      <c r="V182" s="47"/>
      <c r="W182" s="47"/>
      <c r="X182" s="47"/>
      <c r="Y182" s="47"/>
      <c r="Z182" s="47"/>
    </row>
    <row r="183" spans="1:26" ht="15.75" customHeight="1">
      <c r="A183" s="106"/>
      <c r="B183" s="2"/>
      <c r="C183" s="2"/>
      <c r="D183" s="2"/>
      <c r="E183" s="2"/>
      <c r="F183" s="2"/>
      <c r="G183" s="2"/>
      <c r="H183" s="3"/>
      <c r="I183" s="47"/>
      <c r="J183" s="47"/>
      <c r="K183" s="47"/>
      <c r="L183" s="47"/>
      <c r="M183" s="47"/>
      <c r="N183" s="47"/>
      <c r="O183" s="47"/>
      <c r="P183" s="71"/>
      <c r="Q183" s="47"/>
      <c r="R183" s="47"/>
      <c r="S183" s="47"/>
      <c r="T183" s="47"/>
      <c r="U183" s="47"/>
      <c r="V183" s="47"/>
      <c r="W183" s="47"/>
      <c r="X183" s="47"/>
      <c r="Y183" s="47"/>
      <c r="Z183" s="47"/>
    </row>
    <row r="184" spans="1:26" ht="15.75" customHeight="1">
      <c r="A184" s="106"/>
      <c r="B184" s="2"/>
      <c r="C184" s="2"/>
      <c r="D184" s="2"/>
      <c r="E184" s="2"/>
      <c r="F184" s="2"/>
      <c r="G184" s="2"/>
      <c r="H184" s="3"/>
      <c r="I184" s="47"/>
      <c r="J184" s="47"/>
      <c r="K184" s="47"/>
      <c r="L184" s="47"/>
      <c r="M184" s="47"/>
      <c r="N184" s="47"/>
      <c r="O184" s="47"/>
      <c r="P184" s="71"/>
      <c r="Q184" s="47"/>
      <c r="R184" s="47"/>
      <c r="S184" s="47"/>
      <c r="T184" s="47"/>
      <c r="U184" s="47"/>
      <c r="V184" s="47"/>
      <c r="W184" s="47"/>
      <c r="X184" s="47"/>
      <c r="Y184" s="47"/>
      <c r="Z184" s="47"/>
    </row>
    <row r="185" spans="1:26" ht="15.75" customHeight="1">
      <c r="A185" s="106"/>
      <c r="B185" s="2"/>
      <c r="C185" s="2"/>
      <c r="D185" s="2"/>
      <c r="E185" s="2"/>
      <c r="F185" s="2"/>
      <c r="G185" s="2"/>
      <c r="H185" s="3"/>
      <c r="I185" s="47"/>
      <c r="J185" s="47"/>
      <c r="K185" s="47"/>
      <c r="L185" s="47"/>
      <c r="M185" s="47"/>
      <c r="N185" s="47"/>
      <c r="O185" s="47"/>
      <c r="P185" s="71"/>
      <c r="Q185" s="47"/>
      <c r="R185" s="47"/>
      <c r="S185" s="47"/>
      <c r="T185" s="47"/>
      <c r="U185" s="47"/>
      <c r="V185" s="47"/>
      <c r="W185" s="47"/>
      <c r="X185" s="47"/>
      <c r="Y185" s="47"/>
      <c r="Z185" s="47"/>
    </row>
    <row r="186" spans="1:26" ht="15.75" customHeight="1">
      <c r="A186" s="106"/>
      <c r="B186" s="2"/>
      <c r="C186" s="2"/>
      <c r="D186" s="2"/>
      <c r="E186" s="2"/>
      <c r="F186" s="2"/>
      <c r="G186" s="2"/>
      <c r="H186" s="3"/>
      <c r="I186" s="47"/>
      <c r="J186" s="47"/>
      <c r="K186" s="47"/>
      <c r="L186" s="47"/>
      <c r="M186" s="47"/>
      <c r="N186" s="47"/>
      <c r="O186" s="47"/>
      <c r="P186" s="71"/>
      <c r="Q186" s="47"/>
      <c r="R186" s="47"/>
      <c r="S186" s="47"/>
      <c r="T186" s="47"/>
      <c r="U186" s="47"/>
      <c r="V186" s="47"/>
      <c r="W186" s="47"/>
      <c r="X186" s="47"/>
      <c r="Y186" s="47"/>
      <c r="Z186" s="47"/>
    </row>
    <row r="187" spans="1:26" ht="15.75" customHeight="1">
      <c r="A187" s="106"/>
      <c r="B187" s="2"/>
      <c r="C187" s="2"/>
      <c r="D187" s="2"/>
      <c r="E187" s="2"/>
      <c r="F187" s="2"/>
      <c r="G187" s="2"/>
      <c r="H187" s="3"/>
      <c r="I187" s="47"/>
      <c r="J187" s="47"/>
      <c r="K187" s="47"/>
      <c r="L187" s="47"/>
      <c r="M187" s="47"/>
      <c r="N187" s="47"/>
      <c r="O187" s="47"/>
      <c r="P187" s="71"/>
      <c r="Q187" s="47"/>
      <c r="R187" s="47"/>
      <c r="S187" s="47"/>
      <c r="T187" s="47"/>
      <c r="U187" s="47"/>
      <c r="V187" s="47"/>
      <c r="W187" s="47"/>
      <c r="X187" s="47"/>
      <c r="Y187" s="47"/>
      <c r="Z187" s="47"/>
    </row>
    <row r="188" spans="1:26" ht="15.75" customHeight="1">
      <c r="A188" s="106"/>
      <c r="B188" s="2"/>
      <c r="C188" s="2"/>
      <c r="D188" s="2"/>
      <c r="E188" s="2"/>
      <c r="F188" s="2"/>
      <c r="G188" s="2"/>
      <c r="H188" s="3"/>
      <c r="I188" s="47"/>
      <c r="J188" s="47"/>
      <c r="K188" s="47"/>
      <c r="L188" s="47"/>
      <c r="M188" s="47"/>
      <c r="N188" s="47"/>
      <c r="O188" s="47"/>
      <c r="P188" s="71"/>
      <c r="Q188" s="47"/>
      <c r="R188" s="47"/>
      <c r="S188" s="47"/>
      <c r="T188" s="47"/>
      <c r="U188" s="47"/>
      <c r="V188" s="47"/>
      <c r="W188" s="47"/>
      <c r="X188" s="47"/>
      <c r="Y188" s="47"/>
      <c r="Z188" s="47"/>
    </row>
    <row r="189" spans="1:26" ht="15.75" customHeight="1">
      <c r="A189" s="106"/>
      <c r="B189" s="2"/>
      <c r="C189" s="2"/>
      <c r="D189" s="2"/>
      <c r="E189" s="2"/>
      <c r="F189" s="2"/>
      <c r="G189" s="2"/>
      <c r="H189" s="3"/>
      <c r="I189" s="47"/>
      <c r="J189" s="47"/>
      <c r="K189" s="47"/>
      <c r="L189" s="47"/>
      <c r="M189" s="47"/>
      <c r="N189" s="47"/>
      <c r="O189" s="47"/>
      <c r="P189" s="71"/>
      <c r="Q189" s="47"/>
      <c r="R189" s="47"/>
      <c r="S189" s="47"/>
      <c r="T189" s="47"/>
      <c r="U189" s="47"/>
      <c r="V189" s="47"/>
      <c r="W189" s="47"/>
      <c r="X189" s="47"/>
      <c r="Y189" s="47"/>
      <c r="Z189" s="47"/>
    </row>
    <row r="190" spans="1:26" ht="15.75" customHeight="1">
      <c r="A190" s="106"/>
      <c r="B190" s="2"/>
      <c r="C190" s="2"/>
      <c r="D190" s="2"/>
      <c r="E190" s="2"/>
      <c r="F190" s="2"/>
      <c r="G190" s="2"/>
      <c r="H190" s="3"/>
      <c r="I190" s="47"/>
      <c r="J190" s="47"/>
      <c r="K190" s="47"/>
      <c r="L190" s="47"/>
      <c r="M190" s="47"/>
      <c r="N190" s="47"/>
      <c r="O190" s="47"/>
      <c r="P190" s="71"/>
      <c r="Q190" s="47"/>
      <c r="R190" s="47"/>
      <c r="S190" s="47"/>
      <c r="T190" s="47"/>
      <c r="U190" s="47"/>
      <c r="V190" s="47"/>
      <c r="W190" s="47"/>
      <c r="X190" s="47"/>
      <c r="Y190" s="47"/>
      <c r="Z190" s="47"/>
    </row>
    <row r="191" spans="1:26" ht="15.75" customHeight="1">
      <c r="A191" s="106"/>
      <c r="B191" s="2"/>
      <c r="C191" s="2"/>
      <c r="D191" s="2"/>
      <c r="E191" s="2"/>
      <c r="F191" s="2"/>
      <c r="G191" s="2"/>
      <c r="H191" s="3"/>
      <c r="I191" s="47"/>
      <c r="J191" s="47"/>
      <c r="K191" s="47"/>
      <c r="L191" s="47"/>
      <c r="M191" s="47"/>
      <c r="N191" s="47"/>
      <c r="O191" s="47"/>
      <c r="P191" s="71"/>
      <c r="Q191" s="47"/>
      <c r="R191" s="47"/>
      <c r="S191" s="47"/>
      <c r="T191" s="47"/>
      <c r="U191" s="47"/>
      <c r="V191" s="47"/>
      <c r="W191" s="47"/>
      <c r="X191" s="47"/>
      <c r="Y191" s="47"/>
      <c r="Z191" s="47"/>
    </row>
    <row r="192" spans="1:26" ht="15.75" customHeight="1">
      <c r="A192" s="106"/>
      <c r="B192" s="2"/>
      <c r="C192" s="2"/>
      <c r="D192" s="2"/>
      <c r="E192" s="2"/>
      <c r="F192" s="2"/>
      <c r="G192" s="2"/>
      <c r="H192" s="3"/>
      <c r="I192" s="47"/>
      <c r="J192" s="47"/>
      <c r="K192" s="47"/>
      <c r="L192" s="47"/>
      <c r="M192" s="47"/>
      <c r="N192" s="47"/>
      <c r="O192" s="47"/>
      <c r="P192" s="71"/>
      <c r="Q192" s="47"/>
      <c r="R192" s="47"/>
      <c r="S192" s="47"/>
      <c r="T192" s="47"/>
      <c r="U192" s="47"/>
      <c r="V192" s="47"/>
      <c r="W192" s="47"/>
      <c r="X192" s="47"/>
      <c r="Y192" s="47"/>
      <c r="Z192" s="47"/>
    </row>
    <row r="193" spans="1:26" ht="15.75" customHeight="1">
      <c r="A193" s="106"/>
      <c r="B193" s="2"/>
      <c r="C193" s="2"/>
      <c r="D193" s="2"/>
      <c r="E193" s="2"/>
      <c r="F193" s="2"/>
      <c r="G193" s="2"/>
      <c r="H193" s="3"/>
      <c r="I193" s="47"/>
      <c r="J193" s="47"/>
      <c r="K193" s="47"/>
      <c r="L193" s="47"/>
      <c r="M193" s="47"/>
      <c r="N193" s="47"/>
      <c r="O193" s="47"/>
      <c r="P193" s="71"/>
      <c r="Q193" s="47"/>
      <c r="R193" s="47"/>
      <c r="S193" s="47"/>
      <c r="T193" s="47"/>
      <c r="U193" s="47"/>
      <c r="V193" s="47"/>
      <c r="W193" s="47"/>
      <c r="X193" s="47"/>
      <c r="Y193" s="47"/>
      <c r="Z193" s="47"/>
    </row>
    <row r="194" spans="1:26" ht="15.75" customHeight="1">
      <c r="A194" s="106"/>
      <c r="B194" s="2"/>
      <c r="C194" s="2"/>
      <c r="D194" s="2"/>
      <c r="E194" s="2"/>
      <c r="F194" s="2"/>
      <c r="G194" s="2"/>
      <c r="H194" s="3"/>
      <c r="I194" s="47"/>
      <c r="J194" s="47"/>
      <c r="K194" s="47"/>
      <c r="L194" s="47"/>
      <c r="M194" s="47"/>
      <c r="N194" s="47"/>
      <c r="O194" s="47"/>
      <c r="P194" s="71"/>
      <c r="Q194" s="47"/>
      <c r="R194" s="47"/>
      <c r="S194" s="47"/>
      <c r="T194" s="47"/>
      <c r="U194" s="47"/>
      <c r="V194" s="47"/>
      <c r="W194" s="47"/>
      <c r="X194" s="47"/>
      <c r="Y194" s="47"/>
      <c r="Z194" s="47"/>
    </row>
    <row r="195" spans="1:26" ht="15.75" customHeight="1">
      <c r="A195" s="106"/>
      <c r="B195" s="2"/>
      <c r="C195" s="2"/>
      <c r="D195" s="2"/>
      <c r="E195" s="2"/>
      <c r="F195" s="2"/>
      <c r="G195" s="2"/>
      <c r="H195" s="3"/>
      <c r="I195" s="47"/>
      <c r="J195" s="47"/>
      <c r="K195" s="47"/>
      <c r="L195" s="47"/>
      <c r="M195" s="47"/>
      <c r="N195" s="47"/>
      <c r="O195" s="47"/>
      <c r="P195" s="71"/>
      <c r="Q195" s="47"/>
      <c r="R195" s="47"/>
      <c r="S195" s="47"/>
      <c r="T195" s="47"/>
      <c r="U195" s="47"/>
      <c r="V195" s="47"/>
      <c r="W195" s="47"/>
      <c r="X195" s="47"/>
      <c r="Y195" s="47"/>
      <c r="Z195" s="47"/>
    </row>
    <row r="196" spans="1:26" ht="15.75" customHeight="1">
      <c r="A196" s="106"/>
      <c r="B196" s="2"/>
      <c r="C196" s="2"/>
      <c r="D196" s="2"/>
      <c r="E196" s="2"/>
      <c r="F196" s="2"/>
      <c r="G196" s="2"/>
      <c r="H196" s="3"/>
      <c r="I196" s="47"/>
      <c r="J196" s="47"/>
      <c r="K196" s="47"/>
      <c r="L196" s="47"/>
      <c r="M196" s="47"/>
      <c r="N196" s="47"/>
      <c r="O196" s="47"/>
      <c r="P196" s="71"/>
      <c r="Q196" s="47"/>
      <c r="R196" s="47"/>
      <c r="S196" s="47"/>
      <c r="T196" s="47"/>
      <c r="U196" s="47"/>
      <c r="V196" s="47"/>
      <c r="W196" s="47"/>
      <c r="X196" s="47"/>
      <c r="Y196" s="47"/>
      <c r="Z196" s="47"/>
    </row>
    <row r="197" spans="1:26" ht="15.75" customHeight="1">
      <c r="A197" s="106"/>
      <c r="B197" s="2"/>
      <c r="C197" s="2"/>
      <c r="D197" s="2"/>
      <c r="E197" s="2"/>
      <c r="F197" s="2"/>
      <c r="G197" s="2"/>
      <c r="H197" s="3"/>
      <c r="I197" s="47"/>
      <c r="J197" s="47"/>
      <c r="K197" s="47"/>
      <c r="L197" s="47"/>
      <c r="M197" s="47"/>
      <c r="N197" s="47"/>
      <c r="O197" s="47"/>
      <c r="P197" s="71"/>
      <c r="Q197" s="47"/>
      <c r="R197" s="47"/>
      <c r="S197" s="47"/>
      <c r="T197" s="47"/>
      <c r="U197" s="47"/>
      <c r="V197" s="47"/>
      <c r="W197" s="47"/>
      <c r="X197" s="47"/>
      <c r="Y197" s="47"/>
      <c r="Z197" s="47"/>
    </row>
    <row r="198" spans="1:26" ht="15.75" customHeight="1">
      <c r="A198" s="106"/>
      <c r="B198" s="2"/>
      <c r="C198" s="2"/>
      <c r="D198" s="2"/>
      <c r="E198" s="2"/>
      <c r="F198" s="2"/>
      <c r="G198" s="2"/>
      <c r="H198" s="3"/>
      <c r="I198" s="47"/>
      <c r="J198" s="47"/>
      <c r="K198" s="47"/>
      <c r="L198" s="47"/>
      <c r="M198" s="47"/>
      <c r="N198" s="47"/>
      <c r="O198" s="47"/>
      <c r="P198" s="71"/>
      <c r="Q198" s="47"/>
      <c r="R198" s="47"/>
      <c r="S198" s="47"/>
      <c r="T198" s="47"/>
      <c r="U198" s="47"/>
      <c r="V198" s="47"/>
      <c r="W198" s="47"/>
      <c r="X198" s="47"/>
      <c r="Y198" s="47"/>
      <c r="Z198" s="47"/>
    </row>
    <row r="199" spans="1:26" ht="15.75" customHeight="1">
      <c r="A199" s="106"/>
      <c r="B199" s="2"/>
      <c r="C199" s="2"/>
      <c r="D199" s="2"/>
      <c r="E199" s="2"/>
      <c r="F199" s="2"/>
      <c r="G199" s="2"/>
      <c r="H199" s="3"/>
      <c r="I199" s="47"/>
      <c r="J199" s="47"/>
      <c r="K199" s="47"/>
      <c r="L199" s="47"/>
      <c r="M199" s="47"/>
      <c r="N199" s="47"/>
      <c r="O199" s="47"/>
      <c r="P199" s="71"/>
      <c r="Q199" s="47"/>
      <c r="R199" s="47"/>
      <c r="S199" s="47"/>
      <c r="T199" s="47"/>
      <c r="U199" s="47"/>
      <c r="V199" s="47"/>
      <c r="W199" s="47"/>
      <c r="X199" s="47"/>
      <c r="Y199" s="47"/>
      <c r="Z199" s="47"/>
    </row>
    <row r="200" spans="1:26" ht="15.75" customHeight="1">
      <c r="A200" s="106"/>
      <c r="B200" s="2"/>
      <c r="C200" s="2"/>
      <c r="D200" s="2"/>
      <c r="E200" s="2"/>
      <c r="F200" s="2"/>
      <c r="G200" s="2"/>
      <c r="H200" s="3"/>
      <c r="I200" s="47"/>
      <c r="J200" s="47"/>
      <c r="K200" s="47"/>
      <c r="L200" s="47"/>
      <c r="M200" s="47"/>
      <c r="N200" s="47"/>
      <c r="O200" s="47"/>
      <c r="P200" s="71"/>
      <c r="Q200" s="47"/>
      <c r="R200" s="47"/>
      <c r="S200" s="47"/>
      <c r="T200" s="47"/>
      <c r="U200" s="47"/>
      <c r="V200" s="47"/>
      <c r="W200" s="47"/>
      <c r="X200" s="47"/>
      <c r="Y200" s="47"/>
      <c r="Z200" s="47"/>
    </row>
    <row r="201" spans="1:26" ht="15.75" customHeight="1">
      <c r="A201" s="106"/>
      <c r="B201" s="2"/>
      <c r="C201" s="2"/>
      <c r="D201" s="2"/>
      <c r="E201" s="2"/>
      <c r="F201" s="2"/>
      <c r="G201" s="2"/>
      <c r="H201" s="3"/>
      <c r="I201" s="47"/>
      <c r="J201" s="47"/>
      <c r="K201" s="47"/>
      <c r="L201" s="47"/>
      <c r="M201" s="47"/>
      <c r="N201" s="47"/>
      <c r="O201" s="47"/>
      <c r="P201" s="71"/>
      <c r="Q201" s="47"/>
      <c r="R201" s="47"/>
      <c r="S201" s="47"/>
      <c r="T201" s="47"/>
      <c r="U201" s="47"/>
      <c r="V201" s="47"/>
      <c r="W201" s="47"/>
      <c r="X201" s="47"/>
      <c r="Y201" s="47"/>
      <c r="Z201" s="47"/>
    </row>
    <row r="202" spans="1:26" ht="15.75" customHeight="1">
      <c r="A202" s="106"/>
      <c r="B202" s="2"/>
      <c r="C202" s="2"/>
      <c r="D202" s="2"/>
      <c r="E202" s="2"/>
      <c r="F202" s="2"/>
      <c r="G202" s="2"/>
      <c r="H202" s="3"/>
      <c r="I202" s="47"/>
      <c r="J202" s="47"/>
      <c r="K202" s="47"/>
      <c r="L202" s="47"/>
      <c r="M202" s="47"/>
      <c r="N202" s="47"/>
      <c r="O202" s="47"/>
      <c r="P202" s="71"/>
      <c r="Q202" s="47"/>
      <c r="R202" s="47"/>
      <c r="S202" s="47"/>
      <c r="T202" s="47"/>
      <c r="U202" s="47"/>
      <c r="V202" s="47"/>
      <c r="W202" s="47"/>
      <c r="X202" s="47"/>
      <c r="Y202" s="47"/>
      <c r="Z202" s="47"/>
    </row>
    <row r="203" spans="1:26" ht="15.75" customHeight="1">
      <c r="A203" s="106"/>
      <c r="B203" s="2"/>
      <c r="C203" s="2"/>
      <c r="D203" s="2"/>
      <c r="E203" s="2"/>
      <c r="F203" s="2"/>
      <c r="G203" s="2"/>
      <c r="H203" s="3"/>
      <c r="I203" s="47"/>
      <c r="J203" s="47"/>
      <c r="K203" s="47"/>
      <c r="L203" s="47"/>
      <c r="M203" s="47"/>
      <c r="N203" s="47"/>
      <c r="O203" s="47"/>
      <c r="P203" s="71"/>
      <c r="Q203" s="47"/>
      <c r="R203" s="47"/>
      <c r="S203" s="47"/>
      <c r="T203" s="47"/>
      <c r="U203" s="47"/>
      <c r="V203" s="47"/>
      <c r="W203" s="47"/>
      <c r="X203" s="47"/>
      <c r="Y203" s="47"/>
      <c r="Z203" s="47"/>
    </row>
    <row r="204" spans="1:26" ht="15.75" customHeight="1">
      <c r="A204" s="106"/>
      <c r="B204" s="2"/>
      <c r="C204" s="2"/>
      <c r="D204" s="2"/>
      <c r="E204" s="2"/>
      <c r="F204" s="2"/>
      <c r="G204" s="2"/>
      <c r="H204" s="3"/>
      <c r="I204" s="47"/>
      <c r="J204" s="47"/>
      <c r="K204" s="47"/>
      <c r="L204" s="47"/>
      <c r="M204" s="47"/>
      <c r="N204" s="47"/>
      <c r="O204" s="47"/>
      <c r="P204" s="71"/>
      <c r="Q204" s="47"/>
      <c r="R204" s="47"/>
      <c r="S204" s="47"/>
      <c r="T204" s="47"/>
      <c r="U204" s="47"/>
      <c r="V204" s="47"/>
      <c r="W204" s="47"/>
      <c r="X204" s="47"/>
      <c r="Y204" s="47"/>
      <c r="Z204" s="47"/>
    </row>
    <row r="205" spans="1:26" ht="15.75" customHeight="1">
      <c r="A205" s="106"/>
      <c r="B205" s="2"/>
      <c r="C205" s="2"/>
      <c r="D205" s="2"/>
      <c r="E205" s="2"/>
      <c r="F205" s="2"/>
      <c r="G205" s="2"/>
      <c r="H205" s="3"/>
      <c r="I205" s="47"/>
      <c r="J205" s="47"/>
      <c r="K205" s="47"/>
      <c r="L205" s="47"/>
      <c r="M205" s="47"/>
      <c r="N205" s="47"/>
      <c r="O205" s="47"/>
      <c r="P205" s="71"/>
      <c r="Q205" s="47"/>
      <c r="R205" s="47"/>
      <c r="S205" s="47"/>
      <c r="T205" s="47"/>
      <c r="U205" s="47"/>
      <c r="V205" s="47"/>
      <c r="W205" s="47"/>
      <c r="X205" s="47"/>
      <c r="Y205" s="47"/>
      <c r="Z205" s="47"/>
    </row>
    <row r="206" spans="1:26" ht="15.75" customHeight="1">
      <c r="A206" s="106"/>
      <c r="B206" s="2"/>
      <c r="C206" s="2"/>
      <c r="D206" s="2"/>
      <c r="E206" s="2"/>
      <c r="F206" s="2"/>
      <c r="G206" s="2"/>
      <c r="H206" s="3"/>
      <c r="I206" s="47"/>
      <c r="J206" s="47"/>
      <c r="K206" s="47"/>
      <c r="L206" s="47"/>
      <c r="M206" s="47"/>
      <c r="N206" s="47"/>
      <c r="O206" s="47"/>
      <c r="P206" s="71"/>
      <c r="Q206" s="47"/>
      <c r="R206" s="47"/>
      <c r="S206" s="47"/>
      <c r="T206" s="47"/>
      <c r="U206" s="47"/>
      <c r="V206" s="47"/>
      <c r="W206" s="47"/>
      <c r="X206" s="47"/>
      <c r="Y206" s="47"/>
      <c r="Z206" s="47"/>
    </row>
    <row r="207" spans="1:26" ht="15.75" customHeight="1">
      <c r="A207" s="106"/>
      <c r="B207" s="2"/>
      <c r="C207" s="2"/>
      <c r="D207" s="2"/>
      <c r="E207" s="2"/>
      <c r="F207" s="2"/>
      <c r="G207" s="2"/>
      <c r="H207" s="3"/>
      <c r="I207" s="47"/>
      <c r="J207" s="47"/>
      <c r="K207" s="47"/>
      <c r="L207" s="47"/>
      <c r="M207" s="47"/>
      <c r="N207" s="47"/>
      <c r="O207" s="47"/>
      <c r="P207" s="71"/>
      <c r="Q207" s="47"/>
      <c r="R207" s="47"/>
      <c r="S207" s="47"/>
      <c r="T207" s="47"/>
      <c r="U207" s="47"/>
      <c r="V207" s="47"/>
      <c r="W207" s="47"/>
      <c r="X207" s="47"/>
      <c r="Y207" s="47"/>
      <c r="Z207" s="47"/>
    </row>
    <row r="208" spans="1:26" ht="15.75" customHeight="1">
      <c r="A208" s="106"/>
      <c r="B208" s="2"/>
      <c r="C208" s="2"/>
      <c r="D208" s="2"/>
      <c r="E208" s="2"/>
      <c r="F208" s="2"/>
      <c r="G208" s="2"/>
      <c r="H208" s="3"/>
      <c r="I208" s="47"/>
      <c r="J208" s="47"/>
      <c r="K208" s="47"/>
      <c r="L208" s="47"/>
      <c r="M208" s="47"/>
      <c r="N208" s="47"/>
      <c r="O208" s="47"/>
      <c r="P208" s="71"/>
      <c r="Q208" s="47"/>
      <c r="R208" s="47"/>
      <c r="S208" s="47"/>
      <c r="T208" s="47"/>
      <c r="U208" s="47"/>
      <c r="V208" s="47"/>
      <c r="W208" s="47"/>
      <c r="X208" s="47"/>
      <c r="Y208" s="47"/>
      <c r="Z208" s="47"/>
    </row>
    <row r="209" spans="1:26" ht="15.75" customHeight="1">
      <c r="A209" s="106"/>
      <c r="B209" s="2"/>
      <c r="C209" s="2"/>
      <c r="D209" s="2"/>
      <c r="E209" s="2"/>
      <c r="F209" s="2"/>
      <c r="G209" s="2"/>
      <c r="H209" s="3"/>
      <c r="I209" s="47"/>
      <c r="J209" s="47"/>
      <c r="K209" s="47"/>
      <c r="L209" s="47"/>
      <c r="M209" s="47"/>
      <c r="N209" s="47"/>
      <c r="O209" s="47"/>
      <c r="P209" s="71"/>
      <c r="Q209" s="47"/>
      <c r="R209" s="47"/>
      <c r="S209" s="47"/>
      <c r="T209" s="47"/>
      <c r="U209" s="47"/>
      <c r="V209" s="47"/>
      <c r="W209" s="47"/>
      <c r="X209" s="47"/>
      <c r="Y209" s="47"/>
      <c r="Z209" s="47"/>
    </row>
    <row r="210" spans="1:26" ht="15.75" customHeight="1">
      <c r="A210" s="106"/>
      <c r="B210" s="2"/>
      <c r="C210" s="2"/>
      <c r="D210" s="2"/>
      <c r="E210" s="2"/>
      <c r="F210" s="2"/>
      <c r="G210" s="2"/>
      <c r="H210" s="3"/>
      <c r="I210" s="47"/>
      <c r="J210" s="47"/>
      <c r="K210" s="47"/>
      <c r="L210" s="47"/>
      <c r="M210" s="47"/>
      <c r="N210" s="47"/>
      <c r="O210" s="47"/>
      <c r="P210" s="71"/>
      <c r="Q210" s="47"/>
      <c r="R210" s="47"/>
      <c r="S210" s="47"/>
      <c r="T210" s="47"/>
      <c r="U210" s="47"/>
      <c r="V210" s="47"/>
      <c r="W210" s="47"/>
      <c r="X210" s="47"/>
      <c r="Y210" s="47"/>
      <c r="Z210" s="47"/>
    </row>
    <row r="211" spans="1:26" ht="15.75" customHeight="1">
      <c r="A211" s="106"/>
      <c r="B211" s="2"/>
      <c r="C211" s="2"/>
      <c r="D211" s="2"/>
      <c r="E211" s="2"/>
      <c r="F211" s="2"/>
      <c r="G211" s="2"/>
      <c r="H211" s="3"/>
      <c r="I211" s="47"/>
      <c r="J211" s="47"/>
      <c r="K211" s="47"/>
      <c r="L211" s="47"/>
      <c r="M211" s="47"/>
      <c r="N211" s="47"/>
      <c r="O211" s="47"/>
      <c r="P211" s="71"/>
      <c r="Q211" s="47"/>
      <c r="R211" s="47"/>
      <c r="S211" s="47"/>
      <c r="T211" s="47"/>
      <c r="U211" s="47"/>
      <c r="V211" s="47"/>
      <c r="W211" s="47"/>
      <c r="X211" s="47"/>
      <c r="Y211" s="47"/>
      <c r="Z211" s="47"/>
    </row>
    <row r="212" spans="1:26" ht="15.75" customHeight="1">
      <c r="A212" s="106"/>
      <c r="B212" s="2"/>
      <c r="C212" s="2"/>
      <c r="D212" s="2"/>
      <c r="E212" s="2"/>
      <c r="F212" s="2"/>
      <c r="G212" s="2"/>
      <c r="H212" s="3"/>
      <c r="I212" s="47"/>
      <c r="J212" s="47"/>
      <c r="K212" s="47"/>
      <c r="L212" s="47"/>
      <c r="M212" s="47"/>
      <c r="N212" s="47"/>
      <c r="O212" s="47"/>
      <c r="P212" s="71"/>
      <c r="Q212" s="47"/>
      <c r="R212" s="47"/>
      <c r="S212" s="47"/>
      <c r="T212" s="47"/>
      <c r="U212" s="47"/>
      <c r="V212" s="47"/>
      <c r="W212" s="47"/>
      <c r="X212" s="47"/>
      <c r="Y212" s="47"/>
      <c r="Z212" s="47"/>
    </row>
    <row r="213" spans="1:26" ht="15.75" customHeight="1">
      <c r="A213" s="106"/>
      <c r="B213" s="2"/>
      <c r="C213" s="2"/>
      <c r="D213" s="2"/>
      <c r="E213" s="2"/>
      <c r="F213" s="2"/>
      <c r="G213" s="2"/>
      <c r="H213" s="3"/>
      <c r="I213" s="47"/>
      <c r="J213" s="47"/>
      <c r="K213" s="47"/>
      <c r="L213" s="47"/>
      <c r="M213" s="47"/>
      <c r="N213" s="47"/>
      <c r="O213" s="47"/>
      <c r="P213" s="71"/>
      <c r="Q213" s="47"/>
      <c r="R213" s="47"/>
      <c r="S213" s="47"/>
      <c r="T213" s="47"/>
      <c r="U213" s="47"/>
      <c r="V213" s="47"/>
      <c r="W213" s="47"/>
      <c r="X213" s="47"/>
      <c r="Y213" s="47"/>
      <c r="Z213" s="47"/>
    </row>
    <row r="214" spans="1:26" ht="15.75" customHeight="1">
      <c r="A214" s="106"/>
      <c r="B214" s="2"/>
      <c r="C214" s="2"/>
      <c r="D214" s="2"/>
      <c r="E214" s="2"/>
      <c r="F214" s="2"/>
      <c r="G214" s="2"/>
      <c r="H214" s="3"/>
      <c r="I214" s="47"/>
      <c r="J214" s="47"/>
      <c r="K214" s="47"/>
      <c r="L214" s="47"/>
      <c r="M214" s="47"/>
      <c r="N214" s="47"/>
      <c r="O214" s="47"/>
      <c r="P214" s="71"/>
      <c r="Q214" s="47"/>
      <c r="R214" s="47"/>
      <c r="S214" s="47"/>
      <c r="T214" s="47"/>
      <c r="U214" s="47"/>
      <c r="V214" s="47"/>
      <c r="W214" s="47"/>
      <c r="X214" s="47"/>
      <c r="Y214" s="47"/>
      <c r="Z214" s="47"/>
    </row>
    <row r="215" spans="1:26" ht="15.75" customHeight="1">
      <c r="A215" s="106"/>
      <c r="B215" s="2"/>
      <c r="C215" s="2"/>
      <c r="D215" s="2"/>
      <c r="E215" s="2"/>
      <c r="F215" s="2"/>
      <c r="G215" s="2"/>
      <c r="H215" s="3"/>
      <c r="I215" s="47"/>
      <c r="J215" s="47"/>
      <c r="K215" s="47"/>
      <c r="L215" s="47"/>
      <c r="M215" s="47"/>
      <c r="N215" s="47"/>
      <c r="O215" s="47"/>
      <c r="P215" s="71"/>
      <c r="Q215" s="47"/>
      <c r="R215" s="47"/>
      <c r="S215" s="47"/>
      <c r="T215" s="47"/>
      <c r="U215" s="47"/>
      <c r="V215" s="47"/>
      <c r="W215" s="47"/>
      <c r="X215" s="47"/>
      <c r="Y215" s="47"/>
      <c r="Z215" s="47"/>
    </row>
    <row r="216" spans="1:26" ht="15.75" customHeight="1">
      <c r="A216" s="106"/>
      <c r="B216" s="2"/>
      <c r="C216" s="2"/>
      <c r="D216" s="2"/>
      <c r="E216" s="2"/>
      <c r="F216" s="2"/>
      <c r="G216" s="2"/>
      <c r="H216" s="3"/>
      <c r="I216" s="47"/>
      <c r="J216" s="47"/>
      <c r="K216" s="47"/>
      <c r="L216" s="47"/>
      <c r="M216" s="47"/>
      <c r="N216" s="47"/>
      <c r="O216" s="47"/>
      <c r="P216" s="71"/>
      <c r="Q216" s="47"/>
      <c r="R216" s="47"/>
      <c r="S216" s="47"/>
      <c r="T216" s="47"/>
      <c r="U216" s="47"/>
      <c r="V216" s="47"/>
      <c r="W216" s="47"/>
      <c r="X216" s="47"/>
      <c r="Y216" s="47"/>
      <c r="Z216" s="47"/>
    </row>
    <row r="217" spans="1:26" ht="15.75" customHeight="1">
      <c r="A217" s="106"/>
      <c r="B217" s="2"/>
      <c r="C217" s="2"/>
      <c r="D217" s="2"/>
      <c r="E217" s="2"/>
      <c r="F217" s="2"/>
      <c r="G217" s="2"/>
      <c r="H217" s="3"/>
      <c r="I217" s="47"/>
      <c r="J217" s="47"/>
      <c r="K217" s="47"/>
      <c r="L217" s="47"/>
      <c r="M217" s="47"/>
      <c r="N217" s="47"/>
      <c r="O217" s="47"/>
      <c r="P217" s="71"/>
      <c r="Q217" s="47"/>
      <c r="R217" s="47"/>
      <c r="S217" s="47"/>
      <c r="T217" s="47"/>
      <c r="U217" s="47"/>
      <c r="V217" s="47"/>
      <c r="W217" s="47"/>
      <c r="X217" s="47"/>
      <c r="Y217" s="47"/>
      <c r="Z217" s="47"/>
    </row>
    <row r="218" spans="1:26" ht="15.75" customHeight="1">
      <c r="A218" s="106"/>
      <c r="B218" s="2"/>
      <c r="C218" s="2"/>
      <c r="D218" s="2"/>
      <c r="E218" s="2"/>
      <c r="F218" s="2"/>
      <c r="G218" s="2"/>
      <c r="H218" s="3"/>
      <c r="I218" s="47"/>
      <c r="J218" s="47"/>
      <c r="K218" s="47"/>
      <c r="L218" s="47"/>
      <c r="M218" s="47"/>
      <c r="N218" s="47"/>
      <c r="O218" s="47"/>
      <c r="P218" s="71"/>
      <c r="Q218" s="47"/>
      <c r="R218" s="47"/>
      <c r="S218" s="47"/>
      <c r="T218" s="47"/>
      <c r="U218" s="47"/>
      <c r="V218" s="47"/>
      <c r="W218" s="47"/>
      <c r="X218" s="47"/>
      <c r="Y218" s="47"/>
      <c r="Z218" s="47"/>
    </row>
    <row r="219" spans="1:26" ht="15.75" customHeight="1">
      <c r="A219" s="106"/>
      <c r="B219" s="2"/>
      <c r="C219" s="2"/>
      <c r="D219" s="2"/>
      <c r="E219" s="2"/>
      <c r="F219" s="2"/>
      <c r="G219" s="2"/>
      <c r="H219" s="3"/>
      <c r="I219" s="47"/>
      <c r="J219" s="47"/>
      <c r="K219" s="47"/>
      <c r="L219" s="47"/>
      <c r="M219" s="47"/>
      <c r="N219" s="47"/>
      <c r="O219" s="47"/>
      <c r="P219" s="71"/>
      <c r="Q219" s="47"/>
      <c r="R219" s="47"/>
      <c r="S219" s="47"/>
      <c r="T219" s="47"/>
      <c r="U219" s="47"/>
      <c r="V219" s="47"/>
      <c r="W219" s="47"/>
      <c r="X219" s="47"/>
      <c r="Y219" s="47"/>
      <c r="Z219" s="47"/>
    </row>
    <row r="220" spans="1:26" ht="15.75" customHeight="1">
      <c r="A220" s="106"/>
      <c r="B220" s="2"/>
      <c r="C220" s="2"/>
      <c r="D220" s="2"/>
      <c r="E220" s="2"/>
      <c r="F220" s="2"/>
      <c r="G220" s="2"/>
      <c r="H220" s="3"/>
      <c r="I220" s="47"/>
      <c r="J220" s="47"/>
      <c r="K220" s="47"/>
      <c r="L220" s="47"/>
      <c r="M220" s="47"/>
      <c r="N220" s="47"/>
      <c r="O220" s="47"/>
      <c r="P220" s="71"/>
      <c r="Q220" s="47"/>
      <c r="R220" s="47"/>
      <c r="S220" s="47"/>
      <c r="T220" s="47"/>
      <c r="U220" s="47"/>
      <c r="V220" s="47"/>
      <c r="W220" s="47"/>
      <c r="X220" s="47"/>
      <c r="Y220" s="47"/>
      <c r="Z220" s="47"/>
    </row>
    <row r="221" spans="1:26" ht="15.75" customHeight="1">
      <c r="A221" s="106"/>
      <c r="B221" s="2"/>
      <c r="C221" s="2"/>
      <c r="D221" s="2"/>
      <c r="E221" s="2"/>
      <c r="F221" s="2"/>
      <c r="G221" s="2"/>
      <c r="H221" s="3"/>
      <c r="I221" s="47"/>
      <c r="J221" s="47"/>
      <c r="K221" s="47"/>
      <c r="L221" s="47"/>
      <c r="M221" s="47"/>
      <c r="N221" s="47"/>
      <c r="O221" s="47"/>
      <c r="P221" s="71"/>
      <c r="Q221" s="47"/>
      <c r="R221" s="47"/>
      <c r="S221" s="47"/>
      <c r="T221" s="47"/>
      <c r="U221" s="47"/>
      <c r="V221" s="47"/>
      <c r="W221" s="47"/>
      <c r="X221" s="47"/>
      <c r="Y221" s="47"/>
      <c r="Z221" s="47"/>
    </row>
    <row r="222" spans="1:26" ht="15.75" customHeight="1">
      <c r="A222" s="106"/>
      <c r="B222" s="2"/>
      <c r="C222" s="2"/>
      <c r="D222" s="2"/>
      <c r="E222" s="2"/>
      <c r="F222" s="2"/>
      <c r="G222" s="2"/>
      <c r="H222" s="3"/>
      <c r="I222" s="47"/>
      <c r="J222" s="47"/>
      <c r="K222" s="47"/>
      <c r="L222" s="47"/>
      <c r="M222" s="47"/>
      <c r="N222" s="47"/>
      <c r="O222" s="47"/>
      <c r="P222" s="71"/>
      <c r="Q222" s="47"/>
      <c r="R222" s="47"/>
      <c r="S222" s="47"/>
      <c r="T222" s="47"/>
      <c r="U222" s="47"/>
      <c r="V222" s="47"/>
      <c r="W222" s="47"/>
      <c r="X222" s="47"/>
      <c r="Y222" s="47"/>
      <c r="Z222" s="47"/>
    </row>
    <row r="223" spans="1:26" ht="15.75" customHeight="1">
      <c r="A223" s="106"/>
      <c r="B223" s="2"/>
      <c r="C223" s="2"/>
      <c r="D223" s="2"/>
      <c r="E223" s="2"/>
      <c r="F223" s="2"/>
      <c r="G223" s="2"/>
      <c r="H223" s="3"/>
      <c r="I223" s="47"/>
      <c r="J223" s="47"/>
      <c r="K223" s="47"/>
      <c r="L223" s="47"/>
      <c r="M223" s="47"/>
      <c r="N223" s="47"/>
      <c r="O223" s="47"/>
      <c r="P223" s="71"/>
      <c r="Q223" s="47"/>
      <c r="R223" s="47"/>
      <c r="S223" s="47"/>
      <c r="T223" s="47"/>
      <c r="U223" s="47"/>
      <c r="V223" s="47"/>
      <c r="W223" s="47"/>
      <c r="X223" s="47"/>
      <c r="Y223" s="47"/>
      <c r="Z223" s="47"/>
    </row>
    <row r="224" spans="1:26" ht="15.75" customHeight="1">
      <c r="A224" s="106"/>
      <c r="B224" s="2"/>
      <c r="C224" s="2"/>
      <c r="D224" s="2"/>
      <c r="E224" s="2"/>
      <c r="F224" s="2"/>
      <c r="G224" s="2"/>
      <c r="H224" s="3"/>
      <c r="I224" s="47"/>
      <c r="J224" s="47"/>
      <c r="K224" s="47"/>
      <c r="L224" s="47"/>
      <c r="M224" s="47"/>
      <c r="N224" s="47"/>
      <c r="O224" s="47"/>
      <c r="P224" s="71"/>
      <c r="Q224" s="47"/>
      <c r="R224" s="47"/>
      <c r="S224" s="47"/>
      <c r="T224" s="47"/>
      <c r="U224" s="47"/>
      <c r="V224" s="47"/>
      <c r="W224" s="47"/>
      <c r="X224" s="47"/>
      <c r="Y224" s="47"/>
      <c r="Z224" s="47"/>
    </row>
    <row r="225" spans="1:26" ht="15.75" customHeight="1">
      <c r="A225" s="106"/>
      <c r="B225" s="2"/>
      <c r="C225" s="2"/>
      <c r="D225" s="2"/>
      <c r="E225" s="2"/>
      <c r="F225" s="2"/>
      <c r="G225" s="2"/>
      <c r="H225" s="3"/>
      <c r="I225" s="47"/>
      <c r="J225" s="47"/>
      <c r="K225" s="47"/>
      <c r="L225" s="47"/>
      <c r="M225" s="47"/>
      <c r="N225" s="47"/>
      <c r="O225" s="47"/>
      <c r="P225" s="71"/>
      <c r="Q225" s="47"/>
      <c r="R225" s="47"/>
      <c r="S225" s="47"/>
      <c r="T225" s="47"/>
      <c r="U225" s="47"/>
      <c r="V225" s="47"/>
      <c r="W225" s="47"/>
      <c r="X225" s="47"/>
      <c r="Y225" s="47"/>
      <c r="Z225" s="47"/>
    </row>
    <row r="226" spans="1:26" ht="15.75" customHeight="1">
      <c r="A226" s="106"/>
      <c r="B226" s="2"/>
      <c r="C226" s="2"/>
      <c r="D226" s="2"/>
      <c r="E226" s="2"/>
      <c r="F226" s="2"/>
      <c r="G226" s="2"/>
      <c r="H226" s="3"/>
      <c r="I226" s="47"/>
      <c r="J226" s="47"/>
      <c r="K226" s="47"/>
      <c r="L226" s="47"/>
      <c r="M226" s="47"/>
      <c r="N226" s="47"/>
      <c r="O226" s="47"/>
      <c r="P226" s="71"/>
      <c r="Q226" s="47"/>
      <c r="R226" s="47"/>
      <c r="S226" s="47"/>
      <c r="T226" s="47"/>
      <c r="U226" s="47"/>
      <c r="V226" s="47"/>
      <c r="W226" s="47"/>
      <c r="X226" s="47"/>
      <c r="Y226" s="47"/>
      <c r="Z226" s="47"/>
    </row>
    <row r="227" spans="1:26" ht="15.75" customHeight="1">
      <c r="A227" s="106"/>
      <c r="B227" s="2"/>
      <c r="C227" s="2"/>
      <c r="D227" s="2"/>
      <c r="E227" s="2"/>
      <c r="F227" s="2"/>
      <c r="G227" s="2"/>
      <c r="H227" s="3"/>
      <c r="I227" s="47"/>
      <c r="J227" s="47"/>
      <c r="K227" s="47"/>
      <c r="L227" s="47"/>
      <c r="M227" s="47"/>
      <c r="N227" s="47"/>
      <c r="O227" s="47"/>
      <c r="P227" s="71"/>
      <c r="Q227" s="47"/>
      <c r="R227" s="47"/>
      <c r="S227" s="47"/>
      <c r="T227" s="47"/>
      <c r="U227" s="47"/>
      <c r="V227" s="47"/>
      <c r="W227" s="47"/>
      <c r="X227" s="47"/>
      <c r="Y227" s="47"/>
      <c r="Z227" s="47"/>
    </row>
    <row r="228" spans="1:26" ht="15.75" customHeight="1">
      <c r="A228" s="106"/>
      <c r="B228" s="2"/>
      <c r="C228" s="2"/>
      <c r="D228" s="2"/>
      <c r="E228" s="2"/>
      <c r="F228" s="2"/>
      <c r="G228" s="2"/>
      <c r="H228" s="3"/>
      <c r="I228" s="47"/>
      <c r="J228" s="47"/>
      <c r="K228" s="47"/>
      <c r="L228" s="47"/>
      <c r="M228" s="47"/>
      <c r="N228" s="47"/>
      <c r="O228" s="47"/>
      <c r="P228" s="71"/>
      <c r="Q228" s="47"/>
      <c r="R228" s="47"/>
      <c r="S228" s="47"/>
      <c r="T228" s="47"/>
      <c r="U228" s="47"/>
      <c r="V228" s="47"/>
      <c r="W228" s="47"/>
      <c r="X228" s="47"/>
      <c r="Y228" s="47"/>
      <c r="Z228" s="47"/>
    </row>
    <row r="229" spans="1:26" ht="15.75" customHeight="1">
      <c r="A229" s="106"/>
      <c r="B229" s="2"/>
      <c r="C229" s="2"/>
      <c r="D229" s="2"/>
      <c r="E229" s="2"/>
      <c r="F229" s="2"/>
      <c r="G229" s="2"/>
      <c r="H229" s="3"/>
      <c r="I229" s="47"/>
      <c r="J229" s="47"/>
      <c r="K229" s="47"/>
      <c r="L229" s="47"/>
      <c r="M229" s="47"/>
      <c r="N229" s="47"/>
      <c r="O229" s="47"/>
      <c r="P229" s="71"/>
      <c r="Q229" s="47"/>
      <c r="R229" s="47"/>
      <c r="S229" s="47"/>
      <c r="T229" s="47"/>
      <c r="U229" s="47"/>
      <c r="V229" s="47"/>
      <c r="W229" s="47"/>
      <c r="X229" s="47"/>
      <c r="Y229" s="47"/>
      <c r="Z229" s="47"/>
    </row>
    <row r="230" spans="1:26" ht="15.75" customHeight="1">
      <c r="A230" s="106"/>
      <c r="B230" s="2"/>
      <c r="C230" s="2"/>
      <c r="D230" s="2"/>
      <c r="E230" s="2"/>
      <c r="F230" s="2"/>
      <c r="G230" s="2"/>
      <c r="H230" s="3"/>
      <c r="I230" s="47"/>
      <c r="J230" s="47"/>
      <c r="K230" s="47"/>
      <c r="L230" s="47"/>
      <c r="M230" s="47"/>
      <c r="N230" s="47"/>
      <c r="O230" s="47"/>
      <c r="P230" s="71"/>
      <c r="Q230" s="47"/>
      <c r="R230" s="47"/>
      <c r="S230" s="47"/>
      <c r="T230" s="47"/>
      <c r="U230" s="47"/>
      <c r="V230" s="47"/>
      <c r="W230" s="47"/>
      <c r="X230" s="47"/>
      <c r="Y230" s="47"/>
      <c r="Z230" s="47"/>
    </row>
    <row r="231" spans="1:26" ht="15.75" customHeight="1">
      <c r="A231" s="106"/>
      <c r="B231" s="2"/>
      <c r="C231" s="2"/>
      <c r="D231" s="2"/>
      <c r="E231" s="2"/>
      <c r="F231" s="2"/>
      <c r="G231" s="2"/>
      <c r="H231" s="3"/>
      <c r="I231" s="47"/>
      <c r="J231" s="47"/>
      <c r="K231" s="47"/>
      <c r="L231" s="47"/>
      <c r="M231" s="47"/>
      <c r="N231" s="47"/>
      <c r="O231" s="47"/>
      <c r="P231" s="71"/>
      <c r="Q231" s="47"/>
      <c r="R231" s="47"/>
      <c r="S231" s="47"/>
      <c r="T231" s="47"/>
      <c r="U231" s="47"/>
      <c r="V231" s="47"/>
      <c r="W231" s="47"/>
      <c r="X231" s="47"/>
      <c r="Y231" s="47"/>
      <c r="Z231" s="47"/>
    </row>
    <row r="232" spans="1:26" ht="15.75" customHeight="1">
      <c r="A232" s="106"/>
      <c r="B232" s="2"/>
      <c r="C232" s="2"/>
      <c r="D232" s="2"/>
      <c r="E232" s="2"/>
      <c r="F232" s="2"/>
      <c r="G232" s="2"/>
      <c r="H232" s="3"/>
      <c r="I232" s="47"/>
      <c r="J232" s="47"/>
      <c r="K232" s="47"/>
      <c r="L232" s="47"/>
      <c r="M232" s="47"/>
      <c r="N232" s="47"/>
      <c r="O232" s="47"/>
      <c r="P232" s="71"/>
      <c r="Q232" s="47"/>
      <c r="R232" s="47"/>
      <c r="S232" s="47"/>
      <c r="T232" s="47"/>
      <c r="U232" s="47"/>
      <c r="V232" s="47"/>
      <c r="W232" s="47"/>
      <c r="X232" s="47"/>
      <c r="Y232" s="47"/>
      <c r="Z232" s="47"/>
    </row>
    <row r="233" spans="1:26" ht="15.75" customHeight="1">
      <c r="A233" s="106"/>
      <c r="B233" s="2"/>
      <c r="C233" s="2"/>
      <c r="D233" s="2"/>
      <c r="E233" s="2"/>
      <c r="F233" s="2"/>
      <c r="G233" s="2"/>
      <c r="H233" s="3"/>
      <c r="I233" s="47"/>
      <c r="J233" s="47"/>
      <c r="K233" s="47"/>
      <c r="L233" s="47"/>
      <c r="M233" s="47"/>
      <c r="N233" s="47"/>
      <c r="O233" s="47"/>
      <c r="P233" s="71"/>
      <c r="Q233" s="47"/>
      <c r="R233" s="47"/>
      <c r="S233" s="47"/>
      <c r="T233" s="47"/>
      <c r="U233" s="47"/>
      <c r="V233" s="47"/>
      <c r="W233" s="47"/>
      <c r="X233" s="47"/>
      <c r="Y233" s="47"/>
      <c r="Z233" s="47"/>
    </row>
    <row r="234" spans="1:26" ht="15.75" customHeight="1">
      <c r="A234" s="106"/>
      <c r="B234" s="2"/>
      <c r="C234" s="2"/>
      <c r="D234" s="2"/>
      <c r="E234" s="2"/>
      <c r="F234" s="2"/>
      <c r="G234" s="2"/>
      <c r="H234" s="3"/>
      <c r="I234" s="47"/>
      <c r="J234" s="47"/>
      <c r="K234" s="47"/>
      <c r="L234" s="47"/>
      <c r="M234" s="47"/>
      <c r="N234" s="47"/>
      <c r="O234" s="47"/>
      <c r="P234" s="71"/>
      <c r="Q234" s="47"/>
      <c r="R234" s="47"/>
      <c r="S234" s="47"/>
      <c r="T234" s="47"/>
      <c r="U234" s="47"/>
      <c r="V234" s="47"/>
      <c r="W234" s="47"/>
      <c r="X234" s="47"/>
      <c r="Y234" s="47"/>
      <c r="Z234" s="47"/>
    </row>
    <row r="235" spans="1:26" ht="15.75" customHeight="1">
      <c r="A235" s="106"/>
      <c r="B235" s="2"/>
      <c r="C235" s="2"/>
      <c r="D235" s="2"/>
      <c r="E235" s="2"/>
      <c r="F235" s="2"/>
      <c r="G235" s="2"/>
      <c r="H235" s="3"/>
      <c r="I235" s="47"/>
      <c r="J235" s="47"/>
      <c r="K235" s="47"/>
      <c r="L235" s="47"/>
      <c r="M235" s="47"/>
      <c r="N235" s="47"/>
      <c r="O235" s="47"/>
      <c r="P235" s="71"/>
      <c r="Q235" s="47"/>
      <c r="R235" s="47"/>
      <c r="S235" s="47"/>
      <c r="T235" s="47"/>
      <c r="U235" s="47"/>
      <c r="V235" s="47"/>
      <c r="W235" s="47"/>
      <c r="X235" s="47"/>
      <c r="Y235" s="47"/>
      <c r="Z235" s="47"/>
    </row>
    <row r="236" spans="1:26" ht="15.75" customHeight="1">
      <c r="A236" s="106"/>
      <c r="B236" s="2"/>
      <c r="C236" s="2"/>
      <c r="D236" s="2"/>
      <c r="E236" s="2"/>
      <c r="F236" s="2"/>
      <c r="G236" s="2"/>
      <c r="H236" s="3"/>
      <c r="I236" s="47"/>
      <c r="J236" s="47"/>
      <c r="K236" s="47"/>
      <c r="L236" s="47"/>
      <c r="M236" s="47"/>
      <c r="N236" s="47"/>
      <c r="O236" s="47"/>
      <c r="P236" s="71"/>
      <c r="Q236" s="47"/>
      <c r="R236" s="47"/>
      <c r="S236" s="47"/>
      <c r="T236" s="47"/>
      <c r="U236" s="47"/>
      <c r="V236" s="47"/>
      <c r="W236" s="47"/>
      <c r="X236" s="47"/>
      <c r="Y236" s="47"/>
      <c r="Z236" s="47"/>
    </row>
    <row r="237" spans="1:26" ht="15.75" customHeight="1">
      <c r="A237" s="106"/>
      <c r="B237" s="2"/>
      <c r="C237" s="2"/>
      <c r="D237" s="2"/>
      <c r="E237" s="2"/>
      <c r="F237" s="2"/>
      <c r="G237" s="2"/>
      <c r="H237" s="3"/>
      <c r="I237" s="47"/>
      <c r="J237" s="47"/>
      <c r="K237" s="47"/>
      <c r="L237" s="47"/>
      <c r="M237" s="47"/>
      <c r="N237" s="47"/>
      <c r="O237" s="47"/>
      <c r="P237" s="71"/>
      <c r="Q237" s="47"/>
      <c r="R237" s="47"/>
      <c r="S237" s="47"/>
      <c r="T237" s="47"/>
      <c r="U237" s="47"/>
      <c r="V237" s="47"/>
      <c r="W237" s="47"/>
      <c r="X237" s="47"/>
      <c r="Y237" s="47"/>
      <c r="Z237" s="47"/>
    </row>
    <row r="238" spans="1:26" ht="15.75" customHeight="1">
      <c r="A238" s="106"/>
      <c r="B238" s="2"/>
      <c r="C238" s="2"/>
      <c r="D238" s="2"/>
      <c r="E238" s="2"/>
      <c r="F238" s="2"/>
      <c r="G238" s="2"/>
      <c r="H238" s="3"/>
      <c r="I238" s="47"/>
      <c r="J238" s="47"/>
      <c r="K238" s="47"/>
      <c r="L238" s="47"/>
      <c r="M238" s="47"/>
      <c r="N238" s="47"/>
      <c r="O238" s="47"/>
      <c r="P238" s="71"/>
      <c r="Q238" s="47"/>
      <c r="R238" s="47"/>
      <c r="S238" s="47"/>
      <c r="T238" s="47"/>
      <c r="U238" s="47"/>
      <c r="V238" s="47"/>
      <c r="W238" s="47"/>
      <c r="X238" s="47"/>
      <c r="Y238" s="47"/>
      <c r="Z238" s="47"/>
    </row>
    <row r="239" spans="1:26" ht="15.75" customHeight="1">
      <c r="A239" s="106"/>
      <c r="B239" s="2"/>
      <c r="C239" s="2"/>
      <c r="D239" s="2"/>
      <c r="E239" s="2"/>
      <c r="F239" s="2"/>
      <c r="G239" s="2"/>
      <c r="H239" s="3"/>
      <c r="I239" s="47"/>
      <c r="J239" s="47"/>
      <c r="K239" s="47"/>
      <c r="L239" s="47"/>
      <c r="M239" s="47"/>
      <c r="N239" s="47"/>
      <c r="O239" s="47"/>
      <c r="P239" s="71"/>
      <c r="Q239" s="47"/>
      <c r="R239" s="47"/>
      <c r="S239" s="47"/>
      <c r="T239" s="47"/>
      <c r="U239" s="47"/>
      <c r="V239" s="47"/>
      <c r="W239" s="47"/>
      <c r="X239" s="47"/>
      <c r="Y239" s="47"/>
      <c r="Z239" s="47"/>
    </row>
    <row r="240" spans="1:26" ht="15.75" customHeight="1">
      <c r="A240" s="106"/>
      <c r="B240" s="2"/>
      <c r="C240" s="2"/>
      <c r="D240" s="2"/>
      <c r="E240" s="2"/>
      <c r="F240" s="2"/>
      <c r="G240" s="2"/>
      <c r="H240" s="3"/>
      <c r="I240" s="47"/>
      <c r="J240" s="47"/>
      <c r="K240" s="47"/>
      <c r="L240" s="47"/>
      <c r="M240" s="47"/>
      <c r="N240" s="47"/>
      <c r="O240" s="47"/>
      <c r="P240" s="71"/>
      <c r="Q240" s="47"/>
      <c r="R240" s="47"/>
      <c r="S240" s="47"/>
      <c r="T240" s="47"/>
      <c r="U240" s="47"/>
      <c r="V240" s="47"/>
      <c r="W240" s="47"/>
      <c r="X240" s="47"/>
      <c r="Y240" s="47"/>
      <c r="Z240" s="47"/>
    </row>
    <row r="241" spans="1:26" ht="15.75" customHeight="1">
      <c r="A241" s="106"/>
      <c r="B241" s="2"/>
      <c r="C241" s="2"/>
      <c r="D241" s="2"/>
      <c r="E241" s="2"/>
      <c r="F241" s="2"/>
      <c r="G241" s="2"/>
      <c r="H241" s="3"/>
      <c r="I241" s="47"/>
      <c r="J241" s="47"/>
      <c r="K241" s="47"/>
      <c r="L241" s="47"/>
      <c r="M241" s="47"/>
      <c r="N241" s="47"/>
      <c r="O241" s="47"/>
      <c r="P241" s="71"/>
      <c r="Q241" s="47"/>
      <c r="R241" s="47"/>
      <c r="S241" s="47"/>
      <c r="T241" s="47"/>
      <c r="U241" s="47"/>
      <c r="V241" s="47"/>
      <c r="W241" s="47"/>
      <c r="X241" s="47"/>
      <c r="Y241" s="47"/>
      <c r="Z241" s="47"/>
    </row>
    <row r="242" spans="1:26" ht="15.75" customHeight="1">
      <c r="A242" s="106"/>
      <c r="B242" s="2"/>
      <c r="C242" s="2"/>
      <c r="D242" s="2"/>
      <c r="E242" s="2"/>
      <c r="F242" s="2"/>
      <c r="G242" s="2"/>
      <c r="H242" s="3"/>
      <c r="I242" s="47"/>
      <c r="J242" s="47"/>
      <c r="K242" s="47"/>
      <c r="L242" s="47"/>
      <c r="M242" s="47"/>
      <c r="N242" s="47"/>
      <c r="O242" s="47"/>
      <c r="P242" s="71"/>
      <c r="Q242" s="47"/>
      <c r="R242" s="47"/>
      <c r="S242" s="47"/>
      <c r="T242" s="47"/>
      <c r="U242" s="47"/>
      <c r="V242" s="47"/>
      <c r="W242" s="47"/>
      <c r="X242" s="47"/>
      <c r="Y242" s="47"/>
      <c r="Z242" s="47"/>
    </row>
    <row r="243" spans="1:26" ht="15.75" customHeight="1">
      <c r="A243" s="106"/>
      <c r="B243" s="2"/>
      <c r="C243" s="2"/>
      <c r="D243" s="2"/>
      <c r="E243" s="2"/>
      <c r="F243" s="2"/>
      <c r="G243" s="2"/>
      <c r="H243" s="3"/>
      <c r="I243" s="47"/>
      <c r="J243" s="47"/>
      <c r="K243" s="47"/>
      <c r="L243" s="47"/>
      <c r="M243" s="47"/>
      <c r="N243" s="47"/>
      <c r="O243" s="47"/>
      <c r="P243" s="71"/>
      <c r="Q243" s="47"/>
      <c r="R243" s="47"/>
      <c r="S243" s="47"/>
      <c r="T243" s="47"/>
      <c r="U243" s="47"/>
      <c r="V243" s="47"/>
      <c r="W243" s="47"/>
      <c r="X243" s="47"/>
      <c r="Y243" s="47"/>
      <c r="Z243" s="47"/>
    </row>
    <row r="244" spans="1:26" ht="15.75" customHeight="1">
      <c r="A244" s="106"/>
      <c r="B244" s="2"/>
      <c r="C244" s="2"/>
      <c r="D244" s="2"/>
      <c r="E244" s="2"/>
      <c r="F244" s="2"/>
      <c r="G244" s="2"/>
      <c r="H244" s="3"/>
      <c r="I244" s="47"/>
      <c r="J244" s="47"/>
      <c r="K244" s="47"/>
      <c r="L244" s="47"/>
      <c r="M244" s="47"/>
      <c r="N244" s="47"/>
      <c r="O244" s="47"/>
      <c r="P244" s="71"/>
      <c r="Q244" s="47"/>
      <c r="R244" s="47"/>
      <c r="S244" s="47"/>
      <c r="T244" s="47"/>
      <c r="U244" s="47"/>
      <c r="V244" s="47"/>
      <c r="W244" s="47"/>
      <c r="X244" s="47"/>
      <c r="Y244" s="47"/>
      <c r="Z244" s="47"/>
    </row>
    <row r="245" spans="1:26" ht="15.75" customHeight="1">
      <c r="A245" s="106"/>
      <c r="B245" s="2"/>
      <c r="C245" s="2"/>
      <c r="D245" s="2"/>
      <c r="E245" s="2"/>
      <c r="F245" s="2"/>
      <c r="G245" s="2"/>
      <c r="H245" s="3"/>
      <c r="I245" s="47"/>
      <c r="J245" s="47"/>
      <c r="K245" s="47"/>
      <c r="L245" s="47"/>
      <c r="M245" s="47"/>
      <c r="N245" s="47"/>
      <c r="O245" s="47"/>
      <c r="P245" s="71"/>
      <c r="Q245" s="47"/>
      <c r="R245" s="47"/>
      <c r="S245" s="47"/>
      <c r="T245" s="47"/>
      <c r="U245" s="47"/>
      <c r="V245" s="47"/>
      <c r="W245" s="47"/>
      <c r="X245" s="47"/>
      <c r="Y245" s="47"/>
      <c r="Z245" s="47"/>
    </row>
    <row r="246" spans="1:26" ht="15.75" customHeight="1">
      <c r="A246" s="106"/>
      <c r="B246" s="2"/>
      <c r="C246" s="2"/>
      <c r="D246" s="2"/>
      <c r="E246" s="2"/>
      <c r="F246" s="2"/>
      <c r="G246" s="2"/>
      <c r="H246" s="3"/>
      <c r="I246" s="47"/>
      <c r="J246" s="47"/>
      <c r="K246" s="47"/>
      <c r="L246" s="47"/>
      <c r="M246" s="47"/>
      <c r="N246" s="47"/>
      <c r="O246" s="47"/>
      <c r="P246" s="71"/>
      <c r="Q246" s="47"/>
      <c r="R246" s="47"/>
      <c r="S246" s="47"/>
      <c r="T246" s="47"/>
      <c r="U246" s="47"/>
      <c r="V246" s="47"/>
      <c r="W246" s="47"/>
      <c r="X246" s="47"/>
      <c r="Y246" s="47"/>
      <c r="Z246" s="47"/>
    </row>
    <row r="247" spans="1:26" ht="15.75" customHeight="1">
      <c r="A247" s="106"/>
      <c r="B247" s="2"/>
      <c r="C247" s="2"/>
      <c r="D247" s="2"/>
      <c r="E247" s="2"/>
      <c r="F247" s="2"/>
      <c r="G247" s="2"/>
      <c r="H247" s="3"/>
      <c r="I247" s="47"/>
      <c r="J247" s="47"/>
      <c r="K247" s="47"/>
      <c r="L247" s="47"/>
      <c r="M247" s="47"/>
      <c r="N247" s="47"/>
      <c r="O247" s="47"/>
      <c r="P247" s="71"/>
      <c r="Q247" s="47"/>
      <c r="R247" s="47"/>
      <c r="S247" s="47"/>
      <c r="T247" s="47"/>
      <c r="U247" s="47"/>
      <c r="V247" s="47"/>
      <c r="W247" s="47"/>
      <c r="X247" s="47"/>
      <c r="Y247" s="47"/>
      <c r="Z247" s="47"/>
    </row>
    <row r="248" spans="1:26" ht="15.75" customHeight="1">
      <c r="A248" s="106"/>
      <c r="B248" s="2"/>
      <c r="C248" s="2"/>
      <c r="D248" s="2"/>
      <c r="E248" s="2"/>
      <c r="F248" s="2"/>
      <c r="G248" s="2"/>
      <c r="H248" s="3"/>
      <c r="I248" s="47"/>
      <c r="J248" s="47"/>
      <c r="K248" s="47"/>
      <c r="L248" s="47"/>
      <c r="M248" s="47"/>
      <c r="N248" s="47"/>
      <c r="O248" s="47"/>
      <c r="P248" s="71"/>
      <c r="Q248" s="47"/>
      <c r="R248" s="47"/>
      <c r="S248" s="47"/>
      <c r="T248" s="47"/>
      <c r="U248" s="47"/>
      <c r="V248" s="47"/>
      <c r="W248" s="47"/>
      <c r="X248" s="47"/>
      <c r="Y248" s="47"/>
      <c r="Z248" s="47"/>
    </row>
    <row r="249" spans="1:26" ht="15.75" customHeight="1">
      <c r="A249" s="106"/>
      <c r="B249" s="2"/>
      <c r="C249" s="2"/>
      <c r="D249" s="2"/>
      <c r="E249" s="2"/>
      <c r="F249" s="2"/>
      <c r="G249" s="2"/>
      <c r="H249" s="3"/>
      <c r="I249" s="47"/>
      <c r="J249" s="47"/>
      <c r="K249" s="47"/>
      <c r="L249" s="47"/>
      <c r="M249" s="47"/>
      <c r="N249" s="47"/>
      <c r="O249" s="47"/>
      <c r="P249" s="71"/>
      <c r="Q249" s="47"/>
      <c r="R249" s="47"/>
      <c r="S249" s="47"/>
      <c r="T249" s="47"/>
      <c r="U249" s="47"/>
      <c r="V249" s="47"/>
      <c r="W249" s="47"/>
      <c r="X249" s="47"/>
      <c r="Y249" s="47"/>
      <c r="Z249" s="47"/>
    </row>
    <row r="250" spans="1:26" ht="15.75" customHeight="1">
      <c r="A250" s="106"/>
      <c r="B250" s="2"/>
      <c r="C250" s="2"/>
      <c r="D250" s="2"/>
      <c r="E250" s="2"/>
      <c r="F250" s="2"/>
      <c r="G250" s="2"/>
      <c r="H250" s="3"/>
      <c r="I250" s="47"/>
      <c r="J250" s="47"/>
      <c r="K250" s="47"/>
      <c r="L250" s="47"/>
      <c r="M250" s="47"/>
      <c r="N250" s="47"/>
      <c r="O250" s="47"/>
      <c r="P250" s="71"/>
      <c r="Q250" s="47"/>
      <c r="R250" s="47"/>
      <c r="S250" s="47"/>
      <c r="T250" s="47"/>
      <c r="U250" s="47"/>
      <c r="V250" s="47"/>
      <c r="W250" s="47"/>
      <c r="X250" s="47"/>
      <c r="Y250" s="47"/>
      <c r="Z250" s="47"/>
    </row>
    <row r="251" spans="1:26" ht="15.75" customHeight="1">
      <c r="A251" s="106"/>
      <c r="B251" s="2"/>
      <c r="C251" s="2"/>
      <c r="D251" s="2"/>
      <c r="E251" s="2"/>
      <c r="F251" s="2"/>
      <c r="G251" s="2"/>
      <c r="H251" s="3"/>
      <c r="I251" s="47"/>
      <c r="J251" s="47"/>
      <c r="K251" s="47"/>
      <c r="L251" s="47"/>
      <c r="M251" s="47"/>
      <c r="N251" s="47"/>
      <c r="O251" s="47"/>
      <c r="P251" s="71"/>
      <c r="Q251" s="47"/>
      <c r="R251" s="47"/>
      <c r="S251" s="47"/>
      <c r="T251" s="47"/>
      <c r="U251" s="47"/>
      <c r="V251" s="47"/>
      <c r="W251" s="47"/>
      <c r="X251" s="47"/>
      <c r="Y251" s="47"/>
      <c r="Z251" s="47"/>
    </row>
    <row r="252" spans="1:26" ht="15.75" customHeight="1">
      <c r="A252" s="106"/>
      <c r="B252" s="2"/>
      <c r="C252" s="2"/>
      <c r="D252" s="2"/>
      <c r="E252" s="2"/>
      <c r="F252" s="2"/>
      <c r="G252" s="2"/>
      <c r="H252" s="3"/>
      <c r="I252" s="47"/>
      <c r="J252" s="47"/>
      <c r="K252" s="47"/>
      <c r="L252" s="47"/>
      <c r="M252" s="47"/>
      <c r="N252" s="47"/>
      <c r="O252" s="47"/>
      <c r="P252" s="71"/>
      <c r="Q252" s="47"/>
      <c r="R252" s="47"/>
      <c r="S252" s="47"/>
      <c r="T252" s="47"/>
      <c r="U252" s="47"/>
      <c r="V252" s="47"/>
      <c r="W252" s="47"/>
      <c r="X252" s="47"/>
      <c r="Y252" s="47"/>
      <c r="Z252" s="47"/>
    </row>
    <row r="253" spans="1:26" ht="15.75" customHeight="1">
      <c r="A253" s="106"/>
      <c r="B253" s="2"/>
      <c r="C253" s="2"/>
      <c r="D253" s="2"/>
      <c r="E253" s="2"/>
      <c r="F253" s="2"/>
      <c r="G253" s="2"/>
      <c r="H253" s="3"/>
      <c r="I253" s="47"/>
      <c r="J253" s="47"/>
      <c r="K253" s="47"/>
      <c r="L253" s="47"/>
      <c r="M253" s="47"/>
      <c r="N253" s="47"/>
      <c r="O253" s="47"/>
      <c r="P253" s="71"/>
      <c r="Q253" s="47"/>
      <c r="R253" s="47"/>
      <c r="S253" s="47"/>
      <c r="T253" s="47"/>
      <c r="U253" s="47"/>
      <c r="V253" s="47"/>
      <c r="W253" s="47"/>
      <c r="X253" s="47"/>
      <c r="Y253" s="47"/>
      <c r="Z253" s="47"/>
    </row>
    <row r="254" spans="1:26" ht="15.75" customHeight="1">
      <c r="A254" s="106"/>
      <c r="B254" s="2"/>
      <c r="C254" s="2"/>
      <c r="D254" s="2"/>
      <c r="E254" s="2"/>
      <c r="F254" s="2"/>
      <c r="G254" s="2"/>
      <c r="H254" s="3"/>
      <c r="I254" s="47"/>
      <c r="J254" s="47"/>
      <c r="K254" s="47"/>
      <c r="L254" s="47"/>
      <c r="M254" s="47"/>
      <c r="N254" s="47"/>
      <c r="O254" s="47"/>
      <c r="P254" s="71"/>
      <c r="Q254" s="47"/>
      <c r="R254" s="47"/>
      <c r="S254" s="47"/>
      <c r="T254" s="47"/>
      <c r="U254" s="47"/>
      <c r="V254" s="47"/>
      <c r="W254" s="47"/>
      <c r="X254" s="47"/>
      <c r="Y254" s="47"/>
      <c r="Z254" s="47"/>
    </row>
    <row r="255" spans="1:26" ht="15.75" customHeight="1">
      <c r="A255" s="106"/>
      <c r="B255" s="2"/>
      <c r="C255" s="2"/>
      <c r="D255" s="2"/>
      <c r="E255" s="2"/>
      <c r="F255" s="2"/>
      <c r="G255" s="2"/>
      <c r="H255" s="3"/>
      <c r="I255" s="47"/>
      <c r="J255" s="47"/>
      <c r="K255" s="47"/>
      <c r="L255" s="47"/>
      <c r="M255" s="47"/>
      <c r="N255" s="47"/>
      <c r="O255" s="47"/>
      <c r="P255" s="71"/>
      <c r="Q255" s="47"/>
      <c r="R255" s="47"/>
      <c r="S255" s="47"/>
      <c r="T255" s="47"/>
      <c r="U255" s="47"/>
      <c r="V255" s="47"/>
      <c r="W255" s="47"/>
      <c r="X255" s="47"/>
      <c r="Y255" s="47"/>
      <c r="Z255" s="47"/>
    </row>
    <row r="256" spans="1:26" ht="15.75" customHeight="1">
      <c r="A256" s="106"/>
      <c r="B256" s="2"/>
      <c r="C256" s="2"/>
      <c r="D256" s="2"/>
      <c r="E256" s="2"/>
      <c r="F256" s="2"/>
      <c r="G256" s="2"/>
      <c r="H256" s="3"/>
      <c r="I256" s="47"/>
      <c r="J256" s="47"/>
      <c r="K256" s="47"/>
      <c r="L256" s="47"/>
      <c r="M256" s="47"/>
      <c r="N256" s="47"/>
      <c r="O256" s="47"/>
      <c r="P256" s="71"/>
      <c r="Q256" s="47"/>
      <c r="R256" s="47"/>
      <c r="S256" s="47"/>
      <c r="T256" s="47"/>
      <c r="U256" s="47"/>
      <c r="V256" s="47"/>
      <c r="W256" s="47"/>
      <c r="X256" s="47"/>
      <c r="Y256" s="47"/>
      <c r="Z256" s="47"/>
    </row>
    <row r="257" spans="1:26" ht="15.75" customHeight="1">
      <c r="A257" s="106"/>
      <c r="B257" s="2"/>
      <c r="C257" s="2"/>
      <c r="D257" s="2"/>
      <c r="E257" s="2"/>
      <c r="F257" s="2"/>
      <c r="G257" s="2"/>
      <c r="H257" s="3"/>
      <c r="I257" s="47"/>
      <c r="J257" s="47"/>
      <c r="K257" s="47"/>
      <c r="L257" s="47"/>
      <c r="M257" s="47"/>
      <c r="N257" s="47"/>
      <c r="O257" s="47"/>
      <c r="P257" s="71"/>
      <c r="Q257" s="47"/>
      <c r="R257" s="47"/>
      <c r="S257" s="47"/>
      <c r="T257" s="47"/>
      <c r="U257" s="47"/>
      <c r="V257" s="47"/>
      <c r="W257" s="47"/>
      <c r="X257" s="47"/>
      <c r="Y257" s="47"/>
      <c r="Z257" s="47"/>
    </row>
    <row r="258" spans="1:26" ht="15.75" customHeight="1">
      <c r="A258" s="106"/>
      <c r="B258" s="2"/>
      <c r="C258" s="2"/>
      <c r="D258" s="2"/>
      <c r="E258" s="2"/>
      <c r="F258" s="2"/>
      <c r="G258" s="2"/>
      <c r="H258" s="3"/>
      <c r="I258" s="47"/>
      <c r="J258" s="47"/>
      <c r="K258" s="47"/>
      <c r="L258" s="47"/>
      <c r="M258" s="47"/>
      <c r="N258" s="47"/>
      <c r="O258" s="47"/>
      <c r="P258" s="71"/>
      <c r="Q258" s="47"/>
      <c r="R258" s="47"/>
      <c r="S258" s="47"/>
      <c r="T258" s="47"/>
      <c r="U258" s="47"/>
      <c r="V258" s="47"/>
      <c r="W258" s="47"/>
      <c r="X258" s="47"/>
      <c r="Y258" s="47"/>
      <c r="Z258" s="47"/>
    </row>
    <row r="259" spans="1:26" ht="15.75" customHeight="1">
      <c r="A259" s="106"/>
      <c r="B259" s="2"/>
      <c r="C259" s="2"/>
      <c r="D259" s="2"/>
      <c r="E259" s="2"/>
      <c r="F259" s="2"/>
      <c r="G259" s="2"/>
      <c r="H259" s="3"/>
      <c r="I259" s="47"/>
      <c r="J259" s="47"/>
      <c r="K259" s="47"/>
      <c r="L259" s="47"/>
      <c r="M259" s="47"/>
      <c r="N259" s="47"/>
      <c r="O259" s="47"/>
      <c r="P259" s="71"/>
      <c r="Q259" s="47"/>
      <c r="R259" s="47"/>
      <c r="S259" s="47"/>
      <c r="T259" s="47"/>
      <c r="U259" s="47"/>
      <c r="V259" s="47"/>
      <c r="W259" s="47"/>
      <c r="X259" s="47"/>
      <c r="Y259" s="47"/>
      <c r="Z259" s="47"/>
    </row>
    <row r="260" spans="1:26" ht="15.75" customHeight="1">
      <c r="A260" s="106"/>
      <c r="B260" s="2"/>
      <c r="C260" s="2"/>
      <c r="D260" s="2"/>
      <c r="E260" s="2"/>
      <c r="F260" s="2"/>
      <c r="G260" s="2"/>
      <c r="H260" s="3"/>
      <c r="I260" s="47"/>
      <c r="J260" s="47"/>
      <c r="K260" s="47"/>
      <c r="L260" s="47"/>
      <c r="M260" s="47"/>
      <c r="N260" s="47"/>
      <c r="O260" s="47"/>
      <c r="P260" s="71"/>
      <c r="Q260" s="47"/>
      <c r="R260" s="47"/>
      <c r="S260" s="47"/>
      <c r="T260" s="47"/>
      <c r="U260" s="47"/>
      <c r="V260" s="47"/>
      <c r="W260" s="47"/>
      <c r="X260" s="47"/>
      <c r="Y260" s="47"/>
      <c r="Z260" s="47"/>
    </row>
    <row r="261" spans="1:26" ht="15.75" customHeight="1">
      <c r="A261" s="106"/>
      <c r="B261" s="2"/>
      <c r="C261" s="2"/>
      <c r="D261" s="2"/>
      <c r="E261" s="2"/>
      <c r="F261" s="2"/>
      <c r="G261" s="2"/>
      <c r="H261" s="3"/>
      <c r="I261" s="47"/>
      <c r="J261" s="47"/>
      <c r="K261" s="47"/>
      <c r="L261" s="47"/>
      <c r="M261" s="47"/>
      <c r="N261" s="47"/>
      <c r="O261" s="47"/>
      <c r="P261" s="71"/>
      <c r="Q261" s="47"/>
      <c r="R261" s="47"/>
      <c r="S261" s="47"/>
      <c r="T261" s="47"/>
      <c r="U261" s="47"/>
      <c r="V261" s="47"/>
      <c r="W261" s="47"/>
      <c r="X261" s="47"/>
      <c r="Y261" s="47"/>
      <c r="Z261" s="47"/>
    </row>
    <row r="262" spans="1:26" ht="15.75" customHeight="1">
      <c r="A262" s="106"/>
      <c r="B262" s="2"/>
      <c r="C262" s="2"/>
      <c r="D262" s="2"/>
      <c r="E262" s="2"/>
      <c r="F262" s="2"/>
      <c r="G262" s="2"/>
      <c r="H262" s="3"/>
      <c r="I262" s="47"/>
      <c r="J262" s="47"/>
      <c r="K262" s="47"/>
      <c r="L262" s="47"/>
      <c r="M262" s="47"/>
      <c r="N262" s="47"/>
      <c r="O262" s="47"/>
      <c r="P262" s="71"/>
      <c r="Q262" s="47"/>
      <c r="R262" s="47"/>
      <c r="S262" s="47"/>
      <c r="T262" s="47"/>
      <c r="U262" s="47"/>
      <c r="V262" s="47"/>
      <c r="W262" s="47"/>
      <c r="X262" s="47"/>
      <c r="Y262" s="47"/>
      <c r="Z262" s="47"/>
    </row>
    <row r="263" spans="1:26" ht="15.75" customHeight="1">
      <c r="A263" s="106"/>
      <c r="B263" s="2"/>
      <c r="C263" s="2"/>
      <c r="D263" s="2"/>
      <c r="E263" s="2"/>
      <c r="F263" s="2"/>
      <c r="G263" s="2"/>
      <c r="H263" s="3"/>
      <c r="I263" s="47"/>
      <c r="J263" s="47"/>
      <c r="K263" s="47"/>
      <c r="L263" s="47"/>
      <c r="M263" s="47"/>
      <c r="N263" s="47"/>
      <c r="O263" s="47"/>
      <c r="P263" s="71"/>
      <c r="Q263" s="47"/>
      <c r="R263" s="47"/>
      <c r="S263" s="47"/>
      <c r="T263" s="47"/>
      <c r="U263" s="47"/>
      <c r="V263" s="47"/>
      <c r="W263" s="47"/>
      <c r="X263" s="47"/>
      <c r="Y263" s="47"/>
      <c r="Z263" s="47"/>
    </row>
    <row r="264" spans="1:26" ht="15.75" customHeight="1">
      <c r="A264" s="106"/>
      <c r="B264" s="2"/>
      <c r="C264" s="2"/>
      <c r="D264" s="2"/>
      <c r="E264" s="2"/>
      <c r="F264" s="2"/>
      <c r="G264" s="2"/>
      <c r="H264" s="3"/>
      <c r="I264" s="47"/>
      <c r="J264" s="47"/>
      <c r="K264" s="47"/>
      <c r="L264" s="47"/>
      <c r="M264" s="47"/>
      <c r="N264" s="47"/>
      <c r="O264" s="47"/>
      <c r="P264" s="71"/>
      <c r="Q264" s="47"/>
      <c r="R264" s="47"/>
      <c r="S264" s="47"/>
      <c r="T264" s="47"/>
      <c r="U264" s="47"/>
      <c r="V264" s="47"/>
      <c r="W264" s="47"/>
      <c r="X264" s="47"/>
      <c r="Y264" s="47"/>
      <c r="Z264" s="47"/>
    </row>
    <row r="265" spans="1:26" ht="15.75" customHeight="1">
      <c r="A265" s="106"/>
      <c r="B265" s="2"/>
      <c r="C265" s="2"/>
      <c r="D265" s="2"/>
      <c r="E265" s="2"/>
      <c r="F265" s="2"/>
      <c r="G265" s="2"/>
      <c r="H265" s="3"/>
      <c r="I265" s="47"/>
      <c r="J265" s="47"/>
      <c r="K265" s="47"/>
      <c r="L265" s="47"/>
      <c r="M265" s="47"/>
      <c r="N265" s="47"/>
      <c r="O265" s="47"/>
      <c r="P265" s="71"/>
      <c r="Q265" s="47"/>
      <c r="R265" s="47"/>
      <c r="S265" s="47"/>
      <c r="T265" s="47"/>
      <c r="U265" s="47"/>
      <c r="V265" s="47"/>
      <c r="W265" s="47"/>
      <c r="X265" s="47"/>
      <c r="Y265" s="47"/>
      <c r="Z265" s="47"/>
    </row>
    <row r="266" spans="1:26" ht="15.75" customHeight="1">
      <c r="A266" s="106"/>
      <c r="B266" s="2"/>
      <c r="C266" s="2"/>
      <c r="D266" s="2"/>
      <c r="E266" s="2"/>
      <c r="F266" s="2"/>
      <c r="G266" s="2"/>
      <c r="H266" s="3"/>
      <c r="I266" s="47"/>
      <c r="J266" s="47"/>
      <c r="K266" s="47"/>
      <c r="L266" s="47"/>
      <c r="M266" s="47"/>
      <c r="N266" s="47"/>
      <c r="O266" s="47"/>
      <c r="P266" s="71"/>
      <c r="Q266" s="47"/>
      <c r="R266" s="47"/>
      <c r="S266" s="47"/>
      <c r="T266" s="47"/>
      <c r="U266" s="47"/>
      <c r="V266" s="47"/>
      <c r="W266" s="47"/>
      <c r="X266" s="47"/>
      <c r="Y266" s="47"/>
      <c r="Z266" s="47"/>
    </row>
    <row r="267" spans="1:26" ht="15.75" customHeight="1">
      <c r="A267" s="106"/>
      <c r="B267" s="2"/>
      <c r="C267" s="2"/>
      <c r="D267" s="2"/>
      <c r="E267" s="2"/>
      <c r="F267" s="2"/>
      <c r="G267" s="2"/>
      <c r="H267" s="3"/>
      <c r="I267" s="47"/>
      <c r="J267" s="47"/>
      <c r="K267" s="47"/>
      <c r="L267" s="47"/>
      <c r="M267" s="47"/>
      <c r="N267" s="47"/>
      <c r="O267" s="47"/>
      <c r="P267" s="71"/>
      <c r="Q267" s="47"/>
      <c r="R267" s="47"/>
      <c r="S267" s="47"/>
      <c r="T267" s="47"/>
      <c r="U267" s="47"/>
      <c r="V267" s="47"/>
      <c r="W267" s="47"/>
      <c r="X267" s="47"/>
      <c r="Y267" s="47"/>
      <c r="Z267" s="47"/>
    </row>
    <row r="268" spans="1:26" ht="15.75" customHeight="1">
      <c r="A268" s="106"/>
      <c r="B268" s="2"/>
      <c r="C268" s="2"/>
      <c r="D268" s="2"/>
      <c r="E268" s="2"/>
      <c r="F268" s="2"/>
      <c r="G268" s="2"/>
      <c r="H268" s="3"/>
      <c r="I268" s="47"/>
      <c r="J268" s="47"/>
      <c r="K268" s="47"/>
      <c r="L268" s="47"/>
      <c r="M268" s="47"/>
      <c r="N268" s="47"/>
      <c r="O268" s="47"/>
      <c r="P268" s="71"/>
      <c r="Q268" s="47"/>
      <c r="R268" s="47"/>
      <c r="S268" s="47"/>
      <c r="T268" s="47"/>
      <c r="U268" s="47"/>
      <c r="V268" s="47"/>
      <c r="W268" s="47"/>
      <c r="X268" s="47"/>
      <c r="Y268" s="47"/>
      <c r="Z268" s="47"/>
    </row>
    <row r="269" spans="1:26" ht="15.75" customHeight="1">
      <c r="A269" s="106"/>
      <c r="B269" s="2"/>
      <c r="C269" s="2"/>
      <c r="D269" s="2"/>
      <c r="E269" s="2"/>
      <c r="F269" s="2"/>
      <c r="G269" s="2"/>
      <c r="H269" s="3"/>
      <c r="I269" s="47"/>
      <c r="J269" s="47"/>
      <c r="K269" s="47"/>
      <c r="L269" s="47"/>
      <c r="M269" s="47"/>
      <c r="N269" s="47"/>
      <c r="O269" s="47"/>
      <c r="P269" s="71"/>
      <c r="Q269" s="47"/>
      <c r="R269" s="47"/>
      <c r="S269" s="47"/>
      <c r="T269" s="47"/>
      <c r="U269" s="47"/>
      <c r="V269" s="47"/>
      <c r="W269" s="47"/>
      <c r="X269" s="47"/>
      <c r="Y269" s="47"/>
      <c r="Z269" s="47"/>
    </row>
    <row r="270" spans="1:26" ht="15.75" customHeight="1">
      <c r="A270" s="106"/>
      <c r="B270" s="2"/>
      <c r="C270" s="2"/>
      <c r="D270" s="2"/>
      <c r="E270" s="2"/>
      <c r="F270" s="2"/>
      <c r="G270" s="2"/>
      <c r="H270" s="3"/>
      <c r="I270" s="47"/>
      <c r="J270" s="47"/>
      <c r="K270" s="47"/>
      <c r="L270" s="47"/>
      <c r="M270" s="47"/>
      <c r="N270" s="47"/>
      <c r="O270" s="47"/>
      <c r="P270" s="71"/>
      <c r="Q270" s="47"/>
      <c r="R270" s="47"/>
      <c r="S270" s="47"/>
      <c r="T270" s="47"/>
      <c r="U270" s="47"/>
      <c r="V270" s="47"/>
      <c r="W270" s="47"/>
      <c r="X270" s="47"/>
      <c r="Y270" s="47"/>
      <c r="Z270" s="47"/>
    </row>
    <row r="271" spans="1:26" ht="15.75" customHeight="1">
      <c r="A271" s="106"/>
      <c r="B271" s="2"/>
      <c r="C271" s="2"/>
      <c r="D271" s="2"/>
      <c r="E271" s="2"/>
      <c r="F271" s="2"/>
      <c r="G271" s="2"/>
      <c r="H271" s="3"/>
      <c r="I271" s="47"/>
      <c r="J271" s="47"/>
      <c r="K271" s="47"/>
      <c r="L271" s="47"/>
      <c r="M271" s="47"/>
      <c r="N271" s="47"/>
      <c r="O271" s="47"/>
      <c r="P271" s="71"/>
      <c r="Q271" s="47"/>
      <c r="R271" s="47"/>
      <c r="S271" s="47"/>
      <c r="T271" s="47"/>
      <c r="U271" s="47"/>
      <c r="V271" s="47"/>
      <c r="W271" s="47"/>
      <c r="X271" s="47"/>
      <c r="Y271" s="47"/>
      <c r="Z271" s="47"/>
    </row>
    <row r="272" spans="1:26" ht="15.75" customHeight="1">
      <c r="A272" s="71"/>
      <c r="B272" s="2"/>
      <c r="C272" s="2"/>
      <c r="D272" s="2"/>
      <c r="E272" s="2"/>
      <c r="F272" s="2"/>
      <c r="G272" s="2"/>
      <c r="H272" s="3"/>
      <c r="I272" s="47"/>
      <c r="J272" s="47"/>
      <c r="K272" s="47"/>
      <c r="L272" s="47"/>
      <c r="M272" s="47"/>
      <c r="N272" s="47"/>
      <c r="O272" s="47"/>
      <c r="P272" s="71"/>
      <c r="Q272" s="47"/>
      <c r="R272" s="47"/>
      <c r="S272" s="47"/>
      <c r="T272" s="47"/>
      <c r="U272" s="47"/>
      <c r="V272" s="47"/>
      <c r="W272" s="47"/>
      <c r="X272" s="47"/>
      <c r="Y272" s="47"/>
      <c r="Z272" s="47"/>
    </row>
    <row r="273" spans="1:26" ht="15.75" customHeight="1">
      <c r="A273" s="71"/>
      <c r="B273" s="2"/>
      <c r="C273" s="2"/>
      <c r="D273" s="2"/>
      <c r="E273" s="2"/>
      <c r="F273" s="2"/>
      <c r="G273" s="2"/>
      <c r="H273" s="3"/>
      <c r="I273" s="47"/>
      <c r="J273" s="47"/>
      <c r="K273" s="47"/>
      <c r="L273" s="47"/>
      <c r="M273" s="47"/>
      <c r="N273" s="47"/>
      <c r="O273" s="47"/>
      <c r="P273" s="71"/>
      <c r="Q273" s="47"/>
      <c r="R273" s="47"/>
      <c r="S273" s="47"/>
      <c r="T273" s="47"/>
      <c r="U273" s="47"/>
      <c r="V273" s="47"/>
      <c r="W273" s="47"/>
      <c r="X273" s="47"/>
      <c r="Y273" s="47"/>
      <c r="Z273" s="47"/>
    </row>
    <row r="274" spans="1:26" ht="15.75" customHeight="1">
      <c r="A274" s="71"/>
      <c r="B274" s="2"/>
      <c r="C274" s="2"/>
      <c r="D274" s="2"/>
      <c r="E274" s="2"/>
      <c r="F274" s="2"/>
      <c r="G274" s="2"/>
      <c r="H274" s="3"/>
      <c r="I274" s="47"/>
      <c r="J274" s="47"/>
      <c r="K274" s="47"/>
      <c r="L274" s="47"/>
      <c r="M274" s="47"/>
      <c r="N274" s="47"/>
      <c r="O274" s="47"/>
      <c r="P274" s="71"/>
      <c r="Q274" s="47"/>
      <c r="R274" s="47"/>
      <c r="S274" s="47"/>
      <c r="T274" s="47"/>
      <c r="U274" s="47"/>
      <c r="V274" s="47"/>
      <c r="W274" s="47"/>
      <c r="X274" s="47"/>
      <c r="Y274" s="47"/>
      <c r="Z274" s="47"/>
    </row>
    <row r="275" spans="1:26" ht="15.75" customHeight="1">
      <c r="A275" s="71"/>
      <c r="B275" s="2"/>
      <c r="C275" s="2"/>
      <c r="D275" s="2"/>
      <c r="E275" s="2"/>
      <c r="F275" s="2"/>
      <c r="G275" s="2"/>
      <c r="H275" s="3"/>
      <c r="I275" s="47"/>
      <c r="J275" s="47"/>
      <c r="K275" s="47"/>
      <c r="L275" s="47"/>
      <c r="M275" s="47"/>
      <c r="N275" s="47"/>
      <c r="O275" s="47"/>
      <c r="P275" s="71"/>
      <c r="Q275" s="47"/>
      <c r="R275" s="47"/>
      <c r="S275" s="47"/>
      <c r="T275" s="47"/>
      <c r="U275" s="47"/>
      <c r="V275" s="47"/>
      <c r="W275" s="47"/>
      <c r="X275" s="47"/>
      <c r="Y275" s="47"/>
      <c r="Z275" s="47"/>
    </row>
    <row r="276" spans="1:26" ht="15.75" customHeight="1">
      <c r="A276" s="71"/>
      <c r="B276" s="2"/>
      <c r="C276" s="2"/>
      <c r="D276" s="2"/>
      <c r="E276" s="2"/>
      <c r="F276" s="2"/>
      <c r="G276" s="2"/>
      <c r="H276" s="3"/>
      <c r="I276" s="47"/>
      <c r="J276" s="47"/>
      <c r="K276" s="47"/>
      <c r="L276" s="47"/>
      <c r="M276" s="47"/>
      <c r="N276" s="47"/>
      <c r="O276" s="47"/>
      <c r="P276" s="71"/>
      <c r="Q276" s="47"/>
      <c r="R276" s="47"/>
      <c r="S276" s="47"/>
      <c r="T276" s="47"/>
      <c r="U276" s="47"/>
      <c r="V276" s="47"/>
      <c r="W276" s="47"/>
      <c r="X276" s="47"/>
      <c r="Y276" s="47"/>
      <c r="Z276" s="47"/>
    </row>
    <row r="277" spans="1:26" ht="15.75" customHeight="1">
      <c r="A277" s="71"/>
      <c r="B277" s="2"/>
      <c r="C277" s="2"/>
      <c r="D277" s="2"/>
      <c r="E277" s="2"/>
      <c r="F277" s="2"/>
      <c r="G277" s="2"/>
      <c r="H277" s="3"/>
      <c r="I277" s="47"/>
      <c r="J277" s="47"/>
      <c r="K277" s="47"/>
      <c r="L277" s="47"/>
      <c r="M277" s="47"/>
      <c r="N277" s="47"/>
      <c r="O277" s="47"/>
      <c r="P277" s="71"/>
      <c r="Q277" s="47"/>
      <c r="R277" s="47"/>
      <c r="S277" s="47"/>
      <c r="T277" s="47"/>
      <c r="U277" s="47"/>
      <c r="V277" s="47"/>
      <c r="W277" s="47"/>
      <c r="X277" s="47"/>
      <c r="Y277" s="47"/>
      <c r="Z277" s="47"/>
    </row>
    <row r="278" spans="1:26" ht="15.75" customHeight="1">
      <c r="A278" s="71"/>
      <c r="B278" s="2"/>
      <c r="C278" s="2"/>
      <c r="D278" s="2"/>
      <c r="E278" s="2"/>
      <c r="F278" s="2"/>
      <c r="G278" s="2"/>
      <c r="H278" s="3"/>
      <c r="I278" s="47"/>
      <c r="J278" s="47"/>
      <c r="K278" s="47"/>
      <c r="L278" s="47"/>
      <c r="M278" s="47"/>
      <c r="N278" s="47"/>
      <c r="O278" s="47"/>
      <c r="P278" s="71"/>
      <c r="Q278" s="47"/>
      <c r="R278" s="47"/>
      <c r="S278" s="47"/>
      <c r="T278" s="47"/>
      <c r="U278" s="47"/>
      <c r="V278" s="47"/>
      <c r="W278" s="47"/>
      <c r="X278" s="47"/>
      <c r="Y278" s="47"/>
      <c r="Z278" s="47"/>
    </row>
    <row r="279" spans="1:26" ht="15.75" customHeight="1">
      <c r="A279" s="71"/>
      <c r="B279" s="2"/>
      <c r="C279" s="2"/>
      <c r="D279" s="2"/>
      <c r="E279" s="2"/>
      <c r="F279" s="2"/>
      <c r="G279" s="2"/>
      <c r="H279" s="3"/>
      <c r="I279" s="47"/>
      <c r="J279" s="47"/>
      <c r="K279" s="47"/>
      <c r="L279" s="47"/>
      <c r="M279" s="47"/>
      <c r="N279" s="47"/>
      <c r="O279" s="47"/>
      <c r="P279" s="71"/>
      <c r="Q279" s="47"/>
      <c r="R279" s="47"/>
      <c r="S279" s="47"/>
      <c r="T279" s="47"/>
      <c r="U279" s="47"/>
      <c r="V279" s="47"/>
      <c r="W279" s="47"/>
      <c r="X279" s="47"/>
      <c r="Y279" s="47"/>
      <c r="Z279" s="47"/>
    </row>
    <row r="280" spans="1:26" ht="15.75" customHeight="1">
      <c r="A280" s="71"/>
      <c r="B280" s="2"/>
      <c r="C280" s="2"/>
      <c r="D280" s="2"/>
      <c r="E280" s="2"/>
      <c r="F280" s="2"/>
      <c r="G280" s="2"/>
      <c r="H280" s="3"/>
      <c r="I280" s="47"/>
      <c r="J280" s="47"/>
      <c r="K280" s="47"/>
      <c r="L280" s="47"/>
      <c r="M280" s="47"/>
      <c r="N280" s="47"/>
      <c r="O280" s="47"/>
      <c r="P280" s="71"/>
      <c r="Q280" s="47"/>
      <c r="R280" s="47"/>
      <c r="S280" s="47"/>
      <c r="T280" s="47"/>
      <c r="U280" s="47"/>
      <c r="V280" s="47"/>
      <c r="W280" s="47"/>
      <c r="X280" s="47"/>
      <c r="Y280" s="47"/>
      <c r="Z280" s="47"/>
    </row>
    <row r="281" spans="1:26" ht="15.75" customHeight="1">
      <c r="A281" s="71"/>
      <c r="B281" s="2"/>
      <c r="C281" s="2"/>
      <c r="D281" s="2"/>
      <c r="E281" s="2"/>
      <c r="F281" s="2"/>
      <c r="G281" s="2"/>
      <c r="H281" s="3"/>
      <c r="I281" s="47"/>
      <c r="J281" s="47"/>
      <c r="K281" s="47"/>
      <c r="L281" s="47"/>
      <c r="M281" s="47"/>
      <c r="N281" s="47"/>
      <c r="O281" s="47"/>
      <c r="P281" s="71"/>
      <c r="Q281" s="47"/>
      <c r="R281" s="47"/>
      <c r="S281" s="47"/>
      <c r="T281" s="47"/>
      <c r="U281" s="47"/>
      <c r="V281" s="47"/>
      <c r="W281" s="47"/>
      <c r="X281" s="47"/>
      <c r="Y281" s="47"/>
      <c r="Z281" s="47"/>
    </row>
    <row r="282" spans="1:26" ht="15.75" customHeight="1">
      <c r="A282" s="71"/>
      <c r="B282" s="2"/>
      <c r="C282" s="2"/>
      <c r="D282" s="2"/>
      <c r="E282" s="2"/>
      <c r="F282" s="2"/>
      <c r="G282" s="2"/>
      <c r="H282" s="3"/>
      <c r="I282" s="47"/>
      <c r="J282" s="47"/>
      <c r="K282" s="47"/>
      <c r="L282" s="47"/>
      <c r="M282" s="47"/>
      <c r="N282" s="47"/>
      <c r="O282" s="47"/>
      <c r="P282" s="71"/>
      <c r="Q282" s="47"/>
      <c r="R282" s="47"/>
      <c r="S282" s="47"/>
      <c r="T282" s="47"/>
      <c r="U282" s="47"/>
      <c r="V282" s="47"/>
      <c r="W282" s="47"/>
      <c r="X282" s="47"/>
      <c r="Y282" s="47"/>
      <c r="Z282" s="47"/>
    </row>
    <row r="283" spans="1:26" ht="15.75" customHeight="1">
      <c r="A283" s="71"/>
      <c r="B283" s="2"/>
      <c r="C283" s="2"/>
      <c r="D283" s="2"/>
      <c r="E283" s="2"/>
      <c r="F283" s="2"/>
      <c r="G283" s="2"/>
      <c r="H283" s="3"/>
      <c r="I283" s="47"/>
      <c r="J283" s="47"/>
      <c r="K283" s="47"/>
      <c r="L283" s="47"/>
      <c r="M283" s="47"/>
      <c r="N283" s="47"/>
      <c r="O283" s="47"/>
      <c r="P283" s="71"/>
      <c r="Q283" s="47"/>
      <c r="R283" s="47"/>
      <c r="S283" s="47"/>
      <c r="T283" s="47"/>
      <c r="U283" s="47"/>
      <c r="V283" s="47"/>
      <c r="W283" s="47"/>
      <c r="X283" s="47"/>
      <c r="Y283" s="47"/>
      <c r="Z283" s="47"/>
    </row>
    <row r="284" spans="1:26" ht="15.75" customHeight="1">
      <c r="A284" s="71"/>
      <c r="B284" s="2"/>
      <c r="C284" s="2"/>
      <c r="D284" s="2"/>
      <c r="E284" s="2"/>
      <c r="F284" s="2"/>
      <c r="G284" s="2"/>
      <c r="H284" s="3"/>
      <c r="I284" s="47"/>
      <c r="J284" s="47"/>
      <c r="K284" s="47"/>
      <c r="L284" s="47"/>
      <c r="M284" s="47"/>
      <c r="N284" s="47"/>
      <c r="O284" s="47"/>
      <c r="P284" s="71"/>
      <c r="Q284" s="47"/>
      <c r="R284" s="47"/>
      <c r="S284" s="47"/>
      <c r="T284" s="47"/>
      <c r="U284" s="47"/>
      <c r="V284" s="47"/>
      <c r="W284" s="47"/>
      <c r="X284" s="47"/>
      <c r="Y284" s="47"/>
      <c r="Z284" s="47"/>
    </row>
    <row r="285" spans="1:26" ht="15.75" customHeight="1">
      <c r="A285" s="71"/>
      <c r="B285" s="2"/>
      <c r="C285" s="2"/>
      <c r="D285" s="2"/>
      <c r="E285" s="2"/>
      <c r="F285" s="2"/>
      <c r="G285" s="2"/>
      <c r="H285" s="3"/>
      <c r="I285" s="47"/>
      <c r="J285" s="47"/>
      <c r="K285" s="47"/>
      <c r="L285" s="47"/>
      <c r="M285" s="47"/>
      <c r="N285" s="47"/>
      <c r="O285" s="47"/>
      <c r="P285" s="71"/>
      <c r="Q285" s="47"/>
      <c r="R285" s="47"/>
      <c r="S285" s="47"/>
      <c r="T285" s="47"/>
      <c r="U285" s="47"/>
      <c r="V285" s="47"/>
      <c r="W285" s="47"/>
      <c r="X285" s="47"/>
      <c r="Y285" s="47"/>
      <c r="Z285" s="47"/>
    </row>
    <row r="286" spans="1:26" ht="15.75" customHeight="1">
      <c r="A286" s="71"/>
      <c r="B286" s="2"/>
      <c r="C286" s="2"/>
      <c r="D286" s="2"/>
      <c r="E286" s="2"/>
      <c r="F286" s="2"/>
      <c r="G286" s="2"/>
      <c r="H286" s="3"/>
      <c r="I286" s="47"/>
      <c r="J286" s="47"/>
      <c r="K286" s="47"/>
      <c r="L286" s="47"/>
      <c r="M286" s="47"/>
      <c r="N286" s="47"/>
      <c r="O286" s="47"/>
      <c r="P286" s="71"/>
      <c r="Q286" s="47"/>
      <c r="R286" s="47"/>
      <c r="S286" s="47"/>
      <c r="T286" s="47"/>
      <c r="U286" s="47"/>
      <c r="V286" s="47"/>
      <c r="W286" s="47"/>
      <c r="X286" s="47"/>
      <c r="Y286" s="47"/>
      <c r="Z286" s="47"/>
    </row>
    <row r="287" spans="1:26" ht="15.75" customHeight="1">
      <c r="A287" s="71"/>
      <c r="B287" s="2"/>
      <c r="C287" s="2"/>
      <c r="D287" s="2"/>
      <c r="E287" s="2"/>
      <c r="F287" s="2"/>
      <c r="G287" s="2"/>
      <c r="H287" s="3"/>
      <c r="I287" s="47"/>
      <c r="J287" s="47"/>
      <c r="K287" s="47"/>
      <c r="L287" s="47"/>
      <c r="M287" s="47"/>
      <c r="N287" s="47"/>
      <c r="O287" s="47"/>
      <c r="P287" s="71"/>
      <c r="Q287" s="47"/>
      <c r="R287" s="47"/>
      <c r="S287" s="47"/>
      <c r="T287" s="47"/>
      <c r="U287" s="47"/>
      <c r="V287" s="47"/>
      <c r="W287" s="47"/>
      <c r="X287" s="47"/>
      <c r="Y287" s="47"/>
      <c r="Z287" s="47"/>
    </row>
    <row r="288" spans="1:26" ht="15.75" customHeight="1">
      <c r="A288" s="71"/>
      <c r="B288" s="2"/>
      <c r="C288" s="2"/>
      <c r="D288" s="2"/>
      <c r="E288" s="2"/>
      <c r="F288" s="2"/>
      <c r="G288" s="2"/>
      <c r="H288" s="3"/>
      <c r="I288" s="47"/>
      <c r="J288" s="47"/>
      <c r="K288" s="47"/>
      <c r="L288" s="47"/>
      <c r="M288" s="47"/>
      <c r="N288" s="47"/>
      <c r="O288" s="47"/>
      <c r="P288" s="71"/>
      <c r="Q288" s="47"/>
      <c r="R288" s="47"/>
      <c r="S288" s="47"/>
      <c r="T288" s="47"/>
      <c r="U288" s="47"/>
      <c r="V288" s="47"/>
      <c r="W288" s="47"/>
      <c r="X288" s="47"/>
      <c r="Y288" s="47"/>
      <c r="Z288" s="47"/>
    </row>
    <row r="289" spans="1:26" ht="15.75" customHeight="1">
      <c r="A289" s="71"/>
      <c r="B289" s="2"/>
      <c r="C289" s="2"/>
      <c r="D289" s="2"/>
      <c r="E289" s="2"/>
      <c r="F289" s="2"/>
      <c r="G289" s="2"/>
      <c r="H289" s="3"/>
      <c r="I289" s="47"/>
      <c r="J289" s="47"/>
      <c r="K289" s="47"/>
      <c r="L289" s="47"/>
      <c r="M289" s="47"/>
      <c r="N289" s="47"/>
      <c r="O289" s="47"/>
      <c r="P289" s="71"/>
      <c r="Q289" s="47"/>
      <c r="R289" s="47"/>
      <c r="S289" s="47"/>
      <c r="T289" s="47"/>
      <c r="U289" s="47"/>
      <c r="V289" s="47"/>
      <c r="W289" s="47"/>
      <c r="X289" s="47"/>
      <c r="Y289" s="47"/>
      <c r="Z289" s="47"/>
    </row>
    <row r="290" spans="1:26" ht="15.75" customHeight="1">
      <c r="A290" s="71"/>
      <c r="B290" s="2"/>
      <c r="C290" s="2"/>
      <c r="D290" s="2"/>
      <c r="E290" s="2"/>
      <c r="F290" s="2"/>
      <c r="G290" s="2"/>
      <c r="H290" s="3"/>
      <c r="I290" s="47"/>
      <c r="J290" s="47"/>
      <c r="K290" s="47"/>
      <c r="L290" s="47"/>
      <c r="M290" s="47"/>
      <c r="N290" s="47"/>
      <c r="O290" s="47"/>
      <c r="P290" s="71"/>
      <c r="Q290" s="47"/>
      <c r="R290" s="47"/>
      <c r="S290" s="47"/>
      <c r="T290" s="47"/>
      <c r="U290" s="47"/>
      <c r="V290" s="47"/>
      <c r="W290" s="47"/>
      <c r="X290" s="47"/>
      <c r="Y290" s="47"/>
      <c r="Z290" s="47"/>
    </row>
    <row r="291" spans="1:26" ht="15.75" customHeight="1">
      <c r="A291" s="71"/>
      <c r="B291" s="2"/>
      <c r="C291" s="2"/>
      <c r="D291" s="2"/>
      <c r="E291" s="2"/>
      <c r="F291" s="2"/>
      <c r="G291" s="2"/>
      <c r="H291" s="3"/>
      <c r="I291" s="47"/>
      <c r="J291" s="47"/>
      <c r="K291" s="47"/>
      <c r="L291" s="47"/>
      <c r="M291" s="47"/>
      <c r="N291" s="47"/>
      <c r="O291" s="47"/>
      <c r="P291" s="71"/>
      <c r="Q291" s="47"/>
      <c r="R291" s="47"/>
      <c r="S291" s="47"/>
      <c r="T291" s="47"/>
      <c r="U291" s="47"/>
      <c r="V291" s="47"/>
      <c r="W291" s="47"/>
      <c r="X291" s="47"/>
      <c r="Y291" s="47"/>
      <c r="Z291" s="47"/>
    </row>
    <row r="292" spans="1:26" ht="15.75" customHeight="1">
      <c r="A292" s="71"/>
      <c r="B292" s="2"/>
      <c r="C292" s="2"/>
      <c r="D292" s="2"/>
      <c r="E292" s="2"/>
      <c r="F292" s="2"/>
      <c r="G292" s="2"/>
      <c r="H292" s="3"/>
      <c r="I292" s="47"/>
      <c r="J292" s="47"/>
      <c r="K292" s="47"/>
      <c r="L292" s="47"/>
      <c r="M292" s="47"/>
      <c r="N292" s="47"/>
      <c r="O292" s="47"/>
      <c r="P292" s="71"/>
      <c r="Q292" s="47"/>
      <c r="R292" s="47"/>
      <c r="S292" s="47"/>
      <c r="T292" s="47"/>
      <c r="U292" s="47"/>
      <c r="V292" s="47"/>
      <c r="W292" s="47"/>
      <c r="X292" s="47"/>
      <c r="Y292" s="47"/>
      <c r="Z292" s="47"/>
    </row>
    <row r="293" spans="1:26" ht="15.75" customHeight="1">
      <c r="A293" s="71"/>
      <c r="B293" s="2"/>
      <c r="C293" s="2"/>
      <c r="D293" s="2"/>
      <c r="E293" s="2"/>
      <c r="F293" s="2"/>
      <c r="G293" s="2"/>
      <c r="H293" s="3"/>
      <c r="I293" s="47"/>
      <c r="J293" s="47"/>
      <c r="K293" s="47"/>
      <c r="L293" s="47"/>
      <c r="M293" s="47"/>
      <c r="N293" s="47"/>
      <c r="O293" s="47"/>
      <c r="P293" s="71"/>
      <c r="Q293" s="47"/>
      <c r="R293" s="47"/>
      <c r="S293" s="47"/>
      <c r="T293" s="47"/>
      <c r="U293" s="47"/>
      <c r="V293" s="47"/>
      <c r="W293" s="47"/>
      <c r="X293" s="47"/>
      <c r="Y293" s="47"/>
      <c r="Z293" s="47"/>
    </row>
    <row r="294" spans="1:26" ht="15.75" customHeight="1">
      <c r="A294" s="71"/>
      <c r="B294" s="2"/>
      <c r="C294" s="2"/>
      <c r="D294" s="2"/>
      <c r="E294" s="2"/>
      <c r="F294" s="2"/>
      <c r="G294" s="2"/>
      <c r="H294" s="3"/>
      <c r="I294" s="47"/>
      <c r="J294" s="47"/>
      <c r="K294" s="47"/>
      <c r="L294" s="47"/>
      <c r="M294" s="47"/>
      <c r="N294" s="47"/>
      <c r="O294" s="47"/>
      <c r="P294" s="71"/>
      <c r="Q294" s="47"/>
      <c r="R294" s="47"/>
      <c r="S294" s="47"/>
      <c r="T294" s="47"/>
      <c r="U294" s="47"/>
      <c r="V294" s="47"/>
      <c r="W294" s="47"/>
      <c r="X294" s="47"/>
      <c r="Y294" s="47"/>
      <c r="Z294" s="47"/>
    </row>
    <row r="295" spans="1:26" ht="15.75" customHeight="1">
      <c r="A295" s="71"/>
      <c r="B295" s="2"/>
      <c r="C295" s="2"/>
      <c r="D295" s="2"/>
      <c r="E295" s="2"/>
      <c r="F295" s="2"/>
      <c r="G295" s="2"/>
      <c r="H295" s="3"/>
      <c r="I295" s="47"/>
      <c r="J295" s="47"/>
      <c r="K295" s="47"/>
      <c r="L295" s="47"/>
      <c r="M295" s="47"/>
      <c r="N295" s="47"/>
      <c r="O295" s="47"/>
      <c r="P295" s="71"/>
      <c r="Q295" s="47"/>
      <c r="R295" s="47"/>
      <c r="S295" s="47"/>
      <c r="T295" s="47"/>
      <c r="U295" s="47"/>
      <c r="V295" s="47"/>
      <c r="W295" s="47"/>
      <c r="X295" s="47"/>
      <c r="Y295" s="47"/>
      <c r="Z295" s="47"/>
    </row>
    <row r="296" spans="1:26" ht="15.75" customHeight="1">
      <c r="A296" s="71"/>
      <c r="B296" s="2"/>
      <c r="C296" s="2"/>
      <c r="D296" s="2"/>
      <c r="E296" s="2"/>
      <c r="F296" s="2"/>
      <c r="G296" s="2"/>
      <c r="H296" s="3"/>
      <c r="I296" s="47"/>
      <c r="J296" s="47"/>
      <c r="K296" s="47"/>
      <c r="L296" s="47"/>
      <c r="M296" s="47"/>
      <c r="N296" s="47"/>
      <c r="O296" s="47"/>
      <c r="P296" s="71"/>
      <c r="Q296" s="47"/>
      <c r="R296" s="47"/>
      <c r="S296" s="47"/>
      <c r="T296" s="47"/>
      <c r="U296" s="47"/>
      <c r="V296" s="47"/>
      <c r="W296" s="47"/>
      <c r="X296" s="47"/>
      <c r="Y296" s="47"/>
      <c r="Z296" s="47"/>
    </row>
    <row r="297" spans="1:26" ht="15.75" customHeight="1">
      <c r="A297" s="71"/>
      <c r="B297" s="2"/>
      <c r="C297" s="2"/>
      <c r="D297" s="2"/>
      <c r="E297" s="2"/>
      <c r="F297" s="2"/>
      <c r="G297" s="2"/>
      <c r="H297" s="3"/>
      <c r="I297" s="47"/>
      <c r="J297" s="47"/>
      <c r="K297" s="47"/>
      <c r="L297" s="47"/>
      <c r="M297" s="47"/>
      <c r="N297" s="47"/>
      <c r="O297" s="47"/>
      <c r="P297" s="71"/>
      <c r="Q297" s="47"/>
      <c r="R297" s="47"/>
      <c r="S297" s="47"/>
      <c r="T297" s="47"/>
      <c r="U297" s="47"/>
      <c r="V297" s="47"/>
      <c r="W297" s="47"/>
      <c r="X297" s="47"/>
      <c r="Y297" s="47"/>
      <c r="Z297" s="47"/>
    </row>
    <row r="298" spans="1:26" ht="15.75" customHeight="1">
      <c r="A298" s="71"/>
      <c r="B298" s="2"/>
      <c r="C298" s="2"/>
      <c r="D298" s="2"/>
      <c r="E298" s="2"/>
      <c r="F298" s="2"/>
      <c r="G298" s="2"/>
      <c r="H298" s="3"/>
      <c r="I298" s="47"/>
      <c r="J298" s="47"/>
      <c r="K298" s="47"/>
      <c r="L298" s="47"/>
      <c r="M298" s="47"/>
      <c r="N298" s="47"/>
      <c r="O298" s="47"/>
      <c r="P298" s="71"/>
      <c r="Q298" s="47"/>
      <c r="R298" s="47"/>
      <c r="S298" s="47"/>
      <c r="T298" s="47"/>
      <c r="U298" s="47"/>
      <c r="V298" s="47"/>
      <c r="W298" s="47"/>
      <c r="X298" s="47"/>
      <c r="Y298" s="47"/>
      <c r="Z298" s="47"/>
    </row>
    <row r="299" spans="1:26" ht="15.75" customHeight="1">
      <c r="A299" s="71"/>
      <c r="B299" s="2"/>
      <c r="C299" s="2"/>
      <c r="D299" s="2"/>
      <c r="E299" s="2"/>
      <c r="F299" s="2"/>
      <c r="G299" s="2"/>
      <c r="H299" s="3"/>
      <c r="I299" s="47"/>
      <c r="J299" s="47"/>
      <c r="K299" s="47"/>
      <c r="L299" s="47"/>
      <c r="M299" s="47"/>
      <c r="N299" s="47"/>
      <c r="O299" s="47"/>
      <c r="P299" s="71"/>
      <c r="Q299" s="47"/>
      <c r="R299" s="47"/>
      <c r="S299" s="47"/>
      <c r="T299" s="47"/>
      <c r="U299" s="47"/>
      <c r="V299" s="47"/>
      <c r="W299" s="47"/>
      <c r="X299" s="47"/>
      <c r="Y299" s="47"/>
      <c r="Z299" s="47"/>
    </row>
    <row r="300" spans="1:26" ht="15.75" customHeight="1">
      <c r="A300" s="71"/>
      <c r="B300" s="2"/>
      <c r="C300" s="2"/>
      <c r="D300" s="2"/>
      <c r="E300" s="2"/>
      <c r="F300" s="2"/>
      <c r="G300" s="2"/>
      <c r="H300" s="3"/>
      <c r="I300" s="47"/>
      <c r="J300" s="47"/>
      <c r="K300" s="47"/>
      <c r="L300" s="47"/>
      <c r="M300" s="47"/>
      <c r="N300" s="47"/>
      <c r="O300" s="47"/>
      <c r="P300" s="71"/>
      <c r="Q300" s="47"/>
      <c r="R300" s="47"/>
      <c r="S300" s="47"/>
      <c r="T300" s="47"/>
      <c r="U300" s="47"/>
      <c r="V300" s="47"/>
      <c r="W300" s="47"/>
      <c r="X300" s="47"/>
      <c r="Y300" s="47"/>
      <c r="Z300" s="47"/>
    </row>
    <row r="301" spans="1:26" ht="15.75" customHeight="1">
      <c r="A301" s="71"/>
      <c r="B301" s="2"/>
      <c r="C301" s="2"/>
      <c r="D301" s="2"/>
      <c r="E301" s="2"/>
      <c r="F301" s="2"/>
      <c r="G301" s="2"/>
      <c r="H301" s="3"/>
      <c r="I301" s="47"/>
      <c r="J301" s="47"/>
      <c r="K301" s="47"/>
      <c r="L301" s="47"/>
      <c r="M301" s="47"/>
      <c r="N301" s="47"/>
      <c r="O301" s="47"/>
      <c r="P301" s="71"/>
      <c r="Q301" s="47"/>
      <c r="R301" s="47"/>
      <c r="S301" s="47"/>
      <c r="T301" s="47"/>
      <c r="U301" s="47"/>
      <c r="V301" s="47"/>
      <c r="W301" s="47"/>
      <c r="X301" s="47"/>
      <c r="Y301" s="47"/>
      <c r="Z301" s="47"/>
    </row>
    <row r="302" spans="1:26" ht="15.75" customHeight="1">
      <c r="A302" s="71"/>
      <c r="B302" s="2"/>
      <c r="C302" s="2"/>
      <c r="D302" s="2"/>
      <c r="E302" s="2"/>
      <c r="F302" s="2"/>
      <c r="G302" s="2"/>
      <c r="H302" s="3"/>
      <c r="I302" s="47"/>
      <c r="J302" s="47"/>
      <c r="K302" s="47"/>
      <c r="L302" s="47"/>
      <c r="M302" s="47"/>
      <c r="N302" s="47"/>
      <c r="O302" s="47"/>
      <c r="P302" s="71"/>
      <c r="Q302" s="47"/>
      <c r="R302" s="47"/>
      <c r="S302" s="47"/>
      <c r="T302" s="47"/>
      <c r="U302" s="47"/>
      <c r="V302" s="47"/>
      <c r="W302" s="47"/>
      <c r="X302" s="47"/>
      <c r="Y302" s="47"/>
      <c r="Z302" s="47"/>
    </row>
    <row r="303" spans="1:26" ht="15.75" customHeight="1">
      <c r="A303" s="71"/>
      <c r="B303" s="2"/>
      <c r="C303" s="2"/>
      <c r="D303" s="2"/>
      <c r="E303" s="2"/>
      <c r="F303" s="2"/>
      <c r="G303" s="2"/>
      <c r="H303" s="3"/>
      <c r="I303" s="47"/>
      <c r="J303" s="47"/>
      <c r="K303" s="47"/>
      <c r="L303" s="47"/>
      <c r="M303" s="47"/>
      <c r="N303" s="47"/>
      <c r="O303" s="47"/>
      <c r="P303" s="71"/>
      <c r="Q303" s="47"/>
      <c r="R303" s="47"/>
      <c r="S303" s="47"/>
      <c r="T303" s="47"/>
      <c r="U303" s="47"/>
      <c r="V303" s="47"/>
      <c r="W303" s="47"/>
      <c r="X303" s="47"/>
      <c r="Y303" s="47"/>
      <c r="Z303" s="47"/>
    </row>
    <row r="304" spans="1:26" ht="15.75" customHeight="1">
      <c r="A304" s="71"/>
      <c r="B304" s="2"/>
      <c r="C304" s="2"/>
      <c r="D304" s="2"/>
      <c r="E304" s="2"/>
      <c r="F304" s="2"/>
      <c r="G304" s="2"/>
      <c r="H304" s="3"/>
      <c r="I304" s="47"/>
      <c r="J304" s="47"/>
      <c r="K304" s="47"/>
      <c r="L304" s="47"/>
      <c r="M304" s="47"/>
      <c r="N304" s="47"/>
      <c r="O304" s="47"/>
      <c r="P304" s="71"/>
      <c r="Q304" s="47"/>
      <c r="R304" s="47"/>
      <c r="S304" s="47"/>
      <c r="T304" s="47"/>
      <c r="U304" s="47"/>
      <c r="V304" s="47"/>
      <c r="W304" s="47"/>
      <c r="X304" s="47"/>
      <c r="Y304" s="47"/>
      <c r="Z304" s="47"/>
    </row>
    <row r="305" spans="1:26" ht="15.75" customHeight="1">
      <c r="A305" s="71"/>
      <c r="B305" s="2"/>
      <c r="C305" s="2"/>
      <c r="D305" s="2"/>
      <c r="E305" s="2"/>
      <c r="F305" s="2"/>
      <c r="G305" s="2"/>
      <c r="H305" s="3"/>
      <c r="I305" s="47"/>
      <c r="J305" s="47"/>
      <c r="K305" s="47"/>
      <c r="L305" s="47"/>
      <c r="M305" s="47"/>
      <c r="N305" s="47"/>
      <c r="O305" s="47"/>
      <c r="P305" s="71"/>
      <c r="Q305" s="47"/>
      <c r="R305" s="47"/>
      <c r="S305" s="47"/>
      <c r="T305" s="47"/>
      <c r="U305" s="47"/>
      <c r="V305" s="47"/>
      <c r="W305" s="47"/>
      <c r="X305" s="47"/>
      <c r="Y305" s="47"/>
      <c r="Z305" s="47"/>
    </row>
    <row r="306" spans="1:26" ht="15.75" customHeight="1">
      <c r="A306" s="71"/>
      <c r="B306" s="2"/>
      <c r="C306" s="2"/>
      <c r="D306" s="2"/>
      <c r="E306" s="2"/>
      <c r="F306" s="2"/>
      <c r="G306" s="2"/>
      <c r="H306" s="3"/>
      <c r="I306" s="47"/>
      <c r="J306" s="47"/>
      <c r="K306" s="47"/>
      <c r="L306" s="47"/>
      <c r="M306" s="47"/>
      <c r="N306" s="47"/>
      <c r="O306" s="47"/>
      <c r="P306" s="71"/>
      <c r="Q306" s="47"/>
      <c r="R306" s="47"/>
      <c r="S306" s="47"/>
      <c r="T306" s="47"/>
      <c r="U306" s="47"/>
      <c r="V306" s="47"/>
      <c r="W306" s="47"/>
      <c r="X306" s="47"/>
      <c r="Y306" s="47"/>
      <c r="Z306" s="47"/>
    </row>
    <row r="307" spans="1:26" ht="15.75" customHeight="1">
      <c r="A307" s="71"/>
      <c r="B307" s="2"/>
      <c r="C307" s="2"/>
      <c r="D307" s="2"/>
      <c r="E307" s="2"/>
      <c r="F307" s="2"/>
      <c r="G307" s="2"/>
      <c r="H307" s="3"/>
      <c r="I307" s="47"/>
      <c r="J307" s="47"/>
      <c r="K307" s="47"/>
      <c r="L307" s="47"/>
      <c r="M307" s="47"/>
      <c r="N307" s="47"/>
      <c r="O307" s="47"/>
      <c r="P307" s="71"/>
      <c r="Q307" s="47"/>
      <c r="R307" s="47"/>
      <c r="S307" s="47"/>
      <c r="T307" s="47"/>
      <c r="U307" s="47"/>
      <c r="V307" s="47"/>
      <c r="W307" s="47"/>
      <c r="X307" s="47"/>
      <c r="Y307" s="47"/>
      <c r="Z307" s="47"/>
    </row>
    <row r="308" spans="1:26" ht="15.75" customHeight="1">
      <c r="A308" s="71"/>
      <c r="B308" s="2"/>
      <c r="C308" s="2"/>
      <c r="D308" s="2"/>
      <c r="E308" s="2"/>
      <c r="F308" s="2"/>
      <c r="G308" s="2"/>
      <c r="H308" s="3"/>
      <c r="I308" s="47"/>
      <c r="J308" s="47"/>
      <c r="K308" s="47"/>
      <c r="L308" s="47"/>
      <c r="M308" s="47"/>
      <c r="N308" s="47"/>
      <c r="O308" s="47"/>
      <c r="P308" s="71"/>
      <c r="Q308" s="47"/>
      <c r="R308" s="47"/>
      <c r="S308" s="47"/>
      <c r="T308" s="47"/>
      <c r="U308" s="47"/>
      <c r="V308" s="47"/>
      <c r="W308" s="47"/>
      <c r="X308" s="47"/>
      <c r="Y308" s="47"/>
      <c r="Z308" s="47"/>
    </row>
    <row r="309" spans="1:26" ht="15.75" customHeight="1">
      <c r="A309" s="71"/>
      <c r="B309" s="2"/>
      <c r="C309" s="2"/>
      <c r="D309" s="2"/>
      <c r="E309" s="2"/>
      <c r="F309" s="2"/>
      <c r="G309" s="2"/>
      <c r="H309" s="3"/>
      <c r="I309" s="47"/>
      <c r="J309" s="47"/>
      <c r="K309" s="47"/>
      <c r="L309" s="47"/>
      <c r="M309" s="47"/>
      <c r="N309" s="47"/>
      <c r="O309" s="47"/>
      <c r="P309" s="71"/>
      <c r="Q309" s="47"/>
      <c r="R309" s="47"/>
      <c r="S309" s="47"/>
      <c r="T309" s="47"/>
      <c r="U309" s="47"/>
      <c r="V309" s="47"/>
      <c r="W309" s="47"/>
      <c r="X309" s="47"/>
      <c r="Y309" s="47"/>
      <c r="Z309" s="47"/>
    </row>
    <row r="310" spans="1:26" ht="15.75" customHeight="1">
      <c r="A310" s="71"/>
      <c r="B310" s="2"/>
      <c r="C310" s="2"/>
      <c r="D310" s="2"/>
      <c r="E310" s="2"/>
      <c r="F310" s="2"/>
      <c r="G310" s="2"/>
      <c r="H310" s="3"/>
      <c r="I310" s="47"/>
      <c r="J310" s="47"/>
      <c r="K310" s="47"/>
      <c r="L310" s="47"/>
      <c r="M310" s="47"/>
      <c r="N310" s="47"/>
      <c r="O310" s="47"/>
      <c r="P310" s="71"/>
      <c r="Q310" s="47"/>
      <c r="R310" s="47"/>
      <c r="S310" s="47"/>
      <c r="T310" s="47"/>
      <c r="U310" s="47"/>
      <c r="V310" s="47"/>
      <c r="W310" s="47"/>
      <c r="X310" s="47"/>
      <c r="Y310" s="47"/>
      <c r="Z310" s="47"/>
    </row>
    <row r="311" spans="1:26" ht="15.75" customHeight="1">
      <c r="A311" s="71"/>
      <c r="B311" s="2"/>
      <c r="C311" s="2"/>
      <c r="D311" s="2"/>
      <c r="E311" s="2"/>
      <c r="F311" s="2"/>
      <c r="G311" s="2"/>
      <c r="H311" s="3"/>
      <c r="I311" s="47"/>
      <c r="J311" s="47"/>
      <c r="K311" s="47"/>
      <c r="L311" s="47"/>
      <c r="M311" s="47"/>
      <c r="N311" s="47"/>
      <c r="O311" s="47"/>
      <c r="P311" s="71"/>
      <c r="Q311" s="47"/>
      <c r="R311" s="47"/>
      <c r="S311" s="47"/>
      <c r="T311" s="47"/>
      <c r="U311" s="47"/>
      <c r="V311" s="47"/>
      <c r="W311" s="47"/>
      <c r="X311" s="47"/>
      <c r="Y311" s="47"/>
      <c r="Z311" s="47"/>
    </row>
    <row r="312" spans="1:26" ht="15.75" customHeight="1">
      <c r="A312" s="71"/>
      <c r="B312" s="2"/>
      <c r="C312" s="2"/>
      <c r="D312" s="2"/>
      <c r="E312" s="2"/>
      <c r="F312" s="2"/>
      <c r="G312" s="2"/>
      <c r="H312" s="3"/>
      <c r="I312" s="47"/>
      <c r="J312" s="47"/>
      <c r="K312" s="47"/>
      <c r="L312" s="47"/>
      <c r="M312" s="47"/>
      <c r="N312" s="47"/>
      <c r="O312" s="47"/>
      <c r="P312" s="71"/>
      <c r="Q312" s="47"/>
      <c r="R312" s="47"/>
      <c r="S312" s="47"/>
      <c r="T312" s="47"/>
      <c r="U312" s="47"/>
      <c r="V312" s="47"/>
      <c r="W312" s="47"/>
      <c r="X312" s="47"/>
      <c r="Y312" s="47"/>
      <c r="Z312" s="47"/>
    </row>
    <row r="313" spans="1:26" ht="15.75" customHeight="1">
      <c r="A313" s="71"/>
      <c r="B313" s="2"/>
      <c r="C313" s="2"/>
      <c r="D313" s="2"/>
      <c r="E313" s="2"/>
      <c r="F313" s="2"/>
      <c r="G313" s="2"/>
      <c r="H313" s="3"/>
      <c r="I313" s="47"/>
      <c r="J313" s="47"/>
      <c r="K313" s="47"/>
      <c r="L313" s="47"/>
      <c r="M313" s="47"/>
      <c r="N313" s="47"/>
      <c r="O313" s="47"/>
      <c r="P313" s="71"/>
      <c r="Q313" s="47"/>
      <c r="R313" s="47"/>
      <c r="S313" s="47"/>
      <c r="T313" s="47"/>
      <c r="U313" s="47"/>
      <c r="V313" s="47"/>
      <c r="W313" s="47"/>
      <c r="X313" s="47"/>
      <c r="Y313" s="47"/>
      <c r="Z313" s="47"/>
    </row>
    <row r="314" spans="1:26" ht="15.75" customHeight="1">
      <c r="A314" s="71"/>
      <c r="B314" s="2"/>
      <c r="C314" s="2"/>
      <c r="D314" s="2"/>
      <c r="E314" s="2"/>
      <c r="F314" s="2"/>
      <c r="G314" s="2"/>
      <c r="H314" s="3"/>
      <c r="I314" s="47"/>
      <c r="J314" s="47"/>
      <c r="K314" s="47"/>
      <c r="L314" s="47"/>
      <c r="M314" s="47"/>
      <c r="N314" s="47"/>
      <c r="O314" s="47"/>
      <c r="P314" s="71"/>
      <c r="Q314" s="47"/>
      <c r="R314" s="47"/>
      <c r="S314" s="47"/>
      <c r="T314" s="47"/>
      <c r="U314" s="47"/>
      <c r="V314" s="47"/>
      <c r="W314" s="47"/>
      <c r="X314" s="47"/>
      <c r="Y314" s="47"/>
      <c r="Z314" s="47"/>
    </row>
    <row r="315" spans="1:26" ht="15.75" customHeight="1">
      <c r="A315" s="71"/>
      <c r="B315" s="2"/>
      <c r="C315" s="2"/>
      <c r="D315" s="2"/>
      <c r="E315" s="2"/>
      <c r="F315" s="2"/>
      <c r="G315" s="2"/>
      <c r="H315" s="3"/>
      <c r="I315" s="47"/>
      <c r="J315" s="47"/>
      <c r="K315" s="47"/>
      <c r="L315" s="47"/>
      <c r="M315" s="47"/>
      <c r="N315" s="47"/>
      <c r="O315" s="47"/>
      <c r="P315" s="71"/>
      <c r="Q315" s="47"/>
      <c r="R315" s="47"/>
      <c r="S315" s="47"/>
      <c r="T315" s="47"/>
      <c r="U315" s="47"/>
      <c r="V315" s="47"/>
      <c r="W315" s="47"/>
      <c r="X315" s="47"/>
      <c r="Y315" s="47"/>
      <c r="Z315" s="47"/>
    </row>
    <row r="316" spans="1:26" ht="15.75" customHeight="1">
      <c r="A316" s="71"/>
      <c r="B316" s="2"/>
      <c r="C316" s="2"/>
      <c r="D316" s="2"/>
      <c r="E316" s="2"/>
      <c r="F316" s="2"/>
      <c r="G316" s="2"/>
      <c r="H316" s="3"/>
      <c r="I316" s="47"/>
      <c r="J316" s="47"/>
      <c r="K316" s="47"/>
      <c r="L316" s="47"/>
      <c r="M316" s="47"/>
      <c r="N316" s="47"/>
      <c r="O316" s="47"/>
      <c r="P316" s="71"/>
      <c r="Q316" s="47"/>
      <c r="R316" s="47"/>
      <c r="S316" s="47"/>
      <c r="T316" s="47"/>
      <c r="U316" s="47"/>
      <c r="V316" s="47"/>
      <c r="W316" s="47"/>
      <c r="X316" s="47"/>
      <c r="Y316" s="47"/>
      <c r="Z316" s="47"/>
    </row>
    <row r="317" spans="1:26" ht="15.75" customHeight="1">
      <c r="A317" s="71"/>
      <c r="B317" s="2"/>
      <c r="C317" s="2"/>
      <c r="D317" s="2"/>
      <c r="E317" s="2"/>
      <c r="F317" s="2"/>
      <c r="G317" s="2"/>
      <c r="H317" s="3"/>
      <c r="I317" s="47"/>
      <c r="J317" s="47"/>
      <c r="K317" s="47"/>
      <c r="L317" s="47"/>
      <c r="M317" s="47"/>
      <c r="N317" s="47"/>
      <c r="O317" s="47"/>
      <c r="P317" s="71"/>
      <c r="Q317" s="47"/>
      <c r="R317" s="47"/>
      <c r="S317" s="47"/>
      <c r="T317" s="47"/>
      <c r="U317" s="47"/>
      <c r="V317" s="47"/>
      <c r="W317" s="47"/>
      <c r="X317" s="47"/>
      <c r="Y317" s="47"/>
      <c r="Z317" s="47"/>
    </row>
    <row r="318" spans="1:26" ht="15.75" customHeight="1">
      <c r="A318" s="71"/>
      <c r="B318" s="2"/>
      <c r="C318" s="2"/>
      <c r="D318" s="2"/>
      <c r="E318" s="2"/>
      <c r="F318" s="2"/>
      <c r="G318" s="2"/>
      <c r="H318" s="3"/>
      <c r="I318" s="47"/>
      <c r="J318" s="47"/>
      <c r="K318" s="47"/>
      <c r="L318" s="47"/>
      <c r="M318" s="47"/>
      <c r="N318" s="47"/>
      <c r="O318" s="47"/>
      <c r="P318" s="71"/>
      <c r="Q318" s="47"/>
      <c r="R318" s="47"/>
      <c r="S318" s="47"/>
      <c r="T318" s="47"/>
      <c r="U318" s="47"/>
      <c r="V318" s="47"/>
      <c r="W318" s="47"/>
      <c r="X318" s="47"/>
      <c r="Y318" s="47"/>
      <c r="Z318" s="47"/>
    </row>
    <row r="319" spans="1:26" ht="15.75" customHeight="1">
      <c r="A319" s="71"/>
      <c r="B319" s="2"/>
      <c r="C319" s="2"/>
      <c r="D319" s="2"/>
      <c r="E319" s="2"/>
      <c r="F319" s="2"/>
      <c r="G319" s="2"/>
      <c r="H319" s="3"/>
      <c r="I319" s="47"/>
      <c r="J319" s="47"/>
      <c r="K319" s="47"/>
      <c r="L319" s="47"/>
      <c r="M319" s="47"/>
      <c r="N319" s="47"/>
      <c r="O319" s="47"/>
      <c r="P319" s="71"/>
      <c r="Q319" s="47"/>
      <c r="R319" s="47"/>
      <c r="S319" s="47"/>
      <c r="T319" s="47"/>
      <c r="U319" s="47"/>
      <c r="V319" s="47"/>
      <c r="W319" s="47"/>
      <c r="X319" s="47"/>
      <c r="Y319" s="47"/>
      <c r="Z319" s="47"/>
    </row>
    <row r="320" spans="1:26" ht="15.75" customHeight="1">
      <c r="A320" s="71"/>
      <c r="B320" s="2"/>
      <c r="C320" s="2"/>
      <c r="D320" s="2"/>
      <c r="E320" s="2"/>
      <c r="F320" s="2"/>
      <c r="G320" s="2"/>
      <c r="H320" s="3"/>
      <c r="I320" s="47"/>
      <c r="J320" s="47"/>
      <c r="K320" s="47"/>
      <c r="L320" s="47"/>
      <c r="M320" s="47"/>
      <c r="N320" s="47"/>
      <c r="O320" s="47"/>
      <c r="P320" s="71"/>
      <c r="Q320" s="47"/>
      <c r="R320" s="47"/>
      <c r="S320" s="47"/>
      <c r="T320" s="47"/>
      <c r="U320" s="47"/>
      <c r="V320" s="47"/>
      <c r="W320" s="47"/>
      <c r="X320" s="47"/>
      <c r="Y320" s="47"/>
      <c r="Z320" s="47"/>
    </row>
    <row r="321" spans="1:26" ht="15.75" customHeight="1">
      <c r="A321" s="71"/>
      <c r="B321" s="2"/>
      <c r="C321" s="2"/>
      <c r="D321" s="2"/>
      <c r="E321" s="2"/>
      <c r="F321" s="2"/>
      <c r="G321" s="2"/>
      <c r="H321" s="3"/>
      <c r="I321" s="47"/>
      <c r="J321" s="47"/>
      <c r="K321" s="47"/>
      <c r="L321" s="47"/>
      <c r="M321" s="47"/>
      <c r="N321" s="47"/>
      <c r="O321" s="47"/>
      <c r="P321" s="71"/>
      <c r="Q321" s="47"/>
      <c r="R321" s="47"/>
      <c r="S321" s="47"/>
      <c r="T321" s="47"/>
      <c r="U321" s="47"/>
      <c r="V321" s="47"/>
      <c r="W321" s="47"/>
      <c r="X321" s="47"/>
      <c r="Y321" s="47"/>
      <c r="Z321" s="47"/>
    </row>
    <row r="322" spans="1:26" ht="15.75" customHeight="1">
      <c r="A322" s="71"/>
      <c r="B322" s="2"/>
      <c r="C322" s="2"/>
      <c r="D322" s="2"/>
      <c r="E322" s="2"/>
      <c r="F322" s="2"/>
      <c r="G322" s="2"/>
      <c r="H322" s="3"/>
      <c r="I322" s="47"/>
      <c r="J322" s="47"/>
      <c r="K322" s="47"/>
      <c r="L322" s="47"/>
      <c r="M322" s="47"/>
      <c r="N322" s="47"/>
      <c r="O322" s="47"/>
      <c r="P322" s="71"/>
      <c r="Q322" s="47"/>
      <c r="R322" s="47"/>
      <c r="S322" s="47"/>
      <c r="T322" s="47"/>
      <c r="U322" s="47"/>
      <c r="V322" s="47"/>
      <c r="W322" s="47"/>
      <c r="X322" s="47"/>
      <c r="Y322" s="47"/>
      <c r="Z322" s="47"/>
    </row>
    <row r="323" spans="1:26" ht="15.75" customHeight="1">
      <c r="A323" s="71"/>
      <c r="B323" s="2"/>
      <c r="C323" s="2"/>
      <c r="D323" s="2"/>
      <c r="E323" s="2"/>
      <c r="F323" s="2"/>
      <c r="G323" s="2"/>
      <c r="H323" s="3"/>
      <c r="I323" s="47"/>
      <c r="J323" s="47"/>
      <c r="K323" s="47"/>
      <c r="L323" s="47"/>
      <c r="M323" s="47"/>
      <c r="N323" s="47"/>
      <c r="O323" s="47"/>
      <c r="P323" s="71"/>
      <c r="Q323" s="47"/>
      <c r="R323" s="47"/>
      <c r="S323" s="47"/>
      <c r="T323" s="47"/>
      <c r="U323" s="47"/>
      <c r="V323" s="47"/>
      <c r="W323" s="47"/>
      <c r="X323" s="47"/>
      <c r="Y323" s="47"/>
      <c r="Z323" s="47"/>
    </row>
    <row r="324" spans="1:26" ht="15.75" customHeight="1">
      <c r="A324" s="71"/>
      <c r="B324" s="2"/>
      <c r="C324" s="2"/>
      <c r="D324" s="2"/>
      <c r="E324" s="2"/>
      <c r="F324" s="2"/>
      <c r="G324" s="2"/>
      <c r="H324" s="3"/>
      <c r="I324" s="47"/>
      <c r="J324" s="47"/>
      <c r="K324" s="47"/>
      <c r="L324" s="47"/>
      <c r="M324" s="47"/>
      <c r="N324" s="47"/>
      <c r="O324" s="47"/>
      <c r="P324" s="71"/>
      <c r="Q324" s="47"/>
      <c r="R324" s="47"/>
      <c r="S324" s="47"/>
      <c r="T324" s="47"/>
      <c r="U324" s="47"/>
      <c r="V324" s="47"/>
      <c r="W324" s="47"/>
      <c r="X324" s="47"/>
      <c r="Y324" s="47"/>
      <c r="Z324" s="47"/>
    </row>
    <row r="325" spans="1:26" ht="15.75" customHeight="1">
      <c r="A325" s="71"/>
      <c r="B325" s="2"/>
      <c r="C325" s="2"/>
      <c r="D325" s="2"/>
      <c r="E325" s="2"/>
      <c r="F325" s="2"/>
      <c r="G325" s="2"/>
      <c r="H325" s="3"/>
      <c r="I325" s="47"/>
      <c r="J325" s="47"/>
      <c r="K325" s="47"/>
      <c r="L325" s="47"/>
      <c r="M325" s="47"/>
      <c r="N325" s="47"/>
      <c r="O325" s="47"/>
      <c r="P325" s="71"/>
      <c r="Q325" s="47"/>
      <c r="R325" s="47"/>
      <c r="S325" s="47"/>
      <c r="T325" s="47"/>
      <c r="U325" s="47"/>
      <c r="V325" s="47"/>
      <c r="W325" s="47"/>
      <c r="X325" s="47"/>
      <c r="Y325" s="47"/>
      <c r="Z325" s="47"/>
    </row>
    <row r="326" spans="1:26" ht="15.75" customHeight="1">
      <c r="A326" s="71"/>
      <c r="B326" s="2"/>
      <c r="C326" s="2"/>
      <c r="D326" s="2"/>
      <c r="E326" s="2"/>
      <c r="F326" s="2"/>
      <c r="G326" s="2"/>
      <c r="H326" s="3"/>
      <c r="I326" s="47"/>
      <c r="J326" s="47"/>
      <c r="K326" s="47"/>
      <c r="L326" s="47"/>
      <c r="M326" s="47"/>
      <c r="N326" s="47"/>
      <c r="O326" s="47"/>
      <c r="P326" s="71"/>
      <c r="Q326" s="47"/>
      <c r="R326" s="47"/>
      <c r="S326" s="47"/>
      <c r="T326" s="47"/>
      <c r="U326" s="47"/>
      <c r="V326" s="47"/>
      <c r="W326" s="47"/>
      <c r="X326" s="47"/>
      <c r="Y326" s="47"/>
      <c r="Z326" s="47"/>
    </row>
    <row r="327" spans="1:26" ht="15.75" customHeight="1">
      <c r="A327" s="71"/>
      <c r="B327" s="2"/>
      <c r="C327" s="2"/>
      <c r="D327" s="2"/>
      <c r="E327" s="2"/>
      <c r="F327" s="2"/>
      <c r="G327" s="2"/>
      <c r="H327" s="3"/>
      <c r="I327" s="47"/>
      <c r="J327" s="47"/>
      <c r="K327" s="47"/>
      <c r="L327" s="47"/>
      <c r="M327" s="47"/>
      <c r="N327" s="47"/>
      <c r="O327" s="47"/>
      <c r="P327" s="71"/>
      <c r="Q327" s="47"/>
      <c r="R327" s="47"/>
      <c r="S327" s="47"/>
      <c r="T327" s="47"/>
      <c r="U327" s="47"/>
      <c r="V327" s="47"/>
      <c r="W327" s="47"/>
      <c r="X327" s="47"/>
      <c r="Y327" s="47"/>
      <c r="Z327" s="47"/>
    </row>
    <row r="328" spans="1:26" ht="15.75" customHeight="1">
      <c r="A328" s="71"/>
      <c r="B328" s="2"/>
      <c r="C328" s="2"/>
      <c r="D328" s="2"/>
      <c r="E328" s="2"/>
      <c r="F328" s="2"/>
      <c r="G328" s="2"/>
      <c r="H328" s="3"/>
      <c r="I328" s="47"/>
      <c r="J328" s="47"/>
      <c r="K328" s="47"/>
      <c r="L328" s="47"/>
      <c r="M328" s="47"/>
      <c r="N328" s="47"/>
      <c r="O328" s="47"/>
      <c r="P328" s="71"/>
      <c r="Q328" s="47"/>
      <c r="R328" s="47"/>
      <c r="S328" s="47"/>
      <c r="T328" s="47"/>
      <c r="U328" s="47"/>
      <c r="V328" s="47"/>
      <c r="W328" s="47"/>
      <c r="X328" s="47"/>
      <c r="Y328" s="47"/>
      <c r="Z328" s="47"/>
    </row>
    <row r="329" spans="1:26" ht="15.75" customHeight="1">
      <c r="A329" s="71"/>
      <c r="B329" s="2"/>
      <c r="C329" s="2"/>
      <c r="D329" s="2"/>
      <c r="E329" s="2"/>
      <c r="F329" s="2"/>
      <c r="G329" s="2"/>
      <c r="H329" s="3"/>
      <c r="I329" s="47"/>
      <c r="J329" s="47"/>
      <c r="K329" s="47"/>
      <c r="L329" s="47"/>
      <c r="M329" s="47"/>
      <c r="N329" s="47"/>
      <c r="O329" s="47"/>
      <c r="P329" s="71"/>
      <c r="Q329" s="47"/>
      <c r="R329" s="47"/>
      <c r="S329" s="47"/>
      <c r="T329" s="47"/>
      <c r="U329" s="47"/>
      <c r="V329" s="47"/>
      <c r="W329" s="47"/>
      <c r="X329" s="47"/>
      <c r="Y329" s="47"/>
      <c r="Z329" s="47"/>
    </row>
    <row r="330" spans="1:26" ht="15.75" customHeight="1">
      <c r="A330" s="71"/>
      <c r="B330" s="47"/>
      <c r="C330" s="47"/>
      <c r="D330" s="47"/>
      <c r="E330" s="47"/>
      <c r="F330" s="47"/>
      <c r="G330" s="47"/>
      <c r="H330" s="47"/>
      <c r="I330" s="47"/>
      <c r="J330" s="47"/>
      <c r="K330" s="47"/>
      <c r="L330" s="47"/>
      <c r="M330" s="47"/>
      <c r="N330" s="47"/>
      <c r="O330" s="47"/>
      <c r="P330" s="71"/>
      <c r="Q330" s="47"/>
      <c r="R330" s="47"/>
      <c r="S330" s="47"/>
      <c r="T330" s="47"/>
      <c r="U330" s="47"/>
      <c r="V330" s="47"/>
      <c r="W330" s="47"/>
      <c r="X330" s="47"/>
      <c r="Y330" s="47"/>
      <c r="Z330" s="47"/>
    </row>
    <row r="331" spans="1:26" ht="15.75" customHeight="1">
      <c r="A331" s="71"/>
      <c r="B331" s="47"/>
      <c r="C331" s="47"/>
      <c r="D331" s="47"/>
      <c r="E331" s="47"/>
      <c r="F331" s="47"/>
      <c r="G331" s="47"/>
      <c r="H331" s="47"/>
      <c r="I331" s="47"/>
      <c r="J331" s="47"/>
      <c r="K331" s="47"/>
      <c r="L331" s="47"/>
      <c r="M331" s="47"/>
      <c r="N331" s="47"/>
      <c r="O331" s="47"/>
      <c r="P331" s="71"/>
      <c r="Q331" s="47"/>
      <c r="R331" s="47"/>
      <c r="S331" s="47"/>
      <c r="T331" s="47"/>
      <c r="U331" s="47"/>
      <c r="V331" s="47"/>
      <c r="W331" s="47"/>
      <c r="X331" s="47"/>
      <c r="Y331" s="47"/>
      <c r="Z331" s="47"/>
    </row>
    <row r="332" spans="1:26" ht="15.75" customHeight="1">
      <c r="A332" s="71"/>
      <c r="B332" s="47"/>
      <c r="C332" s="47"/>
      <c r="D332" s="47"/>
      <c r="E332" s="47"/>
      <c r="F332" s="47"/>
      <c r="G332" s="47"/>
      <c r="H332" s="47"/>
      <c r="I332" s="47"/>
      <c r="J332" s="47"/>
      <c r="K332" s="47"/>
      <c r="L332" s="47"/>
      <c r="M332" s="47"/>
      <c r="N332" s="47"/>
      <c r="O332" s="47"/>
      <c r="P332" s="71"/>
      <c r="Q332" s="47"/>
      <c r="R332" s="47"/>
      <c r="S332" s="47"/>
      <c r="T332" s="47"/>
      <c r="U332" s="47"/>
      <c r="V332" s="47"/>
      <c r="W332" s="47"/>
      <c r="X332" s="47"/>
      <c r="Y332" s="47"/>
      <c r="Z332" s="47"/>
    </row>
    <row r="333" spans="1:26" ht="15.75" customHeight="1">
      <c r="A333" s="71"/>
      <c r="B333" s="47"/>
      <c r="C333" s="47"/>
      <c r="D333" s="47"/>
      <c r="E333" s="47"/>
      <c r="F333" s="47"/>
      <c r="G333" s="47"/>
      <c r="H333" s="47"/>
      <c r="I333" s="47"/>
      <c r="J333" s="47"/>
      <c r="K333" s="47"/>
      <c r="L333" s="47"/>
      <c r="M333" s="47"/>
      <c r="N333" s="47"/>
      <c r="O333" s="47"/>
      <c r="P333" s="71"/>
      <c r="Q333" s="47"/>
      <c r="R333" s="47"/>
      <c r="S333" s="47"/>
      <c r="T333" s="47"/>
      <c r="U333" s="47"/>
      <c r="V333" s="47"/>
      <c r="W333" s="47"/>
      <c r="X333" s="47"/>
      <c r="Y333" s="47"/>
      <c r="Z333" s="47"/>
    </row>
    <row r="334" spans="1:26" ht="15.75" customHeight="1">
      <c r="A334" s="71"/>
      <c r="B334" s="47"/>
      <c r="C334" s="47"/>
      <c r="D334" s="47"/>
      <c r="E334" s="47"/>
      <c r="F334" s="47"/>
      <c r="G334" s="47"/>
      <c r="H334" s="47"/>
      <c r="I334" s="47"/>
      <c r="J334" s="47"/>
      <c r="K334" s="47"/>
      <c r="L334" s="47"/>
      <c r="M334" s="47"/>
      <c r="N334" s="47"/>
      <c r="O334" s="47"/>
      <c r="P334" s="71"/>
      <c r="Q334" s="47"/>
      <c r="R334" s="47"/>
      <c r="S334" s="47"/>
      <c r="T334" s="47"/>
      <c r="U334" s="47"/>
      <c r="V334" s="47"/>
      <c r="W334" s="47"/>
      <c r="X334" s="47"/>
      <c r="Y334" s="47"/>
      <c r="Z334" s="47"/>
    </row>
    <row r="335" spans="1:26" ht="15.75" customHeight="1">
      <c r="A335" s="71"/>
      <c r="B335" s="47"/>
      <c r="C335" s="47"/>
      <c r="D335" s="47"/>
      <c r="E335" s="47"/>
      <c r="F335" s="47"/>
      <c r="G335" s="47"/>
      <c r="H335" s="47"/>
      <c r="I335" s="47"/>
      <c r="J335" s="47"/>
      <c r="K335" s="47"/>
      <c r="L335" s="47"/>
      <c r="M335" s="47"/>
      <c r="N335" s="47"/>
      <c r="O335" s="47"/>
      <c r="P335" s="71"/>
      <c r="Q335" s="47"/>
      <c r="R335" s="47"/>
      <c r="S335" s="47"/>
      <c r="T335" s="47"/>
      <c r="U335" s="47"/>
      <c r="V335" s="47"/>
      <c r="W335" s="47"/>
      <c r="X335" s="47"/>
      <c r="Y335" s="47"/>
      <c r="Z335" s="47"/>
    </row>
    <row r="336" spans="1:26" ht="15.75" customHeight="1">
      <c r="A336" s="71"/>
      <c r="B336" s="47"/>
      <c r="C336" s="47"/>
      <c r="D336" s="47"/>
      <c r="E336" s="47"/>
      <c r="F336" s="47"/>
      <c r="G336" s="47"/>
      <c r="H336" s="47"/>
      <c r="I336" s="47"/>
      <c r="J336" s="47"/>
      <c r="K336" s="47"/>
      <c r="L336" s="47"/>
      <c r="M336" s="47"/>
      <c r="N336" s="47"/>
      <c r="O336" s="47"/>
      <c r="P336" s="71"/>
      <c r="Q336" s="47"/>
      <c r="R336" s="47"/>
      <c r="S336" s="47"/>
      <c r="T336" s="47"/>
      <c r="U336" s="47"/>
      <c r="V336" s="47"/>
      <c r="W336" s="47"/>
      <c r="X336" s="47"/>
      <c r="Y336" s="47"/>
      <c r="Z336" s="47"/>
    </row>
    <row r="337" spans="1:26" ht="15.75" customHeight="1">
      <c r="A337" s="71"/>
      <c r="B337" s="47"/>
      <c r="C337" s="47"/>
      <c r="D337" s="47"/>
      <c r="E337" s="47"/>
      <c r="F337" s="47"/>
      <c r="G337" s="47"/>
      <c r="H337" s="47"/>
      <c r="I337" s="47"/>
      <c r="J337" s="47"/>
      <c r="K337" s="47"/>
      <c r="L337" s="47"/>
      <c r="M337" s="47"/>
      <c r="N337" s="47"/>
      <c r="O337" s="47"/>
      <c r="P337" s="71"/>
      <c r="Q337" s="47"/>
      <c r="R337" s="47"/>
      <c r="S337" s="47"/>
      <c r="T337" s="47"/>
      <c r="U337" s="47"/>
      <c r="V337" s="47"/>
      <c r="W337" s="47"/>
      <c r="X337" s="47"/>
      <c r="Y337" s="47"/>
      <c r="Z337" s="47"/>
    </row>
    <row r="338" spans="1:26" ht="15.75" customHeight="1">
      <c r="A338" s="71"/>
      <c r="B338" s="47"/>
      <c r="C338" s="47"/>
      <c r="D338" s="47"/>
      <c r="E338" s="47"/>
      <c r="F338" s="47"/>
      <c r="G338" s="47"/>
      <c r="H338" s="47"/>
      <c r="I338" s="47"/>
      <c r="J338" s="47"/>
      <c r="K338" s="47"/>
      <c r="L338" s="47"/>
      <c r="M338" s="47"/>
      <c r="N338" s="47"/>
      <c r="O338" s="47"/>
      <c r="P338" s="71"/>
      <c r="Q338" s="47"/>
      <c r="R338" s="47"/>
      <c r="S338" s="47"/>
      <c r="T338" s="47"/>
      <c r="U338" s="47"/>
      <c r="V338" s="47"/>
      <c r="W338" s="47"/>
      <c r="X338" s="47"/>
      <c r="Y338" s="47"/>
      <c r="Z338" s="47"/>
    </row>
    <row r="339" spans="1:26" ht="15.75" customHeight="1">
      <c r="A339" s="71"/>
      <c r="B339" s="47"/>
      <c r="C339" s="47"/>
      <c r="D339" s="47"/>
      <c r="E339" s="47"/>
      <c r="F339" s="47"/>
      <c r="G339" s="47"/>
      <c r="H339" s="47"/>
      <c r="I339" s="47"/>
      <c r="J339" s="47"/>
      <c r="K339" s="47"/>
      <c r="L339" s="47"/>
      <c r="M339" s="47"/>
      <c r="N339" s="47"/>
      <c r="O339" s="47"/>
      <c r="P339" s="71"/>
      <c r="Q339" s="47"/>
      <c r="R339" s="47"/>
      <c r="S339" s="47"/>
      <c r="T339" s="47"/>
      <c r="U339" s="47"/>
      <c r="V339" s="47"/>
      <c r="W339" s="47"/>
      <c r="X339" s="47"/>
      <c r="Y339" s="47"/>
      <c r="Z339" s="47"/>
    </row>
    <row r="340" spans="1:26" ht="15.75" customHeight="1">
      <c r="A340" s="71"/>
      <c r="B340" s="47"/>
      <c r="C340" s="47"/>
      <c r="D340" s="47"/>
      <c r="E340" s="47"/>
      <c r="F340" s="47"/>
      <c r="G340" s="47"/>
      <c r="H340" s="47"/>
      <c r="I340" s="47"/>
      <c r="J340" s="47"/>
      <c r="K340" s="47"/>
      <c r="L340" s="47"/>
      <c r="M340" s="47"/>
      <c r="N340" s="47"/>
      <c r="O340" s="47"/>
      <c r="P340" s="71"/>
      <c r="Q340" s="47"/>
      <c r="R340" s="47"/>
      <c r="S340" s="47"/>
      <c r="T340" s="47"/>
      <c r="U340" s="47"/>
      <c r="V340" s="47"/>
      <c r="W340" s="47"/>
      <c r="X340" s="47"/>
      <c r="Y340" s="47"/>
      <c r="Z340" s="47"/>
    </row>
    <row r="341" spans="1:26" ht="15.75" customHeight="1">
      <c r="A341" s="71"/>
      <c r="B341" s="47"/>
      <c r="C341" s="47"/>
      <c r="D341" s="47"/>
      <c r="E341" s="47"/>
      <c r="F341" s="47"/>
      <c r="G341" s="47"/>
      <c r="H341" s="47"/>
      <c r="I341" s="47"/>
      <c r="J341" s="47"/>
      <c r="K341" s="47"/>
      <c r="L341" s="47"/>
      <c r="M341" s="47"/>
      <c r="N341" s="47"/>
      <c r="O341" s="47"/>
      <c r="P341" s="71"/>
      <c r="Q341" s="47"/>
      <c r="R341" s="47"/>
      <c r="S341" s="47"/>
      <c r="T341" s="47"/>
      <c r="U341" s="47"/>
      <c r="V341" s="47"/>
      <c r="W341" s="47"/>
      <c r="X341" s="47"/>
      <c r="Y341" s="47"/>
      <c r="Z341" s="47"/>
    </row>
    <row r="342" spans="1:26" ht="15.75" customHeight="1">
      <c r="A342" s="71"/>
      <c r="B342" s="47"/>
      <c r="C342" s="47"/>
      <c r="D342" s="47"/>
      <c r="E342" s="47"/>
      <c r="F342" s="47"/>
      <c r="G342" s="47"/>
      <c r="H342" s="47"/>
      <c r="I342" s="47"/>
      <c r="J342" s="47"/>
      <c r="K342" s="47"/>
      <c r="L342" s="47"/>
      <c r="M342" s="47"/>
      <c r="N342" s="47"/>
      <c r="O342" s="47"/>
      <c r="P342" s="71"/>
      <c r="Q342" s="47"/>
      <c r="R342" s="47"/>
      <c r="S342" s="47"/>
      <c r="T342" s="47"/>
      <c r="U342" s="47"/>
      <c r="V342" s="47"/>
      <c r="W342" s="47"/>
      <c r="X342" s="47"/>
      <c r="Y342" s="47"/>
      <c r="Z342" s="47"/>
    </row>
    <row r="343" spans="1:26" ht="15.75" customHeight="1">
      <c r="A343" s="71"/>
      <c r="B343" s="47"/>
      <c r="C343" s="47"/>
      <c r="D343" s="47"/>
      <c r="E343" s="47"/>
      <c r="F343" s="47"/>
      <c r="G343" s="47"/>
      <c r="H343" s="47"/>
      <c r="I343" s="47"/>
      <c r="J343" s="47"/>
      <c r="K343" s="47"/>
      <c r="L343" s="47"/>
      <c r="M343" s="47"/>
      <c r="N343" s="47"/>
      <c r="O343" s="47"/>
      <c r="P343" s="71"/>
      <c r="Q343" s="47"/>
      <c r="R343" s="47"/>
      <c r="S343" s="47"/>
      <c r="T343" s="47"/>
      <c r="U343" s="47"/>
      <c r="V343" s="47"/>
      <c r="W343" s="47"/>
      <c r="X343" s="47"/>
      <c r="Y343" s="47"/>
      <c r="Z343" s="47"/>
    </row>
    <row r="344" spans="1:26" ht="15.75" customHeight="1">
      <c r="A344" s="71"/>
      <c r="B344" s="47"/>
      <c r="C344" s="47"/>
      <c r="D344" s="47"/>
      <c r="E344" s="47"/>
      <c r="F344" s="47"/>
      <c r="G344" s="47"/>
      <c r="H344" s="47"/>
      <c r="I344" s="47"/>
      <c r="J344" s="47"/>
      <c r="K344" s="47"/>
      <c r="L344" s="47"/>
      <c r="M344" s="47"/>
      <c r="N344" s="47"/>
      <c r="O344" s="47"/>
      <c r="P344" s="71"/>
      <c r="Q344" s="47"/>
      <c r="R344" s="47"/>
      <c r="S344" s="47"/>
      <c r="T344" s="47"/>
      <c r="U344" s="47"/>
      <c r="V344" s="47"/>
      <c r="W344" s="47"/>
      <c r="X344" s="47"/>
      <c r="Y344" s="47"/>
      <c r="Z344" s="47"/>
    </row>
    <row r="345" spans="1:26" ht="15.75" customHeight="1">
      <c r="A345" s="71"/>
      <c r="B345" s="47"/>
      <c r="C345" s="47"/>
      <c r="D345" s="47"/>
      <c r="E345" s="47"/>
      <c r="F345" s="47"/>
      <c r="G345" s="47"/>
      <c r="H345" s="47"/>
      <c r="I345" s="47"/>
      <c r="J345" s="47"/>
      <c r="K345" s="47"/>
      <c r="L345" s="47"/>
      <c r="M345" s="47"/>
      <c r="N345" s="47"/>
      <c r="O345" s="47"/>
      <c r="P345" s="71"/>
      <c r="Q345" s="47"/>
      <c r="R345" s="47"/>
      <c r="S345" s="47"/>
      <c r="T345" s="47"/>
      <c r="U345" s="47"/>
      <c r="V345" s="47"/>
      <c r="W345" s="47"/>
      <c r="X345" s="47"/>
      <c r="Y345" s="47"/>
      <c r="Z345" s="47"/>
    </row>
    <row r="346" spans="1:26" ht="15.75" customHeight="1">
      <c r="A346" s="71"/>
      <c r="B346" s="47"/>
      <c r="C346" s="47"/>
      <c r="D346" s="47"/>
      <c r="E346" s="47"/>
      <c r="F346" s="47"/>
      <c r="G346" s="47"/>
      <c r="H346" s="47"/>
      <c r="I346" s="47"/>
      <c r="J346" s="47"/>
      <c r="K346" s="47"/>
      <c r="L346" s="47"/>
      <c r="M346" s="47"/>
      <c r="N346" s="47"/>
      <c r="O346" s="47"/>
      <c r="P346" s="71"/>
      <c r="Q346" s="47"/>
      <c r="R346" s="47"/>
      <c r="S346" s="47"/>
      <c r="T346" s="47"/>
      <c r="U346" s="47"/>
      <c r="V346" s="47"/>
      <c r="W346" s="47"/>
      <c r="X346" s="47"/>
      <c r="Y346" s="47"/>
      <c r="Z346" s="47"/>
    </row>
    <row r="347" spans="1:26" ht="15.75" customHeight="1">
      <c r="A347" s="71"/>
      <c r="B347" s="47"/>
      <c r="C347" s="47"/>
      <c r="D347" s="47"/>
      <c r="E347" s="47"/>
      <c r="F347" s="47"/>
      <c r="G347" s="47"/>
      <c r="H347" s="47"/>
      <c r="I347" s="47"/>
      <c r="J347" s="47"/>
      <c r="K347" s="47"/>
      <c r="L347" s="47"/>
      <c r="M347" s="47"/>
      <c r="N347" s="47"/>
      <c r="O347" s="47"/>
      <c r="P347" s="71"/>
      <c r="Q347" s="47"/>
      <c r="R347" s="47"/>
      <c r="S347" s="47"/>
      <c r="T347" s="47"/>
      <c r="U347" s="47"/>
      <c r="V347" s="47"/>
      <c r="W347" s="47"/>
      <c r="X347" s="47"/>
      <c r="Y347" s="47"/>
      <c r="Z347" s="47"/>
    </row>
    <row r="348" spans="1:26" ht="15.75" customHeight="1">
      <c r="A348" s="71"/>
      <c r="B348" s="47"/>
      <c r="C348" s="47"/>
      <c r="D348" s="47"/>
      <c r="E348" s="47"/>
      <c r="F348" s="47"/>
      <c r="G348" s="47"/>
      <c r="H348" s="47"/>
      <c r="I348" s="47"/>
      <c r="J348" s="47"/>
      <c r="K348" s="47"/>
      <c r="L348" s="47"/>
      <c r="M348" s="47"/>
      <c r="N348" s="47"/>
      <c r="O348" s="47"/>
      <c r="P348" s="71"/>
      <c r="Q348" s="47"/>
      <c r="R348" s="47"/>
      <c r="S348" s="47"/>
      <c r="T348" s="47"/>
      <c r="U348" s="47"/>
      <c r="V348" s="47"/>
      <c r="W348" s="47"/>
      <c r="X348" s="47"/>
      <c r="Y348" s="47"/>
      <c r="Z348" s="47"/>
    </row>
    <row r="349" spans="1:26" ht="15.75" customHeight="1">
      <c r="A349" s="71"/>
      <c r="B349" s="47"/>
      <c r="C349" s="47"/>
      <c r="D349" s="47"/>
      <c r="E349" s="47"/>
      <c r="F349" s="47"/>
      <c r="G349" s="47"/>
      <c r="H349" s="47"/>
      <c r="I349" s="47"/>
      <c r="J349" s="47"/>
      <c r="K349" s="47"/>
      <c r="L349" s="47"/>
      <c r="M349" s="47"/>
      <c r="N349" s="47"/>
      <c r="O349" s="47"/>
      <c r="P349" s="71"/>
      <c r="Q349" s="47"/>
      <c r="R349" s="47"/>
      <c r="S349" s="47"/>
      <c r="T349" s="47"/>
      <c r="U349" s="47"/>
      <c r="V349" s="47"/>
      <c r="W349" s="47"/>
      <c r="X349" s="47"/>
      <c r="Y349" s="47"/>
      <c r="Z349" s="47"/>
    </row>
    <row r="350" spans="1:26" ht="15.75" customHeight="1">
      <c r="A350" s="71"/>
      <c r="B350" s="47"/>
      <c r="C350" s="47"/>
      <c r="D350" s="47"/>
      <c r="E350" s="47"/>
      <c r="F350" s="47"/>
      <c r="G350" s="47"/>
      <c r="H350" s="47"/>
      <c r="I350" s="47"/>
      <c r="J350" s="47"/>
      <c r="K350" s="47"/>
      <c r="L350" s="47"/>
      <c r="M350" s="47"/>
      <c r="N350" s="47"/>
      <c r="O350" s="47"/>
      <c r="P350" s="71"/>
      <c r="Q350" s="47"/>
      <c r="R350" s="47"/>
      <c r="S350" s="47"/>
      <c r="T350" s="47"/>
      <c r="U350" s="47"/>
      <c r="V350" s="47"/>
      <c r="W350" s="47"/>
      <c r="X350" s="47"/>
      <c r="Y350" s="47"/>
      <c r="Z350" s="47"/>
    </row>
    <row r="351" spans="1:26" ht="15.75" customHeight="1">
      <c r="A351" s="71"/>
      <c r="B351" s="47"/>
      <c r="C351" s="47"/>
      <c r="D351" s="47"/>
      <c r="E351" s="47"/>
      <c r="F351" s="47"/>
      <c r="G351" s="47"/>
      <c r="H351" s="47"/>
      <c r="I351" s="47"/>
      <c r="J351" s="47"/>
      <c r="K351" s="47"/>
      <c r="L351" s="47"/>
      <c r="M351" s="47"/>
      <c r="N351" s="47"/>
      <c r="O351" s="47"/>
      <c r="P351" s="71"/>
      <c r="Q351" s="47"/>
      <c r="R351" s="47"/>
      <c r="S351" s="47"/>
      <c r="T351" s="47"/>
      <c r="U351" s="47"/>
      <c r="V351" s="47"/>
      <c r="W351" s="47"/>
      <c r="X351" s="47"/>
      <c r="Y351" s="47"/>
      <c r="Z351" s="47"/>
    </row>
    <row r="352" spans="1:26" ht="15.75" customHeight="1">
      <c r="A352" s="71"/>
      <c r="B352" s="47"/>
      <c r="C352" s="47"/>
      <c r="D352" s="47"/>
      <c r="E352" s="47"/>
      <c r="F352" s="47"/>
      <c r="G352" s="47"/>
      <c r="H352" s="47"/>
      <c r="I352" s="47"/>
      <c r="J352" s="47"/>
      <c r="K352" s="47"/>
      <c r="L352" s="47"/>
      <c r="M352" s="47"/>
      <c r="N352" s="47"/>
      <c r="O352" s="47"/>
      <c r="P352" s="71"/>
      <c r="Q352" s="47"/>
      <c r="R352" s="47"/>
      <c r="S352" s="47"/>
      <c r="T352" s="47"/>
      <c r="U352" s="47"/>
      <c r="V352" s="47"/>
      <c r="W352" s="47"/>
      <c r="X352" s="47"/>
      <c r="Y352" s="47"/>
      <c r="Z352" s="47"/>
    </row>
    <row r="353" spans="1:26" ht="15.75" customHeight="1">
      <c r="A353" s="71"/>
      <c r="B353" s="47"/>
      <c r="C353" s="47"/>
      <c r="D353" s="47"/>
      <c r="E353" s="47"/>
      <c r="F353" s="47"/>
      <c r="G353" s="47"/>
      <c r="H353" s="47"/>
      <c r="I353" s="47"/>
      <c r="J353" s="47"/>
      <c r="K353" s="47"/>
      <c r="L353" s="47"/>
      <c r="M353" s="47"/>
      <c r="N353" s="47"/>
      <c r="O353" s="47"/>
      <c r="P353" s="71"/>
      <c r="Q353" s="47"/>
      <c r="R353" s="47"/>
      <c r="S353" s="47"/>
      <c r="T353" s="47"/>
      <c r="U353" s="47"/>
      <c r="V353" s="47"/>
      <c r="W353" s="47"/>
      <c r="X353" s="47"/>
      <c r="Y353" s="47"/>
      <c r="Z353" s="47"/>
    </row>
    <row r="354" spans="1:26" ht="15.75" customHeight="1">
      <c r="A354" s="71"/>
      <c r="B354" s="47"/>
      <c r="C354" s="47"/>
      <c r="D354" s="47"/>
      <c r="E354" s="47"/>
      <c r="F354" s="47"/>
      <c r="G354" s="47"/>
      <c r="H354" s="47"/>
      <c r="I354" s="47"/>
      <c r="J354" s="47"/>
      <c r="K354" s="47"/>
      <c r="L354" s="47"/>
      <c r="M354" s="47"/>
      <c r="N354" s="47"/>
      <c r="O354" s="47"/>
      <c r="P354" s="71"/>
      <c r="Q354" s="47"/>
      <c r="R354" s="47"/>
      <c r="S354" s="47"/>
      <c r="T354" s="47"/>
      <c r="U354" s="47"/>
      <c r="V354" s="47"/>
      <c r="W354" s="47"/>
      <c r="X354" s="47"/>
      <c r="Y354" s="47"/>
      <c r="Z354" s="47"/>
    </row>
    <row r="355" spans="1:26" ht="15.75" customHeight="1">
      <c r="A355" s="71"/>
      <c r="B355" s="47"/>
      <c r="C355" s="47"/>
      <c r="D355" s="47"/>
      <c r="E355" s="47"/>
      <c r="F355" s="47"/>
      <c r="G355" s="47"/>
      <c r="H355" s="47"/>
      <c r="I355" s="47"/>
      <c r="J355" s="47"/>
      <c r="K355" s="47"/>
      <c r="L355" s="47"/>
      <c r="M355" s="47"/>
      <c r="N355" s="47"/>
      <c r="O355" s="47"/>
      <c r="P355" s="71"/>
      <c r="Q355" s="47"/>
      <c r="R355" s="47"/>
      <c r="S355" s="47"/>
      <c r="T355" s="47"/>
      <c r="U355" s="47"/>
      <c r="V355" s="47"/>
      <c r="W355" s="47"/>
      <c r="X355" s="47"/>
      <c r="Y355" s="47"/>
      <c r="Z355" s="47"/>
    </row>
    <row r="356" spans="1:26" ht="15.75" customHeight="1">
      <c r="A356" s="71"/>
      <c r="B356" s="47"/>
      <c r="C356" s="47"/>
      <c r="D356" s="47"/>
      <c r="E356" s="47"/>
      <c r="F356" s="47"/>
      <c r="G356" s="47"/>
      <c r="H356" s="47"/>
      <c r="I356" s="47"/>
      <c r="J356" s="47"/>
      <c r="K356" s="47"/>
      <c r="L356" s="47"/>
      <c r="M356" s="47"/>
      <c r="N356" s="47"/>
      <c r="O356" s="47"/>
      <c r="P356" s="71"/>
      <c r="Q356" s="47"/>
      <c r="R356" s="47"/>
      <c r="S356" s="47"/>
      <c r="T356" s="47"/>
      <c r="U356" s="47"/>
      <c r="V356" s="47"/>
      <c r="W356" s="47"/>
      <c r="X356" s="47"/>
      <c r="Y356" s="47"/>
      <c r="Z356" s="47"/>
    </row>
    <row r="357" spans="1:26" ht="15.75" customHeight="1">
      <c r="A357" s="71"/>
      <c r="B357" s="47"/>
      <c r="C357" s="47"/>
      <c r="D357" s="47"/>
      <c r="E357" s="47"/>
      <c r="F357" s="47"/>
      <c r="G357" s="47"/>
      <c r="H357" s="47"/>
      <c r="I357" s="47"/>
      <c r="J357" s="47"/>
      <c r="K357" s="47"/>
      <c r="L357" s="47"/>
      <c r="M357" s="47"/>
      <c r="N357" s="47"/>
      <c r="O357" s="47"/>
      <c r="P357" s="71"/>
      <c r="Q357" s="47"/>
      <c r="R357" s="47"/>
      <c r="S357" s="47"/>
      <c r="T357" s="47"/>
      <c r="U357" s="47"/>
      <c r="V357" s="47"/>
      <c r="W357" s="47"/>
      <c r="X357" s="47"/>
      <c r="Y357" s="47"/>
      <c r="Z357" s="47"/>
    </row>
    <row r="358" spans="1:26" ht="15.75" customHeight="1">
      <c r="A358" s="71"/>
      <c r="B358" s="47"/>
      <c r="C358" s="47"/>
      <c r="D358" s="47"/>
      <c r="E358" s="47"/>
      <c r="F358" s="47"/>
      <c r="G358" s="47"/>
      <c r="H358" s="47"/>
      <c r="I358" s="47"/>
      <c r="J358" s="47"/>
      <c r="K358" s="47"/>
      <c r="L358" s="47"/>
      <c r="M358" s="47"/>
      <c r="N358" s="47"/>
      <c r="O358" s="47"/>
      <c r="P358" s="71"/>
      <c r="Q358" s="47"/>
      <c r="R358" s="47"/>
      <c r="S358" s="47"/>
      <c r="T358" s="47"/>
      <c r="U358" s="47"/>
      <c r="V358" s="47"/>
      <c r="W358" s="47"/>
      <c r="X358" s="47"/>
      <c r="Y358" s="47"/>
      <c r="Z358" s="47"/>
    </row>
    <row r="359" spans="1:26" ht="15.75" customHeight="1">
      <c r="A359" s="71"/>
      <c r="B359" s="47"/>
      <c r="C359" s="47"/>
      <c r="D359" s="47"/>
      <c r="E359" s="47"/>
      <c r="F359" s="47"/>
      <c r="G359" s="47"/>
      <c r="H359" s="47"/>
      <c r="I359" s="47"/>
      <c r="J359" s="47"/>
      <c r="K359" s="47"/>
      <c r="L359" s="47"/>
      <c r="M359" s="47"/>
      <c r="N359" s="47"/>
      <c r="O359" s="47"/>
      <c r="P359" s="71"/>
      <c r="Q359" s="47"/>
      <c r="R359" s="47"/>
      <c r="S359" s="47"/>
      <c r="T359" s="47"/>
      <c r="U359" s="47"/>
      <c r="V359" s="47"/>
      <c r="W359" s="47"/>
      <c r="X359" s="47"/>
      <c r="Y359" s="47"/>
      <c r="Z359" s="47"/>
    </row>
    <row r="360" spans="1:26" ht="15.75" customHeight="1">
      <c r="A360" s="71"/>
      <c r="B360" s="47"/>
      <c r="C360" s="47"/>
      <c r="D360" s="47"/>
      <c r="E360" s="47"/>
      <c r="F360" s="47"/>
      <c r="G360" s="47"/>
      <c r="H360" s="47"/>
      <c r="I360" s="47"/>
      <c r="J360" s="47"/>
      <c r="K360" s="47"/>
      <c r="L360" s="47"/>
      <c r="M360" s="47"/>
      <c r="N360" s="47"/>
      <c r="O360" s="47"/>
      <c r="P360" s="71"/>
      <c r="Q360" s="47"/>
      <c r="R360" s="47"/>
      <c r="S360" s="47"/>
      <c r="T360" s="47"/>
      <c r="U360" s="47"/>
      <c r="V360" s="47"/>
      <c r="W360" s="47"/>
      <c r="X360" s="47"/>
      <c r="Y360" s="47"/>
      <c r="Z360" s="47"/>
    </row>
    <row r="361" spans="1:26" ht="15.75" customHeight="1">
      <c r="A361" s="71"/>
      <c r="B361" s="47"/>
      <c r="C361" s="47"/>
      <c r="D361" s="47"/>
      <c r="E361" s="47"/>
      <c r="F361" s="47"/>
      <c r="G361" s="47"/>
      <c r="H361" s="47"/>
      <c r="I361" s="47"/>
      <c r="J361" s="47"/>
      <c r="K361" s="47"/>
      <c r="L361" s="47"/>
      <c r="M361" s="47"/>
      <c r="N361" s="47"/>
      <c r="O361" s="47"/>
      <c r="P361" s="71"/>
      <c r="Q361" s="47"/>
      <c r="R361" s="47"/>
      <c r="S361" s="47"/>
      <c r="T361" s="47"/>
      <c r="U361" s="47"/>
      <c r="V361" s="47"/>
      <c r="W361" s="47"/>
      <c r="X361" s="47"/>
      <c r="Y361" s="47"/>
      <c r="Z361" s="47"/>
    </row>
    <row r="362" spans="1:26" ht="15.75" customHeight="1">
      <c r="A362" s="71"/>
      <c r="B362" s="47"/>
      <c r="C362" s="47"/>
      <c r="D362" s="47"/>
      <c r="E362" s="47"/>
      <c r="F362" s="47"/>
      <c r="G362" s="47"/>
      <c r="H362" s="47"/>
      <c r="I362" s="47"/>
      <c r="J362" s="47"/>
      <c r="K362" s="47"/>
      <c r="L362" s="47"/>
      <c r="M362" s="47"/>
      <c r="N362" s="47"/>
      <c r="O362" s="47"/>
      <c r="P362" s="71"/>
      <c r="Q362" s="47"/>
      <c r="R362" s="47"/>
      <c r="S362" s="47"/>
      <c r="T362" s="47"/>
      <c r="U362" s="47"/>
      <c r="V362" s="47"/>
      <c r="W362" s="47"/>
      <c r="X362" s="47"/>
      <c r="Y362" s="47"/>
      <c r="Z362" s="47"/>
    </row>
    <row r="363" spans="1:26" ht="15.75" customHeight="1">
      <c r="A363" s="71"/>
      <c r="B363" s="47"/>
      <c r="C363" s="47"/>
      <c r="D363" s="47"/>
      <c r="E363" s="47"/>
      <c r="F363" s="47"/>
      <c r="G363" s="47"/>
      <c r="H363" s="47"/>
      <c r="I363" s="47"/>
      <c r="J363" s="47"/>
      <c r="K363" s="47"/>
      <c r="L363" s="47"/>
      <c r="M363" s="47"/>
      <c r="N363" s="47"/>
      <c r="O363" s="47"/>
      <c r="P363" s="71"/>
      <c r="Q363" s="47"/>
      <c r="R363" s="47"/>
      <c r="S363" s="47"/>
      <c r="T363" s="47"/>
      <c r="U363" s="47"/>
      <c r="V363" s="47"/>
      <c r="W363" s="47"/>
      <c r="X363" s="47"/>
      <c r="Y363" s="47"/>
      <c r="Z363" s="47"/>
    </row>
    <row r="364" spans="1:26" ht="15.75" customHeight="1">
      <c r="A364" s="71"/>
      <c r="B364" s="47"/>
      <c r="C364" s="47"/>
      <c r="D364" s="47"/>
      <c r="E364" s="47"/>
      <c r="F364" s="47"/>
      <c r="G364" s="47"/>
      <c r="H364" s="47"/>
      <c r="I364" s="47"/>
      <c r="J364" s="47"/>
      <c r="K364" s="47"/>
      <c r="L364" s="47"/>
      <c r="M364" s="47"/>
      <c r="N364" s="47"/>
      <c r="O364" s="47"/>
      <c r="P364" s="71"/>
      <c r="Q364" s="47"/>
      <c r="R364" s="47"/>
      <c r="S364" s="47"/>
      <c r="T364" s="47"/>
      <c r="U364" s="47"/>
      <c r="V364" s="47"/>
      <c r="W364" s="47"/>
      <c r="X364" s="47"/>
      <c r="Y364" s="47"/>
      <c r="Z364" s="47"/>
    </row>
    <row r="365" spans="1:26" ht="15.75" customHeight="1">
      <c r="A365" s="71"/>
      <c r="B365" s="47"/>
      <c r="C365" s="47"/>
      <c r="D365" s="47"/>
      <c r="E365" s="47"/>
      <c r="F365" s="47"/>
      <c r="G365" s="47"/>
      <c r="H365" s="47"/>
      <c r="I365" s="47"/>
      <c r="J365" s="47"/>
      <c r="K365" s="47"/>
      <c r="L365" s="47"/>
      <c r="M365" s="47"/>
      <c r="N365" s="47"/>
      <c r="O365" s="47"/>
      <c r="P365" s="71"/>
      <c r="Q365" s="47"/>
      <c r="R365" s="47"/>
      <c r="S365" s="47"/>
      <c r="T365" s="47"/>
      <c r="U365" s="47"/>
      <c r="V365" s="47"/>
      <c r="W365" s="47"/>
      <c r="X365" s="47"/>
      <c r="Y365" s="47"/>
      <c r="Z365" s="47"/>
    </row>
    <row r="366" spans="1:26" ht="15.75" customHeight="1">
      <c r="A366" s="71"/>
      <c r="B366" s="47"/>
      <c r="C366" s="47"/>
      <c r="D366" s="47"/>
      <c r="E366" s="47"/>
      <c r="F366" s="47"/>
      <c r="G366" s="47"/>
      <c r="H366" s="47"/>
      <c r="I366" s="47"/>
      <c r="J366" s="47"/>
      <c r="K366" s="47"/>
      <c r="L366" s="47"/>
      <c r="M366" s="47"/>
      <c r="N366" s="47"/>
      <c r="O366" s="47"/>
      <c r="P366" s="71"/>
      <c r="Q366" s="47"/>
      <c r="R366" s="47"/>
      <c r="S366" s="47"/>
      <c r="T366" s="47"/>
      <c r="U366" s="47"/>
      <c r="V366" s="47"/>
      <c r="W366" s="47"/>
      <c r="X366" s="47"/>
      <c r="Y366" s="47"/>
      <c r="Z366" s="47"/>
    </row>
    <row r="367" spans="1:26" ht="15.75" customHeight="1">
      <c r="A367" s="71"/>
      <c r="B367" s="47"/>
      <c r="C367" s="47"/>
      <c r="D367" s="47"/>
      <c r="E367" s="47"/>
      <c r="F367" s="47"/>
      <c r="G367" s="47"/>
      <c r="H367" s="47"/>
      <c r="I367" s="47"/>
      <c r="J367" s="47"/>
      <c r="K367" s="47"/>
      <c r="L367" s="47"/>
      <c r="M367" s="47"/>
      <c r="N367" s="47"/>
      <c r="O367" s="47"/>
      <c r="P367" s="71"/>
      <c r="Q367" s="47"/>
      <c r="R367" s="47"/>
      <c r="S367" s="47"/>
      <c r="T367" s="47"/>
      <c r="U367" s="47"/>
      <c r="V367" s="47"/>
      <c r="W367" s="47"/>
      <c r="X367" s="47"/>
      <c r="Y367" s="47"/>
      <c r="Z367" s="47"/>
    </row>
    <row r="368" spans="1:26" ht="15.75" customHeight="1">
      <c r="A368" s="71"/>
      <c r="B368" s="47"/>
      <c r="C368" s="47"/>
      <c r="D368" s="47"/>
      <c r="E368" s="47"/>
      <c r="F368" s="47"/>
      <c r="G368" s="47"/>
      <c r="H368" s="47"/>
      <c r="I368" s="47"/>
      <c r="J368" s="47"/>
      <c r="K368" s="47"/>
      <c r="L368" s="47"/>
      <c r="M368" s="47"/>
      <c r="N368" s="47"/>
      <c r="O368" s="47"/>
      <c r="P368" s="71"/>
      <c r="Q368" s="47"/>
      <c r="R368" s="47"/>
      <c r="S368" s="47"/>
      <c r="T368" s="47"/>
      <c r="U368" s="47"/>
      <c r="V368" s="47"/>
      <c r="W368" s="47"/>
      <c r="X368" s="47"/>
      <c r="Y368" s="47"/>
      <c r="Z368" s="47"/>
    </row>
    <row r="369" spans="1:26" ht="15.75" customHeight="1">
      <c r="A369" s="71"/>
      <c r="B369" s="47"/>
      <c r="C369" s="47"/>
      <c r="D369" s="47"/>
      <c r="E369" s="47"/>
      <c r="F369" s="47"/>
      <c r="G369" s="47"/>
      <c r="H369" s="47"/>
      <c r="I369" s="47"/>
      <c r="J369" s="47"/>
      <c r="K369" s="47"/>
      <c r="L369" s="47"/>
      <c r="M369" s="47"/>
      <c r="N369" s="47"/>
      <c r="O369" s="47"/>
      <c r="P369" s="71"/>
      <c r="Q369" s="47"/>
      <c r="R369" s="47"/>
      <c r="S369" s="47"/>
      <c r="T369" s="47"/>
      <c r="U369" s="47"/>
      <c r="V369" s="47"/>
      <c r="W369" s="47"/>
      <c r="X369" s="47"/>
      <c r="Y369" s="47"/>
      <c r="Z369" s="47"/>
    </row>
    <row r="370" spans="1:26" ht="15.75" customHeight="1">
      <c r="A370" s="71"/>
      <c r="B370" s="47"/>
      <c r="C370" s="47"/>
      <c r="D370" s="47"/>
      <c r="E370" s="47"/>
      <c r="F370" s="47"/>
      <c r="G370" s="47"/>
      <c r="H370" s="47"/>
      <c r="I370" s="47"/>
      <c r="J370" s="47"/>
      <c r="K370" s="47"/>
      <c r="L370" s="47"/>
      <c r="M370" s="47"/>
      <c r="N370" s="47"/>
      <c r="O370" s="47"/>
      <c r="P370" s="71"/>
      <c r="Q370" s="47"/>
      <c r="R370" s="47"/>
      <c r="S370" s="47"/>
      <c r="T370" s="47"/>
      <c r="U370" s="47"/>
      <c r="V370" s="47"/>
      <c r="W370" s="47"/>
      <c r="X370" s="47"/>
      <c r="Y370" s="47"/>
      <c r="Z370" s="47"/>
    </row>
    <row r="371" spans="1:26" ht="15.75" customHeight="1">
      <c r="A371" s="71"/>
      <c r="B371" s="47"/>
      <c r="C371" s="47"/>
      <c r="D371" s="47"/>
      <c r="E371" s="47"/>
      <c r="F371" s="47"/>
      <c r="G371" s="47"/>
      <c r="H371" s="47"/>
      <c r="I371" s="47"/>
      <c r="J371" s="47"/>
      <c r="K371" s="47"/>
      <c r="L371" s="47"/>
      <c r="M371" s="47"/>
      <c r="N371" s="47"/>
      <c r="O371" s="47"/>
      <c r="P371" s="71"/>
      <c r="Q371" s="47"/>
      <c r="R371" s="47"/>
      <c r="S371" s="47"/>
      <c r="T371" s="47"/>
      <c r="U371" s="47"/>
      <c r="V371" s="47"/>
      <c r="W371" s="47"/>
      <c r="X371" s="47"/>
      <c r="Y371" s="47"/>
      <c r="Z371" s="47"/>
    </row>
    <row r="372" spans="1:26" ht="15.75" customHeight="1">
      <c r="A372" s="71"/>
      <c r="B372" s="47"/>
      <c r="C372" s="47"/>
      <c r="D372" s="47"/>
      <c r="E372" s="47"/>
      <c r="F372" s="47"/>
      <c r="G372" s="47"/>
      <c r="H372" s="47"/>
      <c r="I372" s="47"/>
      <c r="J372" s="47"/>
      <c r="K372" s="47"/>
      <c r="L372" s="47"/>
      <c r="M372" s="47"/>
      <c r="N372" s="47"/>
      <c r="O372" s="47"/>
      <c r="P372" s="71"/>
      <c r="Q372" s="47"/>
      <c r="R372" s="47"/>
      <c r="S372" s="47"/>
      <c r="T372" s="47"/>
      <c r="U372" s="47"/>
      <c r="V372" s="47"/>
      <c r="W372" s="47"/>
      <c r="X372" s="47"/>
      <c r="Y372" s="47"/>
      <c r="Z372" s="47"/>
    </row>
    <row r="373" spans="1:26" ht="15.75" customHeight="1">
      <c r="A373" s="71"/>
      <c r="B373" s="47"/>
      <c r="C373" s="47"/>
      <c r="D373" s="47"/>
      <c r="E373" s="47"/>
      <c r="F373" s="47"/>
      <c r="G373" s="47"/>
      <c r="H373" s="47"/>
      <c r="I373" s="47"/>
      <c r="J373" s="47"/>
      <c r="K373" s="47"/>
      <c r="L373" s="47"/>
      <c r="M373" s="47"/>
      <c r="N373" s="47"/>
      <c r="O373" s="47"/>
      <c r="P373" s="71"/>
      <c r="Q373" s="47"/>
      <c r="R373" s="47"/>
      <c r="S373" s="47"/>
      <c r="T373" s="47"/>
      <c r="U373" s="47"/>
      <c r="V373" s="47"/>
      <c r="W373" s="47"/>
      <c r="X373" s="47"/>
      <c r="Y373" s="47"/>
      <c r="Z373" s="47"/>
    </row>
    <row r="374" spans="1:26" ht="15.75" customHeight="1">
      <c r="A374" s="71"/>
      <c r="B374" s="47"/>
      <c r="C374" s="47"/>
      <c r="D374" s="47"/>
      <c r="E374" s="47"/>
      <c r="F374" s="47"/>
      <c r="G374" s="47"/>
      <c r="H374" s="47"/>
      <c r="I374" s="47"/>
      <c r="J374" s="47"/>
      <c r="K374" s="47"/>
      <c r="L374" s="47"/>
      <c r="M374" s="47"/>
      <c r="N374" s="47"/>
      <c r="O374" s="47"/>
      <c r="P374" s="71"/>
      <c r="Q374" s="47"/>
      <c r="R374" s="47"/>
      <c r="S374" s="47"/>
      <c r="T374" s="47"/>
      <c r="U374" s="47"/>
      <c r="V374" s="47"/>
      <c r="W374" s="47"/>
      <c r="X374" s="47"/>
      <c r="Y374" s="47"/>
      <c r="Z374" s="47"/>
    </row>
    <row r="375" spans="1:26" ht="15.75" customHeight="1">
      <c r="A375" s="71"/>
      <c r="B375" s="47"/>
      <c r="C375" s="47"/>
      <c r="D375" s="47"/>
      <c r="E375" s="47"/>
      <c r="F375" s="47"/>
      <c r="G375" s="47"/>
      <c r="H375" s="47"/>
      <c r="I375" s="47"/>
      <c r="J375" s="47"/>
      <c r="K375" s="47"/>
      <c r="L375" s="47"/>
      <c r="M375" s="47"/>
      <c r="N375" s="47"/>
      <c r="O375" s="47"/>
      <c r="P375" s="71"/>
      <c r="Q375" s="47"/>
      <c r="R375" s="47"/>
      <c r="S375" s="47"/>
      <c r="T375" s="47"/>
      <c r="U375" s="47"/>
      <c r="V375" s="47"/>
      <c r="W375" s="47"/>
      <c r="X375" s="47"/>
      <c r="Y375" s="47"/>
      <c r="Z375" s="47"/>
    </row>
    <row r="376" spans="1:26" ht="15.75" customHeight="1">
      <c r="A376" s="71"/>
      <c r="B376" s="47"/>
      <c r="C376" s="47"/>
      <c r="D376" s="47"/>
      <c r="E376" s="47"/>
      <c r="F376" s="47"/>
      <c r="G376" s="47"/>
      <c r="H376" s="47"/>
      <c r="I376" s="47"/>
      <c r="J376" s="47"/>
      <c r="K376" s="47"/>
      <c r="L376" s="47"/>
      <c r="M376" s="47"/>
      <c r="N376" s="47"/>
      <c r="O376" s="47"/>
      <c r="P376" s="71"/>
      <c r="Q376" s="47"/>
      <c r="R376" s="47"/>
      <c r="S376" s="47"/>
      <c r="T376" s="47"/>
      <c r="U376" s="47"/>
      <c r="V376" s="47"/>
      <c r="W376" s="47"/>
      <c r="X376" s="47"/>
      <c r="Y376" s="47"/>
      <c r="Z376" s="47"/>
    </row>
    <row r="377" spans="1:26" ht="15.75" customHeight="1">
      <c r="A377" s="71"/>
      <c r="B377" s="47"/>
      <c r="C377" s="47"/>
      <c r="D377" s="47"/>
      <c r="E377" s="47"/>
      <c r="F377" s="47"/>
      <c r="G377" s="47"/>
      <c r="H377" s="47"/>
      <c r="I377" s="47"/>
      <c r="J377" s="47"/>
      <c r="K377" s="47"/>
      <c r="L377" s="47"/>
      <c r="M377" s="47"/>
      <c r="N377" s="47"/>
      <c r="O377" s="47"/>
      <c r="P377" s="71"/>
      <c r="Q377" s="47"/>
      <c r="R377" s="47"/>
      <c r="S377" s="47"/>
      <c r="T377" s="47"/>
      <c r="U377" s="47"/>
      <c r="V377" s="47"/>
      <c r="W377" s="47"/>
      <c r="X377" s="47"/>
      <c r="Y377" s="47"/>
      <c r="Z377" s="47"/>
    </row>
    <row r="378" spans="1:26" ht="15.75" customHeight="1">
      <c r="A378" s="71"/>
      <c r="B378" s="47"/>
      <c r="C378" s="47"/>
      <c r="D378" s="47"/>
      <c r="E378" s="47"/>
      <c r="F378" s="47"/>
      <c r="G378" s="47"/>
      <c r="H378" s="47"/>
      <c r="I378" s="47"/>
      <c r="J378" s="47"/>
      <c r="K378" s="47"/>
      <c r="L378" s="47"/>
      <c r="M378" s="47"/>
      <c r="N378" s="47"/>
      <c r="O378" s="47"/>
      <c r="P378" s="71"/>
      <c r="Q378" s="47"/>
      <c r="R378" s="47"/>
      <c r="S378" s="47"/>
      <c r="T378" s="47"/>
      <c r="U378" s="47"/>
      <c r="V378" s="47"/>
      <c r="W378" s="47"/>
      <c r="X378" s="47"/>
      <c r="Y378" s="47"/>
      <c r="Z378" s="47"/>
    </row>
    <row r="379" spans="1:26" ht="15.75" customHeight="1">
      <c r="A379" s="71"/>
      <c r="B379" s="47"/>
      <c r="C379" s="47"/>
      <c r="D379" s="47"/>
      <c r="E379" s="47"/>
      <c r="F379" s="47"/>
      <c r="G379" s="47"/>
      <c r="H379" s="47"/>
      <c r="I379" s="47"/>
      <c r="J379" s="47"/>
      <c r="K379" s="47"/>
      <c r="L379" s="47"/>
      <c r="M379" s="47"/>
      <c r="N379" s="47"/>
      <c r="O379" s="47"/>
      <c r="P379" s="71"/>
      <c r="Q379" s="47"/>
      <c r="R379" s="47"/>
      <c r="S379" s="47"/>
      <c r="T379" s="47"/>
      <c r="U379" s="47"/>
      <c r="V379" s="47"/>
      <c r="W379" s="47"/>
      <c r="X379" s="47"/>
      <c r="Y379" s="47"/>
      <c r="Z379" s="47"/>
    </row>
    <row r="380" spans="1:26" ht="15.75" customHeight="1">
      <c r="A380" s="71"/>
      <c r="B380" s="47"/>
      <c r="C380" s="47"/>
      <c r="D380" s="47"/>
      <c r="E380" s="47"/>
      <c r="F380" s="47"/>
      <c r="G380" s="47"/>
      <c r="H380" s="47"/>
      <c r="I380" s="47"/>
      <c r="J380" s="47"/>
      <c r="K380" s="47"/>
      <c r="L380" s="47"/>
      <c r="M380" s="47"/>
      <c r="N380" s="47"/>
      <c r="O380" s="47"/>
      <c r="P380" s="71"/>
      <c r="Q380" s="47"/>
      <c r="R380" s="47"/>
      <c r="S380" s="47"/>
      <c r="T380" s="47"/>
      <c r="U380" s="47"/>
      <c r="V380" s="47"/>
      <c r="W380" s="47"/>
      <c r="X380" s="47"/>
      <c r="Y380" s="47"/>
      <c r="Z380" s="47"/>
    </row>
    <row r="381" spans="1:26" ht="15.75" customHeight="1">
      <c r="A381" s="71"/>
      <c r="B381" s="47"/>
      <c r="C381" s="47"/>
      <c r="D381" s="47"/>
      <c r="E381" s="47"/>
      <c r="F381" s="47"/>
      <c r="G381" s="47"/>
      <c r="H381" s="47"/>
      <c r="I381" s="47"/>
      <c r="J381" s="47"/>
      <c r="K381" s="47"/>
      <c r="L381" s="47"/>
      <c r="M381" s="47"/>
      <c r="N381" s="47"/>
      <c r="O381" s="47"/>
      <c r="P381" s="71"/>
      <c r="Q381" s="47"/>
      <c r="R381" s="47"/>
      <c r="S381" s="47"/>
      <c r="T381" s="47"/>
      <c r="U381" s="47"/>
      <c r="V381" s="47"/>
      <c r="W381" s="47"/>
      <c r="X381" s="47"/>
      <c r="Y381" s="47"/>
      <c r="Z381" s="47"/>
    </row>
    <row r="382" spans="1:26" ht="15.75" customHeight="1">
      <c r="A382" s="71"/>
      <c r="B382" s="47"/>
      <c r="C382" s="47"/>
      <c r="D382" s="47"/>
      <c r="E382" s="47"/>
      <c r="F382" s="47"/>
      <c r="G382" s="47"/>
      <c r="H382" s="47"/>
      <c r="I382" s="47"/>
      <c r="J382" s="47"/>
      <c r="K382" s="47"/>
      <c r="L382" s="47"/>
      <c r="M382" s="47"/>
      <c r="N382" s="47"/>
      <c r="O382" s="47"/>
      <c r="P382" s="71"/>
      <c r="Q382" s="47"/>
      <c r="R382" s="47"/>
      <c r="S382" s="47"/>
      <c r="T382" s="47"/>
      <c r="U382" s="47"/>
      <c r="V382" s="47"/>
      <c r="W382" s="47"/>
      <c r="X382" s="47"/>
      <c r="Y382" s="47"/>
      <c r="Z382" s="47"/>
    </row>
    <row r="383" spans="1:26" ht="15.75" customHeight="1">
      <c r="A383" s="71"/>
      <c r="B383" s="47"/>
      <c r="C383" s="47"/>
      <c r="D383" s="47"/>
      <c r="E383" s="47"/>
      <c r="F383" s="47"/>
      <c r="G383" s="47"/>
      <c r="H383" s="47"/>
      <c r="I383" s="47"/>
      <c r="J383" s="47"/>
      <c r="K383" s="47"/>
      <c r="L383" s="47"/>
      <c r="M383" s="47"/>
      <c r="N383" s="47"/>
      <c r="O383" s="47"/>
      <c r="P383" s="71"/>
      <c r="Q383" s="47"/>
      <c r="R383" s="47"/>
      <c r="S383" s="47"/>
      <c r="T383" s="47"/>
      <c r="U383" s="47"/>
      <c r="V383" s="47"/>
      <c r="W383" s="47"/>
      <c r="X383" s="47"/>
      <c r="Y383" s="47"/>
      <c r="Z383" s="47"/>
    </row>
    <row r="384" spans="1:26" ht="15.75" customHeight="1">
      <c r="A384" s="71"/>
      <c r="B384" s="47"/>
      <c r="C384" s="47"/>
      <c r="D384" s="47"/>
      <c r="E384" s="47"/>
      <c r="F384" s="47"/>
      <c r="G384" s="47"/>
      <c r="H384" s="47"/>
      <c r="I384" s="47"/>
      <c r="J384" s="47"/>
      <c r="K384" s="47"/>
      <c r="L384" s="47"/>
      <c r="M384" s="47"/>
      <c r="N384" s="47"/>
      <c r="O384" s="47"/>
      <c r="P384" s="71"/>
      <c r="Q384" s="47"/>
      <c r="R384" s="47"/>
      <c r="S384" s="47"/>
      <c r="T384" s="47"/>
      <c r="U384" s="47"/>
      <c r="V384" s="47"/>
      <c r="W384" s="47"/>
      <c r="X384" s="47"/>
      <c r="Y384" s="47"/>
      <c r="Z384" s="47"/>
    </row>
    <row r="385" spans="1:26" ht="15.75" customHeight="1">
      <c r="A385" s="71"/>
      <c r="B385" s="47"/>
      <c r="C385" s="47"/>
      <c r="D385" s="47"/>
      <c r="E385" s="47"/>
      <c r="F385" s="47"/>
      <c r="G385" s="47"/>
      <c r="H385" s="47"/>
      <c r="I385" s="47"/>
      <c r="J385" s="47"/>
      <c r="K385" s="47"/>
      <c r="L385" s="47"/>
      <c r="M385" s="47"/>
      <c r="N385" s="47"/>
      <c r="O385" s="47"/>
      <c r="P385" s="71"/>
      <c r="Q385" s="47"/>
      <c r="R385" s="47"/>
      <c r="S385" s="47"/>
      <c r="T385" s="47"/>
      <c r="U385" s="47"/>
      <c r="V385" s="47"/>
      <c r="W385" s="47"/>
      <c r="X385" s="47"/>
      <c r="Y385" s="47"/>
      <c r="Z385" s="47"/>
    </row>
    <row r="386" spans="1:26" ht="15.75" customHeight="1">
      <c r="A386" s="71"/>
      <c r="B386" s="47"/>
      <c r="C386" s="47"/>
      <c r="D386" s="47"/>
      <c r="E386" s="47"/>
      <c r="F386" s="47"/>
      <c r="G386" s="47"/>
      <c r="H386" s="47"/>
      <c r="I386" s="47"/>
      <c r="J386" s="47"/>
      <c r="K386" s="47"/>
      <c r="L386" s="47"/>
      <c r="M386" s="47"/>
      <c r="N386" s="47"/>
      <c r="O386" s="47"/>
      <c r="P386" s="71"/>
      <c r="Q386" s="47"/>
      <c r="R386" s="47"/>
      <c r="S386" s="47"/>
      <c r="T386" s="47"/>
      <c r="U386" s="47"/>
      <c r="V386" s="47"/>
      <c r="W386" s="47"/>
      <c r="X386" s="47"/>
      <c r="Y386" s="47"/>
      <c r="Z386" s="47"/>
    </row>
    <row r="387" spans="1:26" ht="15.75" customHeight="1">
      <c r="A387" s="71"/>
      <c r="B387" s="47"/>
      <c r="C387" s="47"/>
      <c r="D387" s="47"/>
      <c r="E387" s="47"/>
      <c r="F387" s="47"/>
      <c r="G387" s="47"/>
      <c r="H387" s="47"/>
      <c r="I387" s="47"/>
      <c r="J387" s="47"/>
      <c r="K387" s="47"/>
      <c r="L387" s="47"/>
      <c r="M387" s="47"/>
      <c r="N387" s="47"/>
      <c r="O387" s="47"/>
      <c r="P387" s="71"/>
      <c r="Q387" s="47"/>
      <c r="R387" s="47"/>
      <c r="S387" s="47"/>
      <c r="T387" s="47"/>
      <c r="U387" s="47"/>
      <c r="V387" s="47"/>
      <c r="W387" s="47"/>
      <c r="X387" s="47"/>
      <c r="Y387" s="47"/>
      <c r="Z387" s="47"/>
    </row>
    <row r="388" spans="1:26" ht="15.75" customHeight="1">
      <c r="A388" s="71"/>
      <c r="B388" s="47"/>
      <c r="C388" s="47"/>
      <c r="D388" s="47"/>
      <c r="E388" s="47"/>
      <c r="F388" s="47"/>
      <c r="G388" s="47"/>
      <c r="H388" s="47"/>
      <c r="I388" s="47"/>
      <c r="J388" s="47"/>
      <c r="K388" s="47"/>
      <c r="L388" s="47"/>
      <c r="M388" s="47"/>
      <c r="N388" s="47"/>
      <c r="O388" s="47"/>
      <c r="P388" s="71"/>
      <c r="Q388" s="47"/>
      <c r="R388" s="47"/>
      <c r="S388" s="47"/>
      <c r="T388" s="47"/>
      <c r="U388" s="47"/>
      <c r="V388" s="47"/>
      <c r="W388" s="47"/>
      <c r="X388" s="47"/>
      <c r="Y388" s="47"/>
      <c r="Z388" s="47"/>
    </row>
    <row r="389" spans="1:26" ht="15.75" customHeight="1">
      <c r="A389" s="71"/>
      <c r="B389" s="47"/>
      <c r="C389" s="47"/>
      <c r="D389" s="47"/>
      <c r="E389" s="47"/>
      <c r="F389" s="47"/>
      <c r="G389" s="47"/>
      <c r="H389" s="47"/>
      <c r="I389" s="47"/>
      <c r="J389" s="47"/>
      <c r="K389" s="47"/>
      <c r="L389" s="47"/>
      <c r="M389" s="47"/>
      <c r="N389" s="47"/>
      <c r="O389" s="47"/>
      <c r="P389" s="71"/>
      <c r="Q389" s="47"/>
      <c r="R389" s="47"/>
      <c r="S389" s="47"/>
      <c r="T389" s="47"/>
      <c r="U389" s="47"/>
      <c r="V389" s="47"/>
      <c r="W389" s="47"/>
      <c r="X389" s="47"/>
      <c r="Y389" s="47"/>
      <c r="Z389" s="47"/>
    </row>
    <row r="390" spans="1:26" ht="15.75" customHeight="1">
      <c r="A390" s="71"/>
      <c r="B390" s="47"/>
      <c r="C390" s="47"/>
      <c r="D390" s="47"/>
      <c r="E390" s="47"/>
      <c r="F390" s="47"/>
      <c r="G390" s="47"/>
      <c r="H390" s="47"/>
      <c r="I390" s="47"/>
      <c r="J390" s="47"/>
      <c r="K390" s="47"/>
      <c r="L390" s="47"/>
      <c r="M390" s="47"/>
      <c r="N390" s="47"/>
      <c r="O390" s="47"/>
      <c r="P390" s="71"/>
      <c r="Q390" s="47"/>
      <c r="R390" s="47"/>
      <c r="S390" s="47"/>
      <c r="T390" s="47"/>
      <c r="U390" s="47"/>
      <c r="V390" s="47"/>
      <c r="W390" s="47"/>
      <c r="X390" s="47"/>
      <c r="Y390" s="47"/>
      <c r="Z390" s="47"/>
    </row>
    <row r="391" spans="1:26" ht="15.75" customHeight="1">
      <c r="A391" s="71"/>
      <c r="B391" s="47"/>
      <c r="C391" s="47"/>
      <c r="D391" s="47"/>
      <c r="E391" s="47"/>
      <c r="F391" s="47"/>
      <c r="G391" s="47"/>
      <c r="H391" s="47"/>
      <c r="I391" s="47"/>
      <c r="J391" s="47"/>
      <c r="K391" s="47"/>
      <c r="L391" s="47"/>
      <c r="M391" s="47"/>
      <c r="N391" s="47"/>
      <c r="O391" s="47"/>
      <c r="P391" s="71"/>
      <c r="Q391" s="47"/>
      <c r="R391" s="47"/>
      <c r="S391" s="47"/>
      <c r="T391" s="47"/>
      <c r="U391" s="47"/>
      <c r="V391" s="47"/>
      <c r="W391" s="47"/>
      <c r="X391" s="47"/>
      <c r="Y391" s="47"/>
      <c r="Z391" s="47"/>
    </row>
    <row r="392" spans="1:26" ht="15.75" customHeight="1">
      <c r="A392" s="71"/>
      <c r="B392" s="47"/>
      <c r="C392" s="47"/>
      <c r="D392" s="47"/>
      <c r="E392" s="47"/>
      <c r="F392" s="47"/>
      <c r="G392" s="47"/>
      <c r="H392" s="47"/>
      <c r="I392" s="47"/>
      <c r="J392" s="47"/>
      <c r="K392" s="47"/>
      <c r="L392" s="47"/>
      <c r="M392" s="47"/>
      <c r="N392" s="47"/>
      <c r="O392" s="47"/>
      <c r="P392" s="71"/>
      <c r="Q392" s="47"/>
      <c r="R392" s="47"/>
      <c r="S392" s="47"/>
      <c r="T392" s="47"/>
      <c r="U392" s="47"/>
      <c r="V392" s="47"/>
      <c r="W392" s="47"/>
      <c r="X392" s="47"/>
      <c r="Y392" s="47"/>
      <c r="Z392" s="47"/>
    </row>
    <row r="393" spans="1:26" ht="15.75" customHeight="1">
      <c r="A393" s="71"/>
      <c r="B393" s="47"/>
      <c r="C393" s="47"/>
      <c r="D393" s="47"/>
      <c r="E393" s="47"/>
      <c r="F393" s="47"/>
      <c r="G393" s="47"/>
      <c r="H393" s="47"/>
      <c r="I393" s="47"/>
      <c r="J393" s="47"/>
      <c r="K393" s="47"/>
      <c r="L393" s="47"/>
      <c r="M393" s="47"/>
      <c r="N393" s="47"/>
      <c r="O393" s="47"/>
      <c r="P393" s="71"/>
      <c r="Q393" s="47"/>
      <c r="R393" s="47"/>
      <c r="S393" s="47"/>
      <c r="T393" s="47"/>
      <c r="U393" s="47"/>
      <c r="V393" s="47"/>
      <c r="W393" s="47"/>
      <c r="X393" s="47"/>
      <c r="Y393" s="47"/>
      <c r="Z393" s="47"/>
    </row>
    <row r="394" spans="1:26" ht="15.75" customHeight="1">
      <c r="A394" s="71"/>
      <c r="B394" s="47"/>
      <c r="C394" s="47"/>
      <c r="D394" s="47"/>
      <c r="E394" s="47"/>
      <c r="F394" s="47"/>
      <c r="G394" s="47"/>
      <c r="H394" s="47"/>
      <c r="I394" s="47"/>
      <c r="J394" s="47"/>
      <c r="K394" s="47"/>
      <c r="L394" s="47"/>
      <c r="M394" s="47"/>
      <c r="N394" s="47"/>
      <c r="O394" s="47"/>
      <c r="P394" s="71"/>
      <c r="Q394" s="47"/>
      <c r="R394" s="47"/>
      <c r="S394" s="47"/>
      <c r="T394" s="47"/>
      <c r="U394" s="47"/>
      <c r="V394" s="47"/>
      <c r="W394" s="47"/>
      <c r="X394" s="47"/>
      <c r="Y394" s="47"/>
      <c r="Z394" s="47"/>
    </row>
    <row r="395" spans="1:26" ht="15.75" customHeight="1">
      <c r="A395" s="71"/>
      <c r="B395" s="47"/>
      <c r="C395" s="47"/>
      <c r="D395" s="47"/>
      <c r="E395" s="47"/>
      <c r="F395" s="47"/>
      <c r="G395" s="47"/>
      <c r="H395" s="47"/>
      <c r="I395" s="47"/>
      <c r="J395" s="47"/>
      <c r="K395" s="47"/>
      <c r="L395" s="47"/>
      <c r="M395" s="47"/>
      <c r="N395" s="47"/>
      <c r="O395" s="47"/>
      <c r="P395" s="71"/>
      <c r="Q395" s="47"/>
      <c r="R395" s="47"/>
      <c r="S395" s="47"/>
      <c r="T395" s="47"/>
      <c r="U395" s="47"/>
      <c r="V395" s="47"/>
      <c r="W395" s="47"/>
      <c r="X395" s="47"/>
      <c r="Y395" s="47"/>
      <c r="Z395" s="47"/>
    </row>
    <row r="396" spans="1:26" ht="15.75" customHeight="1">
      <c r="A396" s="71"/>
      <c r="B396" s="47"/>
      <c r="C396" s="47"/>
      <c r="D396" s="47"/>
      <c r="E396" s="47"/>
      <c r="F396" s="47"/>
      <c r="G396" s="47"/>
      <c r="H396" s="47"/>
      <c r="I396" s="47"/>
      <c r="J396" s="47"/>
      <c r="K396" s="47"/>
      <c r="L396" s="47"/>
      <c r="M396" s="47"/>
      <c r="N396" s="47"/>
      <c r="O396" s="47"/>
      <c r="P396" s="71"/>
      <c r="Q396" s="47"/>
      <c r="R396" s="47"/>
      <c r="S396" s="47"/>
      <c r="T396" s="47"/>
      <c r="U396" s="47"/>
      <c r="V396" s="47"/>
      <c r="W396" s="47"/>
      <c r="X396" s="47"/>
      <c r="Y396" s="47"/>
      <c r="Z396" s="47"/>
    </row>
    <row r="397" spans="1:26" ht="15.75" customHeight="1">
      <c r="A397" s="71"/>
      <c r="B397" s="47"/>
      <c r="C397" s="47"/>
      <c r="D397" s="47"/>
      <c r="E397" s="47"/>
      <c r="F397" s="47"/>
      <c r="G397" s="47"/>
      <c r="H397" s="47"/>
      <c r="I397" s="47"/>
      <c r="J397" s="47"/>
      <c r="K397" s="47"/>
      <c r="L397" s="47"/>
      <c r="M397" s="47"/>
      <c r="N397" s="47"/>
      <c r="O397" s="47"/>
      <c r="P397" s="71"/>
      <c r="Q397" s="47"/>
      <c r="R397" s="47"/>
      <c r="S397" s="47"/>
      <c r="T397" s="47"/>
      <c r="U397" s="47"/>
      <c r="V397" s="47"/>
      <c r="W397" s="47"/>
      <c r="X397" s="47"/>
      <c r="Y397" s="47"/>
      <c r="Z397" s="47"/>
    </row>
    <row r="398" spans="1:26" ht="15.75" customHeight="1">
      <c r="A398" s="71"/>
      <c r="B398" s="47"/>
      <c r="C398" s="47"/>
      <c r="D398" s="47"/>
      <c r="E398" s="47"/>
      <c r="F398" s="47"/>
      <c r="G398" s="47"/>
      <c r="H398" s="47"/>
      <c r="I398" s="47"/>
      <c r="J398" s="47"/>
      <c r="K398" s="47"/>
      <c r="L398" s="47"/>
      <c r="M398" s="47"/>
      <c r="N398" s="47"/>
      <c r="O398" s="47"/>
      <c r="P398" s="71"/>
      <c r="Q398" s="47"/>
      <c r="R398" s="47"/>
      <c r="S398" s="47"/>
      <c r="T398" s="47"/>
      <c r="U398" s="47"/>
      <c r="V398" s="47"/>
      <c r="W398" s="47"/>
      <c r="X398" s="47"/>
      <c r="Y398" s="47"/>
      <c r="Z398" s="47"/>
    </row>
    <row r="399" spans="1:26" ht="15.75" customHeight="1">
      <c r="A399" s="71"/>
      <c r="B399" s="47"/>
      <c r="C399" s="47"/>
      <c r="D399" s="47"/>
      <c r="E399" s="47"/>
      <c r="F399" s="47"/>
      <c r="G399" s="47"/>
      <c r="H399" s="47"/>
      <c r="I399" s="47"/>
      <c r="J399" s="47"/>
      <c r="K399" s="47"/>
      <c r="L399" s="47"/>
      <c r="M399" s="47"/>
      <c r="N399" s="47"/>
      <c r="O399" s="47"/>
      <c r="P399" s="71"/>
      <c r="Q399" s="47"/>
      <c r="R399" s="47"/>
      <c r="S399" s="47"/>
      <c r="T399" s="47"/>
      <c r="U399" s="47"/>
      <c r="V399" s="47"/>
      <c r="W399" s="47"/>
      <c r="X399" s="47"/>
      <c r="Y399" s="47"/>
      <c r="Z399" s="47"/>
    </row>
    <row r="400" spans="1:26" ht="15.75" customHeight="1">
      <c r="A400" s="71"/>
      <c r="B400" s="47"/>
      <c r="C400" s="47"/>
      <c r="D400" s="47"/>
      <c r="E400" s="47"/>
      <c r="F400" s="47"/>
      <c r="G400" s="47"/>
      <c r="H400" s="47"/>
      <c r="I400" s="47"/>
      <c r="J400" s="47"/>
      <c r="K400" s="47"/>
      <c r="L400" s="47"/>
      <c r="M400" s="47"/>
      <c r="N400" s="47"/>
      <c r="O400" s="47"/>
      <c r="P400" s="71"/>
      <c r="Q400" s="47"/>
      <c r="R400" s="47"/>
      <c r="S400" s="47"/>
      <c r="T400" s="47"/>
      <c r="U400" s="47"/>
      <c r="V400" s="47"/>
      <c r="W400" s="47"/>
      <c r="X400" s="47"/>
      <c r="Y400" s="47"/>
      <c r="Z400" s="47"/>
    </row>
    <row r="401" spans="1:26" ht="15.75" customHeight="1">
      <c r="A401" s="71"/>
      <c r="B401" s="47"/>
      <c r="C401" s="47"/>
      <c r="D401" s="47"/>
      <c r="E401" s="47"/>
      <c r="F401" s="47"/>
      <c r="G401" s="47"/>
      <c r="H401" s="47"/>
      <c r="I401" s="47"/>
      <c r="J401" s="47"/>
      <c r="K401" s="47"/>
      <c r="L401" s="47"/>
      <c r="M401" s="47"/>
      <c r="N401" s="47"/>
      <c r="O401" s="47"/>
      <c r="P401" s="71"/>
      <c r="Q401" s="47"/>
      <c r="R401" s="47"/>
      <c r="S401" s="47"/>
      <c r="T401" s="47"/>
      <c r="U401" s="47"/>
      <c r="V401" s="47"/>
      <c r="W401" s="47"/>
      <c r="X401" s="47"/>
      <c r="Y401" s="47"/>
      <c r="Z401" s="47"/>
    </row>
    <row r="402" spans="1:26" ht="15.75" customHeight="1">
      <c r="A402" s="71"/>
      <c r="B402" s="47"/>
      <c r="C402" s="47"/>
      <c r="D402" s="47"/>
      <c r="E402" s="47"/>
      <c r="F402" s="47"/>
      <c r="G402" s="47"/>
      <c r="H402" s="47"/>
      <c r="I402" s="47"/>
      <c r="J402" s="47"/>
      <c r="K402" s="47"/>
      <c r="L402" s="47"/>
      <c r="M402" s="47"/>
      <c r="N402" s="47"/>
      <c r="O402" s="47"/>
      <c r="P402" s="71"/>
      <c r="Q402" s="47"/>
      <c r="R402" s="47"/>
      <c r="S402" s="47"/>
      <c r="T402" s="47"/>
      <c r="U402" s="47"/>
      <c r="V402" s="47"/>
      <c r="W402" s="47"/>
      <c r="X402" s="47"/>
      <c r="Y402" s="47"/>
      <c r="Z402" s="47"/>
    </row>
    <row r="403" spans="1:26" ht="15.75" customHeight="1">
      <c r="A403" s="71"/>
      <c r="B403" s="47"/>
      <c r="C403" s="47"/>
      <c r="D403" s="47"/>
      <c r="E403" s="47"/>
      <c r="F403" s="47"/>
      <c r="G403" s="47"/>
      <c r="H403" s="47"/>
      <c r="I403" s="47"/>
      <c r="J403" s="47"/>
      <c r="K403" s="47"/>
      <c r="L403" s="47"/>
      <c r="M403" s="47"/>
      <c r="N403" s="47"/>
      <c r="O403" s="47"/>
      <c r="P403" s="71"/>
      <c r="Q403" s="47"/>
      <c r="R403" s="47"/>
      <c r="S403" s="47"/>
      <c r="T403" s="47"/>
      <c r="U403" s="47"/>
      <c r="V403" s="47"/>
      <c r="W403" s="47"/>
      <c r="X403" s="47"/>
      <c r="Y403" s="47"/>
      <c r="Z403" s="47"/>
    </row>
    <row r="404" spans="1:26" ht="15.75" customHeight="1">
      <c r="A404" s="71"/>
      <c r="B404" s="47"/>
      <c r="C404" s="47"/>
      <c r="D404" s="47"/>
      <c r="E404" s="47"/>
      <c r="F404" s="47"/>
      <c r="G404" s="47"/>
      <c r="H404" s="47"/>
      <c r="I404" s="47"/>
      <c r="J404" s="47"/>
      <c r="K404" s="47"/>
      <c r="L404" s="47"/>
      <c r="M404" s="47"/>
      <c r="N404" s="47"/>
      <c r="O404" s="47"/>
      <c r="P404" s="71"/>
      <c r="Q404" s="47"/>
      <c r="R404" s="47"/>
      <c r="S404" s="47"/>
      <c r="T404" s="47"/>
      <c r="U404" s="47"/>
      <c r="V404" s="47"/>
      <c r="W404" s="47"/>
      <c r="X404" s="47"/>
      <c r="Y404" s="47"/>
      <c r="Z404" s="47"/>
    </row>
    <row r="405" spans="1:26" ht="15.75" customHeight="1">
      <c r="A405" s="71"/>
      <c r="B405" s="47"/>
      <c r="C405" s="47"/>
      <c r="D405" s="47"/>
      <c r="E405" s="47"/>
      <c r="F405" s="47"/>
      <c r="G405" s="47"/>
      <c r="H405" s="47"/>
      <c r="I405" s="47"/>
      <c r="J405" s="47"/>
      <c r="K405" s="47"/>
      <c r="L405" s="47"/>
      <c r="M405" s="47"/>
      <c r="N405" s="47"/>
      <c r="O405" s="47"/>
      <c r="P405" s="71"/>
      <c r="Q405" s="47"/>
      <c r="R405" s="47"/>
      <c r="S405" s="47"/>
      <c r="T405" s="47"/>
      <c r="U405" s="47"/>
      <c r="V405" s="47"/>
      <c r="W405" s="47"/>
      <c r="X405" s="47"/>
      <c r="Y405" s="47"/>
      <c r="Z405" s="47"/>
    </row>
    <row r="406" spans="1:26" ht="15.75" customHeight="1">
      <c r="A406" s="71"/>
      <c r="B406" s="47"/>
      <c r="C406" s="47"/>
      <c r="D406" s="47"/>
      <c r="E406" s="47"/>
      <c r="F406" s="47"/>
      <c r="G406" s="47"/>
      <c r="H406" s="47"/>
      <c r="I406" s="47"/>
      <c r="J406" s="47"/>
      <c r="K406" s="47"/>
      <c r="L406" s="47"/>
      <c r="M406" s="47"/>
      <c r="N406" s="47"/>
      <c r="O406" s="47"/>
      <c r="P406" s="71"/>
      <c r="Q406" s="47"/>
      <c r="R406" s="47"/>
      <c r="S406" s="47"/>
      <c r="T406" s="47"/>
      <c r="U406" s="47"/>
      <c r="V406" s="47"/>
      <c r="W406" s="47"/>
      <c r="X406" s="47"/>
      <c r="Y406" s="47"/>
      <c r="Z406" s="47"/>
    </row>
    <row r="407" spans="1:26" ht="15.75" customHeight="1">
      <c r="A407" s="71"/>
      <c r="B407" s="47"/>
      <c r="C407" s="47"/>
      <c r="D407" s="47"/>
      <c r="E407" s="47"/>
      <c r="F407" s="47"/>
      <c r="G407" s="47"/>
      <c r="H407" s="47"/>
      <c r="I407" s="47"/>
      <c r="J407" s="47"/>
      <c r="K407" s="47"/>
      <c r="L407" s="47"/>
      <c r="M407" s="47"/>
      <c r="N407" s="47"/>
      <c r="O407" s="47"/>
      <c r="P407" s="71"/>
      <c r="Q407" s="47"/>
      <c r="R407" s="47"/>
      <c r="S407" s="47"/>
      <c r="T407" s="47"/>
      <c r="U407" s="47"/>
      <c r="V407" s="47"/>
      <c r="W407" s="47"/>
      <c r="X407" s="47"/>
      <c r="Y407" s="47"/>
      <c r="Z407" s="47"/>
    </row>
    <row r="408" spans="1:26" ht="15.75" customHeight="1">
      <c r="A408" s="71"/>
      <c r="B408" s="47"/>
      <c r="C408" s="47"/>
      <c r="D408" s="47"/>
      <c r="E408" s="47"/>
      <c r="F408" s="47"/>
      <c r="G408" s="47"/>
      <c r="H408" s="47"/>
      <c r="I408" s="47"/>
      <c r="J408" s="47"/>
      <c r="K408" s="47"/>
      <c r="L408" s="47"/>
      <c r="M408" s="47"/>
      <c r="N408" s="47"/>
      <c r="O408" s="47"/>
      <c r="P408" s="71"/>
      <c r="Q408" s="47"/>
      <c r="R408" s="47"/>
      <c r="S408" s="47"/>
      <c r="T408" s="47"/>
      <c r="U408" s="47"/>
      <c r="V408" s="47"/>
      <c r="W408" s="47"/>
      <c r="X408" s="47"/>
      <c r="Y408" s="47"/>
      <c r="Z408" s="47"/>
    </row>
    <row r="409" spans="1:26" ht="15.75" customHeight="1">
      <c r="A409" s="71"/>
      <c r="B409" s="47"/>
      <c r="C409" s="47"/>
      <c r="D409" s="47"/>
      <c r="E409" s="47"/>
      <c r="F409" s="47"/>
      <c r="G409" s="47"/>
      <c r="H409" s="47"/>
      <c r="I409" s="47"/>
      <c r="J409" s="47"/>
      <c r="K409" s="47"/>
      <c r="L409" s="47"/>
      <c r="M409" s="47"/>
      <c r="N409" s="47"/>
      <c r="O409" s="47"/>
      <c r="P409" s="71"/>
      <c r="Q409" s="47"/>
      <c r="R409" s="47"/>
      <c r="S409" s="47"/>
      <c r="T409" s="47"/>
      <c r="U409" s="47"/>
      <c r="V409" s="47"/>
      <c r="W409" s="47"/>
      <c r="X409" s="47"/>
      <c r="Y409" s="47"/>
      <c r="Z409" s="47"/>
    </row>
    <row r="410" spans="1:26" ht="15.75" customHeight="1">
      <c r="A410" s="71"/>
      <c r="B410" s="47"/>
      <c r="C410" s="47"/>
      <c r="D410" s="47"/>
      <c r="E410" s="47"/>
      <c r="F410" s="47"/>
      <c r="G410" s="47"/>
      <c r="H410" s="47"/>
      <c r="I410" s="47"/>
      <c r="J410" s="47"/>
      <c r="K410" s="47"/>
      <c r="L410" s="47"/>
      <c r="M410" s="47"/>
      <c r="N410" s="47"/>
      <c r="O410" s="47"/>
      <c r="P410" s="71"/>
      <c r="Q410" s="47"/>
      <c r="R410" s="47"/>
      <c r="S410" s="47"/>
      <c r="T410" s="47"/>
      <c r="U410" s="47"/>
      <c r="V410" s="47"/>
      <c r="W410" s="47"/>
      <c r="X410" s="47"/>
      <c r="Y410" s="47"/>
      <c r="Z410" s="47"/>
    </row>
    <row r="411" spans="1:26" ht="15.75" customHeight="1">
      <c r="A411" s="71"/>
      <c r="B411" s="47"/>
      <c r="C411" s="47"/>
      <c r="D411" s="47"/>
      <c r="E411" s="47"/>
      <c r="F411" s="47"/>
      <c r="G411" s="47"/>
      <c r="H411" s="47"/>
      <c r="I411" s="47"/>
      <c r="J411" s="47"/>
      <c r="K411" s="47"/>
      <c r="L411" s="47"/>
      <c r="M411" s="47"/>
      <c r="N411" s="47"/>
      <c r="O411" s="47"/>
      <c r="P411" s="71"/>
      <c r="Q411" s="47"/>
      <c r="R411" s="47"/>
      <c r="S411" s="47"/>
      <c r="T411" s="47"/>
      <c r="U411" s="47"/>
      <c r="V411" s="47"/>
      <c r="W411" s="47"/>
      <c r="X411" s="47"/>
      <c r="Y411" s="47"/>
      <c r="Z411" s="47"/>
    </row>
    <row r="412" spans="1:26" ht="15.75" customHeight="1">
      <c r="A412" s="71"/>
      <c r="B412" s="47"/>
      <c r="C412" s="47"/>
      <c r="D412" s="47"/>
      <c r="E412" s="47"/>
      <c r="F412" s="47"/>
      <c r="G412" s="47"/>
      <c r="H412" s="47"/>
      <c r="I412" s="47"/>
      <c r="J412" s="47"/>
      <c r="K412" s="47"/>
      <c r="L412" s="47"/>
      <c r="M412" s="47"/>
      <c r="N412" s="47"/>
      <c r="O412" s="47"/>
      <c r="P412" s="71"/>
      <c r="Q412" s="47"/>
      <c r="R412" s="47"/>
      <c r="S412" s="47"/>
      <c r="T412" s="47"/>
      <c r="U412" s="47"/>
      <c r="V412" s="47"/>
      <c r="W412" s="47"/>
      <c r="X412" s="47"/>
      <c r="Y412" s="47"/>
      <c r="Z412" s="47"/>
    </row>
    <row r="413" spans="1:26" ht="15.75" customHeight="1">
      <c r="A413" s="71"/>
      <c r="B413" s="47"/>
      <c r="C413" s="47"/>
      <c r="D413" s="47"/>
      <c r="E413" s="47"/>
      <c r="F413" s="47"/>
      <c r="G413" s="47"/>
      <c r="H413" s="47"/>
      <c r="I413" s="47"/>
      <c r="J413" s="47"/>
      <c r="K413" s="47"/>
      <c r="L413" s="47"/>
      <c r="M413" s="47"/>
      <c r="N413" s="47"/>
      <c r="O413" s="47"/>
      <c r="P413" s="71"/>
      <c r="Q413" s="47"/>
      <c r="R413" s="47"/>
      <c r="S413" s="47"/>
      <c r="T413" s="47"/>
      <c r="U413" s="47"/>
      <c r="V413" s="47"/>
      <c r="W413" s="47"/>
      <c r="X413" s="47"/>
      <c r="Y413" s="47"/>
      <c r="Z413" s="47"/>
    </row>
    <row r="414" spans="1:26" ht="15.75" customHeight="1">
      <c r="A414" s="71"/>
      <c r="B414" s="47"/>
      <c r="C414" s="47"/>
      <c r="D414" s="47"/>
      <c r="E414" s="47"/>
      <c r="F414" s="47"/>
      <c r="G414" s="47"/>
      <c r="H414" s="47"/>
      <c r="I414" s="47"/>
      <c r="J414" s="47"/>
      <c r="K414" s="47"/>
      <c r="L414" s="47"/>
      <c r="M414" s="47"/>
      <c r="N414" s="47"/>
      <c r="O414" s="47"/>
      <c r="P414" s="71"/>
      <c r="Q414" s="47"/>
      <c r="R414" s="47"/>
      <c r="S414" s="47"/>
      <c r="T414" s="47"/>
      <c r="U414" s="47"/>
      <c r="V414" s="47"/>
      <c r="W414" s="47"/>
      <c r="X414" s="47"/>
      <c r="Y414" s="47"/>
      <c r="Z414" s="47"/>
    </row>
    <row r="415" spans="1:26" ht="15.75" customHeight="1">
      <c r="A415" s="71"/>
      <c r="B415" s="47"/>
      <c r="C415" s="47"/>
      <c r="D415" s="47"/>
      <c r="E415" s="47"/>
      <c r="F415" s="47"/>
      <c r="G415" s="47"/>
      <c r="H415" s="47"/>
      <c r="I415" s="47"/>
      <c r="J415" s="47"/>
      <c r="K415" s="47"/>
      <c r="L415" s="47"/>
      <c r="M415" s="47"/>
      <c r="N415" s="47"/>
      <c r="O415" s="47"/>
      <c r="P415" s="71"/>
      <c r="Q415" s="47"/>
      <c r="R415" s="47"/>
      <c r="S415" s="47"/>
      <c r="T415" s="47"/>
      <c r="U415" s="47"/>
      <c r="V415" s="47"/>
      <c r="W415" s="47"/>
      <c r="X415" s="47"/>
      <c r="Y415" s="47"/>
      <c r="Z415" s="47"/>
    </row>
    <row r="416" spans="1:26" ht="15.75" customHeight="1">
      <c r="A416" s="71"/>
      <c r="B416" s="47"/>
      <c r="C416" s="47"/>
      <c r="D416" s="47"/>
      <c r="E416" s="47"/>
      <c r="F416" s="47"/>
      <c r="G416" s="47"/>
      <c r="H416" s="47"/>
      <c r="I416" s="47"/>
      <c r="J416" s="47"/>
      <c r="K416" s="47"/>
      <c r="L416" s="47"/>
      <c r="M416" s="47"/>
      <c r="N416" s="47"/>
      <c r="O416" s="47"/>
      <c r="P416" s="71"/>
      <c r="Q416" s="47"/>
      <c r="R416" s="47"/>
      <c r="S416" s="47"/>
      <c r="T416" s="47"/>
      <c r="U416" s="47"/>
      <c r="V416" s="47"/>
      <c r="W416" s="47"/>
      <c r="X416" s="47"/>
      <c r="Y416" s="47"/>
      <c r="Z416" s="47"/>
    </row>
    <row r="417" spans="1:26" ht="15.75" customHeight="1">
      <c r="A417" s="71"/>
      <c r="B417" s="47"/>
      <c r="C417" s="47"/>
      <c r="D417" s="47"/>
      <c r="E417" s="47"/>
      <c r="F417" s="47"/>
      <c r="G417" s="47"/>
      <c r="H417" s="47"/>
      <c r="I417" s="47"/>
      <c r="J417" s="47"/>
      <c r="K417" s="47"/>
      <c r="L417" s="47"/>
      <c r="M417" s="47"/>
      <c r="N417" s="47"/>
      <c r="O417" s="47"/>
      <c r="P417" s="71"/>
      <c r="Q417" s="47"/>
      <c r="R417" s="47"/>
      <c r="S417" s="47"/>
      <c r="T417" s="47"/>
      <c r="U417" s="47"/>
      <c r="V417" s="47"/>
      <c r="W417" s="47"/>
      <c r="X417" s="47"/>
      <c r="Y417" s="47"/>
      <c r="Z417" s="47"/>
    </row>
    <row r="418" spans="1:26" ht="15.75" customHeight="1">
      <c r="A418" s="71"/>
      <c r="B418" s="47"/>
      <c r="C418" s="47"/>
      <c r="D418" s="47"/>
      <c r="E418" s="47"/>
      <c r="F418" s="47"/>
      <c r="G418" s="47"/>
      <c r="H418" s="47"/>
      <c r="I418" s="47"/>
      <c r="J418" s="47"/>
      <c r="K418" s="47"/>
      <c r="L418" s="47"/>
      <c r="M418" s="47"/>
      <c r="N418" s="47"/>
      <c r="O418" s="47"/>
      <c r="P418" s="71"/>
      <c r="Q418" s="47"/>
      <c r="R418" s="47"/>
      <c r="S418" s="47"/>
      <c r="T418" s="47"/>
      <c r="U418" s="47"/>
      <c r="V418" s="47"/>
      <c r="W418" s="47"/>
      <c r="X418" s="47"/>
      <c r="Y418" s="47"/>
      <c r="Z418" s="47"/>
    </row>
    <row r="419" spans="1:26" ht="15.75" customHeight="1">
      <c r="A419" s="71"/>
      <c r="B419" s="47"/>
      <c r="C419" s="47"/>
      <c r="D419" s="47"/>
      <c r="E419" s="47"/>
      <c r="F419" s="47"/>
      <c r="G419" s="47"/>
      <c r="H419" s="47"/>
      <c r="I419" s="47"/>
      <c r="J419" s="47"/>
      <c r="K419" s="47"/>
      <c r="L419" s="47"/>
      <c r="M419" s="47"/>
      <c r="N419" s="47"/>
      <c r="O419" s="47"/>
      <c r="P419" s="71"/>
      <c r="Q419" s="47"/>
      <c r="R419" s="47"/>
      <c r="S419" s="47"/>
      <c r="T419" s="47"/>
      <c r="U419" s="47"/>
      <c r="V419" s="47"/>
      <c r="W419" s="47"/>
      <c r="X419" s="47"/>
      <c r="Y419" s="47"/>
      <c r="Z419" s="47"/>
    </row>
    <row r="420" spans="1:26" ht="15.75" customHeight="1">
      <c r="A420" s="71"/>
      <c r="B420" s="47"/>
      <c r="C420" s="47"/>
      <c r="D420" s="47"/>
      <c r="E420" s="47"/>
      <c r="F420" s="47"/>
      <c r="G420" s="47"/>
      <c r="H420" s="47"/>
      <c r="I420" s="47"/>
      <c r="J420" s="47"/>
      <c r="K420" s="47"/>
      <c r="L420" s="47"/>
      <c r="M420" s="47"/>
      <c r="N420" s="47"/>
      <c r="O420" s="47"/>
      <c r="P420" s="71"/>
      <c r="Q420" s="47"/>
      <c r="R420" s="47"/>
      <c r="S420" s="47"/>
      <c r="T420" s="47"/>
      <c r="U420" s="47"/>
      <c r="V420" s="47"/>
      <c r="W420" s="47"/>
      <c r="X420" s="47"/>
      <c r="Y420" s="47"/>
      <c r="Z420" s="47"/>
    </row>
    <row r="421" spans="1:26" ht="15.75" customHeight="1">
      <c r="A421" s="71"/>
      <c r="B421" s="47"/>
      <c r="C421" s="47"/>
      <c r="D421" s="47"/>
      <c r="E421" s="47"/>
      <c r="F421" s="47"/>
      <c r="G421" s="47"/>
      <c r="H421" s="47"/>
      <c r="I421" s="47"/>
      <c r="J421" s="47"/>
      <c r="K421" s="47"/>
      <c r="L421" s="47"/>
      <c r="M421" s="47"/>
      <c r="N421" s="47"/>
      <c r="O421" s="47"/>
      <c r="P421" s="71"/>
      <c r="Q421" s="47"/>
      <c r="R421" s="47"/>
      <c r="S421" s="47"/>
      <c r="T421" s="47"/>
      <c r="U421" s="47"/>
      <c r="V421" s="47"/>
      <c r="W421" s="47"/>
      <c r="X421" s="47"/>
      <c r="Y421" s="47"/>
      <c r="Z421" s="47"/>
    </row>
    <row r="422" spans="1:26" ht="15.75" customHeight="1">
      <c r="A422" s="71"/>
      <c r="B422" s="47"/>
      <c r="C422" s="47"/>
      <c r="D422" s="47"/>
      <c r="E422" s="47"/>
      <c r="F422" s="47"/>
      <c r="G422" s="47"/>
      <c r="H422" s="47"/>
      <c r="I422" s="47"/>
      <c r="J422" s="47"/>
      <c r="K422" s="47"/>
      <c r="L422" s="47"/>
      <c r="M422" s="47"/>
      <c r="N422" s="47"/>
      <c r="O422" s="47"/>
      <c r="P422" s="71"/>
      <c r="Q422" s="47"/>
      <c r="R422" s="47"/>
      <c r="S422" s="47"/>
      <c r="T422" s="47"/>
      <c r="U422" s="47"/>
      <c r="V422" s="47"/>
      <c r="W422" s="47"/>
      <c r="X422" s="47"/>
      <c r="Y422" s="47"/>
      <c r="Z422" s="47"/>
    </row>
    <row r="423" spans="1:26" ht="15.75" customHeight="1">
      <c r="A423" s="71"/>
      <c r="B423" s="47"/>
      <c r="C423" s="47"/>
      <c r="D423" s="47"/>
      <c r="E423" s="47"/>
      <c r="F423" s="47"/>
      <c r="G423" s="47"/>
      <c r="H423" s="47"/>
      <c r="I423" s="47"/>
      <c r="J423" s="47"/>
      <c r="K423" s="47"/>
      <c r="L423" s="47"/>
      <c r="M423" s="47"/>
      <c r="N423" s="47"/>
      <c r="O423" s="47"/>
      <c r="P423" s="71"/>
      <c r="Q423" s="47"/>
      <c r="R423" s="47"/>
      <c r="S423" s="47"/>
      <c r="T423" s="47"/>
      <c r="U423" s="47"/>
      <c r="V423" s="47"/>
      <c r="W423" s="47"/>
      <c r="X423" s="47"/>
      <c r="Y423" s="47"/>
      <c r="Z423" s="47"/>
    </row>
    <row r="424" spans="1:26" ht="15.75" customHeight="1">
      <c r="A424" s="71"/>
      <c r="B424" s="47"/>
      <c r="C424" s="47"/>
      <c r="D424" s="47"/>
      <c r="E424" s="47"/>
      <c r="F424" s="47"/>
      <c r="G424" s="47"/>
      <c r="H424" s="47"/>
      <c r="I424" s="47"/>
      <c r="J424" s="47"/>
      <c r="K424" s="47"/>
      <c r="L424" s="47"/>
      <c r="M424" s="47"/>
      <c r="N424" s="47"/>
      <c r="O424" s="47"/>
      <c r="P424" s="71"/>
      <c r="Q424" s="47"/>
      <c r="R424" s="47"/>
      <c r="S424" s="47"/>
      <c r="T424" s="47"/>
      <c r="U424" s="47"/>
      <c r="V424" s="47"/>
      <c r="W424" s="47"/>
      <c r="X424" s="47"/>
      <c r="Y424" s="47"/>
      <c r="Z424" s="47"/>
    </row>
    <row r="425" spans="1:26" ht="15.75" customHeight="1">
      <c r="A425" s="71"/>
      <c r="B425" s="47"/>
      <c r="C425" s="47"/>
      <c r="D425" s="47"/>
      <c r="E425" s="47"/>
      <c r="F425" s="47"/>
      <c r="G425" s="47"/>
      <c r="H425" s="47"/>
      <c r="I425" s="47"/>
      <c r="J425" s="47"/>
      <c r="K425" s="47"/>
      <c r="L425" s="47"/>
      <c r="M425" s="47"/>
      <c r="N425" s="47"/>
      <c r="O425" s="47"/>
      <c r="P425" s="71"/>
      <c r="Q425" s="47"/>
      <c r="R425" s="47"/>
      <c r="S425" s="47"/>
      <c r="T425" s="47"/>
      <c r="U425" s="47"/>
      <c r="V425" s="47"/>
      <c r="W425" s="47"/>
      <c r="X425" s="47"/>
      <c r="Y425" s="47"/>
      <c r="Z425" s="47"/>
    </row>
    <row r="426" spans="1:26" ht="15.75" customHeight="1">
      <c r="A426" s="71"/>
      <c r="B426" s="47"/>
      <c r="C426" s="47"/>
      <c r="D426" s="47"/>
      <c r="E426" s="47"/>
      <c r="F426" s="47"/>
      <c r="G426" s="47"/>
      <c r="H426" s="47"/>
      <c r="I426" s="47"/>
      <c r="J426" s="47"/>
      <c r="K426" s="47"/>
      <c r="L426" s="47"/>
      <c r="M426" s="47"/>
      <c r="N426" s="47"/>
      <c r="O426" s="47"/>
      <c r="P426" s="71"/>
      <c r="Q426" s="47"/>
      <c r="R426" s="47"/>
      <c r="S426" s="47"/>
      <c r="T426" s="47"/>
      <c r="U426" s="47"/>
      <c r="V426" s="47"/>
      <c r="W426" s="47"/>
      <c r="X426" s="47"/>
      <c r="Y426" s="47"/>
      <c r="Z426" s="47"/>
    </row>
    <row r="427" spans="1:26" ht="15.75" customHeight="1">
      <c r="A427" s="71"/>
      <c r="B427" s="47"/>
      <c r="C427" s="47"/>
      <c r="D427" s="47"/>
      <c r="E427" s="47"/>
      <c r="F427" s="47"/>
      <c r="G427" s="47"/>
      <c r="H427" s="47"/>
      <c r="I427" s="47"/>
      <c r="J427" s="47"/>
      <c r="K427" s="47"/>
      <c r="L427" s="47"/>
      <c r="M427" s="47"/>
      <c r="N427" s="47"/>
      <c r="O427" s="47"/>
      <c r="P427" s="71"/>
      <c r="Q427" s="47"/>
      <c r="R427" s="47"/>
      <c r="S427" s="47"/>
      <c r="T427" s="47"/>
      <c r="U427" s="47"/>
      <c r="V427" s="47"/>
      <c r="W427" s="47"/>
      <c r="X427" s="47"/>
      <c r="Y427" s="47"/>
      <c r="Z427" s="47"/>
    </row>
    <row r="428" spans="1:26" ht="15.75" customHeight="1">
      <c r="A428" s="71"/>
      <c r="B428" s="47"/>
      <c r="C428" s="47"/>
      <c r="D428" s="47"/>
      <c r="E428" s="47"/>
      <c r="F428" s="47"/>
      <c r="G428" s="47"/>
      <c r="H428" s="47"/>
      <c r="I428" s="47"/>
      <c r="J428" s="47"/>
      <c r="K428" s="47"/>
      <c r="L428" s="47"/>
      <c r="M428" s="47"/>
      <c r="N428" s="47"/>
      <c r="O428" s="47"/>
      <c r="P428" s="71"/>
      <c r="Q428" s="47"/>
      <c r="R428" s="47"/>
      <c r="S428" s="47"/>
      <c r="T428" s="47"/>
      <c r="U428" s="47"/>
      <c r="V428" s="47"/>
      <c r="W428" s="47"/>
      <c r="X428" s="47"/>
      <c r="Y428" s="47"/>
      <c r="Z428" s="47"/>
    </row>
    <row r="429" spans="1:26" ht="15.75" customHeight="1">
      <c r="A429" s="71"/>
      <c r="B429" s="47"/>
      <c r="C429" s="47"/>
      <c r="D429" s="47"/>
      <c r="E429" s="47"/>
      <c r="F429" s="47"/>
      <c r="G429" s="47"/>
      <c r="H429" s="47"/>
      <c r="I429" s="47"/>
      <c r="J429" s="47"/>
      <c r="K429" s="47"/>
      <c r="L429" s="47"/>
      <c r="M429" s="47"/>
      <c r="N429" s="47"/>
      <c r="O429" s="47"/>
      <c r="P429" s="71"/>
      <c r="Q429" s="47"/>
      <c r="R429" s="47"/>
      <c r="S429" s="47"/>
      <c r="T429" s="47"/>
      <c r="U429" s="47"/>
      <c r="V429" s="47"/>
      <c r="W429" s="47"/>
      <c r="X429" s="47"/>
      <c r="Y429" s="47"/>
      <c r="Z429" s="47"/>
    </row>
    <row r="430" spans="1:26" ht="15.75" customHeight="1">
      <c r="A430" s="71"/>
      <c r="B430" s="47"/>
      <c r="C430" s="47"/>
      <c r="D430" s="47"/>
      <c r="E430" s="47"/>
      <c r="F430" s="47"/>
      <c r="G430" s="47"/>
      <c r="H430" s="47"/>
      <c r="I430" s="47"/>
      <c r="J430" s="47"/>
      <c r="K430" s="47"/>
      <c r="L430" s="47"/>
      <c r="M430" s="47"/>
      <c r="N430" s="47"/>
      <c r="O430" s="47"/>
      <c r="P430" s="71"/>
      <c r="Q430" s="47"/>
      <c r="R430" s="47"/>
      <c r="S430" s="47"/>
      <c r="T430" s="47"/>
      <c r="U430" s="47"/>
      <c r="V430" s="47"/>
      <c r="W430" s="47"/>
      <c r="X430" s="47"/>
      <c r="Y430" s="47"/>
      <c r="Z430" s="47"/>
    </row>
    <row r="431" spans="1:26" ht="15.75" customHeight="1">
      <c r="A431" s="71"/>
      <c r="B431" s="47"/>
      <c r="C431" s="47"/>
      <c r="D431" s="47"/>
      <c r="E431" s="47"/>
      <c r="F431" s="47"/>
      <c r="G431" s="47"/>
      <c r="H431" s="47"/>
      <c r="I431" s="47"/>
      <c r="J431" s="47"/>
      <c r="K431" s="47"/>
      <c r="L431" s="47"/>
      <c r="M431" s="47"/>
      <c r="N431" s="47"/>
      <c r="O431" s="47"/>
      <c r="P431" s="71"/>
      <c r="Q431" s="47"/>
      <c r="R431" s="47"/>
      <c r="S431" s="47"/>
      <c r="T431" s="47"/>
      <c r="U431" s="47"/>
      <c r="V431" s="47"/>
      <c r="W431" s="47"/>
      <c r="X431" s="47"/>
      <c r="Y431" s="47"/>
      <c r="Z431" s="47"/>
    </row>
    <row r="432" spans="1:26" ht="15.75" customHeight="1">
      <c r="A432" s="71"/>
      <c r="B432" s="47"/>
      <c r="C432" s="47"/>
      <c r="D432" s="47"/>
      <c r="E432" s="47"/>
      <c r="F432" s="47"/>
      <c r="G432" s="47"/>
      <c r="H432" s="47"/>
      <c r="I432" s="47"/>
      <c r="J432" s="47"/>
      <c r="K432" s="47"/>
      <c r="L432" s="47"/>
      <c r="M432" s="47"/>
      <c r="N432" s="47"/>
      <c r="O432" s="47"/>
      <c r="P432" s="71"/>
      <c r="Q432" s="47"/>
      <c r="R432" s="47"/>
      <c r="S432" s="47"/>
      <c r="T432" s="47"/>
      <c r="U432" s="47"/>
      <c r="V432" s="47"/>
      <c r="W432" s="47"/>
      <c r="X432" s="47"/>
      <c r="Y432" s="47"/>
      <c r="Z432" s="47"/>
    </row>
    <row r="433" spans="1:26" ht="15.75" customHeight="1">
      <c r="A433" s="71"/>
      <c r="B433" s="47"/>
      <c r="C433" s="47"/>
      <c r="D433" s="47"/>
      <c r="E433" s="47"/>
      <c r="F433" s="47"/>
      <c r="G433" s="47"/>
      <c r="H433" s="47"/>
      <c r="I433" s="47"/>
      <c r="J433" s="47"/>
      <c r="K433" s="47"/>
      <c r="L433" s="47"/>
      <c r="M433" s="47"/>
      <c r="N433" s="47"/>
      <c r="O433" s="47"/>
      <c r="P433" s="71"/>
      <c r="Q433" s="47"/>
      <c r="R433" s="47"/>
      <c r="S433" s="47"/>
      <c r="T433" s="47"/>
      <c r="U433" s="47"/>
      <c r="V433" s="47"/>
      <c r="W433" s="47"/>
      <c r="X433" s="47"/>
      <c r="Y433" s="47"/>
      <c r="Z433" s="47"/>
    </row>
    <row r="434" spans="1:26" ht="15.75" customHeight="1">
      <c r="A434" s="71"/>
      <c r="B434" s="47"/>
      <c r="C434" s="47"/>
      <c r="D434" s="47"/>
      <c r="E434" s="47"/>
      <c r="F434" s="47"/>
      <c r="G434" s="47"/>
      <c r="H434" s="47"/>
      <c r="I434" s="47"/>
      <c r="J434" s="47"/>
      <c r="K434" s="47"/>
      <c r="L434" s="47"/>
      <c r="M434" s="47"/>
      <c r="N434" s="47"/>
      <c r="O434" s="47"/>
      <c r="P434" s="71"/>
      <c r="Q434" s="47"/>
      <c r="R434" s="47"/>
      <c r="S434" s="47"/>
      <c r="T434" s="47"/>
      <c r="U434" s="47"/>
      <c r="V434" s="47"/>
      <c r="W434" s="47"/>
      <c r="X434" s="47"/>
      <c r="Y434" s="47"/>
      <c r="Z434" s="47"/>
    </row>
    <row r="435" spans="1:26" ht="15.75" customHeight="1">
      <c r="A435" s="71"/>
      <c r="B435" s="47"/>
      <c r="C435" s="47"/>
      <c r="D435" s="47"/>
      <c r="E435" s="47"/>
      <c r="F435" s="47"/>
      <c r="G435" s="47"/>
      <c r="H435" s="47"/>
      <c r="I435" s="47"/>
      <c r="J435" s="47"/>
      <c r="K435" s="47"/>
      <c r="L435" s="47"/>
      <c r="M435" s="47"/>
      <c r="N435" s="47"/>
      <c r="O435" s="47"/>
      <c r="P435" s="71"/>
      <c r="Q435" s="47"/>
      <c r="R435" s="47"/>
      <c r="S435" s="47"/>
      <c r="T435" s="47"/>
      <c r="U435" s="47"/>
      <c r="V435" s="47"/>
      <c r="W435" s="47"/>
      <c r="X435" s="47"/>
      <c r="Y435" s="47"/>
      <c r="Z435" s="47"/>
    </row>
    <row r="436" spans="1:26" ht="15.75" customHeight="1">
      <c r="A436" s="71"/>
      <c r="B436" s="47"/>
      <c r="C436" s="47"/>
      <c r="D436" s="47"/>
      <c r="E436" s="47"/>
      <c r="F436" s="47"/>
      <c r="G436" s="47"/>
      <c r="H436" s="47"/>
      <c r="I436" s="47"/>
      <c r="J436" s="47"/>
      <c r="K436" s="47"/>
      <c r="L436" s="47"/>
      <c r="M436" s="47"/>
      <c r="N436" s="47"/>
      <c r="O436" s="47"/>
      <c r="P436" s="71"/>
      <c r="Q436" s="47"/>
      <c r="R436" s="47"/>
      <c r="S436" s="47"/>
      <c r="T436" s="47"/>
      <c r="U436" s="47"/>
      <c r="V436" s="47"/>
      <c r="W436" s="47"/>
      <c r="X436" s="47"/>
      <c r="Y436" s="47"/>
      <c r="Z436" s="47"/>
    </row>
    <row r="437" spans="1:26" ht="15.75" customHeight="1">
      <c r="A437" s="71"/>
      <c r="B437" s="47"/>
      <c r="C437" s="47"/>
      <c r="D437" s="47"/>
      <c r="E437" s="47"/>
      <c r="F437" s="47"/>
      <c r="G437" s="47"/>
      <c r="H437" s="47"/>
      <c r="I437" s="47"/>
      <c r="J437" s="47"/>
      <c r="K437" s="47"/>
      <c r="L437" s="47"/>
      <c r="M437" s="47"/>
      <c r="N437" s="47"/>
      <c r="O437" s="47"/>
      <c r="P437" s="71"/>
      <c r="Q437" s="47"/>
      <c r="R437" s="47"/>
      <c r="S437" s="47"/>
      <c r="T437" s="47"/>
      <c r="U437" s="47"/>
      <c r="V437" s="47"/>
      <c r="W437" s="47"/>
      <c r="X437" s="47"/>
      <c r="Y437" s="47"/>
      <c r="Z437" s="47"/>
    </row>
    <row r="438" spans="1:26" ht="15.75" customHeight="1">
      <c r="A438" s="71"/>
      <c r="B438" s="47"/>
      <c r="C438" s="47"/>
      <c r="D438" s="47"/>
      <c r="E438" s="47"/>
      <c r="F438" s="47"/>
      <c r="G438" s="47"/>
      <c r="H438" s="47"/>
      <c r="I438" s="47"/>
      <c r="J438" s="47"/>
      <c r="K438" s="47"/>
      <c r="L438" s="47"/>
      <c r="M438" s="47"/>
      <c r="N438" s="47"/>
      <c r="O438" s="47"/>
      <c r="P438" s="71"/>
      <c r="Q438" s="47"/>
      <c r="R438" s="47"/>
      <c r="S438" s="47"/>
      <c r="T438" s="47"/>
      <c r="U438" s="47"/>
      <c r="V438" s="47"/>
      <c r="W438" s="47"/>
      <c r="X438" s="47"/>
      <c r="Y438" s="47"/>
      <c r="Z438" s="47"/>
    </row>
    <row r="439" spans="1:26" ht="15.75" customHeight="1">
      <c r="A439" s="71"/>
      <c r="B439" s="47"/>
      <c r="C439" s="47"/>
      <c r="D439" s="47"/>
      <c r="E439" s="47"/>
      <c r="F439" s="47"/>
      <c r="G439" s="47"/>
      <c r="H439" s="47"/>
      <c r="I439" s="47"/>
      <c r="J439" s="47"/>
      <c r="K439" s="47"/>
      <c r="L439" s="47"/>
      <c r="M439" s="47"/>
      <c r="N439" s="47"/>
      <c r="O439" s="47"/>
      <c r="P439" s="71"/>
      <c r="Q439" s="47"/>
      <c r="R439" s="47"/>
      <c r="S439" s="47"/>
      <c r="T439" s="47"/>
      <c r="U439" s="47"/>
      <c r="V439" s="47"/>
      <c r="W439" s="47"/>
      <c r="X439" s="47"/>
      <c r="Y439" s="47"/>
      <c r="Z439" s="47"/>
    </row>
    <row r="440" spans="1:26" ht="15.75" customHeight="1">
      <c r="A440" s="71"/>
      <c r="B440" s="47"/>
      <c r="C440" s="47"/>
      <c r="D440" s="47"/>
      <c r="E440" s="47"/>
      <c r="F440" s="47"/>
      <c r="G440" s="47"/>
      <c r="H440" s="47"/>
      <c r="I440" s="47"/>
      <c r="J440" s="47"/>
      <c r="K440" s="47"/>
      <c r="L440" s="47"/>
      <c r="M440" s="47"/>
      <c r="N440" s="47"/>
      <c r="O440" s="47"/>
      <c r="P440" s="71"/>
      <c r="Q440" s="47"/>
      <c r="R440" s="47"/>
      <c r="S440" s="47"/>
      <c r="T440" s="47"/>
      <c r="U440" s="47"/>
      <c r="V440" s="47"/>
      <c r="W440" s="47"/>
      <c r="X440" s="47"/>
      <c r="Y440" s="47"/>
      <c r="Z440" s="47"/>
    </row>
    <row r="441" spans="1:26" ht="15.75" customHeight="1">
      <c r="A441" s="71"/>
      <c r="B441" s="47"/>
      <c r="C441" s="47"/>
      <c r="D441" s="47"/>
      <c r="E441" s="47"/>
      <c r="F441" s="47"/>
      <c r="G441" s="47"/>
      <c r="H441" s="47"/>
      <c r="I441" s="47"/>
      <c r="J441" s="47"/>
      <c r="K441" s="47"/>
      <c r="L441" s="47"/>
      <c r="M441" s="47"/>
      <c r="N441" s="47"/>
      <c r="O441" s="47"/>
      <c r="P441" s="71"/>
      <c r="Q441" s="47"/>
      <c r="R441" s="47"/>
      <c r="S441" s="47"/>
      <c r="T441" s="47"/>
      <c r="U441" s="47"/>
      <c r="V441" s="47"/>
      <c r="W441" s="47"/>
      <c r="X441" s="47"/>
      <c r="Y441" s="47"/>
      <c r="Z441" s="47"/>
    </row>
    <row r="442" spans="1:26" ht="15.75" customHeight="1">
      <c r="A442" s="71"/>
      <c r="B442" s="47"/>
      <c r="C442" s="47"/>
      <c r="D442" s="47"/>
      <c r="E442" s="47"/>
      <c r="F442" s="47"/>
      <c r="G442" s="47"/>
      <c r="H442" s="47"/>
      <c r="I442" s="47"/>
      <c r="J442" s="47"/>
      <c r="K442" s="47"/>
      <c r="L442" s="47"/>
      <c r="M442" s="47"/>
      <c r="N442" s="47"/>
      <c r="O442" s="47"/>
      <c r="P442" s="71"/>
      <c r="Q442" s="47"/>
      <c r="R442" s="47"/>
      <c r="S442" s="47"/>
      <c r="T442" s="47"/>
      <c r="U442" s="47"/>
      <c r="V442" s="47"/>
      <c r="W442" s="47"/>
      <c r="X442" s="47"/>
      <c r="Y442" s="47"/>
      <c r="Z442" s="47"/>
    </row>
    <row r="443" spans="1:26" ht="15.75" customHeight="1">
      <c r="A443" s="71"/>
      <c r="B443" s="47"/>
      <c r="C443" s="47"/>
      <c r="D443" s="47"/>
      <c r="E443" s="47"/>
      <c r="F443" s="47"/>
      <c r="G443" s="47"/>
      <c r="H443" s="47"/>
      <c r="I443" s="47"/>
      <c r="J443" s="47"/>
      <c r="K443" s="47"/>
      <c r="L443" s="47"/>
      <c r="M443" s="47"/>
      <c r="N443" s="47"/>
      <c r="O443" s="47"/>
      <c r="P443" s="71"/>
      <c r="Q443" s="47"/>
      <c r="R443" s="47"/>
      <c r="S443" s="47"/>
      <c r="T443" s="47"/>
      <c r="U443" s="47"/>
      <c r="V443" s="47"/>
      <c r="W443" s="47"/>
      <c r="X443" s="47"/>
      <c r="Y443" s="47"/>
      <c r="Z443" s="47"/>
    </row>
    <row r="444" spans="1:26" ht="15.75" customHeight="1">
      <c r="A444" s="71"/>
      <c r="B444" s="47"/>
      <c r="C444" s="47"/>
      <c r="D444" s="47"/>
      <c r="E444" s="47"/>
      <c r="F444" s="47"/>
      <c r="G444" s="47"/>
      <c r="H444" s="47"/>
      <c r="I444" s="47"/>
      <c r="J444" s="47"/>
      <c r="K444" s="47"/>
      <c r="L444" s="47"/>
      <c r="M444" s="47"/>
      <c r="N444" s="47"/>
      <c r="O444" s="47"/>
      <c r="P444" s="71"/>
      <c r="Q444" s="47"/>
      <c r="R444" s="47"/>
      <c r="S444" s="47"/>
      <c r="T444" s="47"/>
      <c r="U444" s="47"/>
      <c r="V444" s="47"/>
      <c r="W444" s="47"/>
      <c r="X444" s="47"/>
      <c r="Y444" s="47"/>
      <c r="Z444" s="47"/>
    </row>
    <row r="445" spans="1:26" ht="15.75" customHeight="1">
      <c r="A445" s="71"/>
      <c r="B445" s="47"/>
      <c r="C445" s="47"/>
      <c r="D445" s="47"/>
      <c r="E445" s="47"/>
      <c r="F445" s="47"/>
      <c r="G445" s="47"/>
      <c r="H445" s="47"/>
      <c r="I445" s="47"/>
      <c r="J445" s="47"/>
      <c r="K445" s="47"/>
      <c r="L445" s="47"/>
      <c r="M445" s="47"/>
      <c r="N445" s="47"/>
      <c r="O445" s="47"/>
      <c r="P445" s="71"/>
      <c r="Q445" s="47"/>
      <c r="R445" s="47"/>
      <c r="S445" s="47"/>
      <c r="T445" s="47"/>
      <c r="U445" s="47"/>
      <c r="V445" s="47"/>
      <c r="W445" s="47"/>
      <c r="X445" s="47"/>
      <c r="Y445" s="47"/>
      <c r="Z445" s="47"/>
    </row>
    <row r="446" spans="1:26" ht="15.75" customHeight="1">
      <c r="A446" s="71"/>
      <c r="B446" s="47"/>
      <c r="C446" s="47"/>
      <c r="D446" s="47"/>
      <c r="E446" s="47"/>
      <c r="F446" s="47"/>
      <c r="G446" s="47"/>
      <c r="H446" s="47"/>
      <c r="I446" s="47"/>
      <c r="J446" s="47"/>
      <c r="K446" s="47"/>
      <c r="L446" s="47"/>
      <c r="M446" s="47"/>
      <c r="N446" s="47"/>
      <c r="O446" s="47"/>
      <c r="P446" s="71"/>
      <c r="Q446" s="47"/>
      <c r="R446" s="47"/>
      <c r="S446" s="47"/>
      <c r="T446" s="47"/>
      <c r="U446" s="47"/>
      <c r="V446" s="47"/>
      <c r="W446" s="47"/>
      <c r="X446" s="47"/>
      <c r="Y446" s="47"/>
      <c r="Z446" s="47"/>
    </row>
    <row r="447" spans="1:26" ht="15.75" customHeight="1">
      <c r="A447" s="71"/>
      <c r="B447" s="47"/>
      <c r="C447" s="47"/>
      <c r="D447" s="47"/>
      <c r="E447" s="47"/>
      <c r="F447" s="47"/>
      <c r="G447" s="47"/>
      <c r="H447" s="47"/>
      <c r="I447" s="47"/>
      <c r="J447" s="47"/>
      <c r="K447" s="47"/>
      <c r="L447" s="47"/>
      <c r="M447" s="47"/>
      <c r="N447" s="47"/>
      <c r="O447" s="47"/>
      <c r="P447" s="71"/>
      <c r="Q447" s="47"/>
      <c r="R447" s="47"/>
      <c r="S447" s="47"/>
      <c r="T447" s="47"/>
      <c r="U447" s="47"/>
      <c r="V447" s="47"/>
      <c r="W447" s="47"/>
      <c r="X447" s="47"/>
      <c r="Y447" s="47"/>
      <c r="Z447" s="47"/>
    </row>
    <row r="448" spans="1:26" ht="15.75" customHeight="1">
      <c r="A448" s="71"/>
      <c r="B448" s="47"/>
      <c r="C448" s="47"/>
      <c r="D448" s="47"/>
      <c r="E448" s="47"/>
      <c r="F448" s="47"/>
      <c r="G448" s="47"/>
      <c r="H448" s="47"/>
      <c r="I448" s="47"/>
      <c r="J448" s="47"/>
      <c r="K448" s="47"/>
      <c r="L448" s="47"/>
      <c r="M448" s="47"/>
      <c r="N448" s="47"/>
      <c r="O448" s="47"/>
      <c r="P448" s="71"/>
      <c r="Q448" s="47"/>
      <c r="R448" s="47"/>
      <c r="S448" s="47"/>
      <c r="T448" s="47"/>
      <c r="U448" s="47"/>
      <c r="V448" s="47"/>
      <c r="W448" s="47"/>
      <c r="X448" s="47"/>
      <c r="Y448" s="47"/>
      <c r="Z448" s="47"/>
    </row>
    <row r="449" spans="1:26" ht="15.75" customHeight="1">
      <c r="A449" s="71"/>
      <c r="B449" s="47"/>
      <c r="C449" s="47"/>
      <c r="D449" s="47"/>
      <c r="E449" s="47"/>
      <c r="F449" s="47"/>
      <c r="G449" s="47"/>
      <c r="H449" s="47"/>
      <c r="I449" s="47"/>
      <c r="J449" s="47"/>
      <c r="K449" s="47"/>
      <c r="L449" s="47"/>
      <c r="M449" s="47"/>
      <c r="N449" s="47"/>
      <c r="O449" s="47"/>
      <c r="P449" s="71"/>
      <c r="Q449" s="47"/>
      <c r="R449" s="47"/>
      <c r="S449" s="47"/>
      <c r="T449" s="47"/>
      <c r="U449" s="47"/>
      <c r="V449" s="47"/>
      <c r="W449" s="47"/>
      <c r="X449" s="47"/>
      <c r="Y449" s="47"/>
      <c r="Z449" s="47"/>
    </row>
    <row r="450" spans="1:26" ht="15.75" customHeight="1">
      <c r="A450" s="71"/>
      <c r="B450" s="47"/>
      <c r="C450" s="47"/>
      <c r="D450" s="47"/>
      <c r="E450" s="47"/>
      <c r="F450" s="47"/>
      <c r="G450" s="47"/>
      <c r="H450" s="47"/>
      <c r="I450" s="47"/>
      <c r="J450" s="47"/>
      <c r="K450" s="47"/>
      <c r="L450" s="47"/>
      <c r="M450" s="47"/>
      <c r="N450" s="47"/>
      <c r="O450" s="47"/>
      <c r="P450" s="71"/>
      <c r="Q450" s="47"/>
      <c r="R450" s="47"/>
      <c r="S450" s="47"/>
      <c r="T450" s="47"/>
      <c r="U450" s="47"/>
      <c r="V450" s="47"/>
      <c r="W450" s="47"/>
      <c r="X450" s="47"/>
      <c r="Y450" s="47"/>
      <c r="Z450" s="47"/>
    </row>
    <row r="451" spans="1:26" ht="15.75" customHeight="1">
      <c r="A451" s="71"/>
      <c r="B451" s="47"/>
      <c r="C451" s="47"/>
      <c r="D451" s="47"/>
      <c r="E451" s="47"/>
      <c r="F451" s="47"/>
      <c r="G451" s="47"/>
      <c r="H451" s="47"/>
      <c r="I451" s="47"/>
      <c r="J451" s="47"/>
      <c r="K451" s="47"/>
      <c r="L451" s="47"/>
      <c r="M451" s="47"/>
      <c r="N451" s="47"/>
      <c r="O451" s="47"/>
      <c r="P451" s="71"/>
      <c r="Q451" s="47"/>
      <c r="R451" s="47"/>
      <c r="S451" s="47"/>
      <c r="T451" s="47"/>
      <c r="U451" s="47"/>
      <c r="V451" s="47"/>
      <c r="W451" s="47"/>
      <c r="X451" s="47"/>
      <c r="Y451" s="47"/>
      <c r="Z451" s="47"/>
    </row>
    <row r="452" spans="1:26" ht="15.75" customHeight="1">
      <c r="A452" s="71"/>
      <c r="B452" s="47"/>
      <c r="C452" s="47"/>
      <c r="D452" s="47"/>
      <c r="E452" s="47"/>
      <c r="F452" s="47"/>
      <c r="G452" s="47"/>
      <c r="H452" s="47"/>
      <c r="I452" s="47"/>
      <c r="J452" s="47"/>
      <c r="K452" s="47"/>
      <c r="L452" s="47"/>
      <c r="M452" s="47"/>
      <c r="N452" s="47"/>
      <c r="O452" s="47"/>
      <c r="P452" s="71"/>
      <c r="Q452" s="47"/>
      <c r="R452" s="47"/>
      <c r="S452" s="47"/>
      <c r="T452" s="47"/>
      <c r="U452" s="47"/>
      <c r="V452" s="47"/>
      <c r="W452" s="47"/>
      <c r="X452" s="47"/>
      <c r="Y452" s="47"/>
      <c r="Z452" s="47"/>
    </row>
    <row r="453" spans="1:26" ht="15.75" customHeight="1">
      <c r="A453" s="71"/>
      <c r="B453" s="47"/>
      <c r="C453" s="47"/>
      <c r="D453" s="47"/>
      <c r="E453" s="47"/>
      <c r="F453" s="47"/>
      <c r="G453" s="47"/>
      <c r="H453" s="47"/>
      <c r="I453" s="47"/>
      <c r="J453" s="47"/>
      <c r="K453" s="47"/>
      <c r="L453" s="47"/>
      <c r="M453" s="47"/>
      <c r="N453" s="47"/>
      <c r="O453" s="47"/>
      <c r="P453" s="71"/>
      <c r="Q453" s="47"/>
      <c r="R453" s="47"/>
      <c r="S453" s="47"/>
      <c r="T453" s="47"/>
      <c r="U453" s="47"/>
      <c r="V453" s="47"/>
      <c r="W453" s="47"/>
      <c r="X453" s="47"/>
      <c r="Y453" s="47"/>
      <c r="Z453" s="47"/>
    </row>
    <row r="454" spans="1:26" ht="15.75" customHeight="1">
      <c r="A454" s="71"/>
      <c r="B454" s="47"/>
      <c r="C454" s="47"/>
      <c r="D454" s="47"/>
      <c r="E454" s="47"/>
      <c r="F454" s="47"/>
      <c r="G454" s="47"/>
      <c r="H454" s="47"/>
      <c r="I454" s="47"/>
      <c r="J454" s="47"/>
      <c r="K454" s="47"/>
      <c r="L454" s="47"/>
      <c r="M454" s="47"/>
      <c r="N454" s="47"/>
      <c r="O454" s="47"/>
      <c r="P454" s="71"/>
      <c r="Q454" s="47"/>
      <c r="R454" s="47"/>
      <c r="S454" s="47"/>
      <c r="T454" s="47"/>
      <c r="U454" s="47"/>
      <c r="V454" s="47"/>
      <c r="W454" s="47"/>
      <c r="X454" s="47"/>
      <c r="Y454" s="47"/>
      <c r="Z454" s="47"/>
    </row>
    <row r="455" spans="1:26" ht="15.75" customHeight="1">
      <c r="A455" s="71"/>
      <c r="B455" s="47"/>
      <c r="C455" s="47"/>
      <c r="D455" s="47"/>
      <c r="E455" s="47"/>
      <c r="F455" s="47"/>
      <c r="G455" s="47"/>
      <c r="H455" s="47"/>
      <c r="I455" s="47"/>
      <c r="J455" s="47"/>
      <c r="K455" s="47"/>
      <c r="L455" s="47"/>
      <c r="M455" s="47"/>
      <c r="N455" s="47"/>
      <c r="O455" s="47"/>
      <c r="P455" s="71"/>
      <c r="Q455" s="47"/>
      <c r="R455" s="47"/>
      <c r="S455" s="47"/>
      <c r="T455" s="47"/>
      <c r="U455" s="47"/>
      <c r="V455" s="47"/>
      <c r="W455" s="47"/>
      <c r="X455" s="47"/>
      <c r="Y455" s="47"/>
      <c r="Z455" s="47"/>
    </row>
    <row r="456" spans="1:26" ht="15.75" customHeight="1">
      <c r="A456" s="71"/>
      <c r="B456" s="47"/>
      <c r="C456" s="47"/>
      <c r="D456" s="47"/>
      <c r="E456" s="47"/>
      <c r="F456" s="47"/>
      <c r="G456" s="47"/>
      <c r="H456" s="47"/>
      <c r="I456" s="47"/>
      <c r="J456" s="47"/>
      <c r="K456" s="47"/>
      <c r="L456" s="47"/>
      <c r="M456" s="47"/>
      <c r="N456" s="47"/>
      <c r="O456" s="47"/>
      <c r="P456" s="71"/>
      <c r="Q456" s="47"/>
      <c r="R456" s="47"/>
      <c r="S456" s="47"/>
      <c r="T456" s="47"/>
      <c r="U456" s="47"/>
      <c r="V456" s="47"/>
      <c r="W456" s="47"/>
      <c r="X456" s="47"/>
      <c r="Y456" s="47"/>
      <c r="Z456" s="47"/>
    </row>
    <row r="457" spans="1:26" ht="15.75" customHeight="1">
      <c r="A457" s="71"/>
      <c r="B457" s="47"/>
      <c r="C457" s="47"/>
      <c r="D457" s="47"/>
      <c r="E457" s="47"/>
      <c r="F457" s="47"/>
      <c r="G457" s="47"/>
      <c r="H457" s="47"/>
      <c r="I457" s="47"/>
      <c r="J457" s="47"/>
      <c r="K457" s="47"/>
      <c r="L457" s="47"/>
      <c r="M457" s="47"/>
      <c r="N457" s="47"/>
      <c r="O457" s="47"/>
      <c r="P457" s="71"/>
      <c r="Q457" s="47"/>
      <c r="R457" s="47"/>
      <c r="S457" s="47"/>
      <c r="T457" s="47"/>
      <c r="U457" s="47"/>
      <c r="V457" s="47"/>
      <c r="W457" s="47"/>
      <c r="X457" s="47"/>
      <c r="Y457" s="47"/>
      <c r="Z457" s="47"/>
    </row>
    <row r="458" spans="1:26" ht="15.75" customHeight="1">
      <c r="A458" s="71"/>
      <c r="B458" s="47"/>
      <c r="C458" s="47"/>
      <c r="D458" s="47"/>
      <c r="E458" s="47"/>
      <c r="F458" s="47"/>
      <c r="G458" s="47"/>
      <c r="H458" s="47"/>
      <c r="I458" s="47"/>
      <c r="J458" s="47"/>
      <c r="K458" s="47"/>
      <c r="L458" s="47"/>
      <c r="M458" s="47"/>
      <c r="N458" s="47"/>
      <c r="O458" s="47"/>
      <c r="P458" s="71"/>
      <c r="Q458" s="47"/>
      <c r="R458" s="47"/>
      <c r="S458" s="47"/>
      <c r="T458" s="47"/>
      <c r="U458" s="47"/>
      <c r="V458" s="47"/>
      <c r="W458" s="47"/>
      <c r="X458" s="47"/>
      <c r="Y458" s="47"/>
      <c r="Z458" s="47"/>
    </row>
    <row r="459" spans="1:26" ht="15.75" customHeight="1">
      <c r="A459" s="71"/>
      <c r="B459" s="47"/>
      <c r="C459" s="47"/>
      <c r="D459" s="47"/>
      <c r="E459" s="47"/>
      <c r="F459" s="47"/>
      <c r="G459" s="47"/>
      <c r="H459" s="47"/>
      <c r="I459" s="47"/>
      <c r="J459" s="47"/>
      <c r="K459" s="47"/>
      <c r="L459" s="47"/>
      <c r="M459" s="47"/>
      <c r="N459" s="47"/>
      <c r="O459" s="47"/>
      <c r="P459" s="71"/>
      <c r="Q459" s="47"/>
      <c r="R459" s="47"/>
      <c r="S459" s="47"/>
      <c r="T459" s="47"/>
      <c r="U459" s="47"/>
      <c r="V459" s="47"/>
      <c r="W459" s="47"/>
      <c r="X459" s="47"/>
      <c r="Y459" s="47"/>
      <c r="Z459" s="47"/>
    </row>
    <row r="460" spans="1:26" ht="15.75" customHeight="1">
      <c r="A460" s="71"/>
      <c r="B460" s="47"/>
      <c r="C460" s="47"/>
      <c r="D460" s="47"/>
      <c r="E460" s="47"/>
      <c r="F460" s="47"/>
      <c r="G460" s="47"/>
      <c r="H460" s="47"/>
      <c r="I460" s="47"/>
      <c r="J460" s="47"/>
      <c r="K460" s="47"/>
      <c r="L460" s="47"/>
      <c r="M460" s="47"/>
      <c r="N460" s="47"/>
      <c r="O460" s="47"/>
      <c r="P460" s="71"/>
      <c r="Q460" s="47"/>
      <c r="R460" s="47"/>
      <c r="S460" s="47"/>
      <c r="T460" s="47"/>
      <c r="U460" s="47"/>
      <c r="V460" s="47"/>
      <c r="W460" s="47"/>
      <c r="X460" s="47"/>
      <c r="Y460" s="47"/>
      <c r="Z460" s="47"/>
    </row>
    <row r="461" spans="1:26" ht="15.75" customHeight="1">
      <c r="A461" s="71"/>
      <c r="B461" s="47"/>
      <c r="C461" s="47"/>
      <c r="D461" s="47"/>
      <c r="E461" s="47"/>
      <c r="F461" s="47"/>
      <c r="G461" s="47"/>
      <c r="H461" s="47"/>
      <c r="I461" s="47"/>
      <c r="J461" s="47"/>
      <c r="K461" s="47"/>
      <c r="L461" s="47"/>
      <c r="M461" s="47"/>
      <c r="N461" s="47"/>
      <c r="O461" s="47"/>
      <c r="P461" s="71"/>
      <c r="Q461" s="47"/>
      <c r="R461" s="47"/>
      <c r="S461" s="47"/>
      <c r="T461" s="47"/>
      <c r="U461" s="47"/>
      <c r="V461" s="47"/>
      <c r="W461" s="47"/>
      <c r="X461" s="47"/>
      <c r="Y461" s="47"/>
      <c r="Z461" s="47"/>
    </row>
    <row r="462" spans="1:26" ht="15.75" customHeight="1">
      <c r="A462" s="71"/>
      <c r="B462" s="47"/>
      <c r="C462" s="47"/>
      <c r="D462" s="47"/>
      <c r="E462" s="47"/>
      <c r="F462" s="47"/>
      <c r="G462" s="47"/>
      <c r="H462" s="47"/>
      <c r="I462" s="47"/>
      <c r="J462" s="47"/>
      <c r="K462" s="47"/>
      <c r="L462" s="47"/>
      <c r="M462" s="47"/>
      <c r="N462" s="47"/>
      <c r="O462" s="47"/>
      <c r="P462" s="71"/>
      <c r="Q462" s="47"/>
      <c r="R462" s="47"/>
      <c r="S462" s="47"/>
      <c r="T462" s="47"/>
      <c r="U462" s="47"/>
      <c r="V462" s="47"/>
      <c r="W462" s="47"/>
      <c r="X462" s="47"/>
      <c r="Y462" s="47"/>
      <c r="Z462" s="47"/>
    </row>
    <row r="463" spans="1:26" ht="15.75" customHeight="1">
      <c r="A463" s="71"/>
      <c r="B463" s="47"/>
      <c r="C463" s="47"/>
      <c r="D463" s="47"/>
      <c r="E463" s="47"/>
      <c r="F463" s="47"/>
      <c r="G463" s="47"/>
      <c r="H463" s="47"/>
      <c r="I463" s="47"/>
      <c r="J463" s="47"/>
      <c r="K463" s="47"/>
      <c r="L463" s="47"/>
      <c r="M463" s="47"/>
      <c r="N463" s="47"/>
      <c r="O463" s="47"/>
      <c r="P463" s="71"/>
      <c r="Q463" s="47"/>
      <c r="R463" s="47"/>
      <c r="S463" s="47"/>
      <c r="T463" s="47"/>
      <c r="U463" s="47"/>
      <c r="V463" s="47"/>
      <c r="W463" s="47"/>
      <c r="X463" s="47"/>
      <c r="Y463" s="47"/>
      <c r="Z463" s="47"/>
    </row>
    <row r="464" spans="1:26" ht="15.75" customHeight="1">
      <c r="A464" s="71"/>
      <c r="B464" s="47"/>
      <c r="C464" s="47"/>
      <c r="D464" s="47"/>
      <c r="E464" s="47"/>
      <c r="F464" s="47"/>
      <c r="G464" s="47"/>
      <c r="H464" s="47"/>
      <c r="I464" s="47"/>
      <c r="J464" s="47"/>
      <c r="K464" s="47"/>
      <c r="L464" s="47"/>
      <c r="M464" s="47"/>
      <c r="N464" s="47"/>
      <c r="O464" s="47"/>
      <c r="P464" s="71"/>
      <c r="Q464" s="47"/>
      <c r="R464" s="47"/>
      <c r="S464" s="47"/>
      <c r="T464" s="47"/>
      <c r="U464" s="47"/>
      <c r="V464" s="47"/>
      <c r="W464" s="47"/>
      <c r="X464" s="47"/>
      <c r="Y464" s="47"/>
      <c r="Z464" s="47"/>
    </row>
    <row r="465" spans="1:26" ht="15.75" customHeight="1">
      <c r="A465" s="71"/>
      <c r="B465" s="47"/>
      <c r="C465" s="47"/>
      <c r="D465" s="47"/>
      <c r="E465" s="47"/>
      <c r="F465" s="47"/>
      <c r="G465" s="47"/>
      <c r="H465" s="47"/>
      <c r="I465" s="47"/>
      <c r="J465" s="47"/>
      <c r="K465" s="47"/>
      <c r="L465" s="47"/>
      <c r="M465" s="47"/>
      <c r="N465" s="47"/>
      <c r="O465" s="47"/>
      <c r="P465" s="71"/>
      <c r="Q465" s="47"/>
      <c r="R465" s="47"/>
      <c r="S465" s="47"/>
      <c r="T465" s="47"/>
      <c r="U465" s="47"/>
      <c r="V465" s="47"/>
      <c r="W465" s="47"/>
      <c r="X465" s="47"/>
      <c r="Y465" s="47"/>
      <c r="Z465" s="47"/>
    </row>
    <row r="466" spans="1:26" ht="15.75" customHeight="1">
      <c r="A466" s="71"/>
      <c r="B466" s="47"/>
      <c r="C466" s="47"/>
      <c r="D466" s="47"/>
      <c r="E466" s="47"/>
      <c r="F466" s="47"/>
      <c r="G466" s="47"/>
      <c r="H466" s="47"/>
      <c r="I466" s="47"/>
      <c r="J466" s="47"/>
      <c r="K466" s="47"/>
      <c r="L466" s="47"/>
      <c r="M466" s="47"/>
      <c r="N466" s="47"/>
      <c r="O466" s="47"/>
      <c r="P466" s="71"/>
      <c r="Q466" s="47"/>
      <c r="R466" s="47"/>
      <c r="S466" s="47"/>
      <c r="T466" s="47"/>
      <c r="U466" s="47"/>
      <c r="V466" s="47"/>
      <c r="W466" s="47"/>
      <c r="X466" s="47"/>
      <c r="Y466" s="47"/>
      <c r="Z466" s="47"/>
    </row>
    <row r="467" spans="1:26" ht="15.75" customHeight="1">
      <c r="A467" s="71"/>
      <c r="B467" s="47"/>
      <c r="C467" s="47"/>
      <c r="D467" s="47"/>
      <c r="E467" s="47"/>
      <c r="F467" s="47"/>
      <c r="G467" s="47"/>
      <c r="H467" s="47"/>
      <c r="I467" s="47"/>
      <c r="J467" s="47"/>
      <c r="K467" s="47"/>
      <c r="L467" s="47"/>
      <c r="M467" s="47"/>
      <c r="N467" s="47"/>
      <c r="O467" s="47"/>
      <c r="P467" s="71"/>
      <c r="Q467" s="47"/>
      <c r="R467" s="47"/>
      <c r="S467" s="47"/>
      <c r="T467" s="47"/>
      <c r="U467" s="47"/>
      <c r="V467" s="47"/>
      <c r="W467" s="47"/>
      <c r="X467" s="47"/>
      <c r="Y467" s="47"/>
      <c r="Z467" s="47"/>
    </row>
    <row r="468" spans="1:26" ht="15.75" customHeight="1">
      <c r="A468" s="71"/>
      <c r="B468" s="47"/>
      <c r="C468" s="47"/>
      <c r="D468" s="47"/>
      <c r="E468" s="47"/>
      <c r="F468" s="47"/>
      <c r="G468" s="47"/>
      <c r="H468" s="47"/>
      <c r="I468" s="47"/>
      <c r="J468" s="47"/>
      <c r="K468" s="47"/>
      <c r="L468" s="47"/>
      <c r="M468" s="47"/>
      <c r="N468" s="47"/>
      <c r="O468" s="47"/>
      <c r="P468" s="71"/>
      <c r="Q468" s="47"/>
      <c r="R468" s="47"/>
      <c r="S468" s="47"/>
      <c r="T468" s="47"/>
      <c r="U468" s="47"/>
      <c r="V468" s="47"/>
      <c r="W468" s="47"/>
      <c r="X468" s="47"/>
      <c r="Y468" s="47"/>
      <c r="Z468" s="47"/>
    </row>
    <row r="469" spans="1:26" ht="15.75" customHeight="1">
      <c r="A469" s="71"/>
      <c r="B469" s="47"/>
      <c r="C469" s="47"/>
      <c r="D469" s="47"/>
      <c r="E469" s="47"/>
      <c r="F469" s="47"/>
      <c r="G469" s="47"/>
      <c r="H469" s="47"/>
      <c r="I469" s="47"/>
      <c r="J469" s="47"/>
      <c r="K469" s="47"/>
      <c r="L469" s="47"/>
      <c r="M469" s="47"/>
      <c r="N469" s="47"/>
      <c r="O469" s="47"/>
      <c r="P469" s="71"/>
      <c r="Q469" s="47"/>
      <c r="R469" s="47"/>
      <c r="S469" s="47"/>
      <c r="T469" s="47"/>
      <c r="U469" s="47"/>
      <c r="V469" s="47"/>
      <c r="W469" s="47"/>
      <c r="X469" s="47"/>
      <c r="Y469" s="47"/>
      <c r="Z469" s="47"/>
    </row>
    <row r="470" spans="1:26" ht="15.75" customHeight="1">
      <c r="A470" s="71"/>
      <c r="B470" s="47"/>
      <c r="C470" s="47"/>
      <c r="D470" s="47"/>
      <c r="E470" s="47"/>
      <c r="F470" s="47"/>
      <c r="G470" s="47"/>
      <c r="H470" s="47"/>
      <c r="I470" s="47"/>
      <c r="J470" s="47"/>
      <c r="K470" s="47"/>
      <c r="L470" s="47"/>
      <c r="M470" s="47"/>
      <c r="N470" s="47"/>
      <c r="O470" s="47"/>
      <c r="P470" s="71"/>
      <c r="Q470" s="47"/>
      <c r="R470" s="47"/>
      <c r="S470" s="47"/>
      <c r="T470" s="47"/>
      <c r="U470" s="47"/>
      <c r="V470" s="47"/>
      <c r="W470" s="47"/>
      <c r="X470" s="47"/>
      <c r="Y470" s="47"/>
      <c r="Z470" s="47"/>
    </row>
    <row r="471" spans="1:26" ht="15.75" customHeight="1">
      <c r="A471" s="71"/>
      <c r="B471" s="47"/>
      <c r="C471" s="47"/>
      <c r="D471" s="47"/>
      <c r="E471" s="47"/>
      <c r="F471" s="47"/>
      <c r="G471" s="47"/>
      <c r="H471" s="47"/>
      <c r="I471" s="47"/>
      <c r="J471" s="47"/>
      <c r="K471" s="47"/>
      <c r="L471" s="47"/>
      <c r="M471" s="47"/>
      <c r="N471" s="47"/>
      <c r="O471" s="47"/>
      <c r="P471" s="71"/>
      <c r="Q471" s="47"/>
      <c r="R471" s="47"/>
      <c r="S471" s="47"/>
      <c r="T471" s="47"/>
      <c r="U471" s="47"/>
      <c r="V471" s="47"/>
      <c r="W471" s="47"/>
      <c r="X471" s="47"/>
      <c r="Y471" s="47"/>
      <c r="Z471" s="47"/>
    </row>
    <row r="472" spans="1:26" ht="15.75" customHeight="1">
      <c r="A472" s="71"/>
      <c r="B472" s="47"/>
      <c r="C472" s="47"/>
      <c r="D472" s="47"/>
      <c r="E472" s="47"/>
      <c r="F472" s="47"/>
      <c r="G472" s="47"/>
      <c r="H472" s="47"/>
      <c r="I472" s="47"/>
      <c r="J472" s="47"/>
      <c r="K472" s="47"/>
      <c r="L472" s="47"/>
      <c r="M472" s="47"/>
      <c r="N472" s="47"/>
      <c r="O472" s="47"/>
      <c r="P472" s="71"/>
      <c r="Q472" s="47"/>
      <c r="R472" s="47"/>
      <c r="S472" s="47"/>
      <c r="T472" s="47"/>
      <c r="U472" s="47"/>
      <c r="V472" s="47"/>
      <c r="W472" s="47"/>
      <c r="X472" s="47"/>
      <c r="Y472" s="47"/>
      <c r="Z472" s="47"/>
    </row>
    <row r="473" spans="1:26" ht="15.75" customHeight="1">
      <c r="A473" s="71"/>
      <c r="B473" s="47"/>
      <c r="C473" s="47"/>
      <c r="D473" s="47"/>
      <c r="E473" s="47"/>
      <c r="F473" s="47"/>
      <c r="G473" s="47"/>
      <c r="H473" s="47"/>
      <c r="I473" s="47"/>
      <c r="J473" s="47"/>
      <c r="K473" s="47"/>
      <c r="L473" s="47"/>
      <c r="M473" s="47"/>
      <c r="N473" s="47"/>
      <c r="O473" s="47"/>
      <c r="P473" s="71"/>
      <c r="Q473" s="47"/>
      <c r="R473" s="47"/>
      <c r="S473" s="47"/>
      <c r="T473" s="47"/>
      <c r="U473" s="47"/>
      <c r="V473" s="47"/>
      <c r="W473" s="47"/>
      <c r="X473" s="47"/>
      <c r="Y473" s="47"/>
      <c r="Z473" s="47"/>
    </row>
    <row r="474" spans="1:26" ht="15.75" customHeight="1">
      <c r="A474" s="71"/>
      <c r="B474" s="47"/>
      <c r="C474" s="47"/>
      <c r="D474" s="47"/>
      <c r="E474" s="47"/>
      <c r="F474" s="47"/>
      <c r="G474" s="47"/>
      <c r="H474" s="47"/>
      <c r="I474" s="47"/>
      <c r="J474" s="47"/>
      <c r="K474" s="47"/>
      <c r="L474" s="47"/>
      <c r="M474" s="47"/>
      <c r="N474" s="47"/>
      <c r="O474" s="47"/>
      <c r="P474" s="71"/>
      <c r="Q474" s="47"/>
      <c r="R474" s="47"/>
      <c r="S474" s="47"/>
      <c r="T474" s="47"/>
      <c r="U474" s="47"/>
      <c r="V474" s="47"/>
      <c r="W474" s="47"/>
      <c r="X474" s="47"/>
      <c r="Y474" s="47"/>
      <c r="Z474" s="47"/>
    </row>
    <row r="475" spans="1:26" ht="15.75" customHeight="1">
      <c r="A475" s="71"/>
      <c r="B475" s="47"/>
      <c r="C475" s="47"/>
      <c r="D475" s="47"/>
      <c r="E475" s="47"/>
      <c r="F475" s="47"/>
      <c r="G475" s="47"/>
      <c r="H475" s="47"/>
      <c r="I475" s="47"/>
      <c r="J475" s="47"/>
      <c r="K475" s="47"/>
      <c r="L475" s="47"/>
      <c r="M475" s="47"/>
      <c r="N475" s="47"/>
      <c r="O475" s="47"/>
      <c r="P475" s="71"/>
      <c r="Q475" s="47"/>
      <c r="R475" s="47"/>
      <c r="S475" s="47"/>
      <c r="T475" s="47"/>
      <c r="U475" s="47"/>
      <c r="V475" s="47"/>
      <c r="W475" s="47"/>
      <c r="X475" s="47"/>
      <c r="Y475" s="47"/>
      <c r="Z475" s="47"/>
    </row>
    <row r="476" spans="1:26" ht="15.75" customHeight="1">
      <c r="A476" s="71"/>
      <c r="B476" s="47"/>
      <c r="C476" s="47"/>
      <c r="D476" s="47"/>
      <c r="E476" s="47"/>
      <c r="F476" s="47"/>
      <c r="G476" s="47"/>
      <c r="H476" s="47"/>
      <c r="I476" s="47"/>
      <c r="J476" s="47"/>
      <c r="K476" s="47"/>
      <c r="L476" s="47"/>
      <c r="M476" s="47"/>
      <c r="N476" s="47"/>
      <c r="O476" s="47"/>
      <c r="P476" s="71"/>
      <c r="Q476" s="47"/>
      <c r="R476" s="47"/>
      <c r="S476" s="47"/>
      <c r="T476" s="47"/>
      <c r="U476" s="47"/>
      <c r="V476" s="47"/>
      <c r="W476" s="47"/>
      <c r="X476" s="47"/>
      <c r="Y476" s="47"/>
      <c r="Z476" s="47"/>
    </row>
    <row r="477" spans="1:26" ht="15.75" customHeight="1">
      <c r="A477" s="71"/>
      <c r="B477" s="47"/>
      <c r="C477" s="47"/>
      <c r="D477" s="47"/>
      <c r="E477" s="47"/>
      <c r="F477" s="47"/>
      <c r="G477" s="47"/>
      <c r="H477" s="47"/>
      <c r="I477" s="47"/>
      <c r="J477" s="47"/>
      <c r="K477" s="47"/>
      <c r="L477" s="47"/>
      <c r="M477" s="47"/>
      <c r="N477" s="47"/>
      <c r="O477" s="47"/>
      <c r="P477" s="71"/>
      <c r="Q477" s="47"/>
      <c r="R477" s="47"/>
      <c r="S477" s="47"/>
      <c r="T477" s="47"/>
      <c r="U477" s="47"/>
      <c r="V477" s="47"/>
      <c r="W477" s="47"/>
      <c r="X477" s="47"/>
      <c r="Y477" s="47"/>
      <c r="Z477" s="47"/>
    </row>
    <row r="478" spans="1:26" ht="15.75" customHeight="1">
      <c r="A478" s="71"/>
      <c r="B478" s="47"/>
      <c r="C478" s="47"/>
      <c r="D478" s="47"/>
      <c r="E478" s="47"/>
      <c r="F478" s="47"/>
      <c r="G478" s="47"/>
      <c r="H478" s="47"/>
      <c r="I478" s="47"/>
      <c r="J478" s="47"/>
      <c r="K478" s="47"/>
      <c r="L478" s="47"/>
      <c r="M478" s="47"/>
      <c r="N478" s="47"/>
      <c r="O478" s="47"/>
      <c r="P478" s="71"/>
      <c r="Q478" s="47"/>
      <c r="R478" s="47"/>
      <c r="S478" s="47"/>
      <c r="T478" s="47"/>
      <c r="U478" s="47"/>
      <c r="V478" s="47"/>
      <c r="W478" s="47"/>
      <c r="X478" s="47"/>
      <c r="Y478" s="47"/>
      <c r="Z478" s="47"/>
    </row>
    <row r="479" spans="1:26" ht="15.75" customHeight="1">
      <c r="A479" s="71"/>
      <c r="B479" s="47"/>
      <c r="C479" s="47"/>
      <c r="D479" s="47"/>
      <c r="E479" s="47"/>
      <c r="F479" s="47"/>
      <c r="G479" s="47"/>
      <c r="H479" s="47"/>
      <c r="I479" s="47"/>
      <c r="J479" s="47"/>
      <c r="K479" s="47"/>
      <c r="L479" s="47"/>
      <c r="M479" s="47"/>
      <c r="N479" s="47"/>
      <c r="O479" s="47"/>
      <c r="P479" s="71"/>
      <c r="Q479" s="47"/>
      <c r="R479" s="47"/>
      <c r="S479" s="47"/>
      <c r="T479" s="47"/>
      <c r="U479" s="47"/>
      <c r="V479" s="47"/>
      <c r="W479" s="47"/>
      <c r="X479" s="47"/>
      <c r="Y479" s="47"/>
      <c r="Z479" s="47"/>
    </row>
    <row r="480" spans="1:26" ht="15.75" customHeight="1">
      <c r="A480" s="71"/>
      <c r="B480" s="47"/>
      <c r="C480" s="47"/>
      <c r="D480" s="47"/>
      <c r="E480" s="47"/>
      <c r="F480" s="47"/>
      <c r="G480" s="47"/>
      <c r="H480" s="47"/>
      <c r="I480" s="47"/>
      <c r="J480" s="47"/>
      <c r="K480" s="47"/>
      <c r="L480" s="47"/>
      <c r="M480" s="47"/>
      <c r="N480" s="47"/>
      <c r="O480" s="47"/>
      <c r="P480" s="71"/>
      <c r="Q480" s="47"/>
      <c r="R480" s="47"/>
      <c r="S480" s="47"/>
      <c r="T480" s="47"/>
      <c r="U480" s="47"/>
      <c r="V480" s="47"/>
      <c r="W480" s="47"/>
      <c r="X480" s="47"/>
      <c r="Y480" s="47"/>
      <c r="Z480" s="47"/>
    </row>
    <row r="481" spans="1:26" ht="15.75" customHeight="1">
      <c r="A481" s="71"/>
      <c r="B481" s="47"/>
      <c r="C481" s="47"/>
      <c r="D481" s="47"/>
      <c r="E481" s="47"/>
      <c r="F481" s="47"/>
      <c r="G481" s="47"/>
      <c r="H481" s="47"/>
      <c r="I481" s="47"/>
      <c r="J481" s="47"/>
      <c r="K481" s="47"/>
      <c r="L481" s="47"/>
      <c r="M481" s="47"/>
      <c r="N481" s="47"/>
      <c r="O481" s="47"/>
      <c r="P481" s="71"/>
      <c r="Q481" s="47"/>
      <c r="R481" s="47"/>
      <c r="S481" s="47"/>
      <c r="T481" s="47"/>
      <c r="U481" s="47"/>
      <c r="V481" s="47"/>
      <c r="W481" s="47"/>
      <c r="X481" s="47"/>
      <c r="Y481" s="47"/>
      <c r="Z481" s="47"/>
    </row>
    <row r="482" spans="1:26" ht="15.75" customHeight="1">
      <c r="A482" s="71"/>
      <c r="B482" s="47"/>
      <c r="C482" s="47"/>
      <c r="D482" s="47"/>
      <c r="E482" s="47"/>
      <c r="F482" s="47"/>
      <c r="G482" s="47"/>
      <c r="H482" s="47"/>
      <c r="I482" s="47"/>
      <c r="J482" s="47"/>
      <c r="K482" s="47"/>
      <c r="L482" s="47"/>
      <c r="M482" s="47"/>
      <c r="N482" s="47"/>
      <c r="O482" s="47"/>
      <c r="P482" s="71"/>
      <c r="Q482" s="47"/>
      <c r="R482" s="47"/>
      <c r="S482" s="47"/>
      <c r="T482" s="47"/>
      <c r="U482" s="47"/>
      <c r="V482" s="47"/>
      <c r="W482" s="47"/>
      <c r="X482" s="47"/>
      <c r="Y482" s="47"/>
      <c r="Z482" s="47"/>
    </row>
    <row r="483" spans="1:26" ht="15.75" customHeight="1">
      <c r="A483" s="71"/>
      <c r="B483" s="47"/>
      <c r="C483" s="47"/>
      <c r="D483" s="47"/>
      <c r="E483" s="47"/>
      <c r="F483" s="47"/>
      <c r="G483" s="47"/>
      <c r="H483" s="47"/>
      <c r="I483" s="47"/>
      <c r="J483" s="47"/>
      <c r="K483" s="47"/>
      <c r="L483" s="47"/>
      <c r="M483" s="47"/>
      <c r="N483" s="47"/>
      <c r="O483" s="47"/>
      <c r="P483" s="71"/>
      <c r="Q483" s="47"/>
      <c r="R483" s="47"/>
      <c r="S483" s="47"/>
      <c r="T483" s="47"/>
      <c r="U483" s="47"/>
      <c r="V483" s="47"/>
      <c r="W483" s="47"/>
      <c r="X483" s="47"/>
      <c r="Y483" s="47"/>
      <c r="Z483" s="47"/>
    </row>
    <row r="484" spans="1:26" ht="15.75" customHeight="1">
      <c r="A484" s="71"/>
      <c r="B484" s="47"/>
      <c r="C484" s="47"/>
      <c r="D484" s="47"/>
      <c r="E484" s="47"/>
      <c r="F484" s="47"/>
      <c r="G484" s="47"/>
      <c r="H484" s="47"/>
      <c r="I484" s="47"/>
      <c r="J484" s="47"/>
      <c r="K484" s="47"/>
      <c r="L484" s="47"/>
      <c r="M484" s="47"/>
      <c r="N484" s="47"/>
      <c r="O484" s="47"/>
      <c r="P484" s="71"/>
      <c r="Q484" s="47"/>
      <c r="R484" s="47"/>
      <c r="S484" s="47"/>
      <c r="T484" s="47"/>
      <c r="U484" s="47"/>
      <c r="V484" s="47"/>
      <c r="W484" s="47"/>
      <c r="X484" s="47"/>
      <c r="Y484" s="47"/>
      <c r="Z484" s="47"/>
    </row>
    <row r="485" spans="1:26" ht="15.75" customHeight="1">
      <c r="A485" s="71"/>
      <c r="B485" s="47"/>
      <c r="C485" s="47"/>
      <c r="D485" s="47"/>
      <c r="E485" s="47"/>
      <c r="F485" s="47"/>
      <c r="G485" s="47"/>
      <c r="H485" s="47"/>
      <c r="I485" s="47"/>
      <c r="J485" s="47"/>
      <c r="K485" s="47"/>
      <c r="L485" s="47"/>
      <c r="M485" s="47"/>
      <c r="N485" s="47"/>
      <c r="O485" s="47"/>
      <c r="P485" s="71"/>
      <c r="Q485" s="47"/>
      <c r="R485" s="47"/>
      <c r="S485" s="47"/>
      <c r="T485" s="47"/>
      <c r="U485" s="47"/>
      <c r="V485" s="47"/>
      <c r="W485" s="47"/>
      <c r="X485" s="47"/>
      <c r="Y485" s="47"/>
      <c r="Z485" s="47"/>
    </row>
    <row r="486" spans="1:26" ht="15.75" customHeight="1">
      <c r="A486" s="71"/>
      <c r="B486" s="47"/>
      <c r="C486" s="47"/>
      <c r="D486" s="47"/>
      <c r="E486" s="47"/>
      <c r="F486" s="47"/>
      <c r="G486" s="47"/>
      <c r="H486" s="47"/>
      <c r="I486" s="47"/>
      <c r="J486" s="47"/>
      <c r="K486" s="47"/>
      <c r="L486" s="47"/>
      <c r="M486" s="47"/>
      <c r="N486" s="47"/>
      <c r="O486" s="47"/>
      <c r="P486" s="71"/>
      <c r="Q486" s="47"/>
      <c r="R486" s="47"/>
      <c r="S486" s="47"/>
      <c r="T486" s="47"/>
      <c r="U486" s="47"/>
      <c r="V486" s="47"/>
      <c r="W486" s="47"/>
      <c r="X486" s="47"/>
      <c r="Y486" s="47"/>
      <c r="Z486" s="47"/>
    </row>
    <row r="487" spans="1:26" ht="15.75" customHeight="1">
      <c r="A487" s="71"/>
      <c r="B487" s="47"/>
      <c r="C487" s="47"/>
      <c r="D487" s="47"/>
      <c r="E487" s="47"/>
      <c r="F487" s="47"/>
      <c r="G487" s="47"/>
      <c r="H487" s="47"/>
      <c r="I487" s="47"/>
      <c r="J487" s="47"/>
      <c r="K487" s="47"/>
      <c r="L487" s="47"/>
      <c r="M487" s="47"/>
      <c r="N487" s="47"/>
      <c r="O487" s="47"/>
      <c r="P487" s="71"/>
      <c r="Q487" s="47"/>
      <c r="R487" s="47"/>
      <c r="S487" s="47"/>
      <c r="T487" s="47"/>
      <c r="U487" s="47"/>
      <c r="V487" s="47"/>
      <c r="W487" s="47"/>
      <c r="X487" s="47"/>
      <c r="Y487" s="47"/>
      <c r="Z487" s="47"/>
    </row>
    <row r="488" spans="1:26" ht="15.75" customHeight="1">
      <c r="A488" s="71"/>
      <c r="B488" s="47"/>
      <c r="C488" s="47"/>
      <c r="D488" s="47"/>
      <c r="E488" s="47"/>
      <c r="F488" s="47"/>
      <c r="G488" s="47"/>
      <c r="H488" s="47"/>
      <c r="I488" s="47"/>
      <c r="J488" s="47"/>
      <c r="K488" s="47"/>
      <c r="L488" s="47"/>
      <c r="M488" s="47"/>
      <c r="N488" s="47"/>
      <c r="O488" s="47"/>
      <c r="P488" s="71"/>
      <c r="Q488" s="47"/>
      <c r="R488" s="47"/>
      <c r="S488" s="47"/>
      <c r="T488" s="47"/>
      <c r="U488" s="47"/>
      <c r="V488" s="47"/>
      <c r="W488" s="47"/>
      <c r="X488" s="47"/>
      <c r="Y488" s="47"/>
      <c r="Z488" s="47"/>
    </row>
    <row r="489" spans="1:26" ht="15.75" customHeight="1">
      <c r="A489" s="71"/>
      <c r="B489" s="47"/>
      <c r="C489" s="47"/>
      <c r="D489" s="47"/>
      <c r="E489" s="47"/>
      <c r="F489" s="47"/>
      <c r="G489" s="47"/>
      <c r="H489" s="47"/>
      <c r="I489" s="47"/>
      <c r="J489" s="47"/>
      <c r="K489" s="47"/>
      <c r="L489" s="47"/>
      <c r="M489" s="47"/>
      <c r="N489" s="47"/>
      <c r="O489" s="47"/>
      <c r="P489" s="71"/>
      <c r="Q489" s="47"/>
      <c r="R489" s="47"/>
      <c r="S489" s="47"/>
      <c r="T489" s="47"/>
      <c r="U489" s="47"/>
      <c r="V489" s="47"/>
      <c r="W489" s="47"/>
      <c r="X489" s="47"/>
      <c r="Y489" s="47"/>
      <c r="Z489" s="47"/>
    </row>
    <row r="490" spans="1:26" ht="15.75" customHeight="1">
      <c r="A490" s="71"/>
      <c r="B490" s="47"/>
      <c r="C490" s="47"/>
      <c r="D490" s="47"/>
      <c r="E490" s="47"/>
      <c r="F490" s="47"/>
      <c r="G490" s="47"/>
      <c r="H490" s="47"/>
      <c r="I490" s="47"/>
      <c r="J490" s="47"/>
      <c r="K490" s="47"/>
      <c r="L490" s="47"/>
      <c r="M490" s="47"/>
      <c r="N490" s="47"/>
      <c r="O490" s="47"/>
      <c r="P490" s="71"/>
      <c r="Q490" s="47"/>
      <c r="R490" s="47"/>
      <c r="S490" s="47"/>
      <c r="T490" s="47"/>
      <c r="U490" s="47"/>
      <c r="V490" s="47"/>
      <c r="W490" s="47"/>
      <c r="X490" s="47"/>
      <c r="Y490" s="47"/>
      <c r="Z490" s="47"/>
    </row>
    <row r="491" spans="1:26" ht="15.75" customHeight="1">
      <c r="A491" s="71"/>
      <c r="B491" s="47"/>
      <c r="C491" s="47"/>
      <c r="D491" s="47"/>
      <c r="E491" s="47"/>
      <c r="F491" s="47"/>
      <c r="G491" s="47"/>
      <c r="H491" s="47"/>
      <c r="I491" s="47"/>
      <c r="J491" s="47"/>
      <c r="K491" s="47"/>
      <c r="L491" s="47"/>
      <c r="M491" s="47"/>
      <c r="N491" s="47"/>
      <c r="O491" s="47"/>
      <c r="P491" s="71"/>
      <c r="Q491" s="47"/>
      <c r="R491" s="47"/>
      <c r="S491" s="47"/>
      <c r="T491" s="47"/>
      <c r="U491" s="47"/>
      <c r="V491" s="47"/>
      <c r="W491" s="47"/>
      <c r="X491" s="47"/>
      <c r="Y491" s="47"/>
      <c r="Z491" s="47"/>
    </row>
    <row r="492" spans="1:26" ht="15.75" customHeight="1">
      <c r="A492" s="71"/>
      <c r="B492" s="47"/>
      <c r="C492" s="47"/>
      <c r="D492" s="47"/>
      <c r="E492" s="47"/>
      <c r="F492" s="47"/>
      <c r="G492" s="47"/>
      <c r="H492" s="47"/>
      <c r="I492" s="47"/>
      <c r="J492" s="47"/>
      <c r="K492" s="47"/>
      <c r="L492" s="47"/>
      <c r="M492" s="47"/>
      <c r="N492" s="47"/>
      <c r="O492" s="47"/>
      <c r="P492" s="71"/>
      <c r="Q492" s="47"/>
      <c r="R492" s="47"/>
      <c r="S492" s="47"/>
      <c r="T492" s="47"/>
      <c r="U492" s="47"/>
      <c r="V492" s="47"/>
      <c r="W492" s="47"/>
      <c r="X492" s="47"/>
      <c r="Y492" s="47"/>
      <c r="Z492" s="47"/>
    </row>
    <row r="493" spans="1:26" ht="15.75" customHeight="1">
      <c r="A493" s="71"/>
      <c r="B493" s="47"/>
      <c r="C493" s="47"/>
      <c r="D493" s="47"/>
      <c r="E493" s="47"/>
      <c r="F493" s="47"/>
      <c r="G493" s="47"/>
      <c r="H493" s="47"/>
      <c r="I493" s="47"/>
      <c r="J493" s="47"/>
      <c r="K493" s="47"/>
      <c r="L493" s="47"/>
      <c r="M493" s="47"/>
      <c r="N493" s="47"/>
      <c r="O493" s="47"/>
      <c r="P493" s="71"/>
      <c r="Q493" s="47"/>
      <c r="R493" s="47"/>
      <c r="S493" s="47"/>
      <c r="T493" s="47"/>
      <c r="U493" s="47"/>
      <c r="V493" s="47"/>
      <c r="W493" s="47"/>
      <c r="X493" s="47"/>
      <c r="Y493" s="47"/>
      <c r="Z493" s="47"/>
    </row>
    <row r="494" spans="1:26" ht="15.75" customHeight="1">
      <c r="A494" s="71"/>
      <c r="B494" s="47"/>
      <c r="C494" s="47"/>
      <c r="D494" s="47"/>
      <c r="E494" s="47"/>
      <c r="F494" s="47"/>
      <c r="G494" s="47"/>
      <c r="H494" s="47"/>
      <c r="I494" s="47"/>
      <c r="J494" s="47"/>
      <c r="K494" s="47"/>
      <c r="L494" s="47"/>
      <c r="M494" s="47"/>
      <c r="N494" s="47"/>
      <c r="O494" s="47"/>
      <c r="P494" s="71"/>
      <c r="Q494" s="47"/>
      <c r="R494" s="47"/>
      <c r="S494" s="47"/>
      <c r="T494" s="47"/>
      <c r="U494" s="47"/>
      <c r="V494" s="47"/>
      <c r="W494" s="47"/>
      <c r="X494" s="47"/>
      <c r="Y494" s="47"/>
      <c r="Z494" s="47"/>
    </row>
    <row r="495" spans="1:26" ht="15.75" customHeight="1">
      <c r="A495" s="71"/>
      <c r="B495" s="47"/>
      <c r="C495" s="47"/>
      <c r="D495" s="47"/>
      <c r="E495" s="47"/>
      <c r="F495" s="47"/>
      <c r="G495" s="47"/>
      <c r="H495" s="47"/>
      <c r="I495" s="47"/>
      <c r="J495" s="47"/>
      <c r="K495" s="47"/>
      <c r="L495" s="47"/>
      <c r="M495" s="47"/>
      <c r="N495" s="47"/>
      <c r="O495" s="47"/>
      <c r="P495" s="71"/>
      <c r="Q495" s="47"/>
      <c r="R495" s="47"/>
      <c r="S495" s="47"/>
      <c r="T495" s="47"/>
      <c r="U495" s="47"/>
      <c r="V495" s="47"/>
      <c r="W495" s="47"/>
      <c r="X495" s="47"/>
      <c r="Y495" s="47"/>
      <c r="Z495" s="47"/>
    </row>
    <row r="496" spans="1:26" ht="15.75" customHeight="1">
      <c r="A496" s="71"/>
      <c r="B496" s="47"/>
      <c r="C496" s="47"/>
      <c r="D496" s="47"/>
      <c r="E496" s="47"/>
      <c r="F496" s="47"/>
      <c r="G496" s="47"/>
      <c r="H496" s="47"/>
      <c r="I496" s="47"/>
      <c r="J496" s="47"/>
      <c r="K496" s="47"/>
      <c r="L496" s="47"/>
      <c r="M496" s="47"/>
      <c r="N496" s="47"/>
      <c r="O496" s="47"/>
      <c r="P496" s="71"/>
      <c r="Q496" s="47"/>
      <c r="R496" s="47"/>
      <c r="S496" s="47"/>
      <c r="T496" s="47"/>
      <c r="U496" s="47"/>
      <c r="V496" s="47"/>
      <c r="W496" s="47"/>
      <c r="X496" s="47"/>
      <c r="Y496" s="47"/>
      <c r="Z496" s="47"/>
    </row>
    <row r="497" spans="1:26" ht="15.75" customHeight="1">
      <c r="A497" s="71"/>
      <c r="B497" s="47"/>
      <c r="C497" s="47"/>
      <c r="D497" s="47"/>
      <c r="E497" s="47"/>
      <c r="F497" s="47"/>
      <c r="G497" s="47"/>
      <c r="H497" s="47"/>
      <c r="I497" s="47"/>
      <c r="J497" s="47"/>
      <c r="K497" s="47"/>
      <c r="L497" s="47"/>
      <c r="M497" s="47"/>
      <c r="N497" s="47"/>
      <c r="O497" s="47"/>
      <c r="P497" s="71"/>
      <c r="Q497" s="47"/>
      <c r="R497" s="47"/>
      <c r="S497" s="47"/>
      <c r="T497" s="47"/>
      <c r="U497" s="47"/>
      <c r="V497" s="47"/>
      <c r="W497" s="47"/>
      <c r="X497" s="47"/>
      <c r="Y497" s="47"/>
      <c r="Z497" s="47"/>
    </row>
    <row r="498" spans="1:26" ht="15.75" customHeight="1">
      <c r="A498" s="71"/>
      <c r="B498" s="47"/>
      <c r="C498" s="47"/>
      <c r="D498" s="47"/>
      <c r="E498" s="47"/>
      <c r="F498" s="47"/>
      <c r="G498" s="47"/>
      <c r="H498" s="47"/>
      <c r="I498" s="47"/>
      <c r="J498" s="47"/>
      <c r="K498" s="47"/>
      <c r="L498" s="47"/>
      <c r="M498" s="47"/>
      <c r="N498" s="47"/>
      <c r="O498" s="47"/>
      <c r="P498" s="71"/>
      <c r="Q498" s="47"/>
      <c r="R498" s="47"/>
      <c r="S498" s="47"/>
      <c r="T498" s="47"/>
      <c r="U498" s="47"/>
      <c r="V498" s="47"/>
      <c r="W498" s="47"/>
      <c r="X498" s="47"/>
      <c r="Y498" s="47"/>
      <c r="Z498" s="47"/>
    </row>
    <row r="499" spans="1:26" ht="15.75" customHeight="1">
      <c r="A499" s="71"/>
      <c r="B499" s="47"/>
      <c r="C499" s="47"/>
      <c r="D499" s="47"/>
      <c r="E499" s="47"/>
      <c r="F499" s="47"/>
      <c r="G499" s="47"/>
      <c r="H499" s="47"/>
      <c r="I499" s="47"/>
      <c r="J499" s="47"/>
      <c r="K499" s="47"/>
      <c r="L499" s="47"/>
      <c r="M499" s="47"/>
      <c r="N499" s="47"/>
      <c r="O499" s="47"/>
      <c r="P499" s="71"/>
      <c r="Q499" s="47"/>
      <c r="R499" s="47"/>
      <c r="S499" s="47"/>
      <c r="T499" s="47"/>
      <c r="U499" s="47"/>
      <c r="V499" s="47"/>
      <c r="W499" s="47"/>
      <c r="X499" s="47"/>
      <c r="Y499" s="47"/>
      <c r="Z499" s="47"/>
    </row>
    <row r="500" spans="1:26" ht="15.75" customHeight="1">
      <c r="A500" s="71"/>
      <c r="B500" s="47"/>
      <c r="C500" s="47"/>
      <c r="D500" s="47"/>
      <c r="E500" s="47"/>
      <c r="F500" s="47"/>
      <c r="G500" s="47"/>
      <c r="H500" s="47"/>
      <c r="I500" s="47"/>
      <c r="J500" s="47"/>
      <c r="K500" s="47"/>
      <c r="L500" s="47"/>
      <c r="M500" s="47"/>
      <c r="N500" s="47"/>
      <c r="O500" s="47"/>
      <c r="P500" s="71"/>
      <c r="Q500" s="47"/>
      <c r="R500" s="47"/>
      <c r="S500" s="47"/>
      <c r="T500" s="47"/>
      <c r="U500" s="47"/>
      <c r="V500" s="47"/>
      <c r="W500" s="47"/>
      <c r="X500" s="47"/>
      <c r="Y500" s="47"/>
      <c r="Z500" s="47"/>
    </row>
    <row r="501" spans="1:26" ht="15.75" customHeight="1">
      <c r="A501" s="71"/>
      <c r="B501" s="47"/>
      <c r="C501" s="47"/>
      <c r="D501" s="47"/>
      <c r="E501" s="47"/>
      <c r="F501" s="47"/>
      <c r="G501" s="47"/>
      <c r="H501" s="47"/>
      <c r="I501" s="47"/>
      <c r="J501" s="47"/>
      <c r="K501" s="47"/>
      <c r="L501" s="47"/>
      <c r="M501" s="47"/>
      <c r="N501" s="47"/>
      <c r="O501" s="47"/>
      <c r="P501" s="71"/>
      <c r="Q501" s="47"/>
      <c r="R501" s="47"/>
      <c r="S501" s="47"/>
      <c r="T501" s="47"/>
      <c r="U501" s="47"/>
      <c r="V501" s="47"/>
      <c r="W501" s="47"/>
      <c r="X501" s="47"/>
      <c r="Y501" s="47"/>
      <c r="Z501" s="47"/>
    </row>
    <row r="502" spans="1:26" ht="15.75" customHeight="1">
      <c r="A502" s="71"/>
      <c r="B502" s="47"/>
      <c r="C502" s="47"/>
      <c r="D502" s="47"/>
      <c r="E502" s="47"/>
      <c r="F502" s="47"/>
      <c r="G502" s="47"/>
      <c r="H502" s="47"/>
      <c r="I502" s="47"/>
      <c r="J502" s="47"/>
      <c r="K502" s="47"/>
      <c r="L502" s="47"/>
      <c r="M502" s="47"/>
      <c r="N502" s="47"/>
      <c r="O502" s="47"/>
      <c r="P502" s="71"/>
      <c r="Q502" s="47"/>
      <c r="R502" s="47"/>
      <c r="S502" s="47"/>
      <c r="T502" s="47"/>
      <c r="U502" s="47"/>
      <c r="V502" s="47"/>
      <c r="W502" s="47"/>
      <c r="X502" s="47"/>
      <c r="Y502" s="47"/>
      <c r="Z502" s="47"/>
    </row>
    <row r="503" spans="1:26" ht="15.75" customHeight="1">
      <c r="A503" s="71"/>
      <c r="B503" s="47"/>
      <c r="C503" s="47"/>
      <c r="D503" s="47"/>
      <c r="E503" s="47"/>
      <c r="F503" s="47"/>
      <c r="G503" s="47"/>
      <c r="H503" s="47"/>
      <c r="I503" s="47"/>
      <c r="J503" s="47"/>
      <c r="K503" s="47"/>
      <c r="L503" s="47"/>
      <c r="M503" s="47"/>
      <c r="N503" s="47"/>
      <c r="O503" s="47"/>
      <c r="P503" s="71"/>
      <c r="Q503" s="47"/>
      <c r="R503" s="47"/>
      <c r="S503" s="47"/>
      <c r="T503" s="47"/>
      <c r="U503" s="47"/>
      <c r="V503" s="47"/>
      <c r="W503" s="47"/>
      <c r="X503" s="47"/>
      <c r="Y503" s="47"/>
      <c r="Z503" s="47"/>
    </row>
    <row r="504" spans="1:26" ht="15.75" customHeight="1">
      <c r="A504" s="71"/>
      <c r="B504" s="47"/>
      <c r="C504" s="47"/>
      <c r="D504" s="47"/>
      <c r="E504" s="47"/>
      <c r="F504" s="47"/>
      <c r="G504" s="47"/>
      <c r="H504" s="47"/>
      <c r="I504" s="47"/>
      <c r="J504" s="47"/>
      <c r="K504" s="47"/>
      <c r="L504" s="47"/>
      <c r="M504" s="47"/>
      <c r="N504" s="47"/>
      <c r="O504" s="47"/>
      <c r="P504" s="71"/>
      <c r="Q504" s="47"/>
      <c r="R504" s="47"/>
      <c r="S504" s="47"/>
      <c r="T504" s="47"/>
      <c r="U504" s="47"/>
      <c r="V504" s="47"/>
      <c r="W504" s="47"/>
      <c r="X504" s="47"/>
      <c r="Y504" s="47"/>
      <c r="Z504" s="47"/>
    </row>
    <row r="505" spans="1:26" ht="15.75" customHeight="1">
      <c r="A505" s="71"/>
      <c r="B505" s="47"/>
      <c r="C505" s="47"/>
      <c r="D505" s="47"/>
      <c r="E505" s="47"/>
      <c r="F505" s="47"/>
      <c r="G505" s="47"/>
      <c r="H505" s="47"/>
      <c r="I505" s="47"/>
      <c r="J505" s="47"/>
      <c r="K505" s="47"/>
      <c r="L505" s="47"/>
      <c r="M505" s="47"/>
      <c r="N505" s="47"/>
      <c r="O505" s="47"/>
      <c r="P505" s="71"/>
      <c r="Q505" s="47"/>
      <c r="R505" s="47"/>
      <c r="S505" s="47"/>
      <c r="T505" s="47"/>
      <c r="U505" s="47"/>
      <c r="V505" s="47"/>
      <c r="W505" s="47"/>
      <c r="X505" s="47"/>
      <c r="Y505" s="47"/>
      <c r="Z505" s="47"/>
    </row>
    <row r="506" spans="1:26" ht="15.75" customHeight="1">
      <c r="A506" s="71"/>
      <c r="B506" s="47"/>
      <c r="C506" s="47"/>
      <c r="D506" s="47"/>
      <c r="E506" s="47"/>
      <c r="F506" s="47"/>
      <c r="G506" s="47"/>
      <c r="H506" s="47"/>
      <c r="I506" s="47"/>
      <c r="J506" s="47"/>
      <c r="K506" s="47"/>
      <c r="L506" s="47"/>
      <c r="M506" s="47"/>
      <c r="N506" s="47"/>
      <c r="O506" s="47"/>
      <c r="P506" s="71"/>
      <c r="Q506" s="47"/>
      <c r="R506" s="47"/>
      <c r="S506" s="47"/>
      <c r="T506" s="47"/>
      <c r="U506" s="47"/>
      <c r="V506" s="47"/>
      <c r="W506" s="47"/>
      <c r="X506" s="47"/>
      <c r="Y506" s="47"/>
      <c r="Z506" s="47"/>
    </row>
    <row r="507" spans="1:26" ht="15.75" customHeight="1">
      <c r="A507" s="71"/>
      <c r="B507" s="47"/>
      <c r="C507" s="47"/>
      <c r="D507" s="47"/>
      <c r="E507" s="47"/>
      <c r="F507" s="47"/>
      <c r="G507" s="47"/>
      <c r="H507" s="47"/>
      <c r="I507" s="47"/>
      <c r="J507" s="47"/>
      <c r="K507" s="47"/>
      <c r="L507" s="47"/>
      <c r="M507" s="47"/>
      <c r="N507" s="47"/>
      <c r="O507" s="47"/>
      <c r="P507" s="71"/>
      <c r="Q507" s="47"/>
      <c r="R507" s="47"/>
      <c r="S507" s="47"/>
      <c r="T507" s="47"/>
      <c r="U507" s="47"/>
      <c r="V507" s="47"/>
      <c r="W507" s="47"/>
      <c r="X507" s="47"/>
      <c r="Y507" s="47"/>
      <c r="Z507" s="47"/>
    </row>
    <row r="508" spans="1:26" ht="15.75" customHeight="1">
      <c r="A508" s="71"/>
      <c r="B508" s="47"/>
      <c r="C508" s="47"/>
      <c r="D508" s="47"/>
      <c r="E508" s="47"/>
      <c r="F508" s="47"/>
      <c r="G508" s="47"/>
      <c r="H508" s="47"/>
      <c r="I508" s="47"/>
      <c r="J508" s="47"/>
      <c r="K508" s="47"/>
      <c r="L508" s="47"/>
      <c r="M508" s="47"/>
      <c r="N508" s="47"/>
      <c r="O508" s="47"/>
      <c r="P508" s="71"/>
      <c r="Q508" s="47"/>
      <c r="R508" s="47"/>
      <c r="S508" s="47"/>
      <c r="T508" s="47"/>
      <c r="U508" s="47"/>
      <c r="V508" s="47"/>
      <c r="W508" s="47"/>
      <c r="X508" s="47"/>
      <c r="Y508" s="47"/>
      <c r="Z508" s="47"/>
    </row>
    <row r="509" spans="1:26" ht="15.75" customHeight="1">
      <c r="A509" s="71"/>
      <c r="B509" s="47"/>
      <c r="C509" s="47"/>
      <c r="D509" s="47"/>
      <c r="E509" s="47"/>
      <c r="F509" s="47"/>
      <c r="G509" s="47"/>
      <c r="H509" s="47"/>
      <c r="I509" s="47"/>
      <c r="J509" s="47"/>
      <c r="K509" s="47"/>
      <c r="L509" s="47"/>
      <c r="M509" s="47"/>
      <c r="N509" s="47"/>
      <c r="O509" s="47"/>
      <c r="P509" s="71"/>
      <c r="Q509" s="47"/>
      <c r="R509" s="47"/>
      <c r="S509" s="47"/>
      <c r="T509" s="47"/>
      <c r="U509" s="47"/>
      <c r="V509" s="47"/>
      <c r="W509" s="47"/>
      <c r="X509" s="47"/>
      <c r="Y509" s="47"/>
      <c r="Z509" s="47"/>
    </row>
    <row r="510" spans="1:26" ht="15.75" customHeight="1">
      <c r="A510" s="71"/>
      <c r="B510" s="47"/>
      <c r="C510" s="47"/>
      <c r="D510" s="47"/>
      <c r="E510" s="47"/>
      <c r="F510" s="47"/>
      <c r="G510" s="47"/>
      <c r="H510" s="47"/>
      <c r="I510" s="47"/>
      <c r="J510" s="47"/>
      <c r="K510" s="47"/>
      <c r="L510" s="47"/>
      <c r="M510" s="47"/>
      <c r="N510" s="47"/>
      <c r="O510" s="47"/>
      <c r="P510" s="71"/>
      <c r="Q510" s="47"/>
      <c r="R510" s="47"/>
      <c r="S510" s="47"/>
      <c r="T510" s="47"/>
      <c r="U510" s="47"/>
      <c r="V510" s="47"/>
      <c r="W510" s="47"/>
      <c r="X510" s="47"/>
      <c r="Y510" s="47"/>
      <c r="Z510" s="47"/>
    </row>
    <row r="511" spans="1:26" ht="15.75" customHeight="1">
      <c r="A511" s="71"/>
      <c r="B511" s="47"/>
      <c r="C511" s="47"/>
      <c r="D511" s="47"/>
      <c r="E511" s="47"/>
      <c r="F511" s="47"/>
      <c r="G511" s="47"/>
      <c r="H511" s="47"/>
      <c r="I511" s="47"/>
      <c r="J511" s="47"/>
      <c r="K511" s="47"/>
      <c r="L511" s="47"/>
      <c r="M511" s="47"/>
      <c r="N511" s="47"/>
      <c r="O511" s="47"/>
      <c r="P511" s="71"/>
      <c r="Q511" s="47"/>
      <c r="R511" s="47"/>
      <c r="S511" s="47"/>
      <c r="T511" s="47"/>
      <c r="U511" s="47"/>
      <c r="V511" s="47"/>
      <c r="W511" s="47"/>
      <c r="X511" s="47"/>
      <c r="Y511" s="47"/>
      <c r="Z511" s="47"/>
    </row>
    <row r="512" spans="1:26" ht="15.75" customHeight="1">
      <c r="A512" s="71"/>
      <c r="B512" s="47"/>
      <c r="C512" s="47"/>
      <c r="D512" s="47"/>
      <c r="E512" s="47"/>
      <c r="F512" s="47"/>
      <c r="G512" s="47"/>
      <c r="H512" s="47"/>
      <c r="I512" s="47"/>
      <c r="J512" s="47"/>
      <c r="K512" s="47"/>
      <c r="L512" s="47"/>
      <c r="M512" s="47"/>
      <c r="N512" s="47"/>
      <c r="O512" s="47"/>
      <c r="P512" s="71"/>
      <c r="Q512" s="47"/>
      <c r="R512" s="47"/>
      <c r="S512" s="47"/>
      <c r="T512" s="47"/>
      <c r="U512" s="47"/>
      <c r="V512" s="47"/>
      <c r="W512" s="47"/>
      <c r="X512" s="47"/>
      <c r="Y512" s="47"/>
      <c r="Z512" s="47"/>
    </row>
    <row r="513" spans="1:26" ht="15.75" customHeight="1">
      <c r="A513" s="71"/>
      <c r="B513" s="47"/>
      <c r="C513" s="47"/>
      <c r="D513" s="47"/>
      <c r="E513" s="47"/>
      <c r="F513" s="47"/>
      <c r="G513" s="47"/>
      <c r="H513" s="47"/>
      <c r="I513" s="47"/>
      <c r="J513" s="47"/>
      <c r="K513" s="47"/>
      <c r="L513" s="47"/>
      <c r="M513" s="47"/>
      <c r="N513" s="47"/>
      <c r="O513" s="47"/>
      <c r="P513" s="71"/>
      <c r="Q513" s="47"/>
      <c r="R513" s="47"/>
      <c r="S513" s="47"/>
      <c r="T513" s="47"/>
      <c r="U513" s="47"/>
      <c r="V513" s="47"/>
      <c r="W513" s="47"/>
      <c r="X513" s="47"/>
      <c r="Y513" s="47"/>
      <c r="Z513" s="47"/>
    </row>
    <row r="514" spans="1:26" ht="15.75" customHeight="1">
      <c r="A514" s="71"/>
      <c r="B514" s="47"/>
      <c r="C514" s="47"/>
      <c r="D514" s="47"/>
      <c r="E514" s="47"/>
      <c r="F514" s="47"/>
      <c r="G514" s="47"/>
      <c r="H514" s="47"/>
      <c r="I514" s="47"/>
      <c r="J514" s="47"/>
      <c r="K514" s="47"/>
      <c r="L514" s="47"/>
      <c r="M514" s="47"/>
      <c r="N514" s="47"/>
      <c r="O514" s="47"/>
      <c r="P514" s="71"/>
      <c r="Q514" s="47"/>
      <c r="R514" s="47"/>
      <c r="S514" s="47"/>
      <c r="T514" s="47"/>
      <c r="U514" s="47"/>
      <c r="V514" s="47"/>
      <c r="W514" s="47"/>
      <c r="X514" s="47"/>
      <c r="Y514" s="47"/>
      <c r="Z514" s="47"/>
    </row>
    <row r="515" spans="1:26" ht="15.75" customHeight="1">
      <c r="A515" s="71"/>
      <c r="B515" s="47"/>
      <c r="C515" s="47"/>
      <c r="D515" s="47"/>
      <c r="E515" s="47"/>
      <c r="F515" s="47"/>
      <c r="G515" s="47"/>
      <c r="H515" s="47"/>
      <c r="I515" s="47"/>
      <c r="J515" s="47"/>
      <c r="K515" s="47"/>
      <c r="L515" s="47"/>
      <c r="M515" s="47"/>
      <c r="N515" s="47"/>
      <c r="O515" s="47"/>
      <c r="P515" s="71"/>
      <c r="Q515" s="47"/>
      <c r="R515" s="47"/>
      <c r="S515" s="47"/>
      <c r="T515" s="47"/>
      <c r="U515" s="47"/>
      <c r="V515" s="47"/>
      <c r="W515" s="47"/>
      <c r="X515" s="47"/>
      <c r="Y515" s="47"/>
      <c r="Z515" s="47"/>
    </row>
    <row r="516" spans="1:26" ht="15.75" customHeight="1">
      <c r="A516" s="71"/>
      <c r="B516" s="47"/>
      <c r="C516" s="47"/>
      <c r="D516" s="47"/>
      <c r="E516" s="47"/>
      <c r="F516" s="47"/>
      <c r="G516" s="47"/>
      <c r="H516" s="47"/>
      <c r="I516" s="47"/>
      <c r="J516" s="47"/>
      <c r="K516" s="47"/>
      <c r="L516" s="47"/>
      <c r="M516" s="47"/>
      <c r="N516" s="47"/>
      <c r="O516" s="47"/>
      <c r="P516" s="71"/>
      <c r="Q516" s="47"/>
      <c r="R516" s="47"/>
      <c r="S516" s="47"/>
      <c r="T516" s="47"/>
      <c r="U516" s="47"/>
      <c r="V516" s="47"/>
      <c r="W516" s="47"/>
      <c r="X516" s="47"/>
      <c r="Y516" s="47"/>
      <c r="Z516" s="47"/>
    </row>
    <row r="517" spans="1:26" ht="15.75" customHeight="1">
      <c r="A517" s="71"/>
      <c r="B517" s="47"/>
      <c r="C517" s="47"/>
      <c r="D517" s="47"/>
      <c r="E517" s="47"/>
      <c r="F517" s="47"/>
      <c r="G517" s="47"/>
      <c r="H517" s="47"/>
      <c r="I517" s="47"/>
      <c r="J517" s="47"/>
      <c r="K517" s="47"/>
      <c r="L517" s="47"/>
      <c r="M517" s="47"/>
      <c r="N517" s="47"/>
      <c r="O517" s="47"/>
      <c r="P517" s="71"/>
      <c r="Q517" s="47"/>
      <c r="R517" s="47"/>
      <c r="S517" s="47"/>
      <c r="T517" s="47"/>
      <c r="U517" s="47"/>
      <c r="V517" s="47"/>
      <c r="W517" s="47"/>
      <c r="X517" s="47"/>
      <c r="Y517" s="47"/>
      <c r="Z517" s="47"/>
    </row>
    <row r="518" spans="1:26" ht="15.75" customHeight="1">
      <c r="A518" s="71"/>
      <c r="B518" s="47"/>
      <c r="C518" s="47"/>
      <c r="D518" s="47"/>
      <c r="E518" s="47"/>
      <c r="F518" s="47"/>
      <c r="G518" s="47"/>
      <c r="H518" s="47"/>
      <c r="I518" s="47"/>
      <c r="J518" s="47"/>
      <c r="K518" s="47"/>
      <c r="L518" s="47"/>
      <c r="M518" s="47"/>
      <c r="N518" s="47"/>
      <c r="O518" s="47"/>
      <c r="P518" s="71"/>
      <c r="Q518" s="47"/>
      <c r="R518" s="47"/>
      <c r="S518" s="47"/>
      <c r="T518" s="47"/>
      <c r="U518" s="47"/>
      <c r="V518" s="47"/>
      <c r="W518" s="47"/>
      <c r="X518" s="47"/>
      <c r="Y518" s="47"/>
      <c r="Z518" s="47"/>
    </row>
    <row r="519" spans="1:26" ht="15.75" customHeight="1">
      <c r="A519" s="71"/>
      <c r="B519" s="47"/>
      <c r="C519" s="47"/>
      <c r="D519" s="47"/>
      <c r="E519" s="47"/>
      <c r="F519" s="47"/>
      <c r="G519" s="47"/>
      <c r="H519" s="47"/>
      <c r="I519" s="47"/>
      <c r="J519" s="47"/>
      <c r="K519" s="47"/>
      <c r="L519" s="47"/>
      <c r="M519" s="47"/>
      <c r="N519" s="47"/>
      <c r="O519" s="47"/>
      <c r="P519" s="71"/>
      <c r="Q519" s="47"/>
      <c r="R519" s="47"/>
      <c r="S519" s="47"/>
      <c r="T519" s="47"/>
      <c r="U519" s="47"/>
      <c r="V519" s="47"/>
      <c r="W519" s="47"/>
      <c r="X519" s="47"/>
      <c r="Y519" s="47"/>
      <c r="Z519" s="47"/>
    </row>
    <row r="520" spans="1:26" ht="15.75" customHeight="1">
      <c r="A520" s="71"/>
      <c r="B520" s="47"/>
      <c r="C520" s="47"/>
      <c r="D520" s="47"/>
      <c r="E520" s="47"/>
      <c r="F520" s="47"/>
      <c r="G520" s="47"/>
      <c r="H520" s="47"/>
      <c r="I520" s="47"/>
      <c r="J520" s="47"/>
      <c r="K520" s="47"/>
      <c r="L520" s="47"/>
      <c r="M520" s="47"/>
      <c r="N520" s="47"/>
      <c r="O520" s="47"/>
      <c r="P520" s="71"/>
      <c r="Q520" s="47"/>
      <c r="R520" s="47"/>
      <c r="S520" s="47"/>
      <c r="T520" s="47"/>
      <c r="U520" s="47"/>
      <c r="V520" s="47"/>
      <c r="W520" s="47"/>
      <c r="X520" s="47"/>
      <c r="Y520" s="47"/>
      <c r="Z520" s="47"/>
    </row>
    <row r="521" spans="1:26" ht="15.75" customHeight="1">
      <c r="A521" s="71"/>
      <c r="B521" s="47"/>
      <c r="C521" s="47"/>
      <c r="D521" s="47"/>
      <c r="E521" s="47"/>
      <c r="F521" s="47"/>
      <c r="G521" s="47"/>
      <c r="H521" s="47"/>
      <c r="I521" s="47"/>
      <c r="J521" s="47"/>
      <c r="K521" s="47"/>
      <c r="L521" s="47"/>
      <c r="M521" s="47"/>
      <c r="N521" s="47"/>
      <c r="O521" s="47"/>
      <c r="P521" s="71"/>
      <c r="Q521" s="47"/>
      <c r="R521" s="47"/>
      <c r="S521" s="47"/>
      <c r="T521" s="47"/>
      <c r="U521" s="47"/>
      <c r="V521" s="47"/>
      <c r="W521" s="47"/>
      <c r="X521" s="47"/>
      <c r="Y521" s="47"/>
      <c r="Z521" s="47"/>
    </row>
    <row r="522" spans="1:26" ht="15.75" customHeight="1">
      <c r="A522" s="71"/>
      <c r="B522" s="47"/>
      <c r="C522" s="47"/>
      <c r="D522" s="47"/>
      <c r="E522" s="47"/>
      <c r="F522" s="47"/>
      <c r="G522" s="47"/>
      <c r="H522" s="47"/>
      <c r="I522" s="47"/>
      <c r="J522" s="47"/>
      <c r="K522" s="47"/>
      <c r="L522" s="47"/>
      <c r="M522" s="47"/>
      <c r="N522" s="47"/>
      <c r="O522" s="47"/>
      <c r="P522" s="71"/>
      <c r="Q522" s="47"/>
      <c r="R522" s="47"/>
      <c r="S522" s="47"/>
      <c r="T522" s="47"/>
      <c r="U522" s="47"/>
      <c r="V522" s="47"/>
      <c r="W522" s="47"/>
      <c r="X522" s="47"/>
      <c r="Y522" s="47"/>
      <c r="Z522" s="47"/>
    </row>
    <row r="523" spans="1:26" ht="15.75" customHeight="1">
      <c r="A523" s="71"/>
      <c r="B523" s="47"/>
      <c r="C523" s="47"/>
      <c r="D523" s="47"/>
      <c r="E523" s="47"/>
      <c r="F523" s="47"/>
      <c r="G523" s="47"/>
      <c r="H523" s="47"/>
      <c r="I523" s="47"/>
      <c r="J523" s="47"/>
      <c r="K523" s="47"/>
      <c r="L523" s="47"/>
      <c r="M523" s="47"/>
      <c r="N523" s="47"/>
      <c r="O523" s="47"/>
      <c r="P523" s="71"/>
      <c r="Q523" s="47"/>
      <c r="R523" s="47"/>
      <c r="S523" s="47"/>
      <c r="T523" s="47"/>
      <c r="U523" s="47"/>
      <c r="V523" s="47"/>
      <c r="W523" s="47"/>
      <c r="X523" s="47"/>
      <c r="Y523" s="47"/>
      <c r="Z523" s="47"/>
    </row>
    <row r="524" spans="1:26" ht="15.75" customHeight="1">
      <c r="A524" s="71"/>
      <c r="B524" s="47"/>
      <c r="C524" s="47"/>
      <c r="D524" s="47"/>
      <c r="E524" s="47"/>
      <c r="F524" s="47"/>
      <c r="G524" s="47"/>
      <c r="H524" s="47"/>
      <c r="I524" s="47"/>
      <c r="J524" s="47"/>
      <c r="K524" s="47"/>
      <c r="L524" s="47"/>
      <c r="M524" s="47"/>
      <c r="N524" s="47"/>
      <c r="O524" s="47"/>
      <c r="P524" s="71"/>
      <c r="Q524" s="47"/>
      <c r="R524" s="47"/>
      <c r="S524" s="47"/>
      <c r="T524" s="47"/>
      <c r="U524" s="47"/>
      <c r="V524" s="47"/>
      <c r="W524" s="47"/>
      <c r="X524" s="47"/>
      <c r="Y524" s="47"/>
      <c r="Z524" s="47"/>
    </row>
    <row r="525" spans="1:26" ht="15.75" customHeight="1">
      <c r="A525" s="71"/>
      <c r="B525" s="47"/>
      <c r="C525" s="47"/>
      <c r="D525" s="47"/>
      <c r="E525" s="47"/>
      <c r="F525" s="47"/>
      <c r="G525" s="47"/>
      <c r="H525" s="47"/>
      <c r="I525" s="47"/>
      <c r="J525" s="47"/>
      <c r="K525" s="47"/>
      <c r="L525" s="47"/>
      <c r="M525" s="47"/>
      <c r="N525" s="47"/>
      <c r="O525" s="47"/>
      <c r="P525" s="71"/>
      <c r="Q525" s="47"/>
      <c r="R525" s="47"/>
      <c r="S525" s="47"/>
      <c r="T525" s="47"/>
      <c r="U525" s="47"/>
      <c r="V525" s="47"/>
      <c r="W525" s="47"/>
      <c r="X525" s="47"/>
      <c r="Y525" s="47"/>
      <c r="Z525" s="47"/>
    </row>
    <row r="526" spans="1:26" ht="15.75" customHeight="1">
      <c r="A526" s="71"/>
      <c r="B526" s="47"/>
      <c r="C526" s="47"/>
      <c r="D526" s="47"/>
      <c r="E526" s="47"/>
      <c r="F526" s="47"/>
      <c r="G526" s="47"/>
      <c r="H526" s="47"/>
      <c r="I526" s="47"/>
      <c r="J526" s="47"/>
      <c r="K526" s="47"/>
      <c r="L526" s="47"/>
      <c r="M526" s="47"/>
      <c r="N526" s="47"/>
      <c r="O526" s="47"/>
      <c r="P526" s="71"/>
      <c r="Q526" s="47"/>
      <c r="R526" s="47"/>
      <c r="S526" s="47"/>
      <c r="T526" s="47"/>
      <c r="U526" s="47"/>
      <c r="V526" s="47"/>
      <c r="W526" s="47"/>
      <c r="X526" s="47"/>
      <c r="Y526" s="47"/>
      <c r="Z526" s="47"/>
    </row>
    <row r="527" spans="1:26" ht="15.75" customHeight="1">
      <c r="A527" s="71"/>
      <c r="B527" s="47"/>
      <c r="C527" s="47"/>
      <c r="D527" s="47"/>
      <c r="E527" s="47"/>
      <c r="F527" s="47"/>
      <c r="G527" s="47"/>
      <c r="H527" s="47"/>
      <c r="I527" s="47"/>
      <c r="J527" s="47"/>
      <c r="K527" s="47"/>
      <c r="L527" s="47"/>
      <c r="M527" s="47"/>
      <c r="N527" s="47"/>
      <c r="O527" s="47"/>
      <c r="P527" s="71"/>
      <c r="Q527" s="47"/>
      <c r="R527" s="47"/>
      <c r="S527" s="47"/>
      <c r="T527" s="47"/>
      <c r="U527" s="47"/>
      <c r="V527" s="47"/>
      <c r="W527" s="47"/>
      <c r="X527" s="47"/>
      <c r="Y527" s="47"/>
      <c r="Z527" s="47"/>
    </row>
    <row r="528" spans="1:26" ht="15.75" customHeight="1">
      <c r="A528" s="71"/>
      <c r="B528" s="47"/>
      <c r="C528" s="47"/>
      <c r="D528" s="47"/>
      <c r="E528" s="47"/>
      <c r="F528" s="47"/>
      <c r="G528" s="47"/>
      <c r="H528" s="47"/>
      <c r="I528" s="47"/>
      <c r="J528" s="47"/>
      <c r="K528" s="47"/>
      <c r="L528" s="47"/>
      <c r="M528" s="47"/>
      <c r="N528" s="47"/>
      <c r="O528" s="47"/>
      <c r="P528" s="71"/>
      <c r="Q528" s="47"/>
      <c r="R528" s="47"/>
      <c r="S528" s="47"/>
      <c r="T528" s="47"/>
      <c r="U528" s="47"/>
      <c r="V528" s="47"/>
      <c r="W528" s="47"/>
      <c r="X528" s="47"/>
      <c r="Y528" s="47"/>
      <c r="Z528" s="47"/>
    </row>
    <row r="529" spans="1:26" ht="15.75" customHeight="1">
      <c r="A529" s="71"/>
      <c r="B529" s="47"/>
      <c r="C529" s="47"/>
      <c r="D529" s="47"/>
      <c r="E529" s="47"/>
      <c r="F529" s="47"/>
      <c r="G529" s="47"/>
      <c r="H529" s="47"/>
      <c r="I529" s="47"/>
      <c r="J529" s="47"/>
      <c r="K529" s="47"/>
      <c r="L529" s="47"/>
      <c r="M529" s="47"/>
      <c r="N529" s="47"/>
      <c r="O529" s="47"/>
      <c r="P529" s="71"/>
      <c r="Q529" s="47"/>
      <c r="R529" s="47"/>
      <c r="S529" s="47"/>
      <c r="T529" s="47"/>
      <c r="U529" s="47"/>
      <c r="V529" s="47"/>
      <c r="W529" s="47"/>
      <c r="X529" s="47"/>
      <c r="Y529" s="47"/>
      <c r="Z529" s="47"/>
    </row>
    <row r="530" spans="1:26" ht="15.75" customHeight="1">
      <c r="A530" s="71"/>
      <c r="B530" s="47"/>
      <c r="C530" s="47"/>
      <c r="D530" s="47"/>
      <c r="E530" s="47"/>
      <c r="F530" s="47"/>
      <c r="G530" s="47"/>
      <c r="H530" s="47"/>
      <c r="I530" s="47"/>
      <c r="J530" s="47"/>
      <c r="K530" s="47"/>
      <c r="L530" s="47"/>
      <c r="M530" s="47"/>
      <c r="N530" s="47"/>
      <c r="O530" s="47"/>
      <c r="P530" s="71"/>
      <c r="Q530" s="47"/>
      <c r="R530" s="47"/>
      <c r="S530" s="47"/>
      <c r="T530" s="47"/>
      <c r="U530" s="47"/>
      <c r="V530" s="47"/>
      <c r="W530" s="47"/>
      <c r="X530" s="47"/>
      <c r="Y530" s="47"/>
      <c r="Z530" s="47"/>
    </row>
    <row r="531" spans="1:26" ht="15.75" customHeight="1">
      <c r="A531" s="71"/>
      <c r="B531" s="47"/>
      <c r="C531" s="47"/>
      <c r="D531" s="47"/>
      <c r="E531" s="47"/>
      <c r="F531" s="47"/>
      <c r="G531" s="47"/>
      <c r="H531" s="47"/>
      <c r="I531" s="47"/>
      <c r="J531" s="47"/>
      <c r="K531" s="47"/>
      <c r="L531" s="47"/>
      <c r="M531" s="47"/>
      <c r="N531" s="47"/>
      <c r="O531" s="47"/>
      <c r="P531" s="71"/>
      <c r="Q531" s="47"/>
      <c r="R531" s="47"/>
      <c r="S531" s="47"/>
      <c r="T531" s="47"/>
      <c r="U531" s="47"/>
      <c r="V531" s="47"/>
      <c r="W531" s="47"/>
      <c r="X531" s="47"/>
      <c r="Y531" s="47"/>
      <c r="Z531" s="47"/>
    </row>
    <row r="532" spans="1:26" ht="15.75" customHeight="1">
      <c r="A532" s="71"/>
      <c r="B532" s="47"/>
      <c r="C532" s="47"/>
      <c r="D532" s="47"/>
      <c r="E532" s="47"/>
      <c r="F532" s="47"/>
      <c r="G532" s="47"/>
      <c r="H532" s="47"/>
      <c r="I532" s="47"/>
      <c r="J532" s="47"/>
      <c r="K532" s="47"/>
      <c r="L532" s="47"/>
      <c r="M532" s="47"/>
      <c r="N532" s="47"/>
      <c r="O532" s="47"/>
      <c r="P532" s="71"/>
      <c r="Q532" s="47"/>
      <c r="R532" s="47"/>
      <c r="S532" s="47"/>
      <c r="T532" s="47"/>
      <c r="U532" s="47"/>
      <c r="V532" s="47"/>
      <c r="W532" s="47"/>
      <c r="X532" s="47"/>
      <c r="Y532" s="47"/>
      <c r="Z532" s="47"/>
    </row>
    <row r="533" spans="1:26" ht="15.75" customHeight="1">
      <c r="A533" s="71"/>
      <c r="B533" s="47"/>
      <c r="C533" s="47"/>
      <c r="D533" s="47"/>
      <c r="E533" s="47"/>
      <c r="F533" s="47"/>
      <c r="G533" s="47"/>
      <c r="H533" s="47"/>
      <c r="I533" s="47"/>
      <c r="J533" s="47"/>
      <c r="K533" s="47"/>
      <c r="L533" s="47"/>
      <c r="M533" s="47"/>
      <c r="N533" s="47"/>
      <c r="O533" s="47"/>
      <c r="P533" s="71"/>
      <c r="Q533" s="47"/>
      <c r="R533" s="47"/>
      <c r="S533" s="47"/>
      <c r="T533" s="47"/>
      <c r="U533" s="47"/>
      <c r="V533" s="47"/>
      <c r="W533" s="47"/>
      <c r="X533" s="47"/>
      <c r="Y533" s="47"/>
      <c r="Z533" s="47"/>
    </row>
    <row r="534" spans="1:26" ht="15.75" customHeight="1">
      <c r="A534" s="71"/>
      <c r="B534" s="47"/>
      <c r="C534" s="47"/>
      <c r="D534" s="47"/>
      <c r="E534" s="47"/>
      <c r="F534" s="47"/>
      <c r="G534" s="47"/>
      <c r="H534" s="47"/>
      <c r="I534" s="47"/>
      <c r="J534" s="47"/>
      <c r="K534" s="47"/>
      <c r="L534" s="47"/>
      <c r="M534" s="47"/>
      <c r="N534" s="47"/>
      <c r="O534" s="47"/>
      <c r="P534" s="71"/>
      <c r="Q534" s="47"/>
      <c r="R534" s="47"/>
      <c r="S534" s="47"/>
      <c r="T534" s="47"/>
      <c r="U534" s="47"/>
      <c r="V534" s="47"/>
      <c r="W534" s="47"/>
      <c r="X534" s="47"/>
      <c r="Y534" s="47"/>
      <c r="Z534" s="47"/>
    </row>
    <row r="535" spans="1:26" ht="15.75" customHeight="1">
      <c r="A535" s="71"/>
      <c r="B535" s="47"/>
      <c r="C535" s="47"/>
      <c r="D535" s="47"/>
      <c r="E535" s="47"/>
      <c r="F535" s="47"/>
      <c r="G535" s="47"/>
      <c r="H535" s="47"/>
      <c r="I535" s="47"/>
      <c r="J535" s="47"/>
      <c r="K535" s="47"/>
      <c r="L535" s="47"/>
      <c r="M535" s="47"/>
      <c r="N535" s="47"/>
      <c r="O535" s="47"/>
      <c r="P535" s="71"/>
      <c r="Q535" s="47"/>
      <c r="R535" s="47"/>
      <c r="S535" s="47"/>
      <c r="T535" s="47"/>
      <c r="U535" s="47"/>
      <c r="V535" s="47"/>
      <c r="W535" s="47"/>
      <c r="X535" s="47"/>
      <c r="Y535" s="47"/>
      <c r="Z535" s="47"/>
    </row>
    <row r="536" spans="1:26" ht="15.75" customHeight="1">
      <c r="A536" s="71"/>
      <c r="B536" s="47"/>
      <c r="C536" s="47"/>
      <c r="D536" s="47"/>
      <c r="E536" s="47"/>
      <c r="F536" s="47"/>
      <c r="G536" s="47"/>
      <c r="H536" s="47"/>
      <c r="I536" s="47"/>
      <c r="J536" s="47"/>
      <c r="K536" s="47"/>
      <c r="L536" s="47"/>
      <c r="M536" s="47"/>
      <c r="N536" s="47"/>
      <c r="O536" s="47"/>
      <c r="P536" s="71"/>
      <c r="Q536" s="47"/>
      <c r="R536" s="47"/>
      <c r="S536" s="47"/>
      <c r="T536" s="47"/>
      <c r="U536" s="47"/>
      <c r="V536" s="47"/>
      <c r="W536" s="47"/>
      <c r="X536" s="47"/>
      <c r="Y536" s="47"/>
      <c r="Z536" s="47"/>
    </row>
    <row r="537" spans="1:26" ht="15.75" customHeight="1">
      <c r="A537" s="71"/>
      <c r="B537" s="47"/>
      <c r="C537" s="47"/>
      <c r="D537" s="47"/>
      <c r="E537" s="47"/>
      <c r="F537" s="47"/>
      <c r="G537" s="47"/>
      <c r="H537" s="47"/>
      <c r="I537" s="47"/>
      <c r="J537" s="47"/>
      <c r="K537" s="47"/>
      <c r="L537" s="47"/>
      <c r="M537" s="47"/>
      <c r="N537" s="47"/>
      <c r="O537" s="47"/>
      <c r="P537" s="71"/>
      <c r="Q537" s="47"/>
      <c r="R537" s="47"/>
      <c r="S537" s="47"/>
      <c r="T537" s="47"/>
      <c r="U537" s="47"/>
      <c r="V537" s="47"/>
      <c r="W537" s="47"/>
      <c r="X537" s="47"/>
      <c r="Y537" s="47"/>
      <c r="Z537" s="47"/>
    </row>
    <row r="538" spans="1:26" ht="15.75" customHeight="1">
      <c r="A538" s="71"/>
      <c r="B538" s="47"/>
      <c r="C538" s="47"/>
      <c r="D538" s="47"/>
      <c r="E538" s="47"/>
      <c r="F538" s="47"/>
      <c r="G538" s="47"/>
      <c r="H538" s="47"/>
      <c r="I538" s="47"/>
      <c r="J538" s="47"/>
      <c r="K538" s="47"/>
      <c r="L538" s="47"/>
      <c r="M538" s="47"/>
      <c r="N538" s="47"/>
      <c r="O538" s="47"/>
      <c r="P538" s="71"/>
      <c r="Q538" s="47"/>
      <c r="R538" s="47"/>
      <c r="S538" s="47"/>
      <c r="T538" s="47"/>
      <c r="U538" s="47"/>
      <c r="V538" s="47"/>
      <c r="W538" s="47"/>
      <c r="X538" s="47"/>
      <c r="Y538" s="47"/>
      <c r="Z538" s="47"/>
    </row>
    <row r="539" spans="1:26" ht="15.75" customHeight="1">
      <c r="A539" s="71"/>
      <c r="B539" s="47"/>
      <c r="C539" s="47"/>
      <c r="D539" s="47"/>
      <c r="E539" s="47"/>
      <c r="F539" s="47"/>
      <c r="G539" s="47"/>
      <c r="H539" s="47"/>
      <c r="I539" s="47"/>
      <c r="J539" s="47"/>
      <c r="K539" s="47"/>
      <c r="L539" s="47"/>
      <c r="M539" s="47"/>
      <c r="N539" s="47"/>
      <c r="O539" s="47"/>
      <c r="P539" s="71"/>
      <c r="Q539" s="47"/>
      <c r="R539" s="47"/>
      <c r="S539" s="47"/>
      <c r="T539" s="47"/>
      <c r="U539" s="47"/>
      <c r="V539" s="47"/>
      <c r="W539" s="47"/>
      <c r="X539" s="47"/>
      <c r="Y539" s="47"/>
      <c r="Z539" s="47"/>
    </row>
    <row r="540" spans="1:26" ht="15.75" customHeight="1">
      <c r="A540" s="71"/>
      <c r="B540" s="47"/>
      <c r="C540" s="47"/>
      <c r="D540" s="47"/>
      <c r="E540" s="47"/>
      <c r="F540" s="47"/>
      <c r="G540" s="47"/>
      <c r="H540" s="47"/>
      <c r="I540" s="47"/>
      <c r="J540" s="47"/>
      <c r="K540" s="47"/>
      <c r="L540" s="47"/>
      <c r="M540" s="47"/>
      <c r="N540" s="47"/>
      <c r="O540" s="47"/>
      <c r="P540" s="71"/>
      <c r="Q540" s="47"/>
      <c r="R540" s="47"/>
      <c r="S540" s="47"/>
      <c r="T540" s="47"/>
      <c r="U540" s="47"/>
      <c r="V540" s="47"/>
      <c r="W540" s="47"/>
      <c r="X540" s="47"/>
      <c r="Y540" s="47"/>
      <c r="Z540" s="47"/>
    </row>
    <row r="541" spans="1:26" ht="15.75" customHeight="1">
      <c r="A541" s="71"/>
      <c r="B541" s="47"/>
      <c r="C541" s="47"/>
      <c r="D541" s="47"/>
      <c r="E541" s="47"/>
      <c r="F541" s="47"/>
      <c r="G541" s="47"/>
      <c r="H541" s="47"/>
      <c r="I541" s="47"/>
      <c r="J541" s="47"/>
      <c r="K541" s="47"/>
      <c r="L541" s="47"/>
      <c r="M541" s="47"/>
      <c r="N541" s="47"/>
      <c r="O541" s="47"/>
      <c r="P541" s="71"/>
      <c r="Q541" s="47"/>
      <c r="R541" s="47"/>
      <c r="S541" s="47"/>
      <c r="T541" s="47"/>
      <c r="U541" s="47"/>
      <c r="V541" s="47"/>
      <c r="W541" s="47"/>
      <c r="X541" s="47"/>
      <c r="Y541" s="47"/>
      <c r="Z541" s="47"/>
    </row>
    <row r="542" spans="1:26" ht="15.75" customHeight="1">
      <c r="A542" s="71"/>
      <c r="B542" s="47"/>
      <c r="C542" s="47"/>
      <c r="D542" s="47"/>
      <c r="E542" s="47"/>
      <c r="F542" s="47"/>
      <c r="G542" s="47"/>
      <c r="H542" s="47"/>
      <c r="I542" s="47"/>
      <c r="J542" s="47"/>
      <c r="K542" s="47"/>
      <c r="L542" s="47"/>
      <c r="M542" s="47"/>
      <c r="N542" s="47"/>
      <c r="O542" s="47"/>
      <c r="P542" s="71"/>
      <c r="Q542" s="47"/>
      <c r="R542" s="47"/>
      <c r="S542" s="47"/>
      <c r="T542" s="47"/>
      <c r="U542" s="47"/>
      <c r="V542" s="47"/>
      <c r="W542" s="47"/>
      <c r="X542" s="47"/>
      <c r="Y542" s="47"/>
      <c r="Z542" s="47"/>
    </row>
    <row r="543" spans="1:26" ht="15.75" customHeight="1">
      <c r="A543" s="71"/>
      <c r="B543" s="47"/>
      <c r="C543" s="47"/>
      <c r="D543" s="47"/>
      <c r="E543" s="47"/>
      <c r="F543" s="47"/>
      <c r="G543" s="47"/>
      <c r="H543" s="47"/>
      <c r="I543" s="47"/>
      <c r="J543" s="47"/>
      <c r="K543" s="47"/>
      <c r="L543" s="47"/>
      <c r="M543" s="47"/>
      <c r="N543" s="47"/>
      <c r="O543" s="47"/>
      <c r="P543" s="71"/>
      <c r="Q543" s="47"/>
      <c r="R543" s="47"/>
      <c r="S543" s="47"/>
      <c r="T543" s="47"/>
      <c r="U543" s="47"/>
      <c r="V543" s="47"/>
      <c r="W543" s="47"/>
      <c r="X543" s="47"/>
      <c r="Y543" s="47"/>
      <c r="Z543" s="47"/>
    </row>
    <row r="544" spans="1:26" ht="15.75" customHeight="1">
      <c r="A544" s="71"/>
      <c r="B544" s="47"/>
      <c r="C544" s="47"/>
      <c r="D544" s="47"/>
      <c r="E544" s="47"/>
      <c r="F544" s="47"/>
      <c r="G544" s="47"/>
      <c r="H544" s="47"/>
      <c r="I544" s="47"/>
      <c r="J544" s="47"/>
      <c r="K544" s="47"/>
      <c r="L544" s="47"/>
      <c r="M544" s="47"/>
      <c r="N544" s="47"/>
      <c r="O544" s="47"/>
      <c r="P544" s="71"/>
      <c r="Q544" s="47"/>
      <c r="R544" s="47"/>
      <c r="S544" s="47"/>
      <c r="T544" s="47"/>
      <c r="U544" s="47"/>
      <c r="V544" s="47"/>
      <c r="W544" s="47"/>
      <c r="X544" s="47"/>
      <c r="Y544" s="47"/>
      <c r="Z544" s="47"/>
    </row>
    <row r="545" spans="1:26" ht="15.75" customHeight="1">
      <c r="A545" s="71"/>
      <c r="B545" s="47"/>
      <c r="C545" s="47"/>
      <c r="D545" s="47"/>
      <c r="E545" s="47"/>
      <c r="F545" s="47"/>
      <c r="G545" s="47"/>
      <c r="H545" s="47"/>
      <c r="I545" s="47"/>
      <c r="J545" s="47"/>
      <c r="K545" s="47"/>
      <c r="L545" s="47"/>
      <c r="M545" s="47"/>
      <c r="N545" s="47"/>
      <c r="O545" s="47"/>
      <c r="P545" s="71"/>
      <c r="Q545" s="47"/>
      <c r="R545" s="47"/>
      <c r="S545" s="47"/>
      <c r="T545" s="47"/>
      <c r="U545" s="47"/>
      <c r="V545" s="47"/>
      <c r="W545" s="47"/>
      <c r="X545" s="47"/>
      <c r="Y545" s="47"/>
      <c r="Z545" s="47"/>
    </row>
    <row r="546" spans="1:26" ht="15.75" customHeight="1">
      <c r="A546" s="71"/>
      <c r="B546" s="47"/>
      <c r="C546" s="47"/>
      <c r="D546" s="47"/>
      <c r="E546" s="47"/>
      <c r="F546" s="47"/>
      <c r="G546" s="47"/>
      <c r="H546" s="47"/>
      <c r="I546" s="47"/>
      <c r="J546" s="47"/>
      <c r="K546" s="47"/>
      <c r="L546" s="47"/>
      <c r="M546" s="47"/>
      <c r="N546" s="47"/>
      <c r="O546" s="47"/>
      <c r="P546" s="71"/>
      <c r="Q546" s="47"/>
      <c r="R546" s="47"/>
      <c r="S546" s="47"/>
      <c r="T546" s="47"/>
      <c r="U546" s="47"/>
      <c r="V546" s="47"/>
      <c r="W546" s="47"/>
      <c r="X546" s="47"/>
      <c r="Y546" s="47"/>
      <c r="Z546" s="47"/>
    </row>
    <row r="547" spans="1:26" ht="15.75" customHeight="1">
      <c r="A547" s="71"/>
      <c r="B547" s="47"/>
      <c r="C547" s="47"/>
      <c r="D547" s="47"/>
      <c r="E547" s="47"/>
      <c r="F547" s="47"/>
      <c r="G547" s="47"/>
      <c r="H547" s="47"/>
      <c r="I547" s="47"/>
      <c r="J547" s="47"/>
      <c r="K547" s="47"/>
      <c r="L547" s="47"/>
      <c r="M547" s="47"/>
      <c r="N547" s="47"/>
      <c r="O547" s="47"/>
      <c r="P547" s="71"/>
      <c r="Q547" s="47"/>
      <c r="R547" s="47"/>
      <c r="S547" s="47"/>
      <c r="T547" s="47"/>
      <c r="U547" s="47"/>
      <c r="V547" s="47"/>
      <c r="W547" s="47"/>
      <c r="X547" s="47"/>
      <c r="Y547" s="47"/>
      <c r="Z547" s="47"/>
    </row>
    <row r="548" spans="1:26" ht="15.75" customHeight="1">
      <c r="A548" s="71"/>
      <c r="B548" s="47"/>
      <c r="C548" s="47"/>
      <c r="D548" s="47"/>
      <c r="E548" s="47"/>
      <c r="F548" s="47"/>
      <c r="G548" s="47"/>
      <c r="H548" s="47"/>
      <c r="I548" s="47"/>
      <c r="J548" s="47"/>
      <c r="K548" s="47"/>
      <c r="L548" s="47"/>
      <c r="M548" s="47"/>
      <c r="N548" s="47"/>
      <c r="O548" s="47"/>
      <c r="P548" s="71"/>
      <c r="Q548" s="47"/>
      <c r="R548" s="47"/>
      <c r="S548" s="47"/>
      <c r="T548" s="47"/>
      <c r="U548" s="47"/>
      <c r="V548" s="47"/>
      <c r="W548" s="47"/>
      <c r="X548" s="47"/>
      <c r="Y548" s="47"/>
      <c r="Z548" s="47"/>
    </row>
    <row r="549" spans="1:26" ht="15.75" customHeight="1">
      <c r="A549" s="71"/>
      <c r="B549" s="47"/>
      <c r="C549" s="47"/>
      <c r="D549" s="47"/>
      <c r="E549" s="47"/>
      <c r="F549" s="47"/>
      <c r="G549" s="47"/>
      <c r="H549" s="47"/>
      <c r="I549" s="47"/>
      <c r="J549" s="47"/>
      <c r="K549" s="47"/>
      <c r="L549" s="47"/>
      <c r="M549" s="47"/>
      <c r="N549" s="47"/>
      <c r="O549" s="47"/>
      <c r="P549" s="71"/>
      <c r="Q549" s="47"/>
      <c r="R549" s="47"/>
      <c r="S549" s="47"/>
      <c r="T549" s="47"/>
      <c r="U549" s="47"/>
      <c r="V549" s="47"/>
      <c r="W549" s="47"/>
      <c r="X549" s="47"/>
      <c r="Y549" s="47"/>
      <c r="Z549" s="47"/>
    </row>
    <row r="550" spans="1:26" ht="15.75" customHeight="1">
      <c r="A550" s="71"/>
      <c r="B550" s="47"/>
      <c r="C550" s="47"/>
      <c r="D550" s="47"/>
      <c r="E550" s="47"/>
      <c r="F550" s="47"/>
      <c r="G550" s="47"/>
      <c r="H550" s="47"/>
      <c r="I550" s="47"/>
      <c r="J550" s="47"/>
      <c r="K550" s="47"/>
      <c r="L550" s="47"/>
      <c r="M550" s="47"/>
      <c r="N550" s="47"/>
      <c r="O550" s="47"/>
      <c r="P550" s="71"/>
      <c r="Q550" s="47"/>
      <c r="R550" s="47"/>
      <c r="S550" s="47"/>
      <c r="T550" s="47"/>
      <c r="U550" s="47"/>
      <c r="V550" s="47"/>
      <c r="W550" s="47"/>
      <c r="X550" s="47"/>
      <c r="Y550" s="47"/>
      <c r="Z550" s="47"/>
    </row>
    <row r="551" spans="1:26" ht="15.75" customHeight="1">
      <c r="A551" s="71"/>
      <c r="B551" s="47"/>
      <c r="C551" s="47"/>
      <c r="D551" s="47"/>
      <c r="E551" s="47"/>
      <c r="F551" s="47"/>
      <c r="G551" s="47"/>
      <c r="H551" s="47"/>
      <c r="I551" s="47"/>
      <c r="J551" s="47"/>
      <c r="K551" s="47"/>
      <c r="L551" s="47"/>
      <c r="M551" s="47"/>
      <c r="N551" s="47"/>
      <c r="O551" s="47"/>
      <c r="P551" s="71"/>
      <c r="Q551" s="47"/>
      <c r="R551" s="47"/>
      <c r="S551" s="47"/>
      <c r="T551" s="47"/>
      <c r="U551" s="47"/>
      <c r="V551" s="47"/>
      <c r="W551" s="47"/>
      <c r="X551" s="47"/>
      <c r="Y551" s="47"/>
      <c r="Z551" s="47"/>
    </row>
    <row r="552" spans="1:26" ht="15.75" customHeight="1">
      <c r="A552" s="71"/>
      <c r="B552" s="47"/>
      <c r="C552" s="47"/>
      <c r="D552" s="47"/>
      <c r="E552" s="47"/>
      <c r="F552" s="47"/>
      <c r="G552" s="47"/>
      <c r="H552" s="47"/>
      <c r="I552" s="47"/>
      <c r="J552" s="47"/>
      <c r="K552" s="47"/>
      <c r="L552" s="47"/>
      <c r="M552" s="47"/>
      <c r="N552" s="47"/>
      <c r="O552" s="47"/>
      <c r="P552" s="71"/>
      <c r="Q552" s="47"/>
      <c r="R552" s="47"/>
      <c r="S552" s="47"/>
      <c r="T552" s="47"/>
      <c r="U552" s="47"/>
      <c r="V552" s="47"/>
      <c r="W552" s="47"/>
      <c r="X552" s="47"/>
      <c r="Y552" s="47"/>
      <c r="Z552" s="47"/>
    </row>
    <row r="553" spans="1:26" ht="15.75" customHeight="1">
      <c r="A553" s="71"/>
      <c r="B553" s="47"/>
      <c r="C553" s="47"/>
      <c r="D553" s="47"/>
      <c r="E553" s="47"/>
      <c r="F553" s="47"/>
      <c r="G553" s="47"/>
      <c r="H553" s="47"/>
      <c r="I553" s="47"/>
      <c r="J553" s="47"/>
      <c r="K553" s="47"/>
      <c r="L553" s="47"/>
      <c r="M553" s="47"/>
      <c r="N553" s="47"/>
      <c r="O553" s="47"/>
      <c r="P553" s="71"/>
      <c r="Q553" s="47"/>
      <c r="R553" s="47"/>
      <c r="S553" s="47"/>
      <c r="T553" s="47"/>
      <c r="U553" s="47"/>
      <c r="V553" s="47"/>
      <c r="W553" s="47"/>
      <c r="X553" s="47"/>
      <c r="Y553" s="47"/>
      <c r="Z553" s="47"/>
    </row>
    <row r="554" spans="1:26" ht="15.75" customHeight="1">
      <c r="A554" s="71"/>
      <c r="B554" s="47"/>
      <c r="C554" s="47"/>
      <c r="D554" s="47"/>
      <c r="E554" s="47"/>
      <c r="F554" s="47"/>
      <c r="G554" s="47"/>
      <c r="H554" s="47"/>
      <c r="I554" s="47"/>
      <c r="J554" s="47"/>
      <c r="K554" s="47"/>
      <c r="L554" s="47"/>
      <c r="M554" s="47"/>
      <c r="N554" s="47"/>
      <c r="O554" s="47"/>
      <c r="P554" s="71"/>
      <c r="Q554" s="47"/>
      <c r="R554" s="47"/>
      <c r="S554" s="47"/>
      <c r="T554" s="47"/>
      <c r="U554" s="47"/>
      <c r="V554" s="47"/>
      <c r="W554" s="47"/>
      <c r="X554" s="47"/>
      <c r="Y554" s="47"/>
      <c r="Z554" s="47"/>
    </row>
    <row r="555" spans="1:26" ht="15.75" customHeight="1">
      <c r="A555" s="71"/>
      <c r="B555" s="47"/>
      <c r="C555" s="47"/>
      <c r="D555" s="47"/>
      <c r="E555" s="47"/>
      <c r="F555" s="47"/>
      <c r="G555" s="47"/>
      <c r="H555" s="47"/>
      <c r="I555" s="47"/>
      <c r="J555" s="47"/>
      <c r="K555" s="47"/>
      <c r="L555" s="47"/>
      <c r="M555" s="47"/>
      <c r="N555" s="47"/>
      <c r="O555" s="47"/>
      <c r="P555" s="71"/>
      <c r="Q555" s="47"/>
      <c r="R555" s="47"/>
      <c r="S555" s="47"/>
      <c r="T555" s="47"/>
      <c r="U555" s="47"/>
      <c r="V555" s="47"/>
      <c r="W555" s="47"/>
      <c r="X555" s="47"/>
      <c r="Y555" s="47"/>
      <c r="Z555" s="47"/>
    </row>
    <row r="556" spans="1:26" ht="15.75" customHeight="1">
      <c r="A556" s="71"/>
      <c r="B556" s="47"/>
      <c r="C556" s="47"/>
      <c r="D556" s="47"/>
      <c r="E556" s="47"/>
      <c r="F556" s="47"/>
      <c r="G556" s="47"/>
      <c r="H556" s="47"/>
      <c r="I556" s="47"/>
      <c r="J556" s="47"/>
      <c r="K556" s="47"/>
      <c r="L556" s="47"/>
      <c r="M556" s="47"/>
      <c r="N556" s="47"/>
      <c r="O556" s="47"/>
      <c r="P556" s="71"/>
      <c r="Q556" s="47"/>
      <c r="R556" s="47"/>
      <c r="S556" s="47"/>
      <c r="T556" s="47"/>
      <c r="U556" s="47"/>
      <c r="V556" s="47"/>
      <c r="W556" s="47"/>
      <c r="X556" s="47"/>
      <c r="Y556" s="47"/>
      <c r="Z556" s="47"/>
    </row>
    <row r="557" spans="1:26" ht="15.75" customHeight="1">
      <c r="A557" s="71"/>
      <c r="B557" s="47"/>
      <c r="C557" s="47"/>
      <c r="D557" s="47"/>
      <c r="E557" s="47"/>
      <c r="F557" s="47"/>
      <c r="G557" s="47"/>
      <c r="H557" s="47"/>
      <c r="I557" s="47"/>
      <c r="J557" s="47"/>
      <c r="K557" s="47"/>
      <c r="L557" s="47"/>
      <c r="M557" s="47"/>
      <c r="N557" s="47"/>
      <c r="O557" s="47"/>
      <c r="P557" s="71"/>
      <c r="Q557" s="47"/>
      <c r="R557" s="47"/>
      <c r="S557" s="47"/>
      <c r="T557" s="47"/>
      <c r="U557" s="47"/>
      <c r="V557" s="47"/>
      <c r="W557" s="47"/>
      <c r="X557" s="47"/>
      <c r="Y557" s="47"/>
      <c r="Z557" s="47"/>
    </row>
    <row r="558" spans="1:26" ht="15.75" customHeight="1">
      <c r="A558" s="71"/>
      <c r="B558" s="47"/>
      <c r="C558" s="47"/>
      <c r="D558" s="47"/>
      <c r="E558" s="47"/>
      <c r="F558" s="47"/>
      <c r="G558" s="47"/>
      <c r="H558" s="47"/>
      <c r="I558" s="47"/>
      <c r="J558" s="47"/>
      <c r="K558" s="47"/>
      <c r="L558" s="47"/>
      <c r="M558" s="47"/>
      <c r="N558" s="47"/>
      <c r="O558" s="47"/>
      <c r="P558" s="71"/>
      <c r="Q558" s="47"/>
      <c r="R558" s="47"/>
      <c r="S558" s="47"/>
      <c r="T558" s="47"/>
      <c r="U558" s="47"/>
      <c r="V558" s="47"/>
      <c r="W558" s="47"/>
      <c r="X558" s="47"/>
      <c r="Y558" s="47"/>
      <c r="Z558" s="47"/>
    </row>
    <row r="559" spans="1:26" ht="15.75" customHeight="1">
      <c r="A559" s="71"/>
      <c r="B559" s="47"/>
      <c r="C559" s="47"/>
      <c r="D559" s="47"/>
      <c r="E559" s="47"/>
      <c r="F559" s="47"/>
      <c r="G559" s="47"/>
      <c r="H559" s="47"/>
      <c r="I559" s="47"/>
      <c r="J559" s="47"/>
      <c r="K559" s="47"/>
      <c r="L559" s="47"/>
      <c r="M559" s="47"/>
      <c r="N559" s="47"/>
      <c r="O559" s="47"/>
      <c r="P559" s="71"/>
      <c r="Q559" s="47"/>
      <c r="R559" s="47"/>
      <c r="S559" s="47"/>
      <c r="T559" s="47"/>
      <c r="U559" s="47"/>
      <c r="V559" s="47"/>
      <c r="W559" s="47"/>
      <c r="X559" s="47"/>
      <c r="Y559" s="47"/>
      <c r="Z559" s="47"/>
    </row>
    <row r="560" spans="1:26" ht="15.75" customHeight="1">
      <c r="A560" s="71"/>
      <c r="B560" s="47"/>
      <c r="C560" s="47"/>
      <c r="D560" s="47"/>
      <c r="E560" s="47"/>
      <c r="F560" s="47"/>
      <c r="G560" s="47"/>
      <c r="H560" s="47"/>
      <c r="I560" s="47"/>
      <c r="J560" s="47"/>
      <c r="K560" s="47"/>
      <c r="L560" s="47"/>
      <c r="M560" s="47"/>
      <c r="N560" s="47"/>
      <c r="O560" s="47"/>
      <c r="P560" s="71"/>
      <c r="Q560" s="47"/>
      <c r="R560" s="47"/>
      <c r="S560" s="47"/>
      <c r="T560" s="47"/>
      <c r="U560" s="47"/>
      <c r="V560" s="47"/>
      <c r="W560" s="47"/>
      <c r="X560" s="47"/>
      <c r="Y560" s="47"/>
      <c r="Z560" s="47"/>
    </row>
    <row r="561" spans="1:26" ht="15.75" customHeight="1">
      <c r="A561" s="71"/>
      <c r="B561" s="47"/>
      <c r="C561" s="47"/>
      <c r="D561" s="47"/>
      <c r="E561" s="47"/>
      <c r="F561" s="47"/>
      <c r="G561" s="47"/>
      <c r="H561" s="47"/>
      <c r="I561" s="47"/>
      <c r="J561" s="47"/>
      <c r="K561" s="47"/>
      <c r="L561" s="47"/>
      <c r="M561" s="47"/>
      <c r="N561" s="47"/>
      <c r="O561" s="47"/>
      <c r="P561" s="71"/>
      <c r="Q561" s="47"/>
      <c r="R561" s="47"/>
      <c r="S561" s="47"/>
      <c r="T561" s="47"/>
      <c r="U561" s="47"/>
      <c r="V561" s="47"/>
      <c r="W561" s="47"/>
      <c r="X561" s="47"/>
      <c r="Y561" s="47"/>
      <c r="Z561" s="47"/>
    </row>
    <row r="562" spans="1:26" ht="15.75" customHeight="1">
      <c r="A562" s="71"/>
      <c r="B562" s="47"/>
      <c r="C562" s="47"/>
      <c r="D562" s="47"/>
      <c r="E562" s="47"/>
      <c r="F562" s="47"/>
      <c r="G562" s="47"/>
      <c r="H562" s="47"/>
      <c r="I562" s="47"/>
      <c r="J562" s="47"/>
      <c r="K562" s="47"/>
      <c r="L562" s="47"/>
      <c r="M562" s="47"/>
      <c r="N562" s="47"/>
      <c r="O562" s="47"/>
      <c r="P562" s="71"/>
      <c r="Q562" s="47"/>
      <c r="R562" s="47"/>
      <c r="S562" s="47"/>
      <c r="T562" s="47"/>
      <c r="U562" s="47"/>
      <c r="V562" s="47"/>
      <c r="W562" s="47"/>
      <c r="X562" s="47"/>
      <c r="Y562" s="47"/>
      <c r="Z562" s="47"/>
    </row>
    <row r="563" spans="1:26" ht="15.75" customHeight="1">
      <c r="A563" s="71"/>
      <c r="B563" s="47"/>
      <c r="C563" s="47"/>
      <c r="D563" s="47"/>
      <c r="E563" s="47"/>
      <c r="F563" s="47"/>
      <c r="G563" s="47"/>
      <c r="H563" s="47"/>
      <c r="I563" s="47"/>
      <c r="J563" s="47"/>
      <c r="K563" s="47"/>
      <c r="L563" s="47"/>
      <c r="M563" s="47"/>
      <c r="N563" s="47"/>
      <c r="O563" s="47"/>
      <c r="P563" s="71"/>
      <c r="Q563" s="47"/>
      <c r="R563" s="47"/>
      <c r="S563" s="47"/>
      <c r="T563" s="47"/>
      <c r="U563" s="47"/>
      <c r="V563" s="47"/>
      <c r="W563" s="47"/>
      <c r="X563" s="47"/>
      <c r="Y563" s="47"/>
      <c r="Z563" s="47"/>
    </row>
    <row r="564" spans="1:26" ht="15.75" customHeight="1">
      <c r="A564" s="71"/>
      <c r="B564" s="47"/>
      <c r="C564" s="47"/>
      <c r="D564" s="47"/>
      <c r="E564" s="47"/>
      <c r="F564" s="47"/>
      <c r="G564" s="47"/>
      <c r="H564" s="47"/>
      <c r="I564" s="47"/>
      <c r="J564" s="47"/>
      <c r="K564" s="47"/>
      <c r="L564" s="47"/>
      <c r="M564" s="47"/>
      <c r="N564" s="47"/>
      <c r="O564" s="47"/>
      <c r="P564" s="71"/>
      <c r="Q564" s="47"/>
      <c r="R564" s="47"/>
      <c r="S564" s="47"/>
      <c r="T564" s="47"/>
      <c r="U564" s="47"/>
      <c r="V564" s="47"/>
      <c r="W564" s="47"/>
      <c r="X564" s="47"/>
      <c r="Y564" s="47"/>
      <c r="Z564" s="47"/>
    </row>
    <row r="565" spans="1:26" ht="15.75" customHeight="1">
      <c r="A565" s="71"/>
      <c r="B565" s="47"/>
      <c r="C565" s="47"/>
      <c r="D565" s="47"/>
      <c r="E565" s="47"/>
      <c r="F565" s="47"/>
      <c r="G565" s="47"/>
      <c r="H565" s="47"/>
      <c r="I565" s="47"/>
      <c r="J565" s="47"/>
      <c r="K565" s="47"/>
      <c r="L565" s="47"/>
      <c r="M565" s="47"/>
      <c r="N565" s="47"/>
      <c r="O565" s="47"/>
      <c r="P565" s="71"/>
      <c r="Q565" s="47"/>
      <c r="R565" s="47"/>
      <c r="S565" s="47"/>
      <c r="T565" s="47"/>
      <c r="U565" s="47"/>
      <c r="V565" s="47"/>
      <c r="W565" s="47"/>
      <c r="X565" s="47"/>
      <c r="Y565" s="47"/>
      <c r="Z565" s="47"/>
    </row>
    <row r="566" spans="1:26" ht="15.75" customHeight="1">
      <c r="A566" s="71"/>
      <c r="B566" s="47"/>
      <c r="C566" s="47"/>
      <c r="D566" s="47"/>
      <c r="E566" s="47"/>
      <c r="F566" s="47"/>
      <c r="G566" s="47"/>
      <c r="H566" s="47"/>
      <c r="I566" s="47"/>
      <c r="J566" s="47"/>
      <c r="K566" s="47"/>
      <c r="L566" s="47"/>
      <c r="M566" s="47"/>
      <c r="N566" s="47"/>
      <c r="O566" s="47"/>
      <c r="P566" s="71"/>
      <c r="Q566" s="47"/>
      <c r="R566" s="47"/>
      <c r="S566" s="47"/>
      <c r="T566" s="47"/>
      <c r="U566" s="47"/>
      <c r="V566" s="47"/>
      <c r="W566" s="47"/>
      <c r="X566" s="47"/>
      <c r="Y566" s="47"/>
      <c r="Z566" s="47"/>
    </row>
    <row r="567" spans="1:26" ht="15.75" customHeight="1">
      <c r="A567" s="71"/>
      <c r="B567" s="47"/>
      <c r="C567" s="47"/>
      <c r="D567" s="47"/>
      <c r="E567" s="47"/>
      <c r="F567" s="47"/>
      <c r="G567" s="47"/>
      <c r="H567" s="47"/>
      <c r="I567" s="47"/>
      <c r="J567" s="47"/>
      <c r="K567" s="47"/>
      <c r="L567" s="47"/>
      <c r="M567" s="47"/>
      <c r="N567" s="47"/>
      <c r="O567" s="47"/>
      <c r="P567" s="71"/>
      <c r="Q567" s="47"/>
      <c r="R567" s="47"/>
      <c r="S567" s="47"/>
      <c r="T567" s="47"/>
      <c r="U567" s="47"/>
      <c r="V567" s="47"/>
      <c r="W567" s="47"/>
      <c r="X567" s="47"/>
      <c r="Y567" s="47"/>
      <c r="Z567" s="47"/>
    </row>
    <row r="568" spans="1:26" ht="15.75" customHeight="1">
      <c r="A568" s="71"/>
      <c r="B568" s="47"/>
      <c r="C568" s="47"/>
      <c r="D568" s="47"/>
      <c r="E568" s="47"/>
      <c r="F568" s="47"/>
      <c r="G568" s="47"/>
      <c r="H568" s="47"/>
      <c r="I568" s="47"/>
      <c r="J568" s="47"/>
      <c r="K568" s="47"/>
      <c r="L568" s="47"/>
      <c r="M568" s="47"/>
      <c r="N568" s="47"/>
      <c r="O568" s="47"/>
      <c r="P568" s="71"/>
      <c r="Q568" s="47"/>
      <c r="R568" s="47"/>
      <c r="S568" s="47"/>
      <c r="T568" s="47"/>
      <c r="U568" s="47"/>
      <c r="V568" s="47"/>
      <c r="W568" s="47"/>
      <c r="X568" s="47"/>
      <c r="Y568" s="47"/>
      <c r="Z568" s="47"/>
    </row>
    <row r="569" spans="1:26" ht="15.75" customHeight="1">
      <c r="A569" s="71"/>
      <c r="B569" s="47"/>
      <c r="C569" s="47"/>
      <c r="D569" s="47"/>
      <c r="E569" s="47"/>
      <c r="F569" s="47"/>
      <c r="G569" s="47"/>
      <c r="H569" s="47"/>
      <c r="I569" s="47"/>
      <c r="J569" s="47"/>
      <c r="K569" s="47"/>
      <c r="L569" s="47"/>
      <c r="M569" s="47"/>
      <c r="N569" s="47"/>
      <c r="O569" s="47"/>
      <c r="P569" s="71"/>
      <c r="Q569" s="47"/>
      <c r="R569" s="47"/>
      <c r="S569" s="47"/>
      <c r="T569" s="47"/>
      <c r="U569" s="47"/>
      <c r="V569" s="47"/>
      <c r="W569" s="47"/>
      <c r="X569" s="47"/>
      <c r="Y569" s="47"/>
      <c r="Z569" s="47"/>
    </row>
    <row r="570" spans="1:26" ht="15.75" customHeight="1">
      <c r="A570" s="71"/>
      <c r="B570" s="47"/>
      <c r="C570" s="47"/>
      <c r="D570" s="47"/>
      <c r="E570" s="47"/>
      <c r="F570" s="47"/>
      <c r="G570" s="47"/>
      <c r="H570" s="47"/>
      <c r="I570" s="47"/>
      <c r="J570" s="47"/>
      <c r="K570" s="47"/>
      <c r="L570" s="47"/>
      <c r="M570" s="47"/>
      <c r="N570" s="47"/>
      <c r="O570" s="47"/>
      <c r="P570" s="71"/>
      <c r="Q570" s="47"/>
      <c r="R570" s="47"/>
      <c r="S570" s="47"/>
      <c r="T570" s="47"/>
      <c r="U570" s="47"/>
      <c r="V570" s="47"/>
      <c r="W570" s="47"/>
      <c r="X570" s="47"/>
      <c r="Y570" s="47"/>
      <c r="Z570" s="47"/>
    </row>
    <row r="571" spans="1:26" ht="15.75" customHeight="1">
      <c r="A571" s="71"/>
      <c r="B571" s="47"/>
      <c r="C571" s="47"/>
      <c r="D571" s="47"/>
      <c r="E571" s="47"/>
      <c r="F571" s="47"/>
      <c r="G571" s="47"/>
      <c r="H571" s="47"/>
      <c r="I571" s="47"/>
      <c r="J571" s="47"/>
      <c r="K571" s="47"/>
      <c r="L571" s="47"/>
      <c r="M571" s="47"/>
      <c r="N571" s="47"/>
      <c r="O571" s="47"/>
      <c r="P571" s="71"/>
      <c r="Q571" s="47"/>
      <c r="R571" s="47"/>
      <c r="S571" s="47"/>
      <c r="T571" s="47"/>
      <c r="U571" s="47"/>
      <c r="V571" s="47"/>
      <c r="W571" s="47"/>
      <c r="X571" s="47"/>
      <c r="Y571" s="47"/>
      <c r="Z571" s="47"/>
    </row>
    <row r="572" spans="1:26" ht="15.75" customHeight="1">
      <c r="A572" s="71"/>
      <c r="B572" s="47"/>
      <c r="C572" s="47"/>
      <c r="D572" s="47"/>
      <c r="E572" s="47"/>
      <c r="F572" s="47"/>
      <c r="G572" s="47"/>
      <c r="H572" s="47"/>
      <c r="I572" s="47"/>
      <c r="J572" s="47"/>
      <c r="K572" s="47"/>
      <c r="L572" s="47"/>
      <c r="M572" s="47"/>
      <c r="N572" s="47"/>
      <c r="O572" s="47"/>
      <c r="P572" s="71"/>
      <c r="Q572" s="47"/>
      <c r="R572" s="47"/>
      <c r="S572" s="47"/>
      <c r="T572" s="47"/>
      <c r="U572" s="47"/>
      <c r="V572" s="47"/>
      <c r="W572" s="47"/>
      <c r="X572" s="47"/>
      <c r="Y572" s="47"/>
      <c r="Z572" s="47"/>
    </row>
    <row r="573" spans="1:26" ht="15.75" customHeight="1">
      <c r="A573" s="71"/>
      <c r="B573" s="47"/>
      <c r="C573" s="47"/>
      <c r="D573" s="47"/>
      <c r="E573" s="47"/>
      <c r="F573" s="47"/>
      <c r="G573" s="47"/>
      <c r="H573" s="47"/>
      <c r="I573" s="47"/>
      <c r="J573" s="47"/>
      <c r="K573" s="47"/>
      <c r="L573" s="47"/>
      <c r="M573" s="47"/>
      <c r="N573" s="47"/>
      <c r="O573" s="47"/>
      <c r="P573" s="71"/>
      <c r="Q573" s="47"/>
      <c r="R573" s="47"/>
      <c r="S573" s="47"/>
      <c r="T573" s="47"/>
      <c r="U573" s="47"/>
      <c r="V573" s="47"/>
      <c r="W573" s="47"/>
      <c r="X573" s="47"/>
      <c r="Y573" s="47"/>
      <c r="Z573" s="47"/>
    </row>
    <row r="574" spans="1:26" ht="15.75" customHeight="1">
      <c r="A574" s="71"/>
      <c r="B574" s="47"/>
      <c r="C574" s="47"/>
      <c r="D574" s="47"/>
      <c r="E574" s="47"/>
      <c r="F574" s="47"/>
      <c r="G574" s="47"/>
      <c r="H574" s="47"/>
      <c r="I574" s="47"/>
      <c r="J574" s="47"/>
      <c r="K574" s="47"/>
      <c r="L574" s="47"/>
      <c r="M574" s="47"/>
      <c r="N574" s="47"/>
      <c r="O574" s="47"/>
      <c r="P574" s="71"/>
      <c r="Q574" s="47"/>
      <c r="R574" s="47"/>
      <c r="S574" s="47"/>
      <c r="T574" s="47"/>
      <c r="U574" s="47"/>
      <c r="V574" s="47"/>
      <c r="W574" s="47"/>
      <c r="X574" s="47"/>
      <c r="Y574" s="47"/>
      <c r="Z574" s="47"/>
    </row>
    <row r="575" spans="1:26" ht="15.75" customHeight="1">
      <c r="A575" s="71"/>
      <c r="B575" s="47"/>
      <c r="C575" s="47"/>
      <c r="D575" s="47"/>
      <c r="E575" s="47"/>
      <c r="F575" s="47"/>
      <c r="G575" s="47"/>
      <c r="H575" s="47"/>
      <c r="I575" s="47"/>
      <c r="J575" s="47"/>
      <c r="K575" s="47"/>
      <c r="L575" s="47"/>
      <c r="M575" s="47"/>
      <c r="N575" s="47"/>
      <c r="O575" s="47"/>
      <c r="P575" s="71"/>
      <c r="Q575" s="47"/>
      <c r="R575" s="47"/>
      <c r="S575" s="47"/>
      <c r="T575" s="47"/>
      <c r="U575" s="47"/>
      <c r="V575" s="47"/>
      <c r="W575" s="47"/>
      <c r="X575" s="47"/>
      <c r="Y575" s="47"/>
      <c r="Z575" s="47"/>
    </row>
    <row r="576" spans="1:26" ht="15.75" customHeight="1">
      <c r="A576" s="71"/>
      <c r="B576" s="47"/>
      <c r="C576" s="47"/>
      <c r="D576" s="47"/>
      <c r="E576" s="47"/>
      <c r="F576" s="47"/>
      <c r="G576" s="47"/>
      <c r="H576" s="47"/>
      <c r="I576" s="47"/>
      <c r="J576" s="47"/>
      <c r="K576" s="47"/>
      <c r="L576" s="47"/>
      <c r="M576" s="47"/>
      <c r="N576" s="47"/>
      <c r="O576" s="47"/>
      <c r="P576" s="71"/>
      <c r="Q576" s="47"/>
      <c r="R576" s="47"/>
      <c r="S576" s="47"/>
      <c r="T576" s="47"/>
      <c r="U576" s="47"/>
      <c r="V576" s="47"/>
      <c r="W576" s="47"/>
      <c r="X576" s="47"/>
      <c r="Y576" s="47"/>
      <c r="Z576" s="47"/>
    </row>
    <row r="577" spans="1:26" ht="15.75" customHeight="1">
      <c r="A577" s="71"/>
      <c r="B577" s="47"/>
      <c r="C577" s="47"/>
      <c r="D577" s="47"/>
      <c r="E577" s="47"/>
      <c r="F577" s="47"/>
      <c r="G577" s="47"/>
      <c r="H577" s="47"/>
      <c r="I577" s="47"/>
      <c r="J577" s="47"/>
      <c r="K577" s="47"/>
      <c r="L577" s="47"/>
      <c r="M577" s="47"/>
      <c r="N577" s="47"/>
      <c r="O577" s="47"/>
      <c r="P577" s="71"/>
      <c r="Q577" s="47"/>
      <c r="R577" s="47"/>
      <c r="S577" s="47"/>
      <c r="T577" s="47"/>
      <c r="U577" s="47"/>
      <c r="V577" s="47"/>
      <c r="W577" s="47"/>
      <c r="X577" s="47"/>
      <c r="Y577" s="47"/>
      <c r="Z577" s="47"/>
    </row>
    <row r="578" spans="1:26" ht="15.75" customHeight="1">
      <c r="A578" s="71"/>
      <c r="B578" s="47"/>
      <c r="C578" s="47"/>
      <c r="D578" s="47"/>
      <c r="E578" s="47"/>
      <c r="F578" s="47"/>
      <c r="G578" s="47"/>
      <c r="H578" s="47"/>
      <c r="I578" s="47"/>
      <c r="J578" s="47"/>
      <c r="K578" s="47"/>
      <c r="L578" s="47"/>
      <c r="M578" s="47"/>
      <c r="N578" s="47"/>
      <c r="O578" s="47"/>
      <c r="P578" s="71"/>
      <c r="Q578" s="47"/>
      <c r="R578" s="47"/>
      <c r="S578" s="47"/>
      <c r="T578" s="47"/>
      <c r="U578" s="47"/>
      <c r="V578" s="47"/>
      <c r="W578" s="47"/>
      <c r="X578" s="47"/>
      <c r="Y578" s="47"/>
      <c r="Z578" s="47"/>
    </row>
    <row r="579" spans="1:26" ht="15.75" customHeight="1">
      <c r="A579" s="71"/>
      <c r="B579" s="47"/>
      <c r="C579" s="47"/>
      <c r="D579" s="47"/>
      <c r="E579" s="47"/>
      <c r="F579" s="47"/>
      <c r="G579" s="47"/>
      <c r="H579" s="47"/>
      <c r="I579" s="47"/>
      <c r="J579" s="47"/>
      <c r="K579" s="47"/>
      <c r="L579" s="47"/>
      <c r="M579" s="47"/>
      <c r="N579" s="47"/>
      <c r="O579" s="47"/>
      <c r="P579" s="71"/>
      <c r="Q579" s="47"/>
      <c r="R579" s="47"/>
      <c r="S579" s="47"/>
      <c r="T579" s="47"/>
      <c r="U579" s="47"/>
      <c r="V579" s="47"/>
      <c r="W579" s="47"/>
      <c r="X579" s="47"/>
      <c r="Y579" s="47"/>
      <c r="Z579" s="47"/>
    </row>
    <row r="580" spans="1:26" ht="15.75" customHeight="1">
      <c r="A580" s="71"/>
      <c r="B580" s="47"/>
      <c r="C580" s="47"/>
      <c r="D580" s="47"/>
      <c r="E580" s="47"/>
      <c r="F580" s="47"/>
      <c r="G580" s="47"/>
      <c r="H580" s="47"/>
      <c r="I580" s="47"/>
      <c r="J580" s="47"/>
      <c r="K580" s="47"/>
      <c r="L580" s="47"/>
      <c r="M580" s="47"/>
      <c r="N580" s="47"/>
      <c r="O580" s="47"/>
      <c r="P580" s="71"/>
      <c r="Q580" s="47"/>
      <c r="R580" s="47"/>
      <c r="S580" s="47"/>
      <c r="T580" s="47"/>
      <c r="U580" s="47"/>
      <c r="V580" s="47"/>
      <c r="W580" s="47"/>
      <c r="X580" s="47"/>
      <c r="Y580" s="47"/>
      <c r="Z580" s="47"/>
    </row>
    <row r="581" spans="1:26" ht="15.75" customHeight="1">
      <c r="A581" s="71"/>
      <c r="B581" s="47"/>
      <c r="C581" s="47"/>
      <c r="D581" s="47"/>
      <c r="E581" s="47"/>
      <c r="F581" s="47"/>
      <c r="G581" s="47"/>
      <c r="H581" s="47"/>
      <c r="I581" s="47"/>
      <c r="J581" s="47"/>
      <c r="K581" s="47"/>
      <c r="L581" s="47"/>
      <c r="M581" s="47"/>
      <c r="N581" s="47"/>
      <c r="O581" s="47"/>
      <c r="P581" s="71"/>
      <c r="Q581" s="47"/>
      <c r="R581" s="47"/>
      <c r="S581" s="47"/>
      <c r="T581" s="47"/>
      <c r="U581" s="47"/>
      <c r="V581" s="47"/>
      <c r="W581" s="47"/>
      <c r="X581" s="47"/>
      <c r="Y581" s="47"/>
      <c r="Z581" s="47"/>
    </row>
    <row r="582" spans="1:26" ht="15.75" customHeight="1">
      <c r="A582" s="71"/>
      <c r="B582" s="47"/>
      <c r="C582" s="47"/>
      <c r="D582" s="47"/>
      <c r="E582" s="47"/>
      <c r="F582" s="47"/>
      <c r="G582" s="47"/>
      <c r="H582" s="47"/>
      <c r="I582" s="47"/>
      <c r="J582" s="47"/>
      <c r="K582" s="47"/>
      <c r="L582" s="47"/>
      <c r="M582" s="47"/>
      <c r="N582" s="47"/>
      <c r="O582" s="47"/>
      <c r="P582" s="71"/>
      <c r="Q582" s="47"/>
      <c r="R582" s="47"/>
      <c r="S582" s="47"/>
      <c r="T582" s="47"/>
      <c r="U582" s="47"/>
      <c r="V582" s="47"/>
      <c r="W582" s="47"/>
      <c r="X582" s="47"/>
      <c r="Y582" s="47"/>
      <c r="Z582" s="47"/>
    </row>
    <row r="583" spans="1:26" ht="15.75" customHeight="1">
      <c r="A583" s="71"/>
      <c r="B583" s="47"/>
      <c r="C583" s="47"/>
      <c r="D583" s="47"/>
      <c r="E583" s="47"/>
      <c r="F583" s="47"/>
      <c r="G583" s="47"/>
      <c r="H583" s="47"/>
      <c r="I583" s="47"/>
      <c r="J583" s="47"/>
      <c r="K583" s="47"/>
      <c r="L583" s="47"/>
      <c r="M583" s="47"/>
      <c r="N583" s="47"/>
      <c r="O583" s="47"/>
      <c r="P583" s="71"/>
      <c r="Q583" s="47"/>
      <c r="R583" s="47"/>
      <c r="S583" s="47"/>
      <c r="T583" s="47"/>
      <c r="U583" s="47"/>
      <c r="V583" s="47"/>
      <c r="W583" s="47"/>
      <c r="X583" s="47"/>
      <c r="Y583" s="47"/>
      <c r="Z583" s="47"/>
    </row>
    <row r="584" spans="1:26" ht="15.75" customHeight="1">
      <c r="A584" s="71"/>
      <c r="B584" s="47"/>
      <c r="C584" s="47"/>
      <c r="D584" s="47"/>
      <c r="E584" s="47"/>
      <c r="F584" s="47"/>
      <c r="G584" s="47"/>
      <c r="H584" s="47"/>
      <c r="I584" s="47"/>
      <c r="J584" s="47"/>
      <c r="K584" s="47"/>
      <c r="L584" s="47"/>
      <c r="M584" s="47"/>
      <c r="N584" s="47"/>
      <c r="O584" s="47"/>
      <c r="P584" s="71"/>
      <c r="Q584" s="47"/>
      <c r="R584" s="47"/>
      <c r="S584" s="47"/>
      <c r="T584" s="47"/>
      <c r="U584" s="47"/>
      <c r="V584" s="47"/>
      <c r="W584" s="47"/>
      <c r="X584" s="47"/>
      <c r="Y584" s="47"/>
      <c r="Z584" s="47"/>
    </row>
    <row r="585" spans="1:26" ht="15.75" customHeight="1">
      <c r="A585" s="71"/>
      <c r="B585" s="47"/>
      <c r="C585" s="47"/>
      <c r="D585" s="47"/>
      <c r="E585" s="47"/>
      <c r="F585" s="47"/>
      <c r="G585" s="47"/>
      <c r="H585" s="47"/>
      <c r="I585" s="47"/>
      <c r="J585" s="47"/>
      <c r="K585" s="47"/>
      <c r="L585" s="47"/>
      <c r="M585" s="47"/>
      <c r="N585" s="47"/>
      <c r="O585" s="47"/>
      <c r="P585" s="71"/>
      <c r="Q585" s="47"/>
      <c r="R585" s="47"/>
      <c r="S585" s="47"/>
      <c r="T585" s="47"/>
      <c r="U585" s="47"/>
      <c r="V585" s="47"/>
      <c r="W585" s="47"/>
      <c r="X585" s="47"/>
      <c r="Y585" s="47"/>
      <c r="Z585" s="47"/>
    </row>
    <row r="586" spans="1:26" ht="15.75" customHeight="1">
      <c r="A586" s="71"/>
      <c r="B586" s="47"/>
      <c r="C586" s="47"/>
      <c r="D586" s="47"/>
      <c r="E586" s="47"/>
      <c r="F586" s="47"/>
      <c r="G586" s="47"/>
      <c r="H586" s="47"/>
      <c r="I586" s="47"/>
      <c r="J586" s="47"/>
      <c r="K586" s="47"/>
      <c r="L586" s="47"/>
      <c r="M586" s="47"/>
      <c r="N586" s="47"/>
      <c r="O586" s="47"/>
      <c r="P586" s="71"/>
      <c r="Q586" s="47"/>
      <c r="R586" s="47"/>
      <c r="S586" s="47"/>
      <c r="T586" s="47"/>
      <c r="U586" s="47"/>
      <c r="V586" s="47"/>
      <c r="W586" s="47"/>
      <c r="X586" s="47"/>
      <c r="Y586" s="47"/>
      <c r="Z586" s="47"/>
    </row>
    <row r="587" spans="1:26" ht="15.75" customHeight="1">
      <c r="A587" s="71"/>
      <c r="B587" s="47"/>
      <c r="C587" s="47"/>
      <c r="D587" s="47"/>
      <c r="E587" s="47"/>
      <c r="F587" s="47"/>
      <c r="G587" s="47"/>
      <c r="H587" s="47"/>
      <c r="I587" s="47"/>
      <c r="J587" s="47"/>
      <c r="K587" s="47"/>
      <c r="L587" s="47"/>
      <c r="M587" s="47"/>
      <c r="N587" s="47"/>
      <c r="O587" s="47"/>
      <c r="P587" s="71"/>
      <c r="Q587" s="47"/>
      <c r="R587" s="47"/>
      <c r="S587" s="47"/>
      <c r="T587" s="47"/>
      <c r="U587" s="47"/>
      <c r="V587" s="47"/>
      <c r="W587" s="47"/>
      <c r="X587" s="47"/>
      <c r="Y587" s="47"/>
      <c r="Z587" s="47"/>
    </row>
    <row r="588" spans="1:26" ht="15.75" customHeight="1">
      <c r="A588" s="71"/>
      <c r="B588" s="47"/>
      <c r="C588" s="47"/>
      <c r="D588" s="47"/>
      <c r="E588" s="47"/>
      <c r="F588" s="47"/>
      <c r="G588" s="47"/>
      <c r="H588" s="47"/>
      <c r="I588" s="47"/>
      <c r="J588" s="47"/>
      <c r="K588" s="47"/>
      <c r="L588" s="47"/>
      <c r="M588" s="47"/>
      <c r="N588" s="47"/>
      <c r="O588" s="47"/>
      <c r="P588" s="71"/>
      <c r="Q588" s="47"/>
      <c r="R588" s="47"/>
      <c r="S588" s="47"/>
      <c r="T588" s="47"/>
      <c r="U588" s="47"/>
      <c r="V588" s="47"/>
      <c r="W588" s="47"/>
      <c r="X588" s="47"/>
      <c r="Y588" s="47"/>
      <c r="Z588" s="47"/>
    </row>
    <row r="589" spans="1:26" ht="15.75" customHeight="1">
      <c r="A589" s="71"/>
      <c r="B589" s="47"/>
      <c r="C589" s="47"/>
      <c r="D589" s="47"/>
      <c r="E589" s="47"/>
      <c r="F589" s="47"/>
      <c r="G589" s="47"/>
      <c r="H589" s="47"/>
      <c r="I589" s="47"/>
      <c r="J589" s="47"/>
      <c r="K589" s="47"/>
      <c r="L589" s="47"/>
      <c r="M589" s="47"/>
      <c r="N589" s="47"/>
      <c r="O589" s="47"/>
      <c r="P589" s="71"/>
      <c r="Q589" s="47"/>
      <c r="R589" s="47"/>
      <c r="S589" s="47"/>
      <c r="T589" s="47"/>
      <c r="U589" s="47"/>
      <c r="V589" s="47"/>
      <c r="W589" s="47"/>
      <c r="X589" s="47"/>
      <c r="Y589" s="47"/>
      <c r="Z589" s="47"/>
    </row>
    <row r="590" spans="1:26" ht="15.75" customHeight="1">
      <c r="A590" s="71"/>
      <c r="B590" s="47"/>
      <c r="C590" s="47"/>
      <c r="D590" s="47"/>
      <c r="E590" s="47"/>
      <c r="F590" s="47"/>
      <c r="G590" s="47"/>
      <c r="H590" s="47"/>
      <c r="I590" s="47"/>
      <c r="J590" s="47"/>
      <c r="K590" s="47"/>
      <c r="L590" s="47"/>
      <c r="M590" s="47"/>
      <c r="N590" s="47"/>
      <c r="O590" s="47"/>
      <c r="P590" s="71"/>
      <c r="Q590" s="47"/>
      <c r="R590" s="47"/>
      <c r="S590" s="47"/>
      <c r="T590" s="47"/>
      <c r="U590" s="47"/>
      <c r="V590" s="47"/>
      <c r="W590" s="47"/>
      <c r="X590" s="47"/>
      <c r="Y590" s="47"/>
      <c r="Z590" s="47"/>
    </row>
    <row r="591" spans="1:26" ht="15.75" customHeight="1">
      <c r="A591" s="71"/>
      <c r="B591" s="47"/>
      <c r="C591" s="47"/>
      <c r="D591" s="47"/>
      <c r="E591" s="47"/>
      <c r="F591" s="47"/>
      <c r="G591" s="47"/>
      <c r="H591" s="47"/>
      <c r="I591" s="47"/>
      <c r="J591" s="47"/>
      <c r="K591" s="47"/>
      <c r="L591" s="47"/>
      <c r="M591" s="47"/>
      <c r="N591" s="47"/>
      <c r="O591" s="47"/>
      <c r="P591" s="71"/>
      <c r="Q591" s="47"/>
      <c r="R591" s="47"/>
      <c r="S591" s="47"/>
      <c r="T591" s="47"/>
      <c r="U591" s="47"/>
      <c r="V591" s="47"/>
      <c r="W591" s="47"/>
      <c r="X591" s="47"/>
      <c r="Y591" s="47"/>
      <c r="Z591" s="47"/>
    </row>
    <row r="592" spans="1:26" ht="15.75" customHeight="1">
      <c r="A592" s="71"/>
      <c r="B592" s="47"/>
      <c r="C592" s="47"/>
      <c r="D592" s="47"/>
      <c r="E592" s="47"/>
      <c r="F592" s="47"/>
      <c r="G592" s="47"/>
      <c r="H592" s="47"/>
      <c r="I592" s="47"/>
      <c r="J592" s="47"/>
      <c r="K592" s="47"/>
      <c r="L592" s="47"/>
      <c r="M592" s="47"/>
      <c r="N592" s="47"/>
      <c r="O592" s="47"/>
      <c r="P592" s="71"/>
      <c r="Q592" s="47"/>
      <c r="R592" s="47"/>
      <c r="S592" s="47"/>
      <c r="T592" s="47"/>
      <c r="U592" s="47"/>
      <c r="V592" s="47"/>
      <c r="W592" s="47"/>
      <c r="X592" s="47"/>
      <c r="Y592" s="47"/>
      <c r="Z592" s="47"/>
    </row>
    <row r="593" spans="1:26" ht="15.75" customHeight="1">
      <c r="A593" s="71"/>
      <c r="B593" s="47"/>
      <c r="C593" s="47"/>
      <c r="D593" s="47"/>
      <c r="E593" s="47"/>
      <c r="F593" s="47"/>
      <c r="G593" s="47"/>
      <c r="H593" s="47"/>
      <c r="I593" s="47"/>
      <c r="J593" s="47"/>
      <c r="K593" s="47"/>
      <c r="L593" s="47"/>
      <c r="M593" s="47"/>
      <c r="N593" s="47"/>
      <c r="O593" s="47"/>
      <c r="P593" s="71"/>
      <c r="Q593" s="47"/>
      <c r="R593" s="47"/>
      <c r="S593" s="47"/>
      <c r="T593" s="47"/>
      <c r="U593" s="47"/>
      <c r="V593" s="47"/>
      <c r="W593" s="47"/>
      <c r="X593" s="47"/>
      <c r="Y593" s="47"/>
      <c r="Z593" s="47"/>
    </row>
    <row r="594" spans="1:26" ht="15.75" customHeight="1">
      <c r="A594" s="71"/>
      <c r="B594" s="47"/>
      <c r="C594" s="47"/>
      <c r="D594" s="47"/>
      <c r="E594" s="47"/>
      <c r="F594" s="47"/>
      <c r="G594" s="47"/>
      <c r="H594" s="47"/>
      <c r="I594" s="47"/>
      <c r="J594" s="47"/>
      <c r="K594" s="47"/>
      <c r="L594" s="47"/>
      <c r="M594" s="47"/>
      <c r="N594" s="47"/>
      <c r="O594" s="47"/>
      <c r="P594" s="71"/>
      <c r="Q594" s="47"/>
      <c r="R594" s="47"/>
      <c r="S594" s="47"/>
      <c r="T594" s="47"/>
      <c r="U594" s="47"/>
      <c r="V594" s="47"/>
      <c r="W594" s="47"/>
      <c r="X594" s="47"/>
      <c r="Y594" s="47"/>
      <c r="Z594" s="47"/>
    </row>
    <row r="595" spans="1:26" ht="15.75" customHeight="1">
      <c r="A595" s="71"/>
      <c r="B595" s="47"/>
      <c r="C595" s="47"/>
      <c r="D595" s="47"/>
      <c r="E595" s="47"/>
      <c r="F595" s="47"/>
      <c r="G595" s="47"/>
      <c r="H595" s="47"/>
      <c r="I595" s="47"/>
      <c r="J595" s="47"/>
      <c r="K595" s="47"/>
      <c r="L595" s="47"/>
      <c r="M595" s="47"/>
      <c r="N595" s="47"/>
      <c r="O595" s="47"/>
      <c r="P595" s="71"/>
      <c r="Q595" s="47"/>
      <c r="R595" s="47"/>
      <c r="S595" s="47"/>
      <c r="T595" s="47"/>
      <c r="U595" s="47"/>
      <c r="V595" s="47"/>
      <c r="W595" s="47"/>
      <c r="X595" s="47"/>
      <c r="Y595" s="47"/>
      <c r="Z595" s="47"/>
    </row>
    <row r="596" spans="1:26" ht="15.75" customHeight="1">
      <c r="A596" s="71"/>
      <c r="B596" s="47"/>
      <c r="C596" s="47"/>
      <c r="D596" s="47"/>
      <c r="E596" s="47"/>
      <c r="F596" s="47"/>
      <c r="G596" s="47"/>
      <c r="H596" s="47"/>
      <c r="I596" s="47"/>
      <c r="J596" s="47"/>
      <c r="K596" s="47"/>
      <c r="L596" s="47"/>
      <c r="M596" s="47"/>
      <c r="N596" s="47"/>
      <c r="O596" s="47"/>
      <c r="P596" s="71"/>
      <c r="Q596" s="47"/>
      <c r="R596" s="47"/>
      <c r="S596" s="47"/>
      <c r="T596" s="47"/>
      <c r="U596" s="47"/>
      <c r="V596" s="47"/>
      <c r="W596" s="47"/>
      <c r="X596" s="47"/>
      <c r="Y596" s="47"/>
      <c r="Z596" s="47"/>
    </row>
    <row r="597" spans="1:26" ht="15.75" customHeight="1">
      <c r="A597" s="71"/>
      <c r="B597" s="47"/>
      <c r="C597" s="47"/>
      <c r="D597" s="47"/>
      <c r="E597" s="47"/>
      <c r="F597" s="47"/>
      <c r="G597" s="47"/>
      <c r="H597" s="47"/>
      <c r="I597" s="47"/>
      <c r="J597" s="47"/>
      <c r="K597" s="47"/>
      <c r="L597" s="47"/>
      <c r="M597" s="47"/>
      <c r="N597" s="47"/>
      <c r="O597" s="47"/>
      <c r="P597" s="71"/>
      <c r="Q597" s="47"/>
      <c r="R597" s="47"/>
      <c r="S597" s="47"/>
      <c r="T597" s="47"/>
      <c r="U597" s="47"/>
      <c r="V597" s="47"/>
      <c r="W597" s="47"/>
      <c r="X597" s="47"/>
      <c r="Y597" s="47"/>
      <c r="Z597" s="47"/>
    </row>
    <row r="598" spans="1:26" ht="15.75" customHeight="1">
      <c r="A598" s="71"/>
      <c r="B598" s="47"/>
      <c r="C598" s="47"/>
      <c r="D598" s="47"/>
      <c r="E598" s="47"/>
      <c r="F598" s="47"/>
      <c r="G598" s="47"/>
      <c r="H598" s="47"/>
      <c r="I598" s="47"/>
      <c r="J598" s="47"/>
      <c r="K598" s="47"/>
      <c r="L598" s="47"/>
      <c r="M598" s="47"/>
      <c r="N598" s="47"/>
      <c r="O598" s="47"/>
      <c r="P598" s="71"/>
      <c r="Q598" s="47"/>
      <c r="R598" s="47"/>
      <c r="S598" s="47"/>
      <c r="T598" s="47"/>
      <c r="U598" s="47"/>
      <c r="V598" s="47"/>
      <c r="W598" s="47"/>
      <c r="X598" s="47"/>
      <c r="Y598" s="47"/>
      <c r="Z598" s="47"/>
    </row>
    <row r="599" spans="1:26" ht="15.75" customHeight="1">
      <c r="A599" s="71"/>
      <c r="B599" s="47"/>
      <c r="C599" s="47"/>
      <c r="D599" s="47"/>
      <c r="E599" s="47"/>
      <c r="F599" s="47"/>
      <c r="G599" s="47"/>
      <c r="H599" s="47"/>
      <c r="I599" s="47"/>
      <c r="J599" s="47"/>
      <c r="K599" s="47"/>
      <c r="L599" s="47"/>
      <c r="M599" s="47"/>
      <c r="N599" s="47"/>
      <c r="O599" s="47"/>
      <c r="P599" s="71"/>
      <c r="Q599" s="47"/>
      <c r="R599" s="47"/>
      <c r="S599" s="47"/>
      <c r="T599" s="47"/>
      <c r="U599" s="47"/>
      <c r="V599" s="47"/>
      <c r="W599" s="47"/>
      <c r="X599" s="47"/>
      <c r="Y599" s="47"/>
      <c r="Z599" s="47"/>
    </row>
    <row r="600" spans="1:26" ht="15.75" customHeight="1">
      <c r="A600" s="71"/>
      <c r="B600" s="47"/>
      <c r="C600" s="47"/>
      <c r="D600" s="47"/>
      <c r="E600" s="47"/>
      <c r="F600" s="47"/>
      <c r="G600" s="47"/>
      <c r="H600" s="47"/>
      <c r="I600" s="47"/>
      <c r="J600" s="47"/>
      <c r="K600" s="47"/>
      <c r="L600" s="47"/>
      <c r="M600" s="47"/>
      <c r="N600" s="47"/>
      <c r="O600" s="47"/>
      <c r="P600" s="71"/>
      <c r="Q600" s="47"/>
      <c r="R600" s="47"/>
      <c r="S600" s="47"/>
      <c r="T600" s="47"/>
      <c r="U600" s="47"/>
      <c r="V600" s="47"/>
      <c r="W600" s="47"/>
      <c r="X600" s="47"/>
      <c r="Y600" s="47"/>
      <c r="Z600" s="47"/>
    </row>
    <row r="601" spans="1:26" ht="15.75" customHeight="1">
      <c r="A601" s="71"/>
      <c r="B601" s="47"/>
      <c r="C601" s="47"/>
      <c r="D601" s="47"/>
      <c r="E601" s="47"/>
      <c r="F601" s="47"/>
      <c r="G601" s="47"/>
      <c r="H601" s="47"/>
      <c r="I601" s="47"/>
      <c r="J601" s="47"/>
      <c r="K601" s="47"/>
      <c r="L601" s="47"/>
      <c r="M601" s="47"/>
      <c r="N601" s="47"/>
      <c r="O601" s="47"/>
      <c r="P601" s="71"/>
      <c r="Q601" s="47"/>
      <c r="R601" s="47"/>
      <c r="S601" s="47"/>
      <c r="T601" s="47"/>
      <c r="U601" s="47"/>
      <c r="V601" s="47"/>
      <c r="W601" s="47"/>
      <c r="X601" s="47"/>
      <c r="Y601" s="47"/>
      <c r="Z601" s="47"/>
    </row>
    <row r="602" spans="1:26" ht="15.75" customHeight="1">
      <c r="A602" s="71"/>
      <c r="B602" s="47"/>
      <c r="C602" s="47"/>
      <c r="D602" s="47"/>
      <c r="E602" s="47"/>
      <c r="F602" s="47"/>
      <c r="G602" s="47"/>
      <c r="H602" s="47"/>
      <c r="I602" s="47"/>
      <c r="J602" s="47"/>
      <c r="K602" s="47"/>
      <c r="L602" s="47"/>
      <c r="M602" s="47"/>
      <c r="N602" s="47"/>
      <c r="O602" s="47"/>
      <c r="P602" s="71"/>
      <c r="Q602" s="47"/>
      <c r="R602" s="47"/>
      <c r="S602" s="47"/>
      <c r="T602" s="47"/>
      <c r="U602" s="47"/>
      <c r="V602" s="47"/>
      <c r="W602" s="47"/>
      <c r="X602" s="47"/>
      <c r="Y602" s="47"/>
      <c r="Z602" s="47"/>
    </row>
    <row r="603" spans="1:26" ht="15.75" customHeight="1">
      <c r="A603" s="71"/>
      <c r="B603" s="47"/>
      <c r="C603" s="47"/>
      <c r="D603" s="47"/>
      <c r="E603" s="47"/>
      <c r="F603" s="47"/>
      <c r="G603" s="47"/>
      <c r="H603" s="47"/>
      <c r="I603" s="47"/>
      <c r="J603" s="47"/>
      <c r="K603" s="47"/>
      <c r="L603" s="47"/>
      <c r="M603" s="47"/>
      <c r="N603" s="47"/>
      <c r="O603" s="47"/>
      <c r="P603" s="71"/>
      <c r="Q603" s="47"/>
      <c r="R603" s="47"/>
      <c r="S603" s="47"/>
      <c r="T603" s="47"/>
      <c r="U603" s="47"/>
      <c r="V603" s="47"/>
      <c r="W603" s="47"/>
      <c r="X603" s="47"/>
      <c r="Y603" s="47"/>
      <c r="Z603" s="47"/>
    </row>
    <row r="604" spans="1:26" ht="15.75" customHeight="1">
      <c r="A604" s="71"/>
      <c r="B604" s="47"/>
      <c r="C604" s="47"/>
      <c r="D604" s="47"/>
      <c r="E604" s="47"/>
      <c r="F604" s="47"/>
      <c r="G604" s="47"/>
      <c r="H604" s="47"/>
      <c r="I604" s="47"/>
      <c r="J604" s="47"/>
      <c r="K604" s="47"/>
      <c r="L604" s="47"/>
      <c r="M604" s="47"/>
      <c r="N604" s="47"/>
      <c r="O604" s="47"/>
      <c r="P604" s="71"/>
      <c r="Q604" s="47"/>
      <c r="R604" s="47"/>
      <c r="S604" s="47"/>
      <c r="T604" s="47"/>
      <c r="U604" s="47"/>
      <c r="V604" s="47"/>
      <c r="W604" s="47"/>
      <c r="X604" s="47"/>
      <c r="Y604" s="47"/>
      <c r="Z604" s="47"/>
    </row>
    <row r="605" spans="1:26" ht="15.75" customHeight="1">
      <c r="A605" s="71"/>
      <c r="B605" s="47"/>
      <c r="C605" s="47"/>
      <c r="D605" s="47"/>
      <c r="E605" s="47"/>
      <c r="F605" s="47"/>
      <c r="G605" s="47"/>
      <c r="H605" s="47"/>
      <c r="I605" s="47"/>
      <c r="J605" s="47"/>
      <c r="K605" s="47"/>
      <c r="L605" s="47"/>
      <c r="M605" s="47"/>
      <c r="N605" s="47"/>
      <c r="O605" s="47"/>
      <c r="P605" s="71"/>
      <c r="Q605" s="47"/>
      <c r="R605" s="47"/>
      <c r="S605" s="47"/>
      <c r="T605" s="47"/>
      <c r="U605" s="47"/>
      <c r="V605" s="47"/>
      <c r="W605" s="47"/>
      <c r="X605" s="47"/>
      <c r="Y605" s="47"/>
      <c r="Z605" s="47"/>
    </row>
    <row r="606" spans="1:26" ht="15.75" customHeight="1">
      <c r="A606" s="71"/>
      <c r="B606" s="47"/>
      <c r="C606" s="47"/>
      <c r="D606" s="47"/>
      <c r="E606" s="47"/>
      <c r="F606" s="47"/>
      <c r="G606" s="47"/>
      <c r="H606" s="47"/>
      <c r="I606" s="47"/>
      <c r="J606" s="47"/>
      <c r="K606" s="47"/>
      <c r="L606" s="47"/>
      <c r="M606" s="47"/>
      <c r="N606" s="47"/>
      <c r="O606" s="47"/>
      <c r="P606" s="71"/>
      <c r="Q606" s="47"/>
      <c r="R606" s="47"/>
      <c r="S606" s="47"/>
      <c r="T606" s="47"/>
      <c r="U606" s="47"/>
      <c r="V606" s="47"/>
      <c r="W606" s="47"/>
      <c r="X606" s="47"/>
      <c r="Y606" s="47"/>
      <c r="Z606" s="47"/>
    </row>
    <row r="607" spans="1:26" ht="15.75" customHeight="1">
      <c r="A607" s="71"/>
      <c r="B607" s="47"/>
      <c r="C607" s="47"/>
      <c r="D607" s="47"/>
      <c r="E607" s="47"/>
      <c r="F607" s="47"/>
      <c r="G607" s="47"/>
      <c r="H607" s="47"/>
      <c r="I607" s="47"/>
      <c r="J607" s="47"/>
      <c r="K607" s="47"/>
      <c r="L607" s="47"/>
      <c r="M607" s="47"/>
      <c r="N607" s="47"/>
      <c r="O607" s="47"/>
      <c r="P607" s="71"/>
      <c r="Q607" s="47"/>
      <c r="R607" s="47"/>
      <c r="S607" s="47"/>
      <c r="T607" s="47"/>
      <c r="U607" s="47"/>
      <c r="V607" s="47"/>
      <c r="W607" s="47"/>
      <c r="X607" s="47"/>
      <c r="Y607" s="47"/>
      <c r="Z607" s="47"/>
    </row>
    <row r="608" spans="1:26" ht="15.75" customHeight="1">
      <c r="A608" s="71"/>
      <c r="B608" s="47"/>
      <c r="C608" s="47"/>
      <c r="D608" s="47"/>
      <c r="E608" s="47"/>
      <c r="F608" s="47"/>
      <c r="G608" s="47"/>
      <c r="H608" s="47"/>
      <c r="I608" s="47"/>
      <c r="J608" s="47"/>
      <c r="K608" s="47"/>
      <c r="L608" s="47"/>
      <c r="M608" s="47"/>
      <c r="N608" s="47"/>
      <c r="O608" s="47"/>
      <c r="P608" s="71"/>
      <c r="Q608" s="47"/>
      <c r="R608" s="47"/>
      <c r="S608" s="47"/>
      <c r="T608" s="47"/>
      <c r="U608" s="47"/>
      <c r="V608" s="47"/>
      <c r="W608" s="47"/>
      <c r="X608" s="47"/>
      <c r="Y608" s="47"/>
      <c r="Z608" s="47"/>
    </row>
    <row r="609" spans="1:26" ht="15.75" customHeight="1">
      <c r="A609" s="71"/>
      <c r="B609" s="47"/>
      <c r="C609" s="47"/>
      <c r="D609" s="47"/>
      <c r="E609" s="47"/>
      <c r="F609" s="47"/>
      <c r="G609" s="47"/>
      <c r="H609" s="47"/>
      <c r="I609" s="47"/>
      <c r="J609" s="47"/>
      <c r="K609" s="47"/>
      <c r="L609" s="47"/>
      <c r="M609" s="47"/>
      <c r="N609" s="47"/>
      <c r="O609" s="47"/>
      <c r="P609" s="71"/>
      <c r="Q609" s="47"/>
      <c r="R609" s="47"/>
      <c r="S609" s="47"/>
      <c r="T609" s="47"/>
      <c r="U609" s="47"/>
      <c r="V609" s="47"/>
      <c r="W609" s="47"/>
      <c r="X609" s="47"/>
      <c r="Y609" s="47"/>
      <c r="Z609" s="47"/>
    </row>
    <row r="610" spans="1:26" ht="15.75" customHeight="1">
      <c r="A610" s="71"/>
      <c r="B610" s="47"/>
      <c r="C610" s="47"/>
      <c r="D610" s="47"/>
      <c r="E610" s="47"/>
      <c r="F610" s="47"/>
      <c r="G610" s="47"/>
      <c r="H610" s="47"/>
      <c r="I610" s="47"/>
      <c r="J610" s="47"/>
      <c r="K610" s="47"/>
      <c r="L610" s="47"/>
      <c r="M610" s="47"/>
      <c r="N610" s="47"/>
      <c r="O610" s="47"/>
      <c r="P610" s="71"/>
      <c r="Q610" s="47"/>
      <c r="R610" s="47"/>
      <c r="S610" s="47"/>
      <c r="T610" s="47"/>
      <c r="U610" s="47"/>
      <c r="V610" s="47"/>
      <c r="W610" s="47"/>
      <c r="X610" s="47"/>
      <c r="Y610" s="47"/>
      <c r="Z610" s="47"/>
    </row>
    <row r="611" spans="1:26" ht="15.75" customHeight="1">
      <c r="A611" s="71"/>
      <c r="B611" s="47"/>
      <c r="C611" s="47"/>
      <c r="D611" s="47"/>
      <c r="E611" s="47"/>
      <c r="F611" s="47"/>
      <c r="G611" s="47"/>
      <c r="H611" s="47"/>
      <c r="I611" s="47"/>
      <c r="J611" s="47"/>
      <c r="K611" s="47"/>
      <c r="L611" s="47"/>
      <c r="M611" s="47"/>
      <c r="N611" s="47"/>
      <c r="O611" s="47"/>
      <c r="P611" s="71"/>
      <c r="Q611" s="47"/>
      <c r="R611" s="47"/>
      <c r="S611" s="47"/>
      <c r="T611" s="47"/>
      <c r="U611" s="47"/>
      <c r="V611" s="47"/>
      <c r="W611" s="47"/>
      <c r="X611" s="47"/>
      <c r="Y611" s="47"/>
      <c r="Z611" s="47"/>
    </row>
    <row r="612" spans="1:26" ht="15.75" customHeight="1">
      <c r="A612" s="71"/>
      <c r="B612" s="47"/>
      <c r="C612" s="47"/>
      <c r="D612" s="47"/>
      <c r="E612" s="47"/>
      <c r="F612" s="47"/>
      <c r="G612" s="47"/>
      <c r="H612" s="47"/>
      <c r="I612" s="47"/>
      <c r="J612" s="47"/>
      <c r="K612" s="47"/>
      <c r="L612" s="47"/>
      <c r="M612" s="47"/>
      <c r="N612" s="47"/>
      <c r="O612" s="47"/>
      <c r="P612" s="71"/>
      <c r="Q612" s="47"/>
      <c r="R612" s="47"/>
      <c r="S612" s="47"/>
      <c r="T612" s="47"/>
      <c r="U612" s="47"/>
      <c r="V612" s="47"/>
      <c r="W612" s="47"/>
      <c r="X612" s="47"/>
      <c r="Y612" s="47"/>
      <c r="Z612" s="47"/>
    </row>
    <row r="613" spans="1:26" ht="15.75" customHeight="1">
      <c r="A613" s="71"/>
      <c r="B613" s="47"/>
      <c r="C613" s="47"/>
      <c r="D613" s="47"/>
      <c r="E613" s="47"/>
      <c r="F613" s="47"/>
      <c r="G613" s="47"/>
      <c r="H613" s="47"/>
      <c r="I613" s="47"/>
      <c r="J613" s="47"/>
      <c r="K613" s="47"/>
      <c r="L613" s="47"/>
      <c r="M613" s="47"/>
      <c r="N613" s="47"/>
      <c r="O613" s="47"/>
      <c r="P613" s="71"/>
      <c r="Q613" s="47"/>
      <c r="R613" s="47"/>
      <c r="S613" s="47"/>
      <c r="T613" s="47"/>
      <c r="U613" s="47"/>
      <c r="V613" s="47"/>
      <c r="W613" s="47"/>
      <c r="X613" s="47"/>
      <c r="Y613" s="47"/>
      <c r="Z613" s="47"/>
    </row>
    <row r="614" spans="1:26" ht="15.75" customHeight="1">
      <c r="A614" s="71"/>
      <c r="B614" s="47"/>
      <c r="C614" s="47"/>
      <c r="D614" s="47"/>
      <c r="E614" s="47"/>
      <c r="F614" s="47"/>
      <c r="G614" s="47"/>
      <c r="H614" s="47"/>
      <c r="I614" s="47"/>
      <c r="J614" s="47"/>
      <c r="K614" s="47"/>
      <c r="L614" s="47"/>
      <c r="M614" s="47"/>
      <c r="N614" s="47"/>
      <c r="O614" s="47"/>
      <c r="P614" s="71"/>
      <c r="Q614" s="47"/>
      <c r="R614" s="47"/>
      <c r="S614" s="47"/>
      <c r="T614" s="47"/>
      <c r="U614" s="47"/>
      <c r="V614" s="47"/>
      <c r="W614" s="47"/>
      <c r="X614" s="47"/>
      <c r="Y614" s="47"/>
      <c r="Z614" s="47"/>
    </row>
    <row r="615" spans="1:26" ht="15.75" customHeight="1">
      <c r="A615" s="71"/>
      <c r="B615" s="47"/>
      <c r="C615" s="47"/>
      <c r="D615" s="47"/>
      <c r="E615" s="47"/>
      <c r="F615" s="47"/>
      <c r="G615" s="47"/>
      <c r="H615" s="47"/>
      <c r="I615" s="47"/>
      <c r="J615" s="47"/>
      <c r="K615" s="47"/>
      <c r="L615" s="47"/>
      <c r="M615" s="47"/>
      <c r="N615" s="47"/>
      <c r="O615" s="47"/>
      <c r="P615" s="71"/>
      <c r="Q615" s="47"/>
      <c r="R615" s="47"/>
      <c r="S615" s="47"/>
      <c r="T615" s="47"/>
      <c r="U615" s="47"/>
      <c r="V615" s="47"/>
      <c r="W615" s="47"/>
      <c r="X615" s="47"/>
      <c r="Y615" s="47"/>
      <c r="Z615" s="47"/>
    </row>
    <row r="616" spans="1:26" ht="15.75" customHeight="1">
      <c r="A616" s="71"/>
      <c r="B616" s="47"/>
      <c r="C616" s="47"/>
      <c r="D616" s="47"/>
      <c r="E616" s="47"/>
      <c r="F616" s="47"/>
      <c r="G616" s="47"/>
      <c r="H616" s="47"/>
      <c r="I616" s="47"/>
      <c r="J616" s="47"/>
      <c r="K616" s="47"/>
      <c r="L616" s="47"/>
      <c r="M616" s="47"/>
      <c r="N616" s="47"/>
      <c r="O616" s="47"/>
      <c r="P616" s="71"/>
      <c r="Q616" s="47"/>
      <c r="R616" s="47"/>
      <c r="S616" s="47"/>
      <c r="T616" s="47"/>
      <c r="U616" s="47"/>
      <c r="V616" s="47"/>
      <c r="W616" s="47"/>
      <c r="X616" s="47"/>
      <c r="Y616" s="47"/>
      <c r="Z616" s="47"/>
    </row>
    <row r="617" spans="1:26" ht="15.75" customHeight="1">
      <c r="A617" s="71"/>
      <c r="B617" s="47"/>
      <c r="C617" s="47"/>
      <c r="D617" s="47"/>
      <c r="E617" s="47"/>
      <c r="F617" s="47"/>
      <c r="G617" s="47"/>
      <c r="H617" s="47"/>
      <c r="I617" s="47"/>
      <c r="J617" s="47"/>
      <c r="K617" s="47"/>
      <c r="L617" s="47"/>
      <c r="M617" s="47"/>
      <c r="N617" s="47"/>
      <c r="O617" s="47"/>
      <c r="P617" s="71"/>
      <c r="Q617" s="47"/>
      <c r="R617" s="47"/>
      <c r="S617" s="47"/>
      <c r="T617" s="47"/>
      <c r="U617" s="47"/>
      <c r="V617" s="47"/>
      <c r="W617" s="47"/>
      <c r="X617" s="47"/>
      <c r="Y617" s="47"/>
      <c r="Z617" s="47"/>
    </row>
    <row r="618" spans="1:26" ht="15.75" customHeight="1">
      <c r="A618" s="71"/>
      <c r="B618" s="47"/>
      <c r="C618" s="47"/>
      <c r="D618" s="47"/>
      <c r="E618" s="47"/>
      <c r="F618" s="47"/>
      <c r="G618" s="47"/>
      <c r="H618" s="47"/>
      <c r="I618" s="47"/>
      <c r="J618" s="47"/>
      <c r="K618" s="47"/>
      <c r="L618" s="47"/>
      <c r="M618" s="47"/>
      <c r="N618" s="47"/>
      <c r="O618" s="47"/>
      <c r="P618" s="71"/>
      <c r="Q618" s="47"/>
      <c r="R618" s="47"/>
      <c r="S618" s="47"/>
      <c r="T618" s="47"/>
      <c r="U618" s="47"/>
      <c r="V618" s="47"/>
      <c r="W618" s="47"/>
      <c r="X618" s="47"/>
      <c r="Y618" s="47"/>
      <c r="Z618" s="47"/>
    </row>
    <row r="619" spans="1:26" ht="15.75" customHeight="1">
      <c r="A619" s="71"/>
      <c r="B619" s="47"/>
      <c r="C619" s="47"/>
      <c r="D619" s="47"/>
      <c r="E619" s="47"/>
      <c r="F619" s="47"/>
      <c r="G619" s="47"/>
      <c r="H619" s="47"/>
      <c r="I619" s="47"/>
      <c r="J619" s="47"/>
      <c r="K619" s="47"/>
      <c r="L619" s="47"/>
      <c r="M619" s="47"/>
      <c r="N619" s="47"/>
      <c r="O619" s="47"/>
      <c r="P619" s="71"/>
      <c r="Q619" s="47"/>
      <c r="R619" s="47"/>
      <c r="S619" s="47"/>
      <c r="T619" s="47"/>
      <c r="U619" s="47"/>
      <c r="V619" s="47"/>
      <c r="W619" s="47"/>
      <c r="X619" s="47"/>
      <c r="Y619" s="47"/>
      <c r="Z619" s="47"/>
    </row>
    <row r="620" spans="1:26" ht="15.75" customHeight="1">
      <c r="A620" s="71"/>
      <c r="B620" s="47"/>
      <c r="C620" s="47"/>
      <c r="D620" s="47"/>
      <c r="E620" s="47"/>
      <c r="F620" s="47"/>
      <c r="G620" s="47"/>
      <c r="H620" s="47"/>
      <c r="I620" s="47"/>
      <c r="J620" s="47"/>
      <c r="K620" s="47"/>
      <c r="L620" s="47"/>
      <c r="M620" s="47"/>
      <c r="N620" s="47"/>
      <c r="O620" s="47"/>
      <c r="P620" s="71"/>
      <c r="Q620" s="47"/>
      <c r="R620" s="47"/>
      <c r="S620" s="47"/>
      <c r="T620" s="47"/>
      <c r="U620" s="47"/>
      <c r="V620" s="47"/>
      <c r="W620" s="47"/>
      <c r="X620" s="47"/>
      <c r="Y620" s="47"/>
      <c r="Z620" s="47"/>
    </row>
    <row r="621" spans="1:26" ht="15.75" customHeight="1">
      <c r="A621" s="71"/>
      <c r="B621" s="47"/>
      <c r="C621" s="47"/>
      <c r="D621" s="47"/>
      <c r="E621" s="47"/>
      <c r="F621" s="47"/>
      <c r="G621" s="47"/>
      <c r="H621" s="47"/>
      <c r="I621" s="47"/>
      <c r="J621" s="47"/>
      <c r="K621" s="47"/>
      <c r="L621" s="47"/>
      <c r="M621" s="47"/>
      <c r="N621" s="47"/>
      <c r="O621" s="47"/>
      <c r="P621" s="71"/>
      <c r="Q621" s="47"/>
      <c r="R621" s="47"/>
      <c r="S621" s="47"/>
      <c r="T621" s="47"/>
      <c r="U621" s="47"/>
      <c r="V621" s="47"/>
      <c r="W621" s="47"/>
      <c r="X621" s="47"/>
      <c r="Y621" s="47"/>
      <c r="Z621" s="47"/>
    </row>
    <row r="622" spans="1:26" ht="15.75" customHeight="1">
      <c r="A622" s="71"/>
      <c r="B622" s="47"/>
      <c r="C622" s="47"/>
      <c r="D622" s="47"/>
      <c r="E622" s="47"/>
      <c r="F622" s="47"/>
      <c r="G622" s="47"/>
      <c r="H622" s="47"/>
      <c r="I622" s="47"/>
      <c r="J622" s="47"/>
      <c r="K622" s="47"/>
      <c r="L622" s="47"/>
      <c r="M622" s="47"/>
      <c r="N622" s="47"/>
      <c r="O622" s="47"/>
      <c r="P622" s="71"/>
      <c r="Q622" s="47"/>
      <c r="R622" s="47"/>
      <c r="S622" s="47"/>
      <c r="T622" s="47"/>
      <c r="U622" s="47"/>
      <c r="V622" s="47"/>
      <c r="W622" s="47"/>
      <c r="X622" s="47"/>
      <c r="Y622" s="47"/>
      <c r="Z622" s="47"/>
    </row>
    <row r="623" spans="1:26" ht="15.75" customHeight="1">
      <c r="A623" s="71"/>
      <c r="B623" s="47"/>
      <c r="C623" s="47"/>
      <c r="D623" s="47"/>
      <c r="E623" s="47"/>
      <c r="F623" s="47"/>
      <c r="G623" s="47"/>
      <c r="H623" s="47"/>
      <c r="I623" s="47"/>
      <c r="J623" s="47"/>
      <c r="K623" s="47"/>
      <c r="L623" s="47"/>
      <c r="M623" s="47"/>
      <c r="N623" s="47"/>
      <c r="O623" s="47"/>
      <c r="P623" s="71"/>
      <c r="Q623" s="47"/>
      <c r="R623" s="47"/>
      <c r="S623" s="47"/>
      <c r="T623" s="47"/>
      <c r="U623" s="47"/>
      <c r="V623" s="47"/>
      <c r="W623" s="47"/>
      <c r="X623" s="47"/>
      <c r="Y623" s="47"/>
      <c r="Z623" s="47"/>
    </row>
    <row r="624" spans="1:26" ht="15.75" customHeight="1">
      <c r="A624" s="71"/>
      <c r="B624" s="47"/>
      <c r="C624" s="47"/>
      <c r="D624" s="47"/>
      <c r="E624" s="47"/>
      <c r="F624" s="47"/>
      <c r="G624" s="47"/>
      <c r="H624" s="47"/>
      <c r="I624" s="47"/>
      <c r="J624" s="47"/>
      <c r="K624" s="47"/>
      <c r="L624" s="47"/>
      <c r="M624" s="47"/>
      <c r="N624" s="47"/>
      <c r="O624" s="47"/>
      <c r="P624" s="71"/>
      <c r="Q624" s="47"/>
      <c r="R624" s="47"/>
      <c r="S624" s="47"/>
      <c r="T624" s="47"/>
      <c r="U624" s="47"/>
      <c r="V624" s="47"/>
      <c r="W624" s="47"/>
      <c r="X624" s="47"/>
      <c r="Y624" s="47"/>
      <c r="Z624" s="47"/>
    </row>
    <row r="625" spans="1:26" ht="15.75" customHeight="1">
      <c r="A625" s="71"/>
      <c r="B625" s="47"/>
      <c r="C625" s="47"/>
      <c r="D625" s="47"/>
      <c r="E625" s="47"/>
      <c r="F625" s="47"/>
      <c r="G625" s="47"/>
      <c r="H625" s="47"/>
      <c r="I625" s="47"/>
      <c r="J625" s="47"/>
      <c r="K625" s="47"/>
      <c r="L625" s="47"/>
      <c r="M625" s="47"/>
      <c r="N625" s="47"/>
      <c r="O625" s="47"/>
      <c r="P625" s="71"/>
      <c r="Q625" s="47"/>
      <c r="R625" s="47"/>
      <c r="S625" s="47"/>
      <c r="T625" s="47"/>
      <c r="U625" s="47"/>
      <c r="V625" s="47"/>
      <c r="W625" s="47"/>
      <c r="X625" s="47"/>
      <c r="Y625" s="47"/>
      <c r="Z625" s="47"/>
    </row>
    <row r="626" spans="1:26" ht="15.75" customHeight="1">
      <c r="A626" s="71"/>
      <c r="B626" s="47"/>
      <c r="C626" s="47"/>
      <c r="D626" s="47"/>
      <c r="E626" s="47"/>
      <c r="F626" s="47"/>
      <c r="G626" s="47"/>
      <c r="H626" s="47"/>
      <c r="I626" s="47"/>
      <c r="J626" s="47"/>
      <c r="K626" s="47"/>
      <c r="L626" s="47"/>
      <c r="M626" s="47"/>
      <c r="N626" s="47"/>
      <c r="O626" s="47"/>
      <c r="P626" s="71"/>
      <c r="Q626" s="47"/>
      <c r="R626" s="47"/>
      <c r="S626" s="47"/>
      <c r="T626" s="47"/>
      <c r="U626" s="47"/>
      <c r="V626" s="47"/>
      <c r="W626" s="47"/>
      <c r="X626" s="47"/>
      <c r="Y626" s="47"/>
      <c r="Z626" s="47"/>
    </row>
    <row r="627" spans="1:26" ht="15.75" customHeight="1">
      <c r="A627" s="71"/>
      <c r="B627" s="47"/>
      <c r="C627" s="47"/>
      <c r="D627" s="47"/>
      <c r="E627" s="47"/>
      <c r="F627" s="47"/>
      <c r="G627" s="47"/>
      <c r="H627" s="47"/>
      <c r="I627" s="47"/>
      <c r="J627" s="47"/>
      <c r="K627" s="47"/>
      <c r="L627" s="47"/>
      <c r="M627" s="47"/>
      <c r="N627" s="47"/>
      <c r="O627" s="47"/>
      <c r="P627" s="71"/>
      <c r="Q627" s="47"/>
      <c r="R627" s="47"/>
      <c r="S627" s="47"/>
      <c r="T627" s="47"/>
      <c r="U627" s="47"/>
      <c r="V627" s="47"/>
      <c r="W627" s="47"/>
      <c r="X627" s="47"/>
      <c r="Y627" s="47"/>
      <c r="Z627" s="47"/>
    </row>
    <row r="628" spans="1:26" ht="15.75" customHeight="1">
      <c r="A628" s="71"/>
      <c r="B628" s="47"/>
      <c r="C628" s="47"/>
      <c r="D628" s="47"/>
      <c r="E628" s="47"/>
      <c r="F628" s="47"/>
      <c r="G628" s="47"/>
      <c r="H628" s="47"/>
      <c r="I628" s="47"/>
      <c r="J628" s="47"/>
      <c r="K628" s="47"/>
      <c r="L628" s="47"/>
      <c r="M628" s="47"/>
      <c r="N628" s="47"/>
      <c r="O628" s="47"/>
      <c r="P628" s="71"/>
      <c r="Q628" s="47"/>
      <c r="R628" s="47"/>
      <c r="S628" s="47"/>
      <c r="T628" s="47"/>
      <c r="U628" s="47"/>
      <c r="V628" s="47"/>
      <c r="W628" s="47"/>
      <c r="X628" s="47"/>
      <c r="Y628" s="47"/>
      <c r="Z628" s="47"/>
    </row>
    <row r="629" spans="1:26" ht="15.75" customHeight="1">
      <c r="A629" s="71"/>
      <c r="B629" s="47"/>
      <c r="C629" s="47"/>
      <c r="D629" s="47"/>
      <c r="E629" s="47"/>
      <c r="F629" s="47"/>
      <c r="G629" s="47"/>
      <c r="H629" s="47"/>
      <c r="I629" s="47"/>
      <c r="J629" s="47"/>
      <c r="K629" s="47"/>
      <c r="L629" s="47"/>
      <c r="M629" s="47"/>
      <c r="N629" s="47"/>
      <c r="O629" s="47"/>
      <c r="P629" s="71"/>
      <c r="Q629" s="47"/>
      <c r="R629" s="47"/>
      <c r="S629" s="47"/>
      <c r="T629" s="47"/>
      <c r="U629" s="47"/>
      <c r="V629" s="47"/>
      <c r="W629" s="47"/>
      <c r="X629" s="47"/>
      <c r="Y629" s="47"/>
      <c r="Z629" s="47"/>
    </row>
    <row r="630" spans="1:26" ht="15.75" customHeight="1">
      <c r="A630" s="71"/>
      <c r="B630" s="47"/>
      <c r="C630" s="47"/>
      <c r="D630" s="47"/>
      <c r="E630" s="47"/>
      <c r="F630" s="47"/>
      <c r="G630" s="47"/>
      <c r="H630" s="47"/>
      <c r="I630" s="47"/>
      <c r="J630" s="47"/>
      <c r="K630" s="47"/>
      <c r="L630" s="47"/>
      <c r="M630" s="47"/>
      <c r="N630" s="47"/>
      <c r="O630" s="47"/>
      <c r="P630" s="71"/>
      <c r="Q630" s="47"/>
      <c r="R630" s="47"/>
      <c r="S630" s="47"/>
      <c r="T630" s="47"/>
      <c r="U630" s="47"/>
      <c r="V630" s="47"/>
      <c r="W630" s="47"/>
      <c r="X630" s="47"/>
      <c r="Y630" s="47"/>
      <c r="Z630" s="47"/>
    </row>
    <row r="631" spans="1:26" ht="15.75" customHeight="1">
      <c r="A631" s="71"/>
      <c r="B631" s="47"/>
      <c r="C631" s="47"/>
      <c r="D631" s="47"/>
      <c r="E631" s="47"/>
      <c r="F631" s="47"/>
      <c r="G631" s="47"/>
      <c r="H631" s="47"/>
      <c r="I631" s="47"/>
      <c r="J631" s="47"/>
      <c r="K631" s="47"/>
      <c r="L631" s="47"/>
      <c r="M631" s="47"/>
      <c r="N631" s="47"/>
      <c r="O631" s="47"/>
      <c r="P631" s="71"/>
      <c r="Q631" s="47"/>
      <c r="R631" s="47"/>
      <c r="S631" s="47"/>
      <c r="T631" s="47"/>
      <c r="U631" s="47"/>
      <c r="V631" s="47"/>
      <c r="W631" s="47"/>
      <c r="X631" s="47"/>
      <c r="Y631" s="47"/>
      <c r="Z631" s="47"/>
    </row>
    <row r="632" spans="1:26" ht="15.75" customHeight="1">
      <c r="A632" s="71"/>
      <c r="B632" s="47"/>
      <c r="C632" s="47"/>
      <c r="D632" s="47"/>
      <c r="E632" s="47"/>
      <c r="F632" s="47"/>
      <c r="G632" s="47"/>
      <c r="H632" s="47"/>
      <c r="I632" s="47"/>
      <c r="J632" s="47"/>
      <c r="K632" s="47"/>
      <c r="L632" s="47"/>
      <c r="M632" s="47"/>
      <c r="N632" s="47"/>
      <c r="O632" s="47"/>
      <c r="P632" s="71"/>
      <c r="Q632" s="47"/>
      <c r="R632" s="47"/>
      <c r="S632" s="47"/>
      <c r="T632" s="47"/>
      <c r="U632" s="47"/>
      <c r="V632" s="47"/>
      <c r="W632" s="47"/>
      <c r="X632" s="47"/>
      <c r="Y632" s="47"/>
      <c r="Z632" s="47"/>
    </row>
    <row r="633" spans="1:26" ht="15.75" customHeight="1">
      <c r="A633" s="71"/>
      <c r="B633" s="47"/>
      <c r="C633" s="47"/>
      <c r="D633" s="47"/>
      <c r="E633" s="47"/>
      <c r="F633" s="47"/>
      <c r="G633" s="47"/>
      <c r="H633" s="47"/>
      <c r="I633" s="47"/>
      <c r="J633" s="47"/>
      <c r="K633" s="47"/>
      <c r="L633" s="47"/>
      <c r="M633" s="47"/>
      <c r="N633" s="47"/>
      <c r="O633" s="47"/>
      <c r="P633" s="71"/>
      <c r="Q633" s="47"/>
      <c r="R633" s="47"/>
      <c r="S633" s="47"/>
      <c r="T633" s="47"/>
      <c r="U633" s="47"/>
      <c r="V633" s="47"/>
      <c r="W633" s="47"/>
      <c r="X633" s="47"/>
      <c r="Y633" s="47"/>
      <c r="Z633" s="47"/>
    </row>
    <row r="634" spans="1:26" ht="15.75" customHeight="1">
      <c r="A634" s="71"/>
      <c r="B634" s="47"/>
      <c r="C634" s="47"/>
      <c r="D634" s="47"/>
      <c r="E634" s="47"/>
      <c r="F634" s="47"/>
      <c r="G634" s="47"/>
      <c r="H634" s="47"/>
      <c r="I634" s="47"/>
      <c r="J634" s="47"/>
      <c r="K634" s="47"/>
      <c r="L634" s="47"/>
      <c r="M634" s="47"/>
      <c r="N634" s="47"/>
      <c r="O634" s="47"/>
      <c r="P634" s="71"/>
      <c r="Q634" s="47"/>
      <c r="R634" s="47"/>
      <c r="S634" s="47"/>
      <c r="T634" s="47"/>
      <c r="U634" s="47"/>
      <c r="V634" s="47"/>
      <c r="W634" s="47"/>
      <c r="X634" s="47"/>
      <c r="Y634" s="47"/>
      <c r="Z634" s="47"/>
    </row>
    <row r="635" spans="1:26" ht="15.75" customHeight="1">
      <c r="A635" s="71"/>
      <c r="B635" s="47"/>
      <c r="C635" s="47"/>
      <c r="D635" s="47"/>
      <c r="E635" s="47"/>
      <c r="F635" s="47"/>
      <c r="G635" s="47"/>
      <c r="H635" s="47"/>
      <c r="I635" s="47"/>
      <c r="J635" s="47"/>
      <c r="K635" s="47"/>
      <c r="L635" s="47"/>
      <c r="M635" s="47"/>
      <c r="N635" s="47"/>
      <c r="O635" s="47"/>
      <c r="P635" s="71"/>
      <c r="Q635" s="47"/>
      <c r="R635" s="47"/>
      <c r="S635" s="47"/>
      <c r="T635" s="47"/>
      <c r="U635" s="47"/>
      <c r="V635" s="47"/>
      <c r="W635" s="47"/>
      <c r="X635" s="47"/>
      <c r="Y635" s="47"/>
      <c r="Z635" s="47"/>
    </row>
    <row r="636" spans="1:26" ht="15.75" customHeight="1">
      <c r="A636" s="71"/>
      <c r="B636" s="47"/>
      <c r="C636" s="47"/>
      <c r="D636" s="47"/>
      <c r="E636" s="47"/>
      <c r="F636" s="47"/>
      <c r="G636" s="47"/>
      <c r="H636" s="47"/>
      <c r="I636" s="47"/>
      <c r="J636" s="47"/>
      <c r="K636" s="47"/>
      <c r="L636" s="47"/>
      <c r="M636" s="47"/>
      <c r="N636" s="47"/>
      <c r="O636" s="47"/>
      <c r="P636" s="71"/>
      <c r="Q636" s="47"/>
      <c r="R636" s="47"/>
      <c r="S636" s="47"/>
      <c r="T636" s="47"/>
      <c r="U636" s="47"/>
      <c r="V636" s="47"/>
      <c r="W636" s="47"/>
      <c r="X636" s="47"/>
      <c r="Y636" s="47"/>
      <c r="Z636" s="47"/>
    </row>
    <row r="637" spans="1:26" ht="15.75" customHeight="1">
      <c r="A637" s="71"/>
      <c r="B637" s="47"/>
      <c r="C637" s="47"/>
      <c r="D637" s="47"/>
      <c r="E637" s="47"/>
      <c r="F637" s="47"/>
      <c r="G637" s="47"/>
      <c r="H637" s="47"/>
      <c r="I637" s="47"/>
      <c r="J637" s="47"/>
      <c r="K637" s="47"/>
      <c r="L637" s="47"/>
      <c r="M637" s="47"/>
      <c r="N637" s="47"/>
      <c r="O637" s="47"/>
      <c r="P637" s="71"/>
      <c r="Q637" s="47"/>
      <c r="R637" s="47"/>
      <c r="S637" s="47"/>
      <c r="T637" s="47"/>
      <c r="U637" s="47"/>
      <c r="V637" s="47"/>
      <c r="W637" s="47"/>
      <c r="X637" s="47"/>
      <c r="Y637" s="47"/>
      <c r="Z637" s="47"/>
    </row>
    <row r="638" spans="1:26" ht="15.75" customHeight="1">
      <c r="A638" s="71"/>
      <c r="B638" s="47"/>
      <c r="C638" s="47"/>
      <c r="D638" s="47"/>
      <c r="E638" s="47"/>
      <c r="F638" s="47"/>
      <c r="G638" s="47"/>
      <c r="H638" s="47"/>
      <c r="I638" s="47"/>
      <c r="J638" s="47"/>
      <c r="K638" s="47"/>
      <c r="L638" s="47"/>
      <c r="M638" s="47"/>
      <c r="N638" s="47"/>
      <c r="O638" s="47"/>
      <c r="P638" s="71"/>
      <c r="Q638" s="47"/>
      <c r="R638" s="47"/>
      <c r="S638" s="47"/>
      <c r="T638" s="47"/>
      <c r="U638" s="47"/>
      <c r="V638" s="47"/>
      <c r="W638" s="47"/>
      <c r="X638" s="47"/>
      <c r="Y638" s="47"/>
      <c r="Z638" s="47"/>
    </row>
    <row r="639" spans="1:26" ht="15.75" customHeight="1">
      <c r="A639" s="71"/>
      <c r="B639" s="47"/>
      <c r="C639" s="47"/>
      <c r="D639" s="47"/>
      <c r="E639" s="47"/>
      <c r="F639" s="47"/>
      <c r="G639" s="47"/>
      <c r="H639" s="47"/>
      <c r="I639" s="47"/>
      <c r="J639" s="47"/>
      <c r="K639" s="47"/>
      <c r="L639" s="47"/>
      <c r="M639" s="47"/>
      <c r="N639" s="47"/>
      <c r="O639" s="47"/>
      <c r="P639" s="71"/>
      <c r="Q639" s="47"/>
      <c r="R639" s="47"/>
      <c r="S639" s="47"/>
      <c r="T639" s="47"/>
      <c r="U639" s="47"/>
      <c r="V639" s="47"/>
      <c r="W639" s="47"/>
      <c r="X639" s="47"/>
      <c r="Y639" s="47"/>
      <c r="Z639" s="47"/>
    </row>
    <row r="640" spans="1:26" ht="15.75" customHeight="1">
      <c r="A640" s="71"/>
      <c r="B640" s="47"/>
      <c r="C640" s="47"/>
      <c r="D640" s="47"/>
      <c r="E640" s="47"/>
      <c r="F640" s="47"/>
      <c r="G640" s="47"/>
      <c r="H640" s="47"/>
      <c r="I640" s="47"/>
      <c r="J640" s="47"/>
      <c r="K640" s="47"/>
      <c r="L640" s="47"/>
      <c r="M640" s="47"/>
      <c r="N640" s="47"/>
      <c r="O640" s="47"/>
      <c r="P640" s="71"/>
      <c r="Q640" s="47"/>
      <c r="R640" s="47"/>
      <c r="S640" s="47"/>
      <c r="T640" s="47"/>
      <c r="U640" s="47"/>
      <c r="V640" s="47"/>
      <c r="W640" s="47"/>
      <c r="X640" s="47"/>
      <c r="Y640" s="47"/>
      <c r="Z640" s="47"/>
    </row>
    <row r="641" spans="1:26" ht="15.75" customHeight="1">
      <c r="A641" s="71"/>
      <c r="B641" s="47"/>
      <c r="C641" s="47"/>
      <c r="D641" s="47"/>
      <c r="E641" s="47"/>
      <c r="F641" s="47"/>
      <c r="G641" s="47"/>
      <c r="H641" s="47"/>
      <c r="I641" s="47"/>
      <c r="J641" s="47"/>
      <c r="K641" s="47"/>
      <c r="L641" s="47"/>
      <c r="M641" s="47"/>
      <c r="N641" s="47"/>
      <c r="O641" s="47"/>
      <c r="P641" s="71"/>
      <c r="Q641" s="47"/>
      <c r="R641" s="47"/>
      <c r="S641" s="47"/>
      <c r="T641" s="47"/>
      <c r="U641" s="47"/>
      <c r="V641" s="47"/>
      <c r="W641" s="47"/>
      <c r="X641" s="47"/>
      <c r="Y641" s="47"/>
      <c r="Z641" s="47"/>
    </row>
    <row r="642" spans="1:26" ht="15.75" customHeight="1">
      <c r="A642" s="71"/>
      <c r="B642" s="47"/>
      <c r="C642" s="47"/>
      <c r="D642" s="47"/>
      <c r="E642" s="47"/>
      <c r="F642" s="47"/>
      <c r="G642" s="47"/>
      <c r="H642" s="47"/>
      <c r="I642" s="47"/>
      <c r="J642" s="47"/>
      <c r="K642" s="47"/>
      <c r="L642" s="47"/>
      <c r="M642" s="47"/>
      <c r="N642" s="47"/>
      <c r="O642" s="47"/>
      <c r="P642" s="71"/>
      <c r="Q642" s="47"/>
      <c r="R642" s="47"/>
      <c r="S642" s="47"/>
      <c r="T642" s="47"/>
      <c r="U642" s="47"/>
      <c r="V642" s="47"/>
      <c r="W642" s="47"/>
      <c r="X642" s="47"/>
      <c r="Y642" s="47"/>
      <c r="Z642" s="47"/>
    </row>
    <row r="643" spans="1:26" ht="15.75" customHeight="1">
      <c r="A643" s="71"/>
      <c r="B643" s="47"/>
      <c r="C643" s="47"/>
      <c r="D643" s="47"/>
      <c r="E643" s="47"/>
      <c r="F643" s="47"/>
      <c r="G643" s="47"/>
      <c r="H643" s="47"/>
      <c r="I643" s="47"/>
      <c r="J643" s="47"/>
      <c r="K643" s="47"/>
      <c r="L643" s="47"/>
      <c r="M643" s="47"/>
      <c r="N643" s="47"/>
      <c r="O643" s="47"/>
      <c r="P643" s="71"/>
      <c r="Q643" s="47"/>
      <c r="R643" s="47"/>
      <c r="S643" s="47"/>
      <c r="T643" s="47"/>
      <c r="U643" s="47"/>
      <c r="V643" s="47"/>
      <c r="W643" s="47"/>
      <c r="X643" s="47"/>
      <c r="Y643" s="47"/>
      <c r="Z643" s="47"/>
    </row>
    <row r="644" spans="1:26" ht="15.75" customHeight="1">
      <c r="A644" s="71"/>
      <c r="B644" s="47"/>
      <c r="C644" s="47"/>
      <c r="D644" s="47"/>
      <c r="E644" s="47"/>
      <c r="F644" s="47"/>
      <c r="G644" s="47"/>
      <c r="H644" s="47"/>
      <c r="I644" s="47"/>
      <c r="J644" s="47"/>
      <c r="K644" s="47"/>
      <c r="L644" s="47"/>
      <c r="M644" s="47"/>
      <c r="N644" s="47"/>
      <c r="O644" s="47"/>
      <c r="P644" s="71"/>
      <c r="Q644" s="47"/>
      <c r="R644" s="47"/>
      <c r="S644" s="47"/>
      <c r="T644" s="47"/>
      <c r="U644" s="47"/>
      <c r="V644" s="47"/>
      <c r="W644" s="47"/>
      <c r="X644" s="47"/>
      <c r="Y644" s="47"/>
      <c r="Z644" s="47"/>
    </row>
    <row r="645" spans="1:26" ht="15.75" customHeight="1">
      <c r="A645" s="71"/>
      <c r="B645" s="47"/>
      <c r="C645" s="47"/>
      <c r="D645" s="47"/>
      <c r="E645" s="47"/>
      <c r="F645" s="47"/>
      <c r="G645" s="47"/>
      <c r="H645" s="47"/>
      <c r="I645" s="47"/>
      <c r="J645" s="47"/>
      <c r="K645" s="47"/>
      <c r="L645" s="47"/>
      <c r="M645" s="47"/>
      <c r="N645" s="47"/>
      <c r="O645" s="47"/>
      <c r="P645" s="71"/>
      <c r="Q645" s="47"/>
      <c r="R645" s="47"/>
      <c r="S645" s="47"/>
      <c r="T645" s="47"/>
      <c r="U645" s="47"/>
      <c r="V645" s="47"/>
      <c r="W645" s="47"/>
      <c r="X645" s="47"/>
      <c r="Y645" s="47"/>
      <c r="Z645" s="47"/>
    </row>
    <row r="646" spans="1:26" ht="15.75" customHeight="1">
      <c r="A646" s="71"/>
      <c r="B646" s="47"/>
      <c r="C646" s="47"/>
      <c r="D646" s="47"/>
      <c r="E646" s="47"/>
      <c r="F646" s="47"/>
      <c r="G646" s="47"/>
      <c r="H646" s="47"/>
      <c r="I646" s="47"/>
      <c r="J646" s="47"/>
      <c r="K646" s="47"/>
      <c r="L646" s="47"/>
      <c r="M646" s="47"/>
      <c r="N646" s="47"/>
      <c r="O646" s="47"/>
      <c r="P646" s="71"/>
      <c r="Q646" s="47"/>
      <c r="R646" s="47"/>
      <c r="S646" s="47"/>
      <c r="T646" s="47"/>
      <c r="U646" s="47"/>
      <c r="V646" s="47"/>
      <c r="W646" s="47"/>
      <c r="X646" s="47"/>
      <c r="Y646" s="47"/>
      <c r="Z646" s="47"/>
    </row>
    <row r="647" spans="1:26" ht="15.75" customHeight="1">
      <c r="A647" s="71"/>
      <c r="B647" s="47"/>
      <c r="C647" s="47"/>
      <c r="D647" s="47"/>
      <c r="E647" s="47"/>
      <c r="F647" s="47"/>
      <c r="G647" s="47"/>
      <c r="H647" s="47"/>
      <c r="I647" s="47"/>
      <c r="J647" s="47"/>
      <c r="K647" s="47"/>
      <c r="L647" s="47"/>
      <c r="M647" s="47"/>
      <c r="N647" s="47"/>
      <c r="O647" s="47"/>
      <c r="P647" s="71"/>
      <c r="Q647" s="47"/>
      <c r="R647" s="47"/>
      <c r="S647" s="47"/>
      <c r="T647" s="47"/>
      <c r="U647" s="47"/>
      <c r="V647" s="47"/>
      <c r="W647" s="47"/>
      <c r="X647" s="47"/>
      <c r="Y647" s="47"/>
      <c r="Z647" s="47"/>
    </row>
    <row r="648" spans="1:26" ht="15.75" customHeight="1">
      <c r="A648" s="71"/>
      <c r="B648" s="47"/>
      <c r="C648" s="47"/>
      <c r="D648" s="47"/>
      <c r="E648" s="47"/>
      <c r="F648" s="47"/>
      <c r="G648" s="47"/>
      <c r="H648" s="47"/>
      <c r="I648" s="47"/>
      <c r="J648" s="47"/>
      <c r="K648" s="47"/>
      <c r="L648" s="47"/>
      <c r="M648" s="47"/>
      <c r="N648" s="47"/>
      <c r="O648" s="47"/>
      <c r="P648" s="71"/>
      <c r="Q648" s="47"/>
      <c r="R648" s="47"/>
      <c r="S648" s="47"/>
      <c r="T648" s="47"/>
      <c r="U648" s="47"/>
      <c r="V648" s="47"/>
      <c r="W648" s="47"/>
      <c r="X648" s="47"/>
      <c r="Y648" s="47"/>
      <c r="Z648" s="47"/>
    </row>
    <row r="649" spans="1:26" ht="15.75" customHeight="1">
      <c r="A649" s="71"/>
      <c r="B649" s="47"/>
      <c r="C649" s="47"/>
      <c r="D649" s="47"/>
      <c r="E649" s="47"/>
      <c r="F649" s="47"/>
      <c r="G649" s="47"/>
      <c r="H649" s="47"/>
      <c r="I649" s="47"/>
      <c r="J649" s="47"/>
      <c r="K649" s="47"/>
      <c r="L649" s="47"/>
      <c r="M649" s="47"/>
      <c r="N649" s="47"/>
      <c r="O649" s="47"/>
      <c r="P649" s="71"/>
      <c r="Q649" s="47"/>
      <c r="R649" s="47"/>
      <c r="S649" s="47"/>
      <c r="T649" s="47"/>
      <c r="U649" s="47"/>
      <c r="V649" s="47"/>
      <c r="W649" s="47"/>
      <c r="X649" s="47"/>
      <c r="Y649" s="47"/>
      <c r="Z649" s="47"/>
    </row>
    <row r="650" spans="1:26" ht="15.75" customHeight="1">
      <c r="A650" s="71"/>
      <c r="B650" s="47"/>
      <c r="C650" s="47"/>
      <c r="D650" s="47"/>
      <c r="E650" s="47"/>
      <c r="F650" s="47"/>
      <c r="G650" s="47"/>
      <c r="H650" s="47"/>
      <c r="I650" s="47"/>
      <c r="J650" s="47"/>
      <c r="K650" s="47"/>
      <c r="L650" s="47"/>
      <c r="M650" s="47"/>
      <c r="N650" s="47"/>
      <c r="O650" s="47"/>
      <c r="P650" s="71"/>
      <c r="Q650" s="47"/>
      <c r="R650" s="47"/>
      <c r="S650" s="47"/>
      <c r="T650" s="47"/>
      <c r="U650" s="47"/>
      <c r="V650" s="47"/>
      <c r="W650" s="47"/>
      <c r="X650" s="47"/>
      <c r="Y650" s="47"/>
      <c r="Z650" s="47"/>
    </row>
    <row r="651" spans="1:26" ht="15.75" customHeight="1">
      <c r="A651" s="71"/>
      <c r="B651" s="47"/>
      <c r="C651" s="47"/>
      <c r="D651" s="47"/>
      <c r="E651" s="47"/>
      <c r="F651" s="47"/>
      <c r="G651" s="47"/>
      <c r="H651" s="47"/>
      <c r="I651" s="47"/>
      <c r="J651" s="47"/>
      <c r="K651" s="47"/>
      <c r="L651" s="47"/>
      <c r="M651" s="47"/>
      <c r="N651" s="47"/>
      <c r="O651" s="47"/>
      <c r="P651" s="71"/>
      <c r="Q651" s="47"/>
      <c r="R651" s="47"/>
      <c r="S651" s="47"/>
      <c r="T651" s="47"/>
      <c r="U651" s="47"/>
      <c r="V651" s="47"/>
      <c r="W651" s="47"/>
      <c r="X651" s="47"/>
      <c r="Y651" s="47"/>
      <c r="Z651" s="47"/>
    </row>
    <row r="652" spans="1:26" ht="15.75" customHeight="1">
      <c r="A652" s="71"/>
      <c r="B652" s="47"/>
      <c r="C652" s="47"/>
      <c r="D652" s="47"/>
      <c r="E652" s="47"/>
      <c r="F652" s="47"/>
      <c r="G652" s="47"/>
      <c r="H652" s="47"/>
      <c r="I652" s="47"/>
      <c r="J652" s="47"/>
      <c r="K652" s="47"/>
      <c r="L652" s="47"/>
      <c r="M652" s="47"/>
      <c r="N652" s="47"/>
      <c r="O652" s="47"/>
      <c r="P652" s="71"/>
      <c r="Q652" s="47"/>
      <c r="R652" s="47"/>
      <c r="S652" s="47"/>
      <c r="T652" s="47"/>
      <c r="U652" s="47"/>
      <c r="V652" s="47"/>
      <c r="W652" s="47"/>
      <c r="X652" s="47"/>
      <c r="Y652" s="47"/>
      <c r="Z652" s="47"/>
    </row>
    <row r="653" spans="1:26" ht="15.75" customHeight="1">
      <c r="A653" s="71"/>
      <c r="B653" s="47"/>
      <c r="C653" s="47"/>
      <c r="D653" s="47"/>
      <c r="E653" s="47"/>
      <c r="F653" s="47"/>
      <c r="G653" s="47"/>
      <c r="H653" s="47"/>
      <c r="I653" s="47"/>
      <c r="J653" s="47"/>
      <c r="K653" s="47"/>
      <c r="L653" s="47"/>
      <c r="M653" s="47"/>
      <c r="N653" s="47"/>
      <c r="O653" s="47"/>
      <c r="P653" s="71"/>
      <c r="Q653" s="47"/>
      <c r="R653" s="47"/>
      <c r="S653" s="47"/>
      <c r="T653" s="47"/>
      <c r="U653" s="47"/>
      <c r="V653" s="47"/>
      <c r="W653" s="47"/>
      <c r="X653" s="47"/>
      <c r="Y653" s="47"/>
      <c r="Z653" s="47"/>
    </row>
    <row r="654" spans="1:26" ht="15.75" customHeight="1">
      <c r="A654" s="71"/>
      <c r="B654" s="47"/>
      <c r="C654" s="47"/>
      <c r="D654" s="47"/>
      <c r="E654" s="47"/>
      <c r="F654" s="47"/>
      <c r="G654" s="47"/>
      <c r="H654" s="47"/>
      <c r="I654" s="47"/>
      <c r="J654" s="47"/>
      <c r="K654" s="47"/>
      <c r="L654" s="47"/>
      <c r="M654" s="47"/>
      <c r="N654" s="47"/>
      <c r="O654" s="47"/>
      <c r="P654" s="71"/>
      <c r="Q654" s="47"/>
      <c r="R654" s="47"/>
      <c r="S654" s="47"/>
      <c r="T654" s="47"/>
      <c r="U654" s="47"/>
      <c r="V654" s="47"/>
      <c r="W654" s="47"/>
      <c r="X654" s="47"/>
      <c r="Y654" s="47"/>
      <c r="Z654" s="47"/>
    </row>
    <row r="655" spans="1:26" ht="15.75" customHeight="1">
      <c r="A655" s="71"/>
      <c r="B655" s="47"/>
      <c r="C655" s="47"/>
      <c r="D655" s="47"/>
      <c r="E655" s="47"/>
      <c r="F655" s="47"/>
      <c r="G655" s="47"/>
      <c r="H655" s="47"/>
      <c r="I655" s="47"/>
      <c r="J655" s="47"/>
      <c r="K655" s="47"/>
      <c r="L655" s="47"/>
      <c r="M655" s="47"/>
      <c r="N655" s="47"/>
      <c r="O655" s="47"/>
      <c r="P655" s="71"/>
      <c r="Q655" s="47"/>
      <c r="R655" s="47"/>
      <c r="S655" s="47"/>
      <c r="T655" s="47"/>
      <c r="U655" s="47"/>
      <c r="V655" s="47"/>
      <c r="W655" s="47"/>
      <c r="X655" s="47"/>
      <c r="Y655" s="47"/>
      <c r="Z655" s="47"/>
    </row>
    <row r="656" spans="1:26" ht="15.75" customHeight="1">
      <c r="A656" s="71"/>
      <c r="B656" s="47"/>
      <c r="C656" s="47"/>
      <c r="D656" s="47"/>
      <c r="E656" s="47"/>
      <c r="F656" s="47"/>
      <c r="G656" s="47"/>
      <c r="H656" s="47"/>
      <c r="I656" s="47"/>
      <c r="J656" s="47"/>
      <c r="K656" s="47"/>
      <c r="L656" s="47"/>
      <c r="M656" s="47"/>
      <c r="N656" s="47"/>
      <c r="O656" s="47"/>
      <c r="P656" s="71"/>
      <c r="Q656" s="47"/>
      <c r="R656" s="47"/>
      <c r="S656" s="47"/>
      <c r="T656" s="47"/>
      <c r="U656" s="47"/>
      <c r="V656" s="47"/>
      <c r="W656" s="47"/>
      <c r="X656" s="47"/>
      <c r="Y656" s="47"/>
      <c r="Z656" s="47"/>
    </row>
    <row r="657" spans="1:26" ht="15.75" customHeight="1">
      <c r="A657" s="71"/>
      <c r="B657" s="47"/>
      <c r="C657" s="47"/>
      <c r="D657" s="47"/>
      <c r="E657" s="47"/>
      <c r="F657" s="47"/>
      <c r="G657" s="47"/>
      <c r="H657" s="47"/>
      <c r="I657" s="47"/>
      <c r="J657" s="47"/>
      <c r="K657" s="47"/>
      <c r="L657" s="47"/>
      <c r="M657" s="47"/>
      <c r="N657" s="47"/>
      <c r="O657" s="47"/>
      <c r="P657" s="71"/>
      <c r="Q657" s="47"/>
      <c r="R657" s="47"/>
      <c r="S657" s="47"/>
      <c r="T657" s="47"/>
      <c r="U657" s="47"/>
      <c r="V657" s="47"/>
      <c r="W657" s="47"/>
      <c r="X657" s="47"/>
      <c r="Y657" s="47"/>
      <c r="Z657" s="47"/>
    </row>
    <row r="658" spans="1:26" ht="15.75" customHeight="1">
      <c r="A658" s="71"/>
      <c r="B658" s="47"/>
      <c r="C658" s="47"/>
      <c r="D658" s="47"/>
      <c r="E658" s="47"/>
      <c r="F658" s="47"/>
      <c r="G658" s="47"/>
      <c r="H658" s="47"/>
      <c r="I658" s="47"/>
      <c r="J658" s="47"/>
      <c r="K658" s="47"/>
      <c r="L658" s="47"/>
      <c r="M658" s="47"/>
      <c r="N658" s="47"/>
      <c r="O658" s="47"/>
      <c r="P658" s="71"/>
      <c r="Q658" s="47"/>
      <c r="R658" s="47"/>
      <c r="S658" s="47"/>
      <c r="T658" s="47"/>
      <c r="U658" s="47"/>
      <c r="V658" s="47"/>
      <c r="W658" s="47"/>
      <c r="X658" s="47"/>
      <c r="Y658" s="47"/>
      <c r="Z658" s="47"/>
    </row>
    <row r="659" spans="1:26" ht="15.75" customHeight="1">
      <c r="A659" s="71"/>
      <c r="B659" s="47"/>
      <c r="C659" s="47"/>
      <c r="D659" s="47"/>
      <c r="E659" s="47"/>
      <c r="F659" s="47"/>
      <c r="G659" s="47"/>
      <c r="H659" s="47"/>
      <c r="I659" s="47"/>
      <c r="J659" s="47"/>
      <c r="K659" s="47"/>
      <c r="L659" s="47"/>
      <c r="M659" s="47"/>
      <c r="N659" s="47"/>
      <c r="O659" s="47"/>
      <c r="P659" s="71"/>
      <c r="Q659" s="47"/>
      <c r="R659" s="47"/>
      <c r="S659" s="47"/>
      <c r="T659" s="47"/>
      <c r="U659" s="47"/>
      <c r="V659" s="47"/>
      <c r="W659" s="47"/>
      <c r="X659" s="47"/>
      <c r="Y659" s="47"/>
      <c r="Z659" s="47"/>
    </row>
    <row r="660" spans="1:26" ht="15.75" customHeight="1">
      <c r="A660" s="71"/>
      <c r="B660" s="47"/>
      <c r="C660" s="47"/>
      <c r="D660" s="47"/>
      <c r="E660" s="47"/>
      <c r="F660" s="47"/>
      <c r="G660" s="47"/>
      <c r="H660" s="47"/>
      <c r="I660" s="47"/>
      <c r="J660" s="47"/>
      <c r="K660" s="47"/>
      <c r="L660" s="47"/>
      <c r="M660" s="47"/>
      <c r="N660" s="47"/>
      <c r="O660" s="47"/>
      <c r="P660" s="71"/>
      <c r="Q660" s="47"/>
      <c r="R660" s="47"/>
      <c r="S660" s="47"/>
      <c r="T660" s="47"/>
      <c r="U660" s="47"/>
      <c r="V660" s="47"/>
      <c r="W660" s="47"/>
      <c r="X660" s="47"/>
      <c r="Y660" s="47"/>
      <c r="Z660" s="47"/>
    </row>
    <row r="661" spans="1:26" ht="15.75" customHeight="1">
      <c r="A661" s="71"/>
      <c r="B661" s="47"/>
      <c r="C661" s="47"/>
      <c r="D661" s="47"/>
      <c r="E661" s="47"/>
      <c r="F661" s="47"/>
      <c r="G661" s="47"/>
      <c r="H661" s="47"/>
      <c r="I661" s="47"/>
      <c r="J661" s="47"/>
      <c r="K661" s="47"/>
      <c r="L661" s="47"/>
      <c r="M661" s="47"/>
      <c r="N661" s="47"/>
      <c r="O661" s="47"/>
      <c r="P661" s="71"/>
      <c r="Q661" s="47"/>
      <c r="R661" s="47"/>
      <c r="S661" s="47"/>
      <c r="T661" s="47"/>
      <c r="U661" s="47"/>
      <c r="V661" s="47"/>
      <c r="W661" s="47"/>
      <c r="X661" s="47"/>
      <c r="Y661" s="47"/>
      <c r="Z661" s="47"/>
    </row>
    <row r="662" spans="1:26" ht="15.75" customHeight="1">
      <c r="A662" s="71"/>
      <c r="B662" s="47"/>
      <c r="C662" s="47"/>
      <c r="D662" s="47"/>
      <c r="E662" s="47"/>
      <c r="F662" s="47"/>
      <c r="G662" s="47"/>
      <c r="H662" s="47"/>
      <c r="I662" s="47"/>
      <c r="J662" s="47"/>
      <c r="K662" s="47"/>
      <c r="L662" s="47"/>
      <c r="M662" s="47"/>
      <c r="N662" s="47"/>
      <c r="O662" s="47"/>
      <c r="P662" s="71"/>
      <c r="Q662" s="47"/>
      <c r="R662" s="47"/>
      <c r="S662" s="47"/>
      <c r="T662" s="47"/>
      <c r="U662" s="47"/>
      <c r="V662" s="47"/>
      <c r="W662" s="47"/>
      <c r="X662" s="47"/>
      <c r="Y662" s="47"/>
      <c r="Z662" s="47"/>
    </row>
    <row r="663" spans="1:26" ht="15.75" customHeight="1">
      <c r="A663" s="71"/>
      <c r="B663" s="47"/>
      <c r="C663" s="47"/>
      <c r="D663" s="47"/>
      <c r="E663" s="47"/>
      <c r="F663" s="47"/>
      <c r="G663" s="47"/>
      <c r="H663" s="47"/>
      <c r="I663" s="47"/>
      <c r="J663" s="47"/>
      <c r="K663" s="47"/>
      <c r="L663" s="47"/>
      <c r="M663" s="47"/>
      <c r="N663" s="47"/>
      <c r="O663" s="47"/>
      <c r="P663" s="71"/>
      <c r="Q663" s="47"/>
      <c r="R663" s="47"/>
      <c r="S663" s="47"/>
      <c r="T663" s="47"/>
      <c r="U663" s="47"/>
      <c r="V663" s="47"/>
      <c r="W663" s="47"/>
      <c r="X663" s="47"/>
      <c r="Y663" s="47"/>
      <c r="Z663" s="47"/>
    </row>
    <row r="664" spans="1:26" ht="15.75" customHeight="1">
      <c r="A664" s="71"/>
      <c r="B664" s="47"/>
      <c r="C664" s="47"/>
      <c r="D664" s="47"/>
      <c r="E664" s="47"/>
      <c r="F664" s="47"/>
      <c r="G664" s="47"/>
      <c r="H664" s="47"/>
      <c r="I664" s="47"/>
      <c r="J664" s="47"/>
      <c r="K664" s="47"/>
      <c r="L664" s="47"/>
      <c r="M664" s="47"/>
      <c r="N664" s="47"/>
      <c r="O664" s="47"/>
      <c r="P664" s="71"/>
      <c r="Q664" s="47"/>
      <c r="R664" s="47"/>
      <c r="S664" s="47"/>
      <c r="T664" s="47"/>
      <c r="U664" s="47"/>
      <c r="V664" s="47"/>
      <c r="W664" s="47"/>
      <c r="X664" s="47"/>
      <c r="Y664" s="47"/>
      <c r="Z664" s="47"/>
    </row>
    <row r="665" spans="1:26" ht="15.75" customHeight="1">
      <c r="A665" s="71"/>
      <c r="B665" s="47"/>
      <c r="C665" s="47"/>
      <c r="D665" s="47"/>
      <c r="E665" s="47"/>
      <c r="F665" s="47"/>
      <c r="G665" s="47"/>
      <c r="H665" s="47"/>
      <c r="I665" s="47"/>
      <c r="J665" s="47"/>
      <c r="K665" s="47"/>
      <c r="L665" s="47"/>
      <c r="M665" s="47"/>
      <c r="N665" s="47"/>
      <c r="O665" s="47"/>
      <c r="P665" s="71"/>
      <c r="Q665" s="47"/>
      <c r="R665" s="47"/>
      <c r="S665" s="47"/>
      <c r="T665" s="47"/>
      <c r="U665" s="47"/>
      <c r="V665" s="47"/>
      <c r="W665" s="47"/>
      <c r="X665" s="47"/>
      <c r="Y665" s="47"/>
      <c r="Z665" s="47"/>
    </row>
    <row r="666" spans="1:26" ht="15.75" customHeight="1">
      <c r="A666" s="71"/>
      <c r="B666" s="47"/>
      <c r="C666" s="47"/>
      <c r="D666" s="47"/>
      <c r="E666" s="47"/>
      <c r="F666" s="47"/>
      <c r="G666" s="47"/>
      <c r="H666" s="47"/>
      <c r="I666" s="47"/>
      <c r="J666" s="47"/>
      <c r="K666" s="47"/>
      <c r="L666" s="47"/>
      <c r="M666" s="47"/>
      <c r="N666" s="47"/>
      <c r="O666" s="47"/>
      <c r="P666" s="71"/>
      <c r="Q666" s="47"/>
      <c r="R666" s="47"/>
      <c r="S666" s="47"/>
      <c r="T666" s="47"/>
      <c r="U666" s="47"/>
      <c r="V666" s="47"/>
      <c r="W666" s="47"/>
      <c r="X666" s="47"/>
      <c r="Y666" s="47"/>
      <c r="Z666" s="47"/>
    </row>
    <row r="667" spans="1:26" ht="15.75" customHeight="1">
      <c r="A667" s="71"/>
      <c r="B667" s="47"/>
      <c r="C667" s="47"/>
      <c r="D667" s="47"/>
      <c r="E667" s="47"/>
      <c r="F667" s="47"/>
      <c r="G667" s="47"/>
      <c r="H667" s="47"/>
      <c r="I667" s="47"/>
      <c r="J667" s="47"/>
      <c r="K667" s="47"/>
      <c r="L667" s="47"/>
      <c r="M667" s="47"/>
      <c r="N667" s="47"/>
      <c r="O667" s="47"/>
      <c r="P667" s="71"/>
      <c r="Q667" s="47"/>
      <c r="R667" s="47"/>
      <c r="S667" s="47"/>
      <c r="T667" s="47"/>
      <c r="U667" s="47"/>
      <c r="V667" s="47"/>
      <c r="W667" s="47"/>
      <c r="X667" s="47"/>
      <c r="Y667" s="47"/>
      <c r="Z667" s="47"/>
    </row>
    <row r="668" spans="1:26" ht="15.75" customHeight="1">
      <c r="A668" s="71"/>
      <c r="B668" s="47"/>
      <c r="C668" s="47"/>
      <c r="D668" s="47"/>
      <c r="E668" s="47"/>
      <c r="F668" s="47"/>
      <c r="G668" s="47"/>
      <c r="H668" s="47"/>
      <c r="I668" s="47"/>
      <c r="J668" s="47"/>
      <c r="K668" s="47"/>
      <c r="L668" s="47"/>
      <c r="M668" s="47"/>
      <c r="N668" s="47"/>
      <c r="O668" s="47"/>
      <c r="P668" s="71"/>
      <c r="Q668" s="47"/>
      <c r="R668" s="47"/>
      <c r="S668" s="47"/>
      <c r="T668" s="47"/>
      <c r="U668" s="47"/>
      <c r="V668" s="47"/>
      <c r="W668" s="47"/>
      <c r="X668" s="47"/>
      <c r="Y668" s="47"/>
      <c r="Z668" s="47"/>
    </row>
    <row r="669" spans="1:26" ht="15.75" customHeight="1">
      <c r="A669" s="71"/>
      <c r="B669" s="47"/>
      <c r="C669" s="47"/>
      <c r="D669" s="47"/>
      <c r="E669" s="47"/>
      <c r="F669" s="47"/>
      <c r="G669" s="47"/>
      <c r="H669" s="47"/>
      <c r="I669" s="47"/>
      <c r="J669" s="47"/>
      <c r="K669" s="47"/>
      <c r="L669" s="47"/>
      <c r="M669" s="47"/>
      <c r="N669" s="47"/>
      <c r="O669" s="47"/>
      <c r="P669" s="71"/>
      <c r="Q669" s="47"/>
      <c r="R669" s="47"/>
      <c r="S669" s="47"/>
      <c r="T669" s="47"/>
      <c r="U669" s="47"/>
      <c r="V669" s="47"/>
      <c r="W669" s="47"/>
      <c r="X669" s="47"/>
      <c r="Y669" s="47"/>
      <c r="Z669" s="47"/>
    </row>
    <row r="670" spans="1:26" ht="15.75" customHeight="1">
      <c r="A670" s="71"/>
      <c r="B670" s="47"/>
      <c r="C670" s="47"/>
      <c r="D670" s="47"/>
      <c r="E670" s="47"/>
      <c r="F670" s="47"/>
      <c r="G670" s="47"/>
      <c r="H670" s="47"/>
      <c r="I670" s="47"/>
      <c r="J670" s="47"/>
      <c r="K670" s="47"/>
      <c r="L670" s="47"/>
      <c r="M670" s="47"/>
      <c r="N670" s="47"/>
      <c r="O670" s="47"/>
      <c r="P670" s="71"/>
      <c r="Q670" s="47"/>
      <c r="R670" s="47"/>
      <c r="S670" s="47"/>
      <c r="T670" s="47"/>
      <c r="U670" s="47"/>
      <c r="V670" s="47"/>
      <c r="W670" s="47"/>
      <c r="X670" s="47"/>
      <c r="Y670" s="47"/>
      <c r="Z670" s="47"/>
    </row>
    <row r="671" spans="1:26" ht="15.75" customHeight="1">
      <c r="A671" s="71"/>
      <c r="B671" s="47"/>
      <c r="C671" s="47"/>
      <c r="D671" s="47"/>
      <c r="E671" s="47"/>
      <c r="F671" s="47"/>
      <c r="G671" s="47"/>
      <c r="H671" s="47"/>
      <c r="I671" s="47"/>
      <c r="J671" s="47"/>
      <c r="K671" s="47"/>
      <c r="L671" s="47"/>
      <c r="M671" s="47"/>
      <c r="N671" s="47"/>
      <c r="O671" s="47"/>
      <c r="P671" s="71"/>
      <c r="Q671" s="47"/>
      <c r="R671" s="47"/>
      <c r="S671" s="47"/>
      <c r="T671" s="47"/>
      <c r="U671" s="47"/>
      <c r="V671" s="47"/>
      <c r="W671" s="47"/>
      <c r="X671" s="47"/>
      <c r="Y671" s="47"/>
      <c r="Z671" s="47"/>
    </row>
    <row r="672" spans="1:26" ht="15.75" customHeight="1">
      <c r="A672" s="71"/>
      <c r="B672" s="47"/>
      <c r="C672" s="47"/>
      <c r="D672" s="47"/>
      <c r="E672" s="47"/>
      <c r="F672" s="47"/>
      <c r="G672" s="47"/>
      <c r="H672" s="47"/>
      <c r="I672" s="47"/>
      <c r="J672" s="47"/>
      <c r="K672" s="47"/>
      <c r="L672" s="47"/>
      <c r="M672" s="47"/>
      <c r="N672" s="47"/>
      <c r="O672" s="47"/>
      <c r="P672" s="71"/>
      <c r="Q672" s="47"/>
      <c r="R672" s="47"/>
      <c r="S672" s="47"/>
      <c r="T672" s="47"/>
      <c r="U672" s="47"/>
      <c r="V672" s="47"/>
      <c r="W672" s="47"/>
      <c r="X672" s="47"/>
      <c r="Y672" s="47"/>
      <c r="Z672" s="47"/>
    </row>
    <row r="673" spans="1:26" ht="15.75" customHeight="1">
      <c r="A673" s="71"/>
      <c r="B673" s="47"/>
      <c r="C673" s="47"/>
      <c r="D673" s="47"/>
      <c r="E673" s="47"/>
      <c r="F673" s="47"/>
      <c r="G673" s="47"/>
      <c r="H673" s="47"/>
      <c r="I673" s="47"/>
      <c r="J673" s="47"/>
      <c r="K673" s="47"/>
      <c r="L673" s="47"/>
      <c r="M673" s="47"/>
      <c r="N673" s="47"/>
      <c r="O673" s="47"/>
      <c r="P673" s="71"/>
      <c r="Q673" s="47"/>
      <c r="R673" s="47"/>
      <c r="S673" s="47"/>
      <c r="T673" s="47"/>
      <c r="U673" s="47"/>
      <c r="V673" s="47"/>
      <c r="W673" s="47"/>
      <c r="X673" s="47"/>
      <c r="Y673" s="47"/>
      <c r="Z673" s="47"/>
    </row>
    <row r="674" spans="1:26" ht="15.75" customHeight="1">
      <c r="A674" s="71"/>
      <c r="B674" s="47"/>
      <c r="C674" s="47"/>
      <c r="D674" s="47"/>
      <c r="E674" s="47"/>
      <c r="F674" s="47"/>
      <c r="G674" s="47"/>
      <c r="H674" s="47"/>
      <c r="I674" s="47"/>
      <c r="J674" s="47"/>
      <c r="K674" s="47"/>
      <c r="L674" s="47"/>
      <c r="M674" s="47"/>
      <c r="N674" s="47"/>
      <c r="O674" s="47"/>
      <c r="P674" s="71"/>
      <c r="Q674" s="47"/>
      <c r="R674" s="47"/>
      <c r="S674" s="47"/>
      <c r="T674" s="47"/>
      <c r="U674" s="47"/>
      <c r="V674" s="47"/>
      <c r="W674" s="47"/>
      <c r="X674" s="47"/>
      <c r="Y674" s="47"/>
      <c r="Z674" s="47"/>
    </row>
    <row r="675" spans="1:26" ht="15.75" customHeight="1">
      <c r="A675" s="71"/>
      <c r="B675" s="47"/>
      <c r="C675" s="47"/>
      <c r="D675" s="47"/>
      <c r="E675" s="47"/>
      <c r="F675" s="47"/>
      <c r="G675" s="47"/>
      <c r="H675" s="47"/>
      <c r="I675" s="47"/>
      <c r="J675" s="47"/>
      <c r="K675" s="47"/>
      <c r="L675" s="47"/>
      <c r="M675" s="47"/>
      <c r="N675" s="47"/>
      <c r="O675" s="47"/>
      <c r="P675" s="71"/>
      <c r="Q675" s="47"/>
      <c r="R675" s="47"/>
      <c r="S675" s="47"/>
      <c r="T675" s="47"/>
      <c r="U675" s="47"/>
      <c r="V675" s="47"/>
      <c r="W675" s="47"/>
      <c r="X675" s="47"/>
      <c r="Y675" s="47"/>
      <c r="Z675" s="47"/>
    </row>
    <row r="676" spans="1:26" ht="15.75" customHeight="1">
      <c r="A676" s="71"/>
      <c r="B676" s="47"/>
      <c r="C676" s="47"/>
      <c r="D676" s="47"/>
      <c r="E676" s="47"/>
      <c r="F676" s="47"/>
      <c r="G676" s="47"/>
      <c r="H676" s="47"/>
      <c r="I676" s="47"/>
      <c r="J676" s="47"/>
      <c r="K676" s="47"/>
      <c r="L676" s="47"/>
      <c r="M676" s="47"/>
      <c r="N676" s="47"/>
      <c r="O676" s="47"/>
      <c r="P676" s="71"/>
      <c r="Q676" s="47"/>
      <c r="R676" s="47"/>
      <c r="S676" s="47"/>
      <c r="T676" s="47"/>
      <c r="U676" s="47"/>
      <c r="V676" s="47"/>
      <c r="W676" s="47"/>
      <c r="X676" s="47"/>
      <c r="Y676" s="47"/>
      <c r="Z676" s="47"/>
    </row>
    <row r="677" spans="1:26" ht="15.75" customHeight="1">
      <c r="A677" s="71"/>
      <c r="B677" s="47"/>
      <c r="C677" s="47"/>
      <c r="D677" s="47"/>
      <c r="E677" s="47"/>
      <c r="F677" s="47"/>
      <c r="G677" s="47"/>
      <c r="H677" s="47"/>
      <c r="I677" s="47"/>
      <c r="J677" s="47"/>
      <c r="K677" s="47"/>
      <c r="L677" s="47"/>
      <c r="M677" s="47"/>
      <c r="N677" s="47"/>
      <c r="O677" s="47"/>
      <c r="P677" s="71"/>
      <c r="Q677" s="47"/>
      <c r="R677" s="47"/>
      <c r="S677" s="47"/>
      <c r="T677" s="47"/>
      <c r="U677" s="47"/>
      <c r="V677" s="47"/>
      <c r="W677" s="47"/>
      <c r="X677" s="47"/>
      <c r="Y677" s="47"/>
      <c r="Z677" s="47"/>
    </row>
    <row r="678" spans="1:26" ht="15.75" customHeight="1">
      <c r="A678" s="71"/>
      <c r="B678" s="47"/>
      <c r="C678" s="47"/>
      <c r="D678" s="47"/>
      <c r="E678" s="47"/>
      <c r="F678" s="47"/>
      <c r="G678" s="47"/>
      <c r="H678" s="47"/>
      <c r="I678" s="47"/>
      <c r="J678" s="47"/>
      <c r="K678" s="47"/>
      <c r="L678" s="47"/>
      <c r="M678" s="47"/>
      <c r="N678" s="47"/>
      <c r="O678" s="47"/>
      <c r="P678" s="71"/>
      <c r="Q678" s="47"/>
      <c r="R678" s="47"/>
      <c r="S678" s="47"/>
      <c r="T678" s="47"/>
      <c r="U678" s="47"/>
      <c r="V678" s="47"/>
      <c r="W678" s="47"/>
      <c r="X678" s="47"/>
      <c r="Y678" s="47"/>
      <c r="Z678" s="47"/>
    </row>
    <row r="679" spans="1:26" ht="15.75" customHeight="1">
      <c r="A679" s="71"/>
      <c r="B679" s="47"/>
      <c r="C679" s="47"/>
      <c r="D679" s="47"/>
      <c r="E679" s="47"/>
      <c r="F679" s="47"/>
      <c r="G679" s="47"/>
      <c r="H679" s="47"/>
      <c r="I679" s="47"/>
      <c r="J679" s="47"/>
      <c r="K679" s="47"/>
      <c r="L679" s="47"/>
      <c r="M679" s="47"/>
      <c r="N679" s="47"/>
      <c r="O679" s="47"/>
      <c r="P679" s="71"/>
      <c r="Q679" s="47"/>
      <c r="R679" s="47"/>
      <c r="S679" s="47"/>
      <c r="T679" s="47"/>
      <c r="U679" s="47"/>
      <c r="V679" s="47"/>
      <c r="W679" s="47"/>
      <c r="X679" s="47"/>
      <c r="Y679" s="47"/>
      <c r="Z679" s="47"/>
    </row>
    <row r="680" spans="1:26" ht="15.75" customHeight="1">
      <c r="A680" s="71"/>
      <c r="B680" s="47"/>
      <c r="C680" s="47"/>
      <c r="D680" s="47"/>
      <c r="E680" s="47"/>
      <c r="F680" s="47"/>
      <c r="G680" s="47"/>
      <c r="H680" s="47"/>
      <c r="I680" s="47"/>
      <c r="J680" s="47"/>
      <c r="K680" s="47"/>
      <c r="L680" s="47"/>
      <c r="M680" s="47"/>
      <c r="N680" s="47"/>
      <c r="O680" s="47"/>
      <c r="P680" s="71"/>
      <c r="Q680" s="47"/>
      <c r="R680" s="47"/>
      <c r="S680" s="47"/>
      <c r="T680" s="47"/>
      <c r="U680" s="47"/>
      <c r="V680" s="47"/>
      <c r="W680" s="47"/>
      <c r="X680" s="47"/>
      <c r="Y680" s="47"/>
      <c r="Z680" s="47"/>
    </row>
    <row r="681" spans="1:26" ht="15.75" customHeight="1">
      <c r="A681" s="71"/>
      <c r="B681" s="47"/>
      <c r="C681" s="47"/>
      <c r="D681" s="47"/>
      <c r="E681" s="47"/>
      <c r="F681" s="47"/>
      <c r="G681" s="47"/>
      <c r="H681" s="47"/>
      <c r="I681" s="47"/>
      <c r="J681" s="47"/>
      <c r="K681" s="47"/>
      <c r="L681" s="47"/>
      <c r="M681" s="47"/>
      <c r="N681" s="47"/>
      <c r="O681" s="47"/>
      <c r="P681" s="71"/>
      <c r="Q681" s="47"/>
      <c r="R681" s="47"/>
      <c r="S681" s="47"/>
      <c r="T681" s="47"/>
      <c r="U681" s="47"/>
      <c r="V681" s="47"/>
      <c r="W681" s="47"/>
      <c r="X681" s="47"/>
      <c r="Y681" s="47"/>
      <c r="Z681" s="47"/>
    </row>
    <row r="682" spans="1:26" ht="15.75" customHeight="1">
      <c r="A682" s="71"/>
      <c r="B682" s="47"/>
      <c r="C682" s="47"/>
      <c r="D682" s="47"/>
      <c r="E682" s="47"/>
      <c r="F682" s="47"/>
      <c r="G682" s="47"/>
      <c r="H682" s="47"/>
      <c r="I682" s="47"/>
      <c r="J682" s="47"/>
      <c r="K682" s="47"/>
      <c r="L682" s="47"/>
      <c r="M682" s="47"/>
      <c r="N682" s="47"/>
      <c r="O682" s="47"/>
      <c r="P682" s="71"/>
      <c r="Q682" s="47"/>
      <c r="R682" s="47"/>
      <c r="S682" s="47"/>
      <c r="T682" s="47"/>
      <c r="U682" s="47"/>
      <c r="V682" s="47"/>
      <c r="W682" s="47"/>
      <c r="X682" s="47"/>
      <c r="Y682" s="47"/>
      <c r="Z682" s="47"/>
    </row>
    <row r="683" spans="1:26" ht="15.75" customHeight="1">
      <c r="A683" s="71"/>
      <c r="B683" s="47"/>
      <c r="C683" s="47"/>
      <c r="D683" s="47"/>
      <c r="E683" s="47"/>
      <c r="F683" s="47"/>
      <c r="G683" s="47"/>
      <c r="H683" s="47"/>
      <c r="I683" s="47"/>
      <c r="J683" s="47"/>
      <c r="K683" s="47"/>
      <c r="L683" s="47"/>
      <c r="M683" s="47"/>
      <c r="N683" s="47"/>
      <c r="O683" s="47"/>
      <c r="P683" s="71"/>
      <c r="Q683" s="47"/>
      <c r="R683" s="47"/>
      <c r="S683" s="47"/>
      <c r="T683" s="47"/>
      <c r="U683" s="47"/>
      <c r="V683" s="47"/>
      <c r="W683" s="47"/>
      <c r="X683" s="47"/>
      <c r="Y683" s="47"/>
      <c r="Z683" s="47"/>
    </row>
    <row r="684" spans="1:26" ht="15.75" customHeight="1">
      <c r="A684" s="71"/>
      <c r="B684" s="47"/>
      <c r="C684" s="47"/>
      <c r="D684" s="47"/>
      <c r="E684" s="47"/>
      <c r="F684" s="47"/>
      <c r="G684" s="47"/>
      <c r="H684" s="47"/>
      <c r="I684" s="47"/>
      <c r="J684" s="47"/>
      <c r="K684" s="47"/>
      <c r="L684" s="47"/>
      <c r="M684" s="47"/>
      <c r="N684" s="47"/>
      <c r="O684" s="47"/>
      <c r="P684" s="71"/>
      <c r="Q684" s="47"/>
      <c r="R684" s="47"/>
      <c r="S684" s="47"/>
      <c r="T684" s="47"/>
      <c r="U684" s="47"/>
      <c r="V684" s="47"/>
      <c r="W684" s="47"/>
      <c r="X684" s="47"/>
      <c r="Y684" s="47"/>
      <c r="Z684" s="47"/>
    </row>
    <row r="685" spans="1:26" ht="15.75" customHeight="1">
      <c r="A685" s="71"/>
      <c r="B685" s="47"/>
      <c r="C685" s="47"/>
      <c r="D685" s="47"/>
      <c r="E685" s="47"/>
      <c r="F685" s="47"/>
      <c r="G685" s="47"/>
      <c r="H685" s="47"/>
      <c r="I685" s="47"/>
      <c r="J685" s="47"/>
      <c r="K685" s="47"/>
      <c r="L685" s="47"/>
      <c r="M685" s="47"/>
      <c r="N685" s="47"/>
      <c r="O685" s="47"/>
      <c r="P685" s="71"/>
      <c r="Q685" s="47"/>
      <c r="R685" s="47"/>
      <c r="S685" s="47"/>
      <c r="T685" s="47"/>
      <c r="U685" s="47"/>
      <c r="V685" s="47"/>
      <c r="W685" s="47"/>
      <c r="X685" s="47"/>
      <c r="Y685" s="47"/>
      <c r="Z685" s="47"/>
    </row>
    <row r="686" spans="1:26" ht="15.75" customHeight="1">
      <c r="A686" s="71"/>
      <c r="B686" s="47"/>
      <c r="C686" s="47"/>
      <c r="D686" s="47"/>
      <c r="E686" s="47"/>
      <c r="F686" s="47"/>
      <c r="G686" s="47"/>
      <c r="H686" s="47"/>
      <c r="I686" s="47"/>
      <c r="J686" s="47"/>
      <c r="K686" s="47"/>
      <c r="L686" s="47"/>
      <c r="M686" s="47"/>
      <c r="N686" s="47"/>
      <c r="O686" s="47"/>
      <c r="P686" s="71"/>
      <c r="Q686" s="47"/>
      <c r="R686" s="47"/>
      <c r="S686" s="47"/>
      <c r="T686" s="47"/>
      <c r="U686" s="47"/>
      <c r="V686" s="47"/>
      <c r="W686" s="47"/>
      <c r="X686" s="47"/>
      <c r="Y686" s="47"/>
      <c r="Z686" s="47"/>
    </row>
    <row r="687" spans="1:26" ht="15.75" customHeight="1">
      <c r="A687" s="71"/>
      <c r="B687" s="47"/>
      <c r="C687" s="47"/>
      <c r="D687" s="47"/>
      <c r="E687" s="47"/>
      <c r="F687" s="47"/>
      <c r="G687" s="47"/>
      <c r="H687" s="47"/>
      <c r="I687" s="47"/>
      <c r="J687" s="47"/>
      <c r="K687" s="47"/>
      <c r="L687" s="47"/>
      <c r="M687" s="47"/>
      <c r="N687" s="47"/>
      <c r="O687" s="47"/>
      <c r="P687" s="71"/>
      <c r="Q687" s="47"/>
      <c r="R687" s="47"/>
      <c r="S687" s="47"/>
      <c r="T687" s="47"/>
      <c r="U687" s="47"/>
      <c r="V687" s="47"/>
      <c r="W687" s="47"/>
      <c r="X687" s="47"/>
      <c r="Y687" s="47"/>
      <c r="Z687" s="47"/>
    </row>
    <row r="688" spans="1:26" ht="15.75" customHeight="1">
      <c r="A688" s="71"/>
      <c r="B688" s="47"/>
      <c r="C688" s="47"/>
      <c r="D688" s="47"/>
      <c r="E688" s="47"/>
      <c r="F688" s="47"/>
      <c r="G688" s="47"/>
      <c r="H688" s="47"/>
      <c r="I688" s="47"/>
      <c r="J688" s="47"/>
      <c r="K688" s="47"/>
      <c r="L688" s="47"/>
      <c r="M688" s="47"/>
      <c r="N688" s="47"/>
      <c r="O688" s="47"/>
      <c r="P688" s="71"/>
      <c r="Q688" s="47"/>
      <c r="R688" s="47"/>
      <c r="S688" s="47"/>
      <c r="T688" s="47"/>
      <c r="U688" s="47"/>
      <c r="V688" s="47"/>
      <c r="W688" s="47"/>
      <c r="X688" s="47"/>
      <c r="Y688" s="47"/>
      <c r="Z688" s="47"/>
    </row>
    <row r="689" spans="1:26" ht="15.75" customHeight="1">
      <c r="A689" s="71"/>
      <c r="B689" s="47"/>
      <c r="C689" s="47"/>
      <c r="D689" s="47"/>
      <c r="E689" s="47"/>
      <c r="F689" s="47"/>
      <c r="G689" s="47"/>
      <c r="H689" s="47"/>
      <c r="I689" s="47"/>
      <c r="J689" s="47"/>
      <c r="K689" s="47"/>
      <c r="L689" s="47"/>
      <c r="M689" s="47"/>
      <c r="N689" s="47"/>
      <c r="O689" s="47"/>
      <c r="P689" s="71"/>
      <c r="Q689" s="47"/>
      <c r="R689" s="47"/>
      <c r="S689" s="47"/>
      <c r="T689" s="47"/>
      <c r="U689" s="47"/>
      <c r="V689" s="47"/>
      <c r="W689" s="47"/>
      <c r="X689" s="47"/>
      <c r="Y689" s="47"/>
      <c r="Z689" s="47"/>
    </row>
    <row r="690" spans="1:26" ht="15.75" customHeight="1">
      <c r="A690" s="71"/>
      <c r="B690" s="47"/>
      <c r="C690" s="47"/>
      <c r="D690" s="47"/>
      <c r="E690" s="47"/>
      <c r="F690" s="47"/>
      <c r="G690" s="47"/>
      <c r="H690" s="47"/>
      <c r="I690" s="47"/>
      <c r="J690" s="47"/>
      <c r="K690" s="47"/>
      <c r="L690" s="47"/>
      <c r="M690" s="47"/>
      <c r="N690" s="47"/>
      <c r="O690" s="47"/>
      <c r="P690" s="71"/>
      <c r="Q690" s="47"/>
      <c r="R690" s="47"/>
      <c r="S690" s="47"/>
      <c r="T690" s="47"/>
      <c r="U690" s="47"/>
      <c r="V690" s="47"/>
      <c r="W690" s="47"/>
      <c r="X690" s="47"/>
      <c r="Y690" s="47"/>
      <c r="Z690" s="47"/>
    </row>
    <row r="691" spans="1:26" ht="15.75" customHeight="1">
      <c r="A691" s="71"/>
      <c r="B691" s="47"/>
      <c r="C691" s="47"/>
      <c r="D691" s="47"/>
      <c r="E691" s="47"/>
      <c r="F691" s="47"/>
      <c r="G691" s="47"/>
      <c r="H691" s="47"/>
      <c r="I691" s="47"/>
      <c r="J691" s="47"/>
      <c r="K691" s="47"/>
      <c r="L691" s="47"/>
      <c r="M691" s="47"/>
      <c r="N691" s="47"/>
      <c r="O691" s="47"/>
      <c r="P691" s="71"/>
      <c r="Q691" s="47"/>
      <c r="R691" s="47"/>
      <c r="S691" s="47"/>
      <c r="T691" s="47"/>
      <c r="U691" s="47"/>
      <c r="V691" s="47"/>
      <c r="W691" s="47"/>
      <c r="X691" s="47"/>
      <c r="Y691" s="47"/>
      <c r="Z691" s="47"/>
    </row>
    <row r="692" spans="1:26" ht="15.75" customHeight="1">
      <c r="A692" s="71"/>
      <c r="B692" s="47"/>
      <c r="C692" s="47"/>
      <c r="D692" s="47"/>
      <c r="E692" s="47"/>
      <c r="F692" s="47"/>
      <c r="G692" s="47"/>
      <c r="H692" s="47"/>
      <c r="I692" s="47"/>
      <c r="J692" s="47"/>
      <c r="K692" s="47"/>
      <c r="L692" s="47"/>
      <c r="M692" s="47"/>
      <c r="N692" s="47"/>
      <c r="O692" s="47"/>
      <c r="P692" s="71"/>
      <c r="Q692" s="47"/>
      <c r="R692" s="47"/>
      <c r="S692" s="47"/>
      <c r="T692" s="47"/>
      <c r="U692" s="47"/>
      <c r="V692" s="47"/>
      <c r="W692" s="47"/>
      <c r="X692" s="47"/>
      <c r="Y692" s="47"/>
      <c r="Z692" s="47"/>
    </row>
    <row r="693" spans="1:26" ht="15.75" customHeight="1">
      <c r="A693" s="71"/>
      <c r="B693" s="47"/>
      <c r="C693" s="47"/>
      <c r="D693" s="47"/>
      <c r="E693" s="47"/>
      <c r="F693" s="47"/>
      <c r="G693" s="47"/>
      <c r="H693" s="47"/>
      <c r="I693" s="47"/>
      <c r="J693" s="47"/>
      <c r="K693" s="47"/>
      <c r="L693" s="47"/>
      <c r="M693" s="47"/>
      <c r="N693" s="47"/>
      <c r="O693" s="47"/>
      <c r="P693" s="71"/>
      <c r="Q693" s="47"/>
      <c r="R693" s="47"/>
      <c r="S693" s="47"/>
      <c r="T693" s="47"/>
      <c r="U693" s="47"/>
      <c r="V693" s="47"/>
      <c r="W693" s="47"/>
      <c r="X693" s="47"/>
      <c r="Y693" s="47"/>
      <c r="Z693" s="47"/>
    </row>
    <row r="694" spans="1:26" ht="15.75" customHeight="1">
      <c r="A694" s="71"/>
      <c r="B694" s="47"/>
      <c r="C694" s="47"/>
      <c r="D694" s="47"/>
      <c r="E694" s="47"/>
      <c r="F694" s="47"/>
      <c r="G694" s="47"/>
      <c r="H694" s="47"/>
      <c r="I694" s="47"/>
      <c r="J694" s="47"/>
      <c r="K694" s="47"/>
      <c r="L694" s="47"/>
      <c r="M694" s="47"/>
      <c r="N694" s="47"/>
      <c r="O694" s="47"/>
      <c r="P694" s="71"/>
      <c r="Q694" s="47"/>
      <c r="R694" s="47"/>
      <c r="S694" s="47"/>
      <c r="T694" s="47"/>
      <c r="U694" s="47"/>
      <c r="V694" s="47"/>
      <c r="W694" s="47"/>
      <c r="X694" s="47"/>
      <c r="Y694" s="47"/>
      <c r="Z694" s="47"/>
    </row>
    <row r="695" spans="1:26" ht="15.75" customHeight="1">
      <c r="A695" s="71"/>
      <c r="B695" s="47"/>
      <c r="C695" s="47"/>
      <c r="D695" s="47"/>
      <c r="E695" s="47"/>
      <c r="F695" s="47"/>
      <c r="G695" s="47"/>
      <c r="H695" s="47"/>
      <c r="I695" s="47"/>
      <c r="J695" s="47"/>
      <c r="K695" s="47"/>
      <c r="L695" s="47"/>
      <c r="M695" s="47"/>
      <c r="N695" s="47"/>
      <c r="O695" s="47"/>
      <c r="P695" s="71"/>
      <c r="Q695" s="47"/>
      <c r="R695" s="47"/>
      <c r="S695" s="47"/>
      <c r="T695" s="47"/>
      <c r="U695" s="47"/>
      <c r="V695" s="47"/>
      <c r="W695" s="47"/>
      <c r="X695" s="47"/>
      <c r="Y695" s="47"/>
      <c r="Z695" s="47"/>
    </row>
    <row r="696" spans="1:26" ht="15.75" customHeight="1">
      <c r="A696" s="71"/>
      <c r="B696" s="47"/>
      <c r="C696" s="47"/>
      <c r="D696" s="47"/>
      <c r="E696" s="47"/>
      <c r="F696" s="47"/>
      <c r="G696" s="47"/>
      <c r="H696" s="47"/>
      <c r="I696" s="47"/>
      <c r="J696" s="47"/>
      <c r="K696" s="47"/>
      <c r="L696" s="47"/>
      <c r="M696" s="47"/>
      <c r="N696" s="47"/>
      <c r="O696" s="47"/>
      <c r="P696" s="71"/>
      <c r="Q696" s="47"/>
      <c r="R696" s="47"/>
      <c r="S696" s="47"/>
      <c r="T696" s="47"/>
      <c r="U696" s="47"/>
      <c r="V696" s="47"/>
      <c r="W696" s="47"/>
      <c r="X696" s="47"/>
      <c r="Y696" s="47"/>
      <c r="Z696" s="47"/>
    </row>
    <row r="697" spans="1:26" ht="15.75" customHeight="1">
      <c r="A697" s="71"/>
      <c r="B697" s="47"/>
      <c r="C697" s="47"/>
      <c r="D697" s="47"/>
      <c r="E697" s="47"/>
      <c r="F697" s="47"/>
      <c r="G697" s="47"/>
      <c r="H697" s="47"/>
      <c r="I697" s="47"/>
      <c r="J697" s="47"/>
      <c r="K697" s="47"/>
      <c r="L697" s="47"/>
      <c r="M697" s="47"/>
      <c r="N697" s="47"/>
      <c r="O697" s="47"/>
      <c r="P697" s="71"/>
      <c r="Q697" s="47"/>
      <c r="R697" s="47"/>
      <c r="S697" s="47"/>
      <c r="T697" s="47"/>
      <c r="U697" s="47"/>
      <c r="V697" s="47"/>
      <c r="W697" s="47"/>
      <c r="X697" s="47"/>
      <c r="Y697" s="47"/>
      <c r="Z697" s="47"/>
    </row>
    <row r="698" spans="1:26" ht="15.75" customHeight="1">
      <c r="A698" s="71"/>
      <c r="B698" s="47"/>
      <c r="C698" s="47"/>
      <c r="D698" s="47"/>
      <c r="E698" s="47"/>
      <c r="F698" s="47"/>
      <c r="G698" s="47"/>
      <c r="H698" s="47"/>
      <c r="I698" s="47"/>
      <c r="J698" s="47"/>
      <c r="K698" s="47"/>
      <c r="L698" s="47"/>
      <c r="M698" s="47"/>
      <c r="N698" s="47"/>
      <c r="O698" s="47"/>
      <c r="P698" s="71"/>
      <c r="Q698" s="47"/>
      <c r="R698" s="47"/>
      <c r="S698" s="47"/>
      <c r="T698" s="47"/>
      <c r="U698" s="47"/>
      <c r="V698" s="47"/>
      <c r="W698" s="47"/>
      <c r="X698" s="47"/>
      <c r="Y698" s="47"/>
      <c r="Z698" s="47"/>
    </row>
    <row r="699" spans="1:26" ht="15.75" customHeight="1">
      <c r="A699" s="71"/>
      <c r="B699" s="47"/>
      <c r="C699" s="47"/>
      <c r="D699" s="47"/>
      <c r="E699" s="47"/>
      <c r="F699" s="47"/>
      <c r="G699" s="47"/>
      <c r="H699" s="47"/>
      <c r="I699" s="47"/>
      <c r="J699" s="47"/>
      <c r="K699" s="47"/>
      <c r="L699" s="47"/>
      <c r="M699" s="47"/>
      <c r="N699" s="47"/>
      <c r="O699" s="47"/>
      <c r="P699" s="71"/>
      <c r="Q699" s="47"/>
      <c r="R699" s="47"/>
      <c r="S699" s="47"/>
      <c r="T699" s="47"/>
      <c r="U699" s="47"/>
      <c r="V699" s="47"/>
      <c r="W699" s="47"/>
      <c r="X699" s="47"/>
      <c r="Y699" s="47"/>
      <c r="Z699" s="47"/>
    </row>
    <row r="700" spans="1:26" ht="15.75" customHeight="1">
      <c r="A700" s="71"/>
      <c r="B700" s="47"/>
      <c r="C700" s="47"/>
      <c r="D700" s="47"/>
      <c r="E700" s="47"/>
      <c r="F700" s="47"/>
      <c r="G700" s="47"/>
      <c r="H700" s="47"/>
      <c r="I700" s="47"/>
      <c r="J700" s="47"/>
      <c r="K700" s="47"/>
      <c r="L700" s="47"/>
      <c r="M700" s="47"/>
      <c r="N700" s="47"/>
      <c r="O700" s="47"/>
      <c r="P700" s="71"/>
      <c r="Q700" s="47"/>
      <c r="R700" s="47"/>
      <c r="S700" s="47"/>
      <c r="T700" s="47"/>
      <c r="U700" s="47"/>
      <c r="V700" s="47"/>
      <c r="W700" s="47"/>
      <c r="X700" s="47"/>
      <c r="Y700" s="47"/>
      <c r="Z700" s="47"/>
    </row>
    <row r="701" spans="1:26" ht="15.75" customHeight="1">
      <c r="A701" s="71"/>
      <c r="B701" s="47"/>
      <c r="C701" s="47"/>
      <c r="D701" s="47"/>
      <c r="E701" s="47"/>
      <c r="F701" s="47"/>
      <c r="G701" s="47"/>
      <c r="H701" s="47"/>
      <c r="I701" s="47"/>
      <c r="J701" s="47"/>
      <c r="K701" s="47"/>
      <c r="L701" s="47"/>
      <c r="M701" s="47"/>
      <c r="N701" s="47"/>
      <c r="O701" s="47"/>
      <c r="P701" s="71"/>
      <c r="Q701" s="47"/>
      <c r="R701" s="47"/>
      <c r="S701" s="47"/>
      <c r="T701" s="47"/>
      <c r="U701" s="47"/>
      <c r="V701" s="47"/>
      <c r="W701" s="47"/>
      <c r="X701" s="47"/>
      <c r="Y701" s="47"/>
      <c r="Z701" s="47"/>
    </row>
    <row r="702" spans="1:26" ht="15.75" customHeight="1">
      <c r="A702" s="71"/>
      <c r="B702" s="47"/>
      <c r="C702" s="47"/>
      <c r="D702" s="47"/>
      <c r="E702" s="47"/>
      <c r="F702" s="47"/>
      <c r="G702" s="47"/>
      <c r="H702" s="47"/>
      <c r="I702" s="47"/>
      <c r="J702" s="47"/>
      <c r="K702" s="47"/>
      <c r="L702" s="47"/>
      <c r="M702" s="47"/>
      <c r="N702" s="47"/>
      <c r="O702" s="47"/>
      <c r="P702" s="71"/>
      <c r="Q702" s="47"/>
      <c r="R702" s="47"/>
      <c r="S702" s="47"/>
      <c r="T702" s="47"/>
      <c r="U702" s="47"/>
      <c r="V702" s="47"/>
      <c r="W702" s="47"/>
      <c r="X702" s="47"/>
      <c r="Y702" s="47"/>
      <c r="Z702" s="47"/>
    </row>
    <row r="703" spans="1:26" ht="15.75" customHeight="1">
      <c r="A703" s="71"/>
      <c r="B703" s="47"/>
      <c r="C703" s="47"/>
      <c r="D703" s="47"/>
      <c r="E703" s="47"/>
      <c r="F703" s="47"/>
      <c r="G703" s="47"/>
      <c r="H703" s="47"/>
      <c r="I703" s="47"/>
      <c r="J703" s="47"/>
      <c r="K703" s="47"/>
      <c r="L703" s="47"/>
      <c r="M703" s="47"/>
      <c r="N703" s="47"/>
      <c r="O703" s="47"/>
      <c r="P703" s="71"/>
      <c r="Q703" s="47"/>
      <c r="R703" s="47"/>
      <c r="S703" s="47"/>
      <c r="T703" s="47"/>
      <c r="U703" s="47"/>
      <c r="V703" s="47"/>
      <c r="W703" s="47"/>
      <c r="X703" s="47"/>
      <c r="Y703" s="47"/>
      <c r="Z703" s="47"/>
    </row>
    <row r="704" spans="1:26" ht="15.75" customHeight="1">
      <c r="A704" s="71"/>
      <c r="B704" s="47"/>
      <c r="C704" s="47"/>
      <c r="D704" s="47"/>
      <c r="E704" s="47"/>
      <c r="F704" s="47"/>
      <c r="G704" s="47"/>
      <c r="H704" s="47"/>
      <c r="I704" s="47"/>
      <c r="J704" s="47"/>
      <c r="K704" s="47"/>
      <c r="L704" s="47"/>
      <c r="M704" s="47"/>
      <c r="N704" s="47"/>
      <c r="O704" s="47"/>
      <c r="P704" s="71"/>
      <c r="Q704" s="47"/>
      <c r="R704" s="47"/>
      <c r="S704" s="47"/>
      <c r="T704" s="47"/>
      <c r="U704" s="47"/>
      <c r="V704" s="47"/>
      <c r="W704" s="47"/>
      <c r="X704" s="47"/>
      <c r="Y704" s="47"/>
      <c r="Z704" s="47"/>
    </row>
    <row r="705" spans="1:26" ht="15.75" customHeight="1">
      <c r="A705" s="71"/>
      <c r="B705" s="47"/>
      <c r="C705" s="47"/>
      <c r="D705" s="47"/>
      <c r="E705" s="47"/>
      <c r="F705" s="47"/>
      <c r="G705" s="47"/>
      <c r="H705" s="47"/>
      <c r="I705" s="47"/>
      <c r="J705" s="47"/>
      <c r="K705" s="47"/>
      <c r="L705" s="47"/>
      <c r="M705" s="47"/>
      <c r="N705" s="47"/>
      <c r="O705" s="47"/>
      <c r="P705" s="71"/>
      <c r="Q705" s="47"/>
      <c r="R705" s="47"/>
      <c r="S705" s="47"/>
      <c r="T705" s="47"/>
      <c r="U705" s="47"/>
      <c r="V705" s="47"/>
      <c r="W705" s="47"/>
      <c r="X705" s="47"/>
      <c r="Y705" s="47"/>
      <c r="Z705" s="47"/>
    </row>
    <row r="706" spans="1:26" ht="15.75" customHeight="1">
      <c r="A706" s="71"/>
      <c r="B706" s="47"/>
      <c r="C706" s="47"/>
      <c r="D706" s="47"/>
      <c r="E706" s="47"/>
      <c r="F706" s="47"/>
      <c r="G706" s="47"/>
      <c r="H706" s="47"/>
      <c r="I706" s="47"/>
      <c r="J706" s="47"/>
      <c r="K706" s="47"/>
      <c r="L706" s="47"/>
      <c r="M706" s="47"/>
      <c r="N706" s="47"/>
      <c r="O706" s="47"/>
      <c r="P706" s="71"/>
      <c r="Q706" s="47"/>
      <c r="R706" s="47"/>
      <c r="S706" s="47"/>
      <c r="T706" s="47"/>
      <c r="U706" s="47"/>
      <c r="V706" s="47"/>
      <c r="W706" s="47"/>
      <c r="X706" s="47"/>
      <c r="Y706" s="47"/>
      <c r="Z706" s="47"/>
    </row>
    <row r="707" spans="1:26" ht="15.75" customHeight="1">
      <c r="A707" s="71"/>
      <c r="B707" s="47"/>
      <c r="C707" s="47"/>
      <c r="D707" s="47"/>
      <c r="E707" s="47"/>
      <c r="F707" s="47"/>
      <c r="G707" s="47"/>
      <c r="H707" s="47"/>
      <c r="I707" s="47"/>
      <c r="J707" s="47"/>
      <c r="K707" s="47"/>
      <c r="L707" s="47"/>
      <c r="M707" s="47"/>
      <c r="N707" s="47"/>
      <c r="O707" s="47"/>
      <c r="P707" s="71"/>
      <c r="Q707" s="47"/>
      <c r="R707" s="47"/>
      <c r="S707" s="47"/>
      <c r="T707" s="47"/>
      <c r="U707" s="47"/>
      <c r="V707" s="47"/>
      <c r="W707" s="47"/>
      <c r="X707" s="47"/>
      <c r="Y707" s="47"/>
      <c r="Z707" s="47"/>
    </row>
    <row r="708" spans="1:26" ht="15.75" customHeight="1">
      <c r="A708" s="71"/>
      <c r="B708" s="47"/>
      <c r="C708" s="47"/>
      <c r="D708" s="47"/>
      <c r="E708" s="47"/>
      <c r="F708" s="47"/>
      <c r="G708" s="47"/>
      <c r="H708" s="47"/>
      <c r="I708" s="47"/>
      <c r="J708" s="47"/>
      <c r="K708" s="47"/>
      <c r="L708" s="47"/>
      <c r="M708" s="47"/>
      <c r="N708" s="47"/>
      <c r="O708" s="47"/>
      <c r="P708" s="71"/>
      <c r="Q708" s="47"/>
      <c r="R708" s="47"/>
      <c r="S708" s="47"/>
      <c r="T708" s="47"/>
      <c r="U708" s="47"/>
      <c r="V708" s="47"/>
      <c r="W708" s="47"/>
      <c r="X708" s="47"/>
      <c r="Y708" s="47"/>
      <c r="Z708" s="47"/>
    </row>
    <row r="709" spans="1:26" ht="15.75" customHeight="1">
      <c r="A709" s="71"/>
      <c r="B709" s="47"/>
      <c r="C709" s="47"/>
      <c r="D709" s="47"/>
      <c r="E709" s="47"/>
      <c r="F709" s="47"/>
      <c r="G709" s="47"/>
      <c r="H709" s="47"/>
      <c r="I709" s="47"/>
      <c r="J709" s="47"/>
      <c r="K709" s="47"/>
      <c r="L709" s="47"/>
      <c r="M709" s="47"/>
      <c r="N709" s="47"/>
      <c r="O709" s="47"/>
      <c r="P709" s="71"/>
      <c r="Q709" s="47"/>
      <c r="R709" s="47"/>
      <c r="S709" s="47"/>
      <c r="T709" s="47"/>
      <c r="U709" s="47"/>
      <c r="V709" s="47"/>
      <c r="W709" s="47"/>
      <c r="X709" s="47"/>
      <c r="Y709" s="47"/>
      <c r="Z709" s="47"/>
    </row>
    <row r="710" spans="1:26" ht="15.75" customHeight="1">
      <c r="A710" s="71"/>
      <c r="B710" s="47"/>
      <c r="C710" s="47"/>
      <c r="D710" s="47"/>
      <c r="E710" s="47"/>
      <c r="F710" s="47"/>
      <c r="G710" s="47"/>
      <c r="H710" s="47"/>
      <c r="I710" s="47"/>
      <c r="J710" s="47"/>
      <c r="K710" s="47"/>
      <c r="L710" s="47"/>
      <c r="M710" s="47"/>
      <c r="N710" s="47"/>
      <c r="O710" s="47"/>
      <c r="P710" s="71"/>
      <c r="Q710" s="47"/>
      <c r="R710" s="47"/>
      <c r="S710" s="47"/>
      <c r="T710" s="47"/>
      <c r="U710" s="47"/>
      <c r="V710" s="47"/>
      <c r="W710" s="47"/>
      <c r="X710" s="47"/>
      <c r="Y710" s="47"/>
      <c r="Z710" s="47"/>
    </row>
    <row r="711" spans="1:26" ht="15.75" customHeight="1">
      <c r="A711" s="71"/>
      <c r="B711" s="47"/>
      <c r="C711" s="47"/>
      <c r="D711" s="47"/>
      <c r="E711" s="47"/>
      <c r="F711" s="47"/>
      <c r="G711" s="47"/>
      <c r="H711" s="47"/>
      <c r="I711" s="47"/>
      <c r="J711" s="47"/>
      <c r="K711" s="47"/>
      <c r="L711" s="47"/>
      <c r="M711" s="47"/>
      <c r="N711" s="47"/>
      <c r="O711" s="47"/>
      <c r="P711" s="71"/>
      <c r="Q711" s="47"/>
      <c r="R711" s="47"/>
      <c r="S711" s="47"/>
      <c r="T711" s="47"/>
      <c r="U711" s="47"/>
      <c r="V711" s="47"/>
      <c r="W711" s="47"/>
      <c r="X711" s="47"/>
      <c r="Y711" s="47"/>
      <c r="Z711" s="47"/>
    </row>
    <row r="712" spans="1:26" ht="15.75" customHeight="1">
      <c r="A712" s="71"/>
      <c r="B712" s="47"/>
      <c r="C712" s="47"/>
      <c r="D712" s="47"/>
      <c r="E712" s="47"/>
      <c r="F712" s="47"/>
      <c r="G712" s="47"/>
      <c r="H712" s="47"/>
      <c r="I712" s="47"/>
      <c r="J712" s="47"/>
      <c r="K712" s="47"/>
      <c r="L712" s="47"/>
      <c r="M712" s="47"/>
      <c r="N712" s="47"/>
      <c r="O712" s="47"/>
      <c r="P712" s="71"/>
      <c r="Q712" s="47"/>
      <c r="R712" s="47"/>
      <c r="S712" s="47"/>
      <c r="T712" s="47"/>
      <c r="U712" s="47"/>
      <c r="V712" s="47"/>
      <c r="W712" s="47"/>
      <c r="X712" s="47"/>
      <c r="Y712" s="47"/>
      <c r="Z712" s="47"/>
    </row>
    <row r="713" spans="1:26" ht="15.75" customHeight="1">
      <c r="A713" s="71"/>
      <c r="B713" s="47"/>
      <c r="C713" s="47"/>
      <c r="D713" s="47"/>
      <c r="E713" s="47"/>
      <c r="F713" s="47"/>
      <c r="G713" s="47"/>
      <c r="H713" s="47"/>
      <c r="I713" s="47"/>
      <c r="J713" s="47"/>
      <c r="K713" s="47"/>
      <c r="L713" s="47"/>
      <c r="M713" s="47"/>
      <c r="N713" s="47"/>
      <c r="O713" s="47"/>
      <c r="P713" s="71"/>
      <c r="Q713" s="47"/>
      <c r="R713" s="47"/>
      <c r="S713" s="47"/>
      <c r="T713" s="47"/>
      <c r="U713" s="47"/>
      <c r="V713" s="47"/>
      <c r="W713" s="47"/>
      <c r="X713" s="47"/>
      <c r="Y713" s="47"/>
      <c r="Z713" s="47"/>
    </row>
    <row r="714" spans="1:26" ht="15.75" customHeight="1">
      <c r="A714" s="71"/>
      <c r="B714" s="47"/>
      <c r="C714" s="47"/>
      <c r="D714" s="47"/>
      <c r="E714" s="47"/>
      <c r="F714" s="47"/>
      <c r="G714" s="47"/>
      <c r="H714" s="47"/>
      <c r="I714" s="47"/>
      <c r="J714" s="47"/>
      <c r="K714" s="47"/>
      <c r="L714" s="47"/>
      <c r="M714" s="47"/>
      <c r="N714" s="47"/>
      <c r="O714" s="47"/>
      <c r="P714" s="71"/>
      <c r="Q714" s="47"/>
      <c r="R714" s="47"/>
      <c r="S714" s="47"/>
      <c r="T714" s="47"/>
      <c r="U714" s="47"/>
      <c r="V714" s="47"/>
      <c r="W714" s="47"/>
      <c r="X714" s="47"/>
      <c r="Y714" s="47"/>
      <c r="Z714" s="47"/>
    </row>
    <row r="715" spans="1:26" ht="15.75" customHeight="1">
      <c r="A715" s="71"/>
      <c r="B715" s="47"/>
      <c r="C715" s="47"/>
      <c r="D715" s="47"/>
      <c r="E715" s="47"/>
      <c r="F715" s="47"/>
      <c r="G715" s="47"/>
      <c r="H715" s="47"/>
      <c r="I715" s="47"/>
      <c r="J715" s="47"/>
      <c r="K715" s="47"/>
      <c r="L715" s="47"/>
      <c r="M715" s="47"/>
      <c r="N715" s="47"/>
      <c r="O715" s="47"/>
      <c r="P715" s="71"/>
      <c r="Q715" s="47"/>
      <c r="R715" s="47"/>
      <c r="S715" s="47"/>
      <c r="T715" s="47"/>
      <c r="U715" s="47"/>
      <c r="V715" s="47"/>
      <c r="W715" s="47"/>
      <c r="X715" s="47"/>
      <c r="Y715" s="47"/>
      <c r="Z715" s="47"/>
    </row>
    <row r="716" spans="1:26" ht="15.75" customHeight="1">
      <c r="A716" s="71"/>
      <c r="B716" s="47"/>
      <c r="C716" s="47"/>
      <c r="D716" s="47"/>
      <c r="E716" s="47"/>
      <c r="F716" s="47"/>
      <c r="G716" s="47"/>
      <c r="H716" s="47"/>
      <c r="I716" s="47"/>
      <c r="J716" s="47"/>
      <c r="K716" s="47"/>
      <c r="L716" s="47"/>
      <c r="M716" s="47"/>
      <c r="N716" s="47"/>
      <c r="O716" s="47"/>
      <c r="P716" s="71"/>
      <c r="Q716" s="47"/>
      <c r="R716" s="47"/>
      <c r="S716" s="47"/>
      <c r="T716" s="47"/>
      <c r="U716" s="47"/>
      <c r="V716" s="47"/>
      <c r="W716" s="47"/>
      <c r="X716" s="47"/>
      <c r="Y716" s="47"/>
      <c r="Z716" s="47"/>
    </row>
    <row r="717" spans="1:26" ht="15.75" customHeight="1">
      <c r="A717" s="71"/>
      <c r="B717" s="47"/>
      <c r="C717" s="47"/>
      <c r="D717" s="47"/>
      <c r="E717" s="47"/>
      <c r="F717" s="47"/>
      <c r="G717" s="47"/>
      <c r="H717" s="47"/>
      <c r="I717" s="47"/>
      <c r="J717" s="47"/>
      <c r="K717" s="47"/>
      <c r="L717" s="47"/>
      <c r="M717" s="47"/>
      <c r="N717" s="47"/>
      <c r="O717" s="47"/>
      <c r="P717" s="71"/>
      <c r="Q717" s="47"/>
      <c r="R717" s="47"/>
      <c r="S717" s="47"/>
      <c r="T717" s="47"/>
      <c r="U717" s="47"/>
      <c r="V717" s="47"/>
      <c r="W717" s="47"/>
      <c r="X717" s="47"/>
      <c r="Y717" s="47"/>
      <c r="Z717" s="47"/>
    </row>
    <row r="718" spans="1:26" ht="15.75" customHeight="1">
      <c r="A718" s="71"/>
      <c r="B718" s="47"/>
      <c r="C718" s="47"/>
      <c r="D718" s="47"/>
      <c r="E718" s="47"/>
      <c r="F718" s="47"/>
      <c r="G718" s="47"/>
      <c r="H718" s="47"/>
      <c r="I718" s="47"/>
      <c r="J718" s="47"/>
      <c r="K718" s="47"/>
      <c r="L718" s="47"/>
      <c r="M718" s="47"/>
      <c r="N718" s="47"/>
      <c r="O718" s="47"/>
      <c r="P718" s="71"/>
      <c r="Q718" s="47"/>
      <c r="R718" s="47"/>
      <c r="S718" s="47"/>
      <c r="T718" s="47"/>
      <c r="U718" s="47"/>
      <c r="V718" s="47"/>
      <c r="W718" s="47"/>
      <c r="X718" s="47"/>
      <c r="Y718" s="47"/>
      <c r="Z718" s="47"/>
    </row>
    <row r="719" spans="1:26" ht="15.75" customHeight="1">
      <c r="A719" s="71"/>
      <c r="B719" s="47"/>
      <c r="C719" s="47"/>
      <c r="D719" s="47"/>
      <c r="E719" s="47"/>
      <c r="F719" s="47"/>
      <c r="G719" s="47"/>
      <c r="H719" s="47"/>
      <c r="I719" s="47"/>
      <c r="J719" s="47"/>
      <c r="K719" s="47"/>
      <c r="L719" s="47"/>
      <c r="M719" s="47"/>
      <c r="N719" s="47"/>
      <c r="O719" s="47"/>
      <c r="P719" s="71"/>
      <c r="Q719" s="47"/>
      <c r="R719" s="47"/>
      <c r="S719" s="47"/>
      <c r="T719" s="47"/>
      <c r="U719" s="47"/>
      <c r="V719" s="47"/>
      <c r="W719" s="47"/>
      <c r="X719" s="47"/>
      <c r="Y719" s="47"/>
      <c r="Z719" s="47"/>
    </row>
    <row r="720" spans="1:26" ht="15.75" customHeight="1">
      <c r="A720" s="71"/>
      <c r="B720" s="47"/>
      <c r="C720" s="47"/>
      <c r="D720" s="47"/>
      <c r="E720" s="47"/>
      <c r="F720" s="47"/>
      <c r="G720" s="47"/>
      <c r="H720" s="47"/>
      <c r="I720" s="47"/>
      <c r="J720" s="47"/>
      <c r="K720" s="47"/>
      <c r="L720" s="47"/>
      <c r="M720" s="47"/>
      <c r="N720" s="47"/>
      <c r="O720" s="47"/>
      <c r="P720" s="71"/>
      <c r="Q720" s="47"/>
      <c r="R720" s="47"/>
      <c r="S720" s="47"/>
      <c r="T720" s="47"/>
      <c r="U720" s="47"/>
      <c r="V720" s="47"/>
      <c r="W720" s="47"/>
      <c r="X720" s="47"/>
      <c r="Y720" s="47"/>
      <c r="Z720" s="47"/>
    </row>
    <row r="721" spans="1:26" ht="15.75" customHeight="1">
      <c r="A721" s="71"/>
      <c r="B721" s="47"/>
      <c r="C721" s="47"/>
      <c r="D721" s="47"/>
      <c r="E721" s="47"/>
      <c r="F721" s="47"/>
      <c r="G721" s="47"/>
      <c r="H721" s="47"/>
      <c r="I721" s="47"/>
      <c r="J721" s="47"/>
      <c r="K721" s="47"/>
      <c r="L721" s="47"/>
      <c r="M721" s="47"/>
      <c r="N721" s="47"/>
      <c r="O721" s="47"/>
      <c r="P721" s="71"/>
      <c r="Q721" s="47"/>
      <c r="R721" s="47"/>
      <c r="S721" s="47"/>
      <c r="T721" s="47"/>
      <c r="U721" s="47"/>
      <c r="V721" s="47"/>
      <c r="W721" s="47"/>
      <c r="X721" s="47"/>
      <c r="Y721" s="47"/>
      <c r="Z721" s="47"/>
    </row>
    <row r="722" spans="1:26" ht="15.75" customHeight="1">
      <c r="A722" s="71"/>
      <c r="B722" s="47"/>
      <c r="C722" s="47"/>
      <c r="D722" s="47"/>
      <c r="E722" s="47"/>
      <c r="F722" s="47"/>
      <c r="G722" s="47"/>
      <c r="H722" s="47"/>
      <c r="I722" s="47"/>
      <c r="J722" s="47"/>
      <c r="K722" s="47"/>
      <c r="L722" s="47"/>
      <c r="M722" s="47"/>
      <c r="N722" s="47"/>
      <c r="O722" s="47"/>
      <c r="P722" s="71"/>
      <c r="Q722" s="47"/>
      <c r="R722" s="47"/>
      <c r="S722" s="47"/>
      <c r="T722" s="47"/>
      <c r="U722" s="47"/>
      <c r="V722" s="47"/>
      <c r="W722" s="47"/>
      <c r="X722" s="47"/>
      <c r="Y722" s="47"/>
      <c r="Z722" s="47"/>
    </row>
    <row r="723" spans="1:26" ht="15.75" customHeight="1">
      <c r="A723" s="71"/>
      <c r="B723" s="47"/>
      <c r="C723" s="47"/>
      <c r="D723" s="47"/>
      <c r="E723" s="47"/>
      <c r="F723" s="47"/>
      <c r="G723" s="47"/>
      <c r="H723" s="47"/>
      <c r="I723" s="47"/>
      <c r="J723" s="47"/>
      <c r="K723" s="47"/>
      <c r="L723" s="47"/>
      <c r="M723" s="47"/>
      <c r="N723" s="47"/>
      <c r="O723" s="47"/>
      <c r="P723" s="71"/>
      <c r="Q723" s="47"/>
      <c r="R723" s="47"/>
      <c r="S723" s="47"/>
      <c r="T723" s="47"/>
      <c r="U723" s="47"/>
      <c r="V723" s="47"/>
      <c r="W723" s="47"/>
      <c r="X723" s="47"/>
      <c r="Y723" s="47"/>
      <c r="Z723" s="47"/>
    </row>
    <row r="724" spans="1:26" ht="15.75" customHeight="1">
      <c r="A724" s="71"/>
      <c r="B724" s="47"/>
      <c r="C724" s="47"/>
      <c r="D724" s="47"/>
      <c r="E724" s="47"/>
      <c r="F724" s="47"/>
      <c r="G724" s="47"/>
      <c r="H724" s="47"/>
      <c r="I724" s="47"/>
      <c r="J724" s="47"/>
      <c r="K724" s="47"/>
      <c r="L724" s="47"/>
      <c r="M724" s="47"/>
      <c r="N724" s="47"/>
      <c r="O724" s="47"/>
      <c r="P724" s="71"/>
      <c r="Q724" s="47"/>
      <c r="R724" s="47"/>
      <c r="S724" s="47"/>
      <c r="T724" s="47"/>
      <c r="U724" s="47"/>
      <c r="V724" s="47"/>
      <c r="W724" s="47"/>
      <c r="X724" s="47"/>
      <c r="Y724" s="47"/>
      <c r="Z724" s="47"/>
    </row>
    <row r="725" spans="1:26" ht="15.75" customHeight="1">
      <c r="A725" s="71"/>
      <c r="B725" s="47"/>
      <c r="C725" s="47"/>
      <c r="D725" s="47"/>
      <c r="E725" s="47"/>
      <c r="F725" s="47"/>
      <c r="G725" s="47"/>
      <c r="H725" s="47"/>
      <c r="I725" s="47"/>
      <c r="J725" s="47"/>
      <c r="K725" s="47"/>
      <c r="L725" s="47"/>
      <c r="M725" s="47"/>
      <c r="N725" s="47"/>
      <c r="O725" s="47"/>
      <c r="P725" s="71"/>
      <c r="Q725" s="47"/>
      <c r="R725" s="47"/>
      <c r="S725" s="47"/>
      <c r="T725" s="47"/>
      <c r="U725" s="47"/>
      <c r="V725" s="47"/>
      <c r="W725" s="47"/>
      <c r="X725" s="47"/>
      <c r="Y725" s="47"/>
      <c r="Z725" s="47"/>
    </row>
    <row r="726" spans="1:26" ht="15.75" customHeight="1">
      <c r="A726" s="71"/>
      <c r="B726" s="47"/>
      <c r="C726" s="47"/>
      <c r="D726" s="47"/>
      <c r="E726" s="47"/>
      <c r="F726" s="47"/>
      <c r="G726" s="47"/>
      <c r="H726" s="47"/>
      <c r="I726" s="47"/>
      <c r="J726" s="47"/>
      <c r="K726" s="47"/>
      <c r="L726" s="47"/>
      <c r="M726" s="47"/>
      <c r="N726" s="47"/>
      <c r="O726" s="47"/>
      <c r="P726" s="71"/>
      <c r="Q726" s="47"/>
      <c r="R726" s="47"/>
      <c r="S726" s="47"/>
      <c r="T726" s="47"/>
      <c r="U726" s="47"/>
      <c r="V726" s="47"/>
      <c r="W726" s="47"/>
      <c r="X726" s="47"/>
      <c r="Y726" s="47"/>
      <c r="Z726" s="47"/>
    </row>
    <row r="727" spans="1:26" ht="15.75" customHeight="1">
      <c r="A727" s="71"/>
      <c r="B727" s="47"/>
      <c r="C727" s="47"/>
      <c r="D727" s="47"/>
      <c r="E727" s="47"/>
      <c r="F727" s="47"/>
      <c r="G727" s="47"/>
      <c r="H727" s="47"/>
      <c r="I727" s="47"/>
      <c r="J727" s="47"/>
      <c r="K727" s="47"/>
      <c r="L727" s="47"/>
      <c r="M727" s="47"/>
      <c r="N727" s="47"/>
      <c r="O727" s="47"/>
      <c r="P727" s="71"/>
      <c r="Q727" s="47"/>
      <c r="R727" s="47"/>
      <c r="S727" s="47"/>
      <c r="T727" s="47"/>
      <c r="U727" s="47"/>
      <c r="V727" s="47"/>
      <c r="W727" s="47"/>
      <c r="X727" s="47"/>
      <c r="Y727" s="47"/>
      <c r="Z727" s="47"/>
    </row>
    <row r="728" spans="1:26" ht="15.75" customHeight="1">
      <c r="A728" s="71"/>
      <c r="B728" s="47"/>
      <c r="C728" s="47"/>
      <c r="D728" s="47"/>
      <c r="E728" s="47"/>
      <c r="F728" s="47"/>
      <c r="G728" s="47"/>
      <c r="H728" s="47"/>
      <c r="I728" s="47"/>
      <c r="J728" s="47"/>
      <c r="K728" s="47"/>
      <c r="L728" s="47"/>
      <c r="M728" s="47"/>
      <c r="N728" s="47"/>
      <c r="O728" s="47"/>
      <c r="P728" s="71"/>
      <c r="Q728" s="47"/>
      <c r="R728" s="47"/>
      <c r="S728" s="47"/>
      <c r="T728" s="47"/>
      <c r="U728" s="47"/>
      <c r="V728" s="47"/>
      <c r="W728" s="47"/>
      <c r="X728" s="47"/>
      <c r="Y728" s="47"/>
      <c r="Z728" s="47"/>
    </row>
    <row r="729" spans="1:26" ht="15.75" customHeight="1">
      <c r="A729" s="71"/>
      <c r="B729" s="47"/>
      <c r="C729" s="47"/>
      <c r="D729" s="47"/>
      <c r="E729" s="47"/>
      <c r="F729" s="47"/>
      <c r="G729" s="47"/>
      <c r="H729" s="47"/>
      <c r="I729" s="47"/>
      <c r="J729" s="47"/>
      <c r="K729" s="47"/>
      <c r="L729" s="47"/>
      <c r="M729" s="47"/>
      <c r="N729" s="47"/>
      <c r="O729" s="47"/>
      <c r="P729" s="71"/>
      <c r="Q729" s="47"/>
      <c r="R729" s="47"/>
      <c r="S729" s="47"/>
      <c r="T729" s="47"/>
      <c r="U729" s="47"/>
      <c r="V729" s="47"/>
      <c r="W729" s="47"/>
      <c r="X729" s="47"/>
      <c r="Y729" s="47"/>
      <c r="Z729" s="47"/>
    </row>
    <row r="730" spans="1:26" ht="15.75" customHeight="1">
      <c r="A730" s="71"/>
      <c r="B730" s="47"/>
      <c r="C730" s="47"/>
      <c r="D730" s="47"/>
      <c r="E730" s="47"/>
      <c r="F730" s="47"/>
      <c r="G730" s="47"/>
      <c r="H730" s="47"/>
      <c r="I730" s="47"/>
      <c r="J730" s="47"/>
      <c r="K730" s="47"/>
      <c r="L730" s="47"/>
      <c r="M730" s="47"/>
      <c r="N730" s="47"/>
      <c r="O730" s="47"/>
      <c r="P730" s="71"/>
      <c r="Q730" s="47"/>
      <c r="R730" s="47"/>
      <c r="S730" s="47"/>
      <c r="T730" s="47"/>
      <c r="U730" s="47"/>
      <c r="V730" s="47"/>
      <c r="W730" s="47"/>
      <c r="X730" s="47"/>
      <c r="Y730" s="47"/>
      <c r="Z730" s="47"/>
    </row>
    <row r="731" spans="1:26" ht="15.75" customHeight="1">
      <c r="A731" s="71"/>
      <c r="B731" s="47"/>
      <c r="C731" s="47"/>
      <c r="D731" s="47"/>
      <c r="E731" s="47"/>
      <c r="F731" s="47"/>
      <c r="G731" s="47"/>
      <c r="H731" s="47"/>
      <c r="I731" s="47"/>
      <c r="J731" s="47"/>
      <c r="K731" s="47"/>
      <c r="L731" s="47"/>
      <c r="M731" s="47"/>
      <c r="N731" s="47"/>
      <c r="O731" s="47"/>
      <c r="P731" s="71"/>
      <c r="Q731" s="47"/>
      <c r="R731" s="47"/>
      <c r="S731" s="47"/>
      <c r="T731" s="47"/>
      <c r="U731" s="47"/>
      <c r="V731" s="47"/>
      <c r="W731" s="47"/>
      <c r="X731" s="47"/>
      <c r="Y731" s="47"/>
      <c r="Z731" s="47"/>
    </row>
    <row r="732" spans="1:26" ht="15.75" customHeight="1">
      <c r="A732" s="71"/>
      <c r="B732" s="47"/>
      <c r="C732" s="47"/>
      <c r="D732" s="47"/>
      <c r="E732" s="47"/>
      <c r="F732" s="47"/>
      <c r="G732" s="47"/>
      <c r="H732" s="47"/>
      <c r="I732" s="47"/>
      <c r="J732" s="47"/>
      <c r="K732" s="47"/>
      <c r="L732" s="47"/>
      <c r="M732" s="47"/>
      <c r="N732" s="47"/>
      <c r="O732" s="47"/>
      <c r="P732" s="71"/>
      <c r="Q732" s="47"/>
      <c r="R732" s="47"/>
      <c r="S732" s="47"/>
      <c r="T732" s="47"/>
      <c r="U732" s="47"/>
      <c r="V732" s="47"/>
      <c r="W732" s="47"/>
      <c r="X732" s="47"/>
      <c r="Y732" s="47"/>
      <c r="Z732" s="47"/>
    </row>
    <row r="733" spans="1:26" ht="15.75" customHeight="1">
      <c r="A733" s="71"/>
      <c r="B733" s="47"/>
      <c r="C733" s="47"/>
      <c r="D733" s="47"/>
      <c r="E733" s="47"/>
      <c r="F733" s="47"/>
      <c r="G733" s="47"/>
      <c r="H733" s="47"/>
      <c r="I733" s="47"/>
      <c r="J733" s="47"/>
      <c r="K733" s="47"/>
      <c r="L733" s="47"/>
      <c r="M733" s="47"/>
      <c r="N733" s="47"/>
      <c r="O733" s="47"/>
      <c r="P733" s="71"/>
      <c r="Q733" s="47"/>
      <c r="R733" s="47"/>
      <c r="S733" s="47"/>
      <c r="T733" s="47"/>
      <c r="U733" s="47"/>
      <c r="V733" s="47"/>
      <c r="W733" s="47"/>
      <c r="X733" s="47"/>
      <c r="Y733" s="47"/>
      <c r="Z733" s="47"/>
    </row>
    <row r="734" spans="1:26" ht="15.75" customHeight="1">
      <c r="A734" s="71"/>
      <c r="B734" s="47"/>
      <c r="C734" s="47"/>
      <c r="D734" s="47"/>
      <c r="E734" s="47"/>
      <c r="F734" s="47"/>
      <c r="G734" s="47"/>
      <c r="H734" s="47"/>
      <c r="I734" s="47"/>
      <c r="J734" s="47"/>
      <c r="K734" s="47"/>
      <c r="L734" s="47"/>
      <c r="M734" s="47"/>
      <c r="N734" s="47"/>
      <c r="O734" s="47"/>
      <c r="P734" s="71"/>
      <c r="Q734" s="47"/>
      <c r="R734" s="47"/>
      <c r="S734" s="47"/>
      <c r="T734" s="47"/>
      <c r="U734" s="47"/>
      <c r="V734" s="47"/>
      <c r="W734" s="47"/>
      <c r="X734" s="47"/>
      <c r="Y734" s="47"/>
      <c r="Z734" s="47"/>
    </row>
    <row r="735" spans="1:26" ht="15.75" customHeight="1">
      <c r="A735" s="71"/>
      <c r="B735" s="47"/>
      <c r="C735" s="47"/>
      <c r="D735" s="47"/>
      <c r="E735" s="47"/>
      <c r="F735" s="47"/>
      <c r="G735" s="47"/>
      <c r="H735" s="47"/>
      <c r="I735" s="47"/>
      <c r="J735" s="47"/>
      <c r="K735" s="47"/>
      <c r="L735" s="47"/>
      <c r="M735" s="47"/>
      <c r="N735" s="47"/>
      <c r="O735" s="47"/>
      <c r="P735" s="71"/>
      <c r="Q735" s="47"/>
      <c r="R735" s="47"/>
      <c r="S735" s="47"/>
      <c r="T735" s="47"/>
      <c r="U735" s="47"/>
      <c r="V735" s="47"/>
      <c r="W735" s="47"/>
      <c r="X735" s="47"/>
      <c r="Y735" s="47"/>
      <c r="Z735" s="47"/>
    </row>
    <row r="736" spans="1:26" ht="15.75" customHeight="1">
      <c r="A736" s="71"/>
      <c r="B736" s="47"/>
      <c r="C736" s="47"/>
      <c r="D736" s="47"/>
      <c r="E736" s="47"/>
      <c r="F736" s="47"/>
      <c r="G736" s="47"/>
      <c r="H736" s="47"/>
      <c r="I736" s="47"/>
      <c r="J736" s="47"/>
      <c r="K736" s="47"/>
      <c r="L736" s="47"/>
      <c r="M736" s="47"/>
      <c r="N736" s="47"/>
      <c r="O736" s="47"/>
      <c r="P736" s="71"/>
      <c r="Q736" s="47"/>
      <c r="R736" s="47"/>
      <c r="S736" s="47"/>
      <c r="T736" s="47"/>
      <c r="U736" s="47"/>
      <c r="V736" s="47"/>
      <c r="W736" s="47"/>
      <c r="X736" s="47"/>
      <c r="Y736" s="47"/>
      <c r="Z736" s="47"/>
    </row>
    <row r="737" spans="1:26" ht="15.75" customHeight="1">
      <c r="A737" s="71"/>
      <c r="B737" s="47"/>
      <c r="C737" s="47"/>
      <c r="D737" s="47"/>
      <c r="E737" s="47"/>
      <c r="F737" s="47"/>
      <c r="G737" s="47"/>
      <c r="H737" s="47"/>
      <c r="I737" s="47"/>
      <c r="J737" s="47"/>
      <c r="K737" s="47"/>
      <c r="L737" s="47"/>
      <c r="M737" s="47"/>
      <c r="N737" s="47"/>
      <c r="O737" s="47"/>
      <c r="P737" s="71"/>
      <c r="Q737" s="47"/>
      <c r="R737" s="47"/>
      <c r="S737" s="47"/>
      <c r="T737" s="47"/>
      <c r="U737" s="47"/>
      <c r="V737" s="47"/>
      <c r="W737" s="47"/>
      <c r="X737" s="47"/>
      <c r="Y737" s="47"/>
      <c r="Z737" s="47"/>
    </row>
    <row r="738" spans="1:26" ht="15.75" customHeight="1">
      <c r="A738" s="71"/>
      <c r="B738" s="47"/>
      <c r="C738" s="47"/>
      <c r="D738" s="47"/>
      <c r="E738" s="47"/>
      <c r="F738" s="47"/>
      <c r="G738" s="47"/>
      <c r="H738" s="47"/>
      <c r="I738" s="47"/>
      <c r="J738" s="47"/>
      <c r="K738" s="47"/>
      <c r="L738" s="47"/>
      <c r="M738" s="47"/>
      <c r="N738" s="47"/>
      <c r="O738" s="47"/>
      <c r="P738" s="71"/>
      <c r="Q738" s="47"/>
      <c r="R738" s="47"/>
      <c r="S738" s="47"/>
      <c r="T738" s="47"/>
      <c r="U738" s="47"/>
      <c r="V738" s="47"/>
      <c r="W738" s="47"/>
      <c r="X738" s="47"/>
      <c r="Y738" s="47"/>
      <c r="Z738" s="47"/>
    </row>
    <row r="739" spans="1:26" ht="15.75" customHeight="1">
      <c r="A739" s="71"/>
      <c r="B739" s="47"/>
      <c r="C739" s="47"/>
      <c r="D739" s="47"/>
      <c r="E739" s="47"/>
      <c r="F739" s="47"/>
      <c r="G739" s="47"/>
      <c r="H739" s="47"/>
      <c r="I739" s="47"/>
      <c r="J739" s="47"/>
      <c r="K739" s="47"/>
      <c r="L739" s="47"/>
      <c r="M739" s="47"/>
      <c r="N739" s="47"/>
      <c r="O739" s="47"/>
      <c r="P739" s="71"/>
      <c r="Q739" s="47"/>
      <c r="R739" s="47"/>
      <c r="S739" s="47"/>
      <c r="T739" s="47"/>
      <c r="U739" s="47"/>
      <c r="V739" s="47"/>
      <c r="W739" s="47"/>
      <c r="X739" s="47"/>
      <c r="Y739" s="47"/>
      <c r="Z739" s="47"/>
    </row>
    <row r="740" spans="1:26" ht="15.75" customHeight="1">
      <c r="A740" s="71"/>
      <c r="B740" s="47"/>
      <c r="C740" s="47"/>
      <c r="D740" s="47"/>
      <c r="E740" s="47"/>
      <c r="F740" s="47"/>
      <c r="G740" s="47"/>
      <c r="H740" s="47"/>
      <c r="I740" s="47"/>
      <c r="J740" s="47"/>
      <c r="K740" s="47"/>
      <c r="L740" s="47"/>
      <c r="M740" s="47"/>
      <c r="N740" s="47"/>
      <c r="O740" s="47"/>
      <c r="P740" s="71"/>
      <c r="Q740" s="47"/>
      <c r="R740" s="47"/>
      <c r="S740" s="47"/>
      <c r="T740" s="47"/>
      <c r="U740" s="47"/>
      <c r="V740" s="47"/>
      <c r="W740" s="47"/>
      <c r="X740" s="47"/>
      <c r="Y740" s="47"/>
      <c r="Z740" s="47"/>
    </row>
    <row r="741" spans="1:26" ht="15.75" customHeight="1">
      <c r="A741" s="71"/>
      <c r="B741" s="47"/>
      <c r="C741" s="47"/>
      <c r="D741" s="47"/>
      <c r="E741" s="47"/>
      <c r="F741" s="47"/>
      <c r="G741" s="47"/>
      <c r="H741" s="47"/>
      <c r="I741" s="47"/>
      <c r="J741" s="47"/>
      <c r="K741" s="47"/>
      <c r="L741" s="47"/>
      <c r="M741" s="47"/>
      <c r="N741" s="47"/>
      <c r="O741" s="47"/>
      <c r="P741" s="71"/>
      <c r="Q741" s="47"/>
      <c r="R741" s="47"/>
      <c r="S741" s="47"/>
      <c r="T741" s="47"/>
      <c r="U741" s="47"/>
      <c r="V741" s="47"/>
      <c r="W741" s="47"/>
      <c r="X741" s="47"/>
      <c r="Y741" s="47"/>
      <c r="Z741" s="47"/>
    </row>
    <row r="742" spans="1:26" ht="15.75" customHeight="1">
      <c r="A742" s="71"/>
      <c r="B742" s="47"/>
      <c r="C742" s="47"/>
      <c r="D742" s="47"/>
      <c r="E742" s="47"/>
      <c r="F742" s="47"/>
      <c r="G742" s="47"/>
      <c r="H742" s="47"/>
      <c r="I742" s="47"/>
      <c r="J742" s="47"/>
      <c r="K742" s="47"/>
      <c r="L742" s="47"/>
      <c r="M742" s="47"/>
      <c r="N742" s="47"/>
      <c r="O742" s="47"/>
      <c r="P742" s="71"/>
      <c r="Q742" s="47"/>
      <c r="R742" s="47"/>
      <c r="S742" s="47"/>
      <c r="T742" s="47"/>
      <c r="U742" s="47"/>
      <c r="V742" s="47"/>
      <c r="W742" s="47"/>
      <c r="X742" s="47"/>
      <c r="Y742" s="47"/>
      <c r="Z742" s="47"/>
    </row>
    <row r="743" spans="1:26" ht="15.75" customHeight="1">
      <c r="A743" s="71"/>
      <c r="B743" s="47"/>
      <c r="C743" s="47"/>
      <c r="D743" s="47"/>
      <c r="E743" s="47"/>
      <c r="F743" s="47"/>
      <c r="G743" s="47"/>
      <c r="H743" s="47"/>
      <c r="I743" s="47"/>
      <c r="J743" s="47"/>
      <c r="K743" s="47"/>
      <c r="L743" s="47"/>
      <c r="M743" s="47"/>
      <c r="N743" s="47"/>
      <c r="O743" s="47"/>
      <c r="P743" s="71"/>
      <c r="Q743" s="47"/>
      <c r="R743" s="47"/>
      <c r="S743" s="47"/>
      <c r="T743" s="47"/>
      <c r="U743" s="47"/>
      <c r="V743" s="47"/>
      <c r="W743" s="47"/>
      <c r="X743" s="47"/>
      <c r="Y743" s="47"/>
      <c r="Z743" s="47"/>
    </row>
    <row r="744" spans="1:26" ht="15.75" customHeight="1">
      <c r="A744" s="71"/>
      <c r="B744" s="47"/>
      <c r="C744" s="47"/>
      <c r="D744" s="47"/>
      <c r="E744" s="47"/>
      <c r="F744" s="47"/>
      <c r="G744" s="47"/>
      <c r="H744" s="47"/>
      <c r="I744" s="47"/>
      <c r="J744" s="47"/>
      <c r="K744" s="47"/>
      <c r="L744" s="47"/>
      <c r="M744" s="47"/>
      <c r="N744" s="47"/>
      <c r="O744" s="47"/>
      <c r="P744" s="71"/>
      <c r="Q744" s="47"/>
      <c r="R744" s="47"/>
      <c r="S744" s="47"/>
      <c r="T744" s="47"/>
      <c r="U744" s="47"/>
      <c r="V744" s="47"/>
      <c r="W744" s="47"/>
      <c r="X744" s="47"/>
      <c r="Y744" s="47"/>
      <c r="Z744" s="47"/>
    </row>
    <row r="745" spans="1:26" ht="15.75" customHeight="1">
      <c r="A745" s="71"/>
      <c r="B745" s="47"/>
      <c r="C745" s="47"/>
      <c r="D745" s="47"/>
      <c r="E745" s="47"/>
      <c r="F745" s="47"/>
      <c r="G745" s="47"/>
      <c r="H745" s="47"/>
      <c r="I745" s="47"/>
      <c r="J745" s="47"/>
      <c r="K745" s="47"/>
      <c r="L745" s="47"/>
      <c r="M745" s="47"/>
      <c r="N745" s="47"/>
      <c r="O745" s="47"/>
      <c r="P745" s="71"/>
      <c r="Q745" s="47"/>
      <c r="R745" s="47"/>
      <c r="S745" s="47"/>
      <c r="T745" s="47"/>
      <c r="U745" s="47"/>
      <c r="V745" s="47"/>
      <c r="W745" s="47"/>
      <c r="X745" s="47"/>
      <c r="Y745" s="47"/>
      <c r="Z745" s="47"/>
    </row>
    <row r="746" spans="1:26" ht="15.75" customHeight="1">
      <c r="A746" s="71"/>
      <c r="B746" s="47"/>
      <c r="C746" s="47"/>
      <c r="D746" s="47"/>
      <c r="E746" s="47"/>
      <c r="F746" s="47"/>
      <c r="G746" s="47"/>
      <c r="H746" s="47"/>
      <c r="I746" s="47"/>
      <c r="J746" s="47"/>
      <c r="K746" s="47"/>
      <c r="L746" s="47"/>
      <c r="M746" s="47"/>
      <c r="N746" s="47"/>
      <c r="O746" s="47"/>
      <c r="P746" s="71"/>
      <c r="Q746" s="47"/>
      <c r="R746" s="47"/>
      <c r="S746" s="47"/>
      <c r="T746" s="47"/>
      <c r="U746" s="47"/>
      <c r="V746" s="47"/>
      <c r="W746" s="47"/>
      <c r="X746" s="47"/>
      <c r="Y746" s="47"/>
      <c r="Z746" s="47"/>
    </row>
    <row r="747" spans="1:26" ht="15.75" customHeight="1">
      <c r="A747" s="71"/>
      <c r="B747" s="47"/>
      <c r="C747" s="47"/>
      <c r="D747" s="47"/>
      <c r="E747" s="47"/>
      <c r="F747" s="47"/>
      <c r="G747" s="47"/>
      <c r="H747" s="47"/>
      <c r="I747" s="47"/>
      <c r="J747" s="47"/>
      <c r="K747" s="47"/>
      <c r="L747" s="47"/>
      <c r="M747" s="47"/>
      <c r="N747" s="47"/>
      <c r="O747" s="47"/>
      <c r="P747" s="71"/>
      <c r="Q747" s="47"/>
      <c r="R747" s="47"/>
      <c r="S747" s="47"/>
      <c r="T747" s="47"/>
      <c r="U747" s="47"/>
      <c r="V747" s="47"/>
      <c r="W747" s="47"/>
      <c r="X747" s="47"/>
      <c r="Y747" s="47"/>
      <c r="Z747" s="47"/>
    </row>
    <row r="748" spans="1:26" ht="15.75" customHeight="1">
      <c r="A748" s="71"/>
      <c r="B748" s="47"/>
      <c r="C748" s="47"/>
      <c r="D748" s="47"/>
      <c r="E748" s="47"/>
      <c r="F748" s="47"/>
      <c r="G748" s="47"/>
      <c r="H748" s="47"/>
      <c r="I748" s="47"/>
      <c r="J748" s="47"/>
      <c r="K748" s="47"/>
      <c r="L748" s="47"/>
      <c r="M748" s="47"/>
      <c r="N748" s="47"/>
      <c r="O748" s="47"/>
      <c r="P748" s="71"/>
      <c r="Q748" s="47"/>
      <c r="R748" s="47"/>
      <c r="S748" s="47"/>
      <c r="T748" s="47"/>
      <c r="U748" s="47"/>
      <c r="V748" s="47"/>
      <c r="W748" s="47"/>
      <c r="X748" s="47"/>
      <c r="Y748" s="47"/>
      <c r="Z748" s="47"/>
    </row>
    <row r="749" spans="1:26" ht="15.75" customHeight="1">
      <c r="A749" s="71"/>
      <c r="B749" s="47"/>
      <c r="C749" s="47"/>
      <c r="D749" s="47"/>
      <c r="E749" s="47"/>
      <c r="F749" s="47"/>
      <c r="G749" s="47"/>
      <c r="H749" s="47"/>
      <c r="I749" s="47"/>
      <c r="J749" s="47"/>
      <c r="K749" s="47"/>
      <c r="L749" s="47"/>
      <c r="M749" s="47"/>
      <c r="N749" s="47"/>
      <c r="O749" s="47"/>
      <c r="P749" s="71"/>
      <c r="Q749" s="47"/>
      <c r="R749" s="47"/>
      <c r="S749" s="47"/>
      <c r="T749" s="47"/>
      <c r="U749" s="47"/>
      <c r="V749" s="47"/>
      <c r="W749" s="47"/>
      <c r="X749" s="47"/>
      <c r="Y749" s="47"/>
      <c r="Z749" s="47"/>
    </row>
    <row r="750" spans="1:26" ht="15.75" customHeight="1">
      <c r="A750" s="71"/>
      <c r="B750" s="47"/>
      <c r="C750" s="47"/>
      <c r="D750" s="47"/>
      <c r="E750" s="47"/>
      <c r="F750" s="47"/>
      <c r="G750" s="47"/>
      <c r="H750" s="47"/>
      <c r="I750" s="47"/>
      <c r="J750" s="47"/>
      <c r="K750" s="47"/>
      <c r="L750" s="47"/>
      <c r="M750" s="47"/>
      <c r="N750" s="47"/>
      <c r="O750" s="47"/>
      <c r="P750" s="71"/>
      <c r="Q750" s="47"/>
      <c r="R750" s="47"/>
      <c r="S750" s="47"/>
      <c r="T750" s="47"/>
      <c r="U750" s="47"/>
      <c r="V750" s="47"/>
      <c r="W750" s="47"/>
      <c r="X750" s="47"/>
      <c r="Y750" s="47"/>
      <c r="Z750" s="47"/>
    </row>
    <row r="751" spans="1:26" ht="15.75" customHeight="1">
      <c r="A751" s="71"/>
      <c r="B751" s="47"/>
      <c r="C751" s="47"/>
      <c r="D751" s="47"/>
      <c r="E751" s="47"/>
      <c r="F751" s="47"/>
      <c r="G751" s="47"/>
      <c r="H751" s="47"/>
      <c r="I751" s="47"/>
      <c r="J751" s="47"/>
      <c r="K751" s="47"/>
      <c r="L751" s="47"/>
      <c r="M751" s="47"/>
      <c r="N751" s="47"/>
      <c r="O751" s="47"/>
      <c r="P751" s="71"/>
      <c r="Q751" s="47"/>
      <c r="R751" s="47"/>
      <c r="S751" s="47"/>
      <c r="T751" s="47"/>
      <c r="U751" s="47"/>
      <c r="V751" s="47"/>
      <c r="W751" s="47"/>
      <c r="X751" s="47"/>
      <c r="Y751" s="47"/>
      <c r="Z751" s="47"/>
    </row>
    <row r="752" spans="1:26" ht="15.75" customHeight="1">
      <c r="A752" s="71"/>
      <c r="B752" s="47"/>
      <c r="C752" s="47"/>
      <c r="D752" s="47"/>
      <c r="E752" s="47"/>
      <c r="F752" s="47"/>
      <c r="G752" s="47"/>
      <c r="H752" s="47"/>
      <c r="I752" s="47"/>
      <c r="J752" s="47"/>
      <c r="K752" s="47"/>
      <c r="L752" s="47"/>
      <c r="M752" s="47"/>
      <c r="N752" s="47"/>
      <c r="O752" s="47"/>
      <c r="P752" s="71"/>
      <c r="Q752" s="47"/>
      <c r="R752" s="47"/>
      <c r="S752" s="47"/>
      <c r="T752" s="47"/>
      <c r="U752" s="47"/>
      <c r="V752" s="47"/>
      <c r="W752" s="47"/>
      <c r="X752" s="47"/>
      <c r="Y752" s="47"/>
      <c r="Z752" s="47"/>
    </row>
    <row r="753" spans="1:26" ht="15.75" customHeight="1">
      <c r="A753" s="71"/>
      <c r="B753" s="47"/>
      <c r="C753" s="47"/>
      <c r="D753" s="47"/>
      <c r="E753" s="47"/>
      <c r="F753" s="47"/>
      <c r="G753" s="47"/>
      <c r="H753" s="47"/>
      <c r="I753" s="47"/>
      <c r="J753" s="47"/>
      <c r="K753" s="47"/>
      <c r="L753" s="47"/>
      <c r="M753" s="47"/>
      <c r="N753" s="47"/>
      <c r="O753" s="47"/>
      <c r="P753" s="71"/>
      <c r="Q753" s="47"/>
      <c r="R753" s="47"/>
      <c r="S753" s="47"/>
      <c r="T753" s="47"/>
      <c r="U753" s="47"/>
      <c r="V753" s="47"/>
      <c r="W753" s="47"/>
      <c r="X753" s="47"/>
      <c r="Y753" s="47"/>
      <c r="Z753" s="47"/>
    </row>
    <row r="754" spans="1:26" ht="15.75" customHeight="1">
      <c r="A754" s="71"/>
      <c r="B754" s="47"/>
      <c r="C754" s="47"/>
      <c r="D754" s="47"/>
      <c r="E754" s="47"/>
      <c r="F754" s="47"/>
      <c r="G754" s="47"/>
      <c r="H754" s="47"/>
      <c r="I754" s="47"/>
      <c r="J754" s="47"/>
      <c r="K754" s="47"/>
      <c r="L754" s="47"/>
      <c r="M754" s="47"/>
      <c r="N754" s="47"/>
      <c r="O754" s="47"/>
      <c r="P754" s="71"/>
      <c r="Q754" s="47"/>
      <c r="R754" s="47"/>
      <c r="S754" s="47"/>
      <c r="T754" s="47"/>
      <c r="U754" s="47"/>
      <c r="V754" s="47"/>
      <c r="W754" s="47"/>
      <c r="X754" s="47"/>
      <c r="Y754" s="47"/>
      <c r="Z754" s="47"/>
    </row>
    <row r="755" spans="1:26" ht="15.75" customHeight="1">
      <c r="A755" s="71"/>
      <c r="B755" s="47"/>
      <c r="C755" s="47"/>
      <c r="D755" s="47"/>
      <c r="E755" s="47"/>
      <c r="F755" s="47"/>
      <c r="G755" s="47"/>
      <c r="H755" s="47"/>
      <c r="I755" s="47"/>
      <c r="J755" s="47"/>
      <c r="K755" s="47"/>
      <c r="L755" s="47"/>
      <c r="M755" s="47"/>
      <c r="N755" s="47"/>
      <c r="O755" s="47"/>
      <c r="P755" s="71"/>
      <c r="Q755" s="47"/>
      <c r="R755" s="47"/>
      <c r="S755" s="47"/>
      <c r="T755" s="47"/>
      <c r="U755" s="47"/>
      <c r="V755" s="47"/>
      <c r="W755" s="47"/>
      <c r="X755" s="47"/>
      <c r="Y755" s="47"/>
      <c r="Z755" s="47"/>
    </row>
    <row r="756" spans="1:26" ht="15.75" customHeight="1">
      <c r="A756" s="71"/>
      <c r="B756" s="47"/>
      <c r="C756" s="47"/>
      <c r="D756" s="47"/>
      <c r="E756" s="47"/>
      <c r="F756" s="47"/>
      <c r="G756" s="47"/>
      <c r="H756" s="47"/>
      <c r="I756" s="47"/>
      <c r="J756" s="47"/>
      <c r="K756" s="47"/>
      <c r="L756" s="47"/>
      <c r="M756" s="47"/>
      <c r="N756" s="47"/>
      <c r="O756" s="47"/>
      <c r="P756" s="71"/>
      <c r="Q756" s="47"/>
      <c r="R756" s="47"/>
      <c r="S756" s="47"/>
      <c r="T756" s="47"/>
      <c r="U756" s="47"/>
      <c r="V756" s="47"/>
      <c r="W756" s="47"/>
      <c r="X756" s="47"/>
      <c r="Y756" s="47"/>
      <c r="Z756" s="47"/>
    </row>
    <row r="757" spans="1:26" ht="15.75" customHeight="1">
      <c r="A757" s="71"/>
      <c r="B757" s="47"/>
      <c r="C757" s="47"/>
      <c r="D757" s="47"/>
      <c r="E757" s="47"/>
      <c r="F757" s="47"/>
      <c r="G757" s="47"/>
      <c r="H757" s="47"/>
      <c r="I757" s="47"/>
      <c r="J757" s="47"/>
      <c r="K757" s="47"/>
      <c r="L757" s="47"/>
      <c r="M757" s="47"/>
      <c r="N757" s="47"/>
      <c r="O757" s="47"/>
      <c r="P757" s="71"/>
      <c r="Q757" s="47"/>
      <c r="R757" s="47"/>
      <c r="S757" s="47"/>
      <c r="T757" s="47"/>
      <c r="U757" s="47"/>
      <c r="V757" s="47"/>
      <c r="W757" s="47"/>
      <c r="X757" s="47"/>
      <c r="Y757" s="47"/>
      <c r="Z757" s="47"/>
    </row>
    <row r="758" spans="1:26" ht="15.75" customHeight="1">
      <c r="A758" s="71"/>
      <c r="B758" s="47"/>
      <c r="C758" s="47"/>
      <c r="D758" s="47"/>
      <c r="E758" s="47"/>
      <c r="F758" s="47"/>
      <c r="G758" s="47"/>
      <c r="H758" s="47"/>
      <c r="I758" s="47"/>
      <c r="J758" s="47"/>
      <c r="K758" s="47"/>
      <c r="L758" s="47"/>
      <c r="M758" s="47"/>
      <c r="N758" s="47"/>
      <c r="O758" s="47"/>
      <c r="P758" s="71"/>
      <c r="Q758" s="47"/>
      <c r="R758" s="47"/>
      <c r="S758" s="47"/>
      <c r="T758" s="47"/>
      <c r="U758" s="47"/>
      <c r="V758" s="47"/>
      <c r="W758" s="47"/>
      <c r="X758" s="47"/>
      <c r="Y758" s="47"/>
      <c r="Z758" s="47"/>
    </row>
    <row r="759" spans="1:26" ht="15.75" customHeight="1">
      <c r="A759" s="71"/>
      <c r="B759" s="47"/>
      <c r="C759" s="47"/>
      <c r="D759" s="47"/>
      <c r="E759" s="47"/>
      <c r="F759" s="47"/>
      <c r="G759" s="47"/>
      <c r="H759" s="47"/>
      <c r="I759" s="47"/>
      <c r="J759" s="47"/>
      <c r="K759" s="47"/>
      <c r="L759" s="47"/>
      <c r="M759" s="47"/>
      <c r="N759" s="47"/>
      <c r="O759" s="47"/>
      <c r="P759" s="71"/>
      <c r="Q759" s="47"/>
      <c r="R759" s="47"/>
      <c r="S759" s="47"/>
      <c r="T759" s="47"/>
      <c r="U759" s="47"/>
      <c r="V759" s="47"/>
      <c r="W759" s="47"/>
      <c r="X759" s="47"/>
      <c r="Y759" s="47"/>
      <c r="Z759" s="47"/>
    </row>
    <row r="760" spans="1:26" ht="15.75" customHeight="1">
      <c r="A760" s="71"/>
      <c r="B760" s="47"/>
      <c r="C760" s="47"/>
      <c r="D760" s="47"/>
      <c r="E760" s="47"/>
      <c r="F760" s="47"/>
      <c r="G760" s="47"/>
      <c r="H760" s="47"/>
      <c r="I760" s="47"/>
      <c r="J760" s="47"/>
      <c r="K760" s="47"/>
      <c r="L760" s="47"/>
      <c r="M760" s="47"/>
      <c r="N760" s="47"/>
      <c r="O760" s="47"/>
      <c r="P760" s="71"/>
      <c r="Q760" s="47"/>
      <c r="R760" s="47"/>
      <c r="S760" s="47"/>
      <c r="T760" s="47"/>
      <c r="U760" s="47"/>
      <c r="V760" s="47"/>
      <c r="W760" s="47"/>
      <c r="X760" s="47"/>
      <c r="Y760" s="47"/>
      <c r="Z760" s="47"/>
    </row>
    <row r="761" spans="1:26" ht="15.75" customHeight="1">
      <c r="A761" s="71"/>
      <c r="B761" s="47"/>
      <c r="C761" s="47"/>
      <c r="D761" s="47"/>
      <c r="E761" s="47"/>
      <c r="F761" s="47"/>
      <c r="G761" s="47"/>
      <c r="H761" s="47"/>
      <c r="I761" s="47"/>
      <c r="J761" s="47"/>
      <c r="K761" s="47"/>
      <c r="L761" s="47"/>
      <c r="M761" s="47"/>
      <c r="N761" s="47"/>
      <c r="O761" s="47"/>
      <c r="P761" s="71"/>
      <c r="Q761" s="47"/>
      <c r="R761" s="47"/>
      <c r="S761" s="47"/>
      <c r="T761" s="47"/>
      <c r="U761" s="47"/>
      <c r="V761" s="47"/>
      <c r="W761" s="47"/>
      <c r="X761" s="47"/>
      <c r="Y761" s="47"/>
      <c r="Z761" s="47"/>
    </row>
    <row r="762" spans="1:26" ht="15.75" customHeight="1">
      <c r="A762" s="71"/>
      <c r="B762" s="47"/>
      <c r="C762" s="47"/>
      <c r="D762" s="47"/>
      <c r="E762" s="47"/>
      <c r="F762" s="47"/>
      <c r="G762" s="47"/>
      <c r="H762" s="47"/>
      <c r="I762" s="47"/>
      <c r="J762" s="47"/>
      <c r="K762" s="47"/>
      <c r="L762" s="47"/>
      <c r="M762" s="47"/>
      <c r="N762" s="47"/>
      <c r="O762" s="47"/>
      <c r="P762" s="71"/>
      <c r="Q762" s="47"/>
      <c r="R762" s="47"/>
      <c r="S762" s="47"/>
      <c r="T762" s="47"/>
      <c r="U762" s="47"/>
      <c r="V762" s="47"/>
      <c r="W762" s="47"/>
      <c r="X762" s="47"/>
      <c r="Y762" s="47"/>
      <c r="Z762" s="47"/>
    </row>
    <row r="763" spans="1:26" ht="15.75" customHeight="1">
      <c r="A763" s="71"/>
      <c r="B763" s="47"/>
      <c r="C763" s="47"/>
      <c r="D763" s="47"/>
      <c r="E763" s="47"/>
      <c r="F763" s="47"/>
      <c r="G763" s="47"/>
      <c r="H763" s="47"/>
      <c r="I763" s="47"/>
      <c r="J763" s="47"/>
      <c r="K763" s="47"/>
      <c r="L763" s="47"/>
      <c r="M763" s="47"/>
      <c r="N763" s="47"/>
      <c r="O763" s="47"/>
      <c r="P763" s="71"/>
      <c r="Q763" s="47"/>
      <c r="R763" s="47"/>
      <c r="S763" s="47"/>
      <c r="T763" s="47"/>
      <c r="U763" s="47"/>
      <c r="V763" s="47"/>
      <c r="W763" s="47"/>
      <c r="X763" s="47"/>
      <c r="Y763" s="47"/>
      <c r="Z763" s="47"/>
    </row>
    <row r="764" spans="1:26" ht="15.75" customHeight="1">
      <c r="A764" s="71"/>
      <c r="B764" s="47"/>
      <c r="C764" s="47"/>
      <c r="D764" s="47"/>
      <c r="E764" s="47"/>
      <c r="F764" s="47"/>
      <c r="G764" s="47"/>
      <c r="H764" s="47"/>
      <c r="I764" s="47"/>
      <c r="J764" s="47"/>
      <c r="K764" s="47"/>
      <c r="L764" s="47"/>
      <c r="M764" s="47"/>
      <c r="N764" s="47"/>
      <c r="O764" s="47"/>
      <c r="P764" s="71"/>
      <c r="Q764" s="47"/>
      <c r="R764" s="47"/>
      <c r="S764" s="47"/>
      <c r="T764" s="47"/>
      <c r="U764" s="47"/>
      <c r="V764" s="47"/>
      <c r="W764" s="47"/>
      <c r="X764" s="47"/>
      <c r="Y764" s="47"/>
      <c r="Z764" s="47"/>
    </row>
    <row r="765" spans="1:26" ht="15.75" customHeight="1">
      <c r="A765" s="71"/>
      <c r="B765" s="47"/>
      <c r="C765" s="47"/>
      <c r="D765" s="47"/>
      <c r="E765" s="47"/>
      <c r="F765" s="47"/>
      <c r="G765" s="47"/>
      <c r="H765" s="47"/>
      <c r="I765" s="47"/>
      <c r="J765" s="47"/>
      <c r="K765" s="47"/>
      <c r="L765" s="47"/>
      <c r="M765" s="47"/>
      <c r="N765" s="47"/>
      <c r="O765" s="47"/>
      <c r="P765" s="71"/>
      <c r="Q765" s="47"/>
      <c r="R765" s="47"/>
      <c r="S765" s="47"/>
      <c r="T765" s="47"/>
      <c r="U765" s="47"/>
      <c r="V765" s="47"/>
      <c r="W765" s="47"/>
      <c r="X765" s="47"/>
      <c r="Y765" s="47"/>
      <c r="Z765" s="47"/>
    </row>
    <row r="766" spans="1:26" ht="15.75" customHeight="1">
      <c r="A766" s="71"/>
      <c r="B766" s="47"/>
      <c r="C766" s="47"/>
      <c r="D766" s="47"/>
      <c r="E766" s="47"/>
      <c r="F766" s="47"/>
      <c r="G766" s="47"/>
      <c r="H766" s="47"/>
      <c r="I766" s="47"/>
      <c r="J766" s="47"/>
      <c r="K766" s="47"/>
      <c r="L766" s="47"/>
      <c r="M766" s="47"/>
      <c r="N766" s="47"/>
      <c r="O766" s="47"/>
      <c r="P766" s="71"/>
      <c r="Q766" s="47"/>
      <c r="R766" s="47"/>
      <c r="S766" s="47"/>
      <c r="T766" s="47"/>
      <c r="U766" s="47"/>
      <c r="V766" s="47"/>
      <c r="W766" s="47"/>
      <c r="X766" s="47"/>
      <c r="Y766" s="47"/>
      <c r="Z766" s="47"/>
    </row>
    <row r="767" spans="1:26" ht="15.75" customHeight="1">
      <c r="A767" s="71"/>
      <c r="B767" s="47"/>
      <c r="C767" s="47"/>
      <c r="D767" s="47"/>
      <c r="E767" s="47"/>
      <c r="F767" s="47"/>
      <c r="G767" s="47"/>
      <c r="H767" s="47"/>
      <c r="I767" s="47"/>
      <c r="J767" s="47"/>
      <c r="K767" s="47"/>
      <c r="L767" s="47"/>
      <c r="M767" s="47"/>
      <c r="N767" s="47"/>
      <c r="O767" s="47"/>
      <c r="P767" s="71"/>
      <c r="Q767" s="47"/>
      <c r="R767" s="47"/>
      <c r="S767" s="47"/>
      <c r="T767" s="47"/>
      <c r="U767" s="47"/>
      <c r="V767" s="47"/>
      <c r="W767" s="47"/>
      <c r="X767" s="47"/>
      <c r="Y767" s="47"/>
      <c r="Z767" s="47"/>
    </row>
    <row r="768" spans="1:26" ht="15.75" customHeight="1">
      <c r="A768" s="71"/>
      <c r="B768" s="47"/>
      <c r="C768" s="47"/>
      <c r="D768" s="47"/>
      <c r="E768" s="47"/>
      <c r="F768" s="47"/>
      <c r="G768" s="47"/>
      <c r="H768" s="47"/>
      <c r="I768" s="47"/>
      <c r="J768" s="47"/>
      <c r="K768" s="47"/>
      <c r="L768" s="47"/>
      <c r="M768" s="47"/>
      <c r="N768" s="47"/>
      <c r="O768" s="47"/>
      <c r="P768" s="71"/>
      <c r="Q768" s="47"/>
      <c r="R768" s="47"/>
      <c r="S768" s="47"/>
      <c r="T768" s="47"/>
      <c r="U768" s="47"/>
      <c r="V768" s="47"/>
      <c r="W768" s="47"/>
      <c r="X768" s="47"/>
      <c r="Y768" s="47"/>
      <c r="Z768" s="47"/>
    </row>
    <row r="769" spans="1:26" ht="15.75" customHeight="1">
      <c r="A769" s="71"/>
      <c r="B769" s="47"/>
      <c r="C769" s="47"/>
      <c r="D769" s="47"/>
      <c r="E769" s="47"/>
      <c r="F769" s="47"/>
      <c r="G769" s="47"/>
      <c r="H769" s="47"/>
      <c r="I769" s="47"/>
      <c r="J769" s="47"/>
      <c r="K769" s="47"/>
      <c r="L769" s="47"/>
      <c r="M769" s="47"/>
      <c r="N769" s="47"/>
      <c r="O769" s="47"/>
      <c r="P769" s="71"/>
      <c r="Q769" s="47"/>
      <c r="R769" s="47"/>
      <c r="S769" s="47"/>
      <c r="T769" s="47"/>
      <c r="U769" s="47"/>
      <c r="V769" s="47"/>
      <c r="W769" s="47"/>
      <c r="X769" s="47"/>
      <c r="Y769" s="47"/>
      <c r="Z769" s="47"/>
    </row>
    <row r="770" spans="1:26" ht="15.75" customHeight="1">
      <c r="A770" s="71"/>
      <c r="B770" s="47"/>
      <c r="C770" s="47"/>
      <c r="D770" s="47"/>
      <c r="E770" s="47"/>
      <c r="F770" s="47"/>
      <c r="G770" s="47"/>
      <c r="H770" s="47"/>
      <c r="I770" s="47"/>
      <c r="J770" s="47"/>
      <c r="K770" s="47"/>
      <c r="L770" s="47"/>
      <c r="M770" s="47"/>
      <c r="N770" s="47"/>
      <c r="O770" s="47"/>
      <c r="P770" s="71"/>
      <c r="Q770" s="47"/>
      <c r="R770" s="47"/>
      <c r="S770" s="47"/>
      <c r="T770" s="47"/>
      <c r="U770" s="47"/>
      <c r="V770" s="47"/>
      <c r="W770" s="47"/>
      <c r="X770" s="47"/>
      <c r="Y770" s="47"/>
      <c r="Z770" s="47"/>
    </row>
    <row r="771" spans="1:26" ht="15.75" customHeight="1">
      <c r="A771" s="71"/>
      <c r="B771" s="47"/>
      <c r="C771" s="47"/>
      <c r="D771" s="47"/>
      <c r="E771" s="47"/>
      <c r="F771" s="47"/>
      <c r="G771" s="47"/>
      <c r="H771" s="47"/>
      <c r="I771" s="47"/>
      <c r="J771" s="47"/>
      <c r="K771" s="47"/>
      <c r="L771" s="47"/>
      <c r="M771" s="47"/>
      <c r="N771" s="47"/>
      <c r="O771" s="47"/>
      <c r="P771" s="71"/>
      <c r="Q771" s="47"/>
      <c r="R771" s="47"/>
      <c r="S771" s="47"/>
      <c r="T771" s="47"/>
      <c r="U771" s="47"/>
      <c r="V771" s="47"/>
      <c r="W771" s="47"/>
      <c r="X771" s="47"/>
      <c r="Y771" s="47"/>
      <c r="Z771" s="47"/>
    </row>
    <row r="772" spans="1:26" ht="15.75" customHeight="1">
      <c r="A772" s="71"/>
      <c r="B772" s="47"/>
      <c r="C772" s="47"/>
      <c r="D772" s="47"/>
      <c r="E772" s="47"/>
      <c r="F772" s="47"/>
      <c r="G772" s="47"/>
      <c r="H772" s="47"/>
      <c r="I772" s="47"/>
      <c r="J772" s="47"/>
      <c r="K772" s="47"/>
      <c r="L772" s="47"/>
      <c r="M772" s="47"/>
      <c r="N772" s="47"/>
      <c r="O772" s="47"/>
      <c r="P772" s="71"/>
      <c r="Q772" s="47"/>
      <c r="R772" s="47"/>
      <c r="S772" s="47"/>
      <c r="T772" s="47"/>
      <c r="U772" s="47"/>
      <c r="V772" s="47"/>
      <c r="W772" s="47"/>
      <c r="X772" s="47"/>
      <c r="Y772" s="47"/>
      <c r="Z772" s="47"/>
    </row>
    <row r="773" spans="1:26" ht="15.75" customHeight="1">
      <c r="A773" s="71"/>
      <c r="B773" s="47"/>
      <c r="C773" s="47"/>
      <c r="D773" s="47"/>
      <c r="E773" s="47"/>
      <c r="F773" s="47"/>
      <c r="G773" s="47"/>
      <c r="H773" s="47"/>
      <c r="I773" s="47"/>
      <c r="J773" s="47"/>
      <c r="K773" s="47"/>
      <c r="L773" s="47"/>
      <c r="M773" s="47"/>
      <c r="N773" s="47"/>
      <c r="O773" s="47"/>
      <c r="P773" s="71"/>
      <c r="Q773" s="47"/>
      <c r="R773" s="47"/>
      <c r="S773" s="47"/>
      <c r="T773" s="47"/>
      <c r="U773" s="47"/>
      <c r="V773" s="47"/>
      <c r="W773" s="47"/>
      <c r="X773" s="47"/>
      <c r="Y773" s="47"/>
      <c r="Z773" s="47"/>
    </row>
    <row r="774" spans="1:26" ht="15.75" customHeight="1">
      <c r="A774" s="71"/>
      <c r="B774" s="47"/>
      <c r="C774" s="47"/>
      <c r="D774" s="47"/>
      <c r="E774" s="47"/>
      <c r="F774" s="47"/>
      <c r="G774" s="47"/>
      <c r="H774" s="47"/>
      <c r="I774" s="47"/>
      <c r="J774" s="47"/>
      <c r="K774" s="47"/>
      <c r="L774" s="47"/>
      <c r="M774" s="47"/>
      <c r="N774" s="47"/>
      <c r="O774" s="47"/>
      <c r="P774" s="71"/>
      <c r="Q774" s="47"/>
      <c r="R774" s="47"/>
      <c r="S774" s="47"/>
      <c r="T774" s="47"/>
      <c r="U774" s="47"/>
      <c r="V774" s="47"/>
      <c r="W774" s="47"/>
      <c r="X774" s="47"/>
      <c r="Y774" s="47"/>
      <c r="Z774" s="47"/>
    </row>
    <row r="775" spans="1:26" ht="15.75" customHeight="1">
      <c r="A775" s="71"/>
      <c r="B775" s="47"/>
      <c r="C775" s="47"/>
      <c r="D775" s="47"/>
      <c r="E775" s="47"/>
      <c r="F775" s="47"/>
      <c r="G775" s="47"/>
      <c r="H775" s="47"/>
      <c r="I775" s="47"/>
      <c r="J775" s="47"/>
      <c r="K775" s="47"/>
      <c r="L775" s="47"/>
      <c r="M775" s="47"/>
      <c r="N775" s="47"/>
      <c r="O775" s="47"/>
      <c r="P775" s="71"/>
      <c r="Q775" s="47"/>
      <c r="R775" s="47"/>
      <c r="S775" s="47"/>
      <c r="T775" s="47"/>
      <c r="U775" s="47"/>
      <c r="V775" s="47"/>
      <c r="W775" s="47"/>
      <c r="X775" s="47"/>
      <c r="Y775" s="47"/>
      <c r="Z775" s="47"/>
    </row>
    <row r="776" spans="1:26" ht="15.75" customHeight="1">
      <c r="A776" s="71"/>
      <c r="B776" s="47"/>
      <c r="C776" s="47"/>
      <c r="D776" s="47"/>
      <c r="E776" s="47"/>
      <c r="F776" s="47"/>
      <c r="G776" s="47"/>
      <c r="H776" s="47"/>
      <c r="I776" s="47"/>
      <c r="J776" s="47"/>
      <c r="K776" s="47"/>
      <c r="L776" s="47"/>
      <c r="M776" s="47"/>
      <c r="N776" s="47"/>
      <c r="O776" s="47"/>
      <c r="P776" s="71"/>
      <c r="Q776" s="47"/>
      <c r="R776" s="47"/>
      <c r="S776" s="47"/>
      <c r="T776" s="47"/>
      <c r="U776" s="47"/>
      <c r="V776" s="47"/>
      <c r="W776" s="47"/>
      <c r="X776" s="47"/>
      <c r="Y776" s="47"/>
      <c r="Z776" s="47"/>
    </row>
    <row r="777" spans="1:26" ht="15.75" customHeight="1">
      <c r="A777" s="71"/>
      <c r="B777" s="47"/>
      <c r="C777" s="47"/>
      <c r="D777" s="47"/>
      <c r="E777" s="47"/>
      <c r="F777" s="47"/>
      <c r="G777" s="47"/>
      <c r="H777" s="47"/>
      <c r="I777" s="47"/>
      <c r="J777" s="47"/>
      <c r="K777" s="47"/>
      <c r="L777" s="47"/>
      <c r="M777" s="47"/>
      <c r="N777" s="47"/>
      <c r="O777" s="47"/>
      <c r="P777" s="71"/>
      <c r="Q777" s="47"/>
      <c r="R777" s="47"/>
      <c r="S777" s="47"/>
      <c r="T777" s="47"/>
      <c r="U777" s="47"/>
      <c r="V777" s="47"/>
      <c r="W777" s="47"/>
      <c r="X777" s="47"/>
      <c r="Y777" s="47"/>
      <c r="Z777" s="47"/>
    </row>
    <row r="778" spans="1:26" ht="15.75" customHeight="1">
      <c r="A778" s="71"/>
      <c r="B778" s="47"/>
      <c r="C778" s="47"/>
      <c r="D778" s="47"/>
      <c r="E778" s="47"/>
      <c r="F778" s="47"/>
      <c r="G778" s="47"/>
      <c r="H778" s="47"/>
      <c r="I778" s="47"/>
      <c r="J778" s="47"/>
      <c r="K778" s="47"/>
      <c r="L778" s="47"/>
      <c r="M778" s="47"/>
      <c r="N778" s="47"/>
      <c r="O778" s="47"/>
      <c r="P778" s="71"/>
      <c r="Q778" s="47"/>
      <c r="R778" s="47"/>
      <c r="S778" s="47"/>
      <c r="T778" s="47"/>
      <c r="U778" s="47"/>
      <c r="V778" s="47"/>
      <c r="W778" s="47"/>
      <c r="X778" s="47"/>
      <c r="Y778" s="47"/>
      <c r="Z778" s="47"/>
    </row>
    <row r="779" spans="1:26" ht="15.75" customHeight="1">
      <c r="A779" s="71"/>
      <c r="B779" s="47"/>
      <c r="C779" s="47"/>
      <c r="D779" s="47"/>
      <c r="E779" s="47"/>
      <c r="F779" s="47"/>
      <c r="G779" s="47"/>
      <c r="H779" s="47"/>
      <c r="I779" s="47"/>
      <c r="J779" s="47"/>
      <c r="K779" s="47"/>
      <c r="L779" s="47"/>
      <c r="M779" s="47"/>
      <c r="N779" s="47"/>
      <c r="O779" s="47"/>
      <c r="P779" s="71"/>
      <c r="Q779" s="47"/>
      <c r="R779" s="47"/>
      <c r="S779" s="47"/>
      <c r="T779" s="47"/>
      <c r="U779" s="47"/>
      <c r="V779" s="47"/>
      <c r="W779" s="47"/>
      <c r="X779" s="47"/>
      <c r="Y779" s="47"/>
      <c r="Z779" s="47"/>
    </row>
    <row r="780" spans="1:26" ht="15.75" customHeight="1">
      <c r="A780" s="71"/>
      <c r="B780" s="47"/>
      <c r="C780" s="47"/>
      <c r="D780" s="47"/>
      <c r="E780" s="47"/>
      <c r="F780" s="47"/>
      <c r="G780" s="47"/>
      <c r="H780" s="47"/>
      <c r="I780" s="47"/>
      <c r="J780" s="47"/>
      <c r="K780" s="47"/>
      <c r="L780" s="47"/>
      <c r="M780" s="47"/>
      <c r="N780" s="47"/>
      <c r="O780" s="47"/>
      <c r="P780" s="71"/>
      <c r="Q780" s="47"/>
      <c r="R780" s="47"/>
      <c r="S780" s="47"/>
      <c r="T780" s="47"/>
      <c r="U780" s="47"/>
      <c r="V780" s="47"/>
      <c r="W780" s="47"/>
      <c r="X780" s="47"/>
      <c r="Y780" s="47"/>
      <c r="Z780" s="47"/>
    </row>
    <row r="781" spans="1:26" ht="15.75" customHeight="1">
      <c r="A781" s="71"/>
      <c r="B781" s="47"/>
      <c r="C781" s="47"/>
      <c r="D781" s="47"/>
      <c r="E781" s="47"/>
      <c r="F781" s="47"/>
      <c r="G781" s="47"/>
      <c r="H781" s="47"/>
      <c r="I781" s="47"/>
      <c r="J781" s="47"/>
      <c r="K781" s="47"/>
      <c r="L781" s="47"/>
      <c r="M781" s="47"/>
      <c r="N781" s="47"/>
      <c r="O781" s="47"/>
      <c r="P781" s="71"/>
      <c r="Q781" s="47"/>
      <c r="R781" s="47"/>
      <c r="S781" s="47"/>
      <c r="T781" s="47"/>
      <c r="U781" s="47"/>
      <c r="V781" s="47"/>
      <c r="W781" s="47"/>
      <c r="X781" s="47"/>
      <c r="Y781" s="47"/>
      <c r="Z781" s="47"/>
    </row>
    <row r="782" spans="1:26" ht="15.75" customHeight="1">
      <c r="A782" s="71"/>
      <c r="B782" s="47"/>
      <c r="C782" s="47"/>
      <c r="D782" s="47"/>
      <c r="E782" s="47"/>
      <c r="F782" s="47"/>
      <c r="G782" s="47"/>
      <c r="H782" s="47"/>
      <c r="I782" s="47"/>
      <c r="J782" s="47"/>
      <c r="K782" s="47"/>
      <c r="L782" s="47"/>
      <c r="M782" s="47"/>
      <c r="N782" s="47"/>
      <c r="O782" s="47"/>
      <c r="P782" s="71"/>
      <c r="Q782" s="47"/>
      <c r="R782" s="47"/>
      <c r="S782" s="47"/>
      <c r="T782" s="47"/>
      <c r="U782" s="47"/>
      <c r="V782" s="47"/>
      <c r="W782" s="47"/>
      <c r="X782" s="47"/>
      <c r="Y782" s="47"/>
      <c r="Z782" s="47"/>
    </row>
    <row r="783" spans="1:26" ht="15.75" customHeight="1">
      <c r="A783" s="71"/>
      <c r="B783" s="47"/>
      <c r="C783" s="47"/>
      <c r="D783" s="47"/>
      <c r="E783" s="47"/>
      <c r="F783" s="47"/>
      <c r="G783" s="47"/>
      <c r="H783" s="47"/>
      <c r="I783" s="47"/>
      <c r="J783" s="47"/>
      <c r="K783" s="47"/>
      <c r="L783" s="47"/>
      <c r="M783" s="47"/>
      <c r="N783" s="47"/>
      <c r="O783" s="47"/>
      <c r="P783" s="71"/>
      <c r="Q783" s="47"/>
      <c r="R783" s="47"/>
      <c r="S783" s="47"/>
      <c r="T783" s="47"/>
      <c r="U783" s="47"/>
      <c r="V783" s="47"/>
      <c r="W783" s="47"/>
      <c r="X783" s="47"/>
      <c r="Y783" s="47"/>
      <c r="Z783" s="47"/>
    </row>
    <row r="784" spans="1:26" ht="15.75" customHeight="1">
      <c r="A784" s="71"/>
      <c r="B784" s="47"/>
      <c r="C784" s="47"/>
      <c r="D784" s="47"/>
      <c r="E784" s="47"/>
      <c r="F784" s="47"/>
      <c r="G784" s="47"/>
      <c r="H784" s="47"/>
      <c r="I784" s="47"/>
      <c r="J784" s="47"/>
      <c r="K784" s="47"/>
      <c r="L784" s="47"/>
      <c r="M784" s="47"/>
      <c r="N784" s="47"/>
      <c r="O784" s="47"/>
      <c r="P784" s="71"/>
      <c r="Q784" s="47"/>
      <c r="R784" s="47"/>
      <c r="S784" s="47"/>
      <c r="T784" s="47"/>
      <c r="U784" s="47"/>
      <c r="V784" s="47"/>
      <c r="W784" s="47"/>
      <c r="X784" s="47"/>
      <c r="Y784" s="47"/>
      <c r="Z784" s="47"/>
    </row>
    <row r="785" spans="1:26" ht="15.75" customHeight="1">
      <c r="A785" s="71"/>
      <c r="B785" s="47"/>
      <c r="C785" s="47"/>
      <c r="D785" s="47"/>
      <c r="E785" s="47"/>
      <c r="F785" s="47"/>
      <c r="G785" s="47"/>
      <c r="H785" s="47"/>
      <c r="I785" s="47"/>
      <c r="J785" s="47"/>
      <c r="K785" s="47"/>
      <c r="L785" s="47"/>
      <c r="M785" s="47"/>
      <c r="N785" s="47"/>
      <c r="O785" s="47"/>
      <c r="P785" s="71"/>
      <c r="Q785" s="47"/>
      <c r="R785" s="47"/>
      <c r="S785" s="47"/>
      <c r="T785" s="47"/>
      <c r="U785" s="47"/>
      <c r="V785" s="47"/>
      <c r="W785" s="47"/>
      <c r="X785" s="47"/>
      <c r="Y785" s="47"/>
      <c r="Z785" s="47"/>
    </row>
    <row r="786" spans="1:26" ht="15.75" customHeight="1">
      <c r="A786" s="71"/>
      <c r="B786" s="47"/>
      <c r="C786" s="47"/>
      <c r="D786" s="47"/>
      <c r="E786" s="47"/>
      <c r="F786" s="47"/>
      <c r="G786" s="47"/>
      <c r="H786" s="47"/>
      <c r="I786" s="47"/>
      <c r="J786" s="47"/>
      <c r="K786" s="47"/>
      <c r="L786" s="47"/>
      <c r="M786" s="47"/>
      <c r="N786" s="47"/>
      <c r="O786" s="47"/>
      <c r="P786" s="71"/>
      <c r="Q786" s="47"/>
      <c r="R786" s="47"/>
      <c r="S786" s="47"/>
      <c r="T786" s="47"/>
      <c r="U786" s="47"/>
      <c r="V786" s="47"/>
      <c r="W786" s="47"/>
      <c r="X786" s="47"/>
      <c r="Y786" s="47"/>
      <c r="Z786" s="47"/>
    </row>
    <row r="787" spans="1:26" ht="15.75" customHeight="1">
      <c r="A787" s="71"/>
      <c r="B787" s="47"/>
      <c r="C787" s="47"/>
      <c r="D787" s="47"/>
      <c r="E787" s="47"/>
      <c r="F787" s="47"/>
      <c r="G787" s="47"/>
      <c r="H787" s="47"/>
      <c r="I787" s="47"/>
      <c r="J787" s="47"/>
      <c r="K787" s="47"/>
      <c r="L787" s="47"/>
      <c r="M787" s="47"/>
      <c r="N787" s="47"/>
      <c r="O787" s="47"/>
      <c r="P787" s="71"/>
      <c r="Q787" s="47"/>
      <c r="R787" s="47"/>
      <c r="S787" s="47"/>
      <c r="T787" s="47"/>
      <c r="U787" s="47"/>
      <c r="V787" s="47"/>
      <c r="W787" s="47"/>
      <c r="X787" s="47"/>
      <c r="Y787" s="47"/>
      <c r="Z787" s="47"/>
    </row>
    <row r="788" spans="1:26" ht="15.75" customHeight="1">
      <c r="A788" s="71"/>
      <c r="B788" s="47"/>
      <c r="C788" s="47"/>
      <c r="D788" s="47"/>
      <c r="E788" s="47"/>
      <c r="F788" s="47"/>
      <c r="G788" s="47"/>
      <c r="H788" s="47"/>
      <c r="I788" s="47"/>
      <c r="J788" s="47"/>
      <c r="K788" s="47"/>
      <c r="L788" s="47"/>
      <c r="M788" s="47"/>
      <c r="N788" s="47"/>
      <c r="O788" s="47"/>
      <c r="P788" s="71"/>
      <c r="Q788" s="47"/>
      <c r="R788" s="47"/>
      <c r="S788" s="47"/>
      <c r="T788" s="47"/>
      <c r="U788" s="47"/>
      <c r="V788" s="47"/>
      <c r="W788" s="47"/>
      <c r="X788" s="47"/>
      <c r="Y788" s="47"/>
      <c r="Z788" s="47"/>
    </row>
    <row r="789" spans="1:26" ht="15.75" customHeight="1">
      <c r="A789" s="71"/>
      <c r="B789" s="47"/>
      <c r="C789" s="47"/>
      <c r="D789" s="47"/>
      <c r="E789" s="47"/>
      <c r="F789" s="47"/>
      <c r="G789" s="47"/>
      <c r="H789" s="47"/>
      <c r="I789" s="47"/>
      <c r="J789" s="47"/>
      <c r="K789" s="47"/>
      <c r="L789" s="47"/>
      <c r="M789" s="47"/>
      <c r="N789" s="47"/>
      <c r="O789" s="47"/>
      <c r="P789" s="71"/>
      <c r="Q789" s="47"/>
      <c r="R789" s="47"/>
      <c r="S789" s="47"/>
      <c r="T789" s="47"/>
      <c r="U789" s="47"/>
      <c r="V789" s="47"/>
      <c r="W789" s="47"/>
      <c r="X789" s="47"/>
      <c r="Y789" s="47"/>
      <c r="Z789" s="47"/>
    </row>
    <row r="790" spans="1:26" ht="15.75" customHeight="1">
      <c r="A790" s="71"/>
      <c r="B790" s="47"/>
      <c r="C790" s="47"/>
      <c r="D790" s="47"/>
      <c r="E790" s="47"/>
      <c r="F790" s="47"/>
      <c r="G790" s="47"/>
      <c r="H790" s="47"/>
      <c r="I790" s="47"/>
      <c r="J790" s="47"/>
      <c r="K790" s="47"/>
      <c r="L790" s="47"/>
      <c r="M790" s="47"/>
      <c r="N790" s="47"/>
      <c r="O790" s="47"/>
      <c r="P790" s="71"/>
      <c r="Q790" s="47"/>
      <c r="R790" s="47"/>
      <c r="S790" s="47"/>
      <c r="T790" s="47"/>
      <c r="U790" s="47"/>
      <c r="V790" s="47"/>
      <c r="W790" s="47"/>
      <c r="X790" s="47"/>
      <c r="Y790" s="47"/>
      <c r="Z790" s="47"/>
    </row>
    <row r="791" spans="1:26" ht="15.75" customHeight="1">
      <c r="A791" s="71"/>
      <c r="B791" s="47"/>
      <c r="C791" s="47"/>
      <c r="D791" s="47"/>
      <c r="E791" s="47"/>
      <c r="F791" s="47"/>
      <c r="G791" s="47"/>
      <c r="H791" s="47"/>
      <c r="I791" s="47"/>
      <c r="J791" s="47"/>
      <c r="K791" s="47"/>
      <c r="L791" s="47"/>
      <c r="M791" s="47"/>
      <c r="N791" s="47"/>
      <c r="O791" s="47"/>
      <c r="P791" s="71"/>
      <c r="Q791" s="47"/>
      <c r="R791" s="47"/>
      <c r="S791" s="47"/>
      <c r="T791" s="47"/>
      <c r="U791" s="47"/>
      <c r="V791" s="47"/>
      <c r="W791" s="47"/>
      <c r="X791" s="47"/>
      <c r="Y791" s="47"/>
      <c r="Z791" s="47"/>
    </row>
    <row r="792" spans="1:26" ht="15.75" customHeight="1">
      <c r="A792" s="71"/>
      <c r="B792" s="47"/>
      <c r="C792" s="47"/>
      <c r="D792" s="47"/>
      <c r="E792" s="47"/>
      <c r="F792" s="47"/>
      <c r="G792" s="47"/>
      <c r="H792" s="47"/>
      <c r="I792" s="47"/>
      <c r="J792" s="47"/>
      <c r="K792" s="47"/>
      <c r="L792" s="47"/>
      <c r="M792" s="47"/>
      <c r="N792" s="47"/>
      <c r="O792" s="47"/>
      <c r="P792" s="71"/>
      <c r="Q792" s="47"/>
      <c r="R792" s="47"/>
      <c r="S792" s="47"/>
      <c r="T792" s="47"/>
      <c r="U792" s="47"/>
      <c r="V792" s="47"/>
      <c r="W792" s="47"/>
      <c r="X792" s="47"/>
      <c r="Y792" s="47"/>
      <c r="Z792" s="47"/>
    </row>
    <row r="793" spans="1:26" ht="15.75" customHeight="1">
      <c r="A793" s="71"/>
      <c r="B793" s="47"/>
      <c r="C793" s="47"/>
      <c r="D793" s="47"/>
      <c r="E793" s="47"/>
      <c r="F793" s="47"/>
      <c r="G793" s="47"/>
      <c r="H793" s="47"/>
      <c r="I793" s="47"/>
      <c r="J793" s="47"/>
      <c r="K793" s="47"/>
      <c r="L793" s="47"/>
      <c r="M793" s="47"/>
      <c r="N793" s="47"/>
      <c r="O793" s="47"/>
      <c r="P793" s="71"/>
      <c r="Q793" s="47"/>
      <c r="R793" s="47"/>
      <c r="S793" s="47"/>
      <c r="T793" s="47"/>
      <c r="U793" s="47"/>
      <c r="V793" s="47"/>
      <c r="W793" s="47"/>
      <c r="X793" s="47"/>
      <c r="Y793" s="47"/>
      <c r="Z793" s="47"/>
    </row>
    <row r="794" spans="1:26" ht="15.75" customHeight="1">
      <c r="A794" s="71"/>
      <c r="B794" s="47"/>
      <c r="C794" s="47"/>
      <c r="D794" s="47"/>
      <c r="E794" s="47"/>
      <c r="F794" s="47"/>
      <c r="G794" s="47"/>
      <c r="H794" s="47"/>
      <c r="I794" s="47"/>
      <c r="J794" s="47"/>
      <c r="K794" s="47"/>
      <c r="L794" s="47"/>
      <c r="M794" s="47"/>
      <c r="N794" s="47"/>
      <c r="O794" s="47"/>
      <c r="P794" s="71"/>
      <c r="Q794" s="47"/>
      <c r="R794" s="47"/>
      <c r="S794" s="47"/>
      <c r="T794" s="47"/>
      <c r="U794" s="47"/>
      <c r="V794" s="47"/>
      <c r="W794" s="47"/>
      <c r="X794" s="47"/>
      <c r="Y794" s="47"/>
      <c r="Z794" s="47"/>
    </row>
    <row r="795" spans="1:26" ht="15.75" customHeight="1">
      <c r="A795" s="71"/>
      <c r="B795" s="47"/>
      <c r="C795" s="47"/>
      <c r="D795" s="47"/>
      <c r="E795" s="47"/>
      <c r="F795" s="47"/>
      <c r="G795" s="47"/>
      <c r="H795" s="47"/>
      <c r="I795" s="47"/>
      <c r="J795" s="47"/>
      <c r="K795" s="47"/>
      <c r="L795" s="47"/>
      <c r="M795" s="47"/>
      <c r="N795" s="47"/>
      <c r="O795" s="47"/>
      <c r="P795" s="71"/>
      <c r="Q795" s="47"/>
      <c r="R795" s="47"/>
      <c r="S795" s="47"/>
      <c r="T795" s="47"/>
      <c r="U795" s="47"/>
      <c r="V795" s="47"/>
      <c r="W795" s="47"/>
      <c r="X795" s="47"/>
      <c r="Y795" s="47"/>
      <c r="Z795" s="47"/>
    </row>
    <row r="796" spans="1:26" ht="15.75" customHeight="1">
      <c r="A796" s="71"/>
      <c r="B796" s="47"/>
      <c r="C796" s="47"/>
      <c r="D796" s="47"/>
      <c r="E796" s="47"/>
      <c r="F796" s="47"/>
      <c r="G796" s="47"/>
      <c r="H796" s="47"/>
      <c r="I796" s="47"/>
      <c r="J796" s="47"/>
      <c r="K796" s="47"/>
      <c r="L796" s="47"/>
      <c r="M796" s="47"/>
      <c r="N796" s="47"/>
      <c r="O796" s="47"/>
      <c r="P796" s="71"/>
      <c r="Q796" s="47"/>
      <c r="R796" s="47"/>
      <c r="S796" s="47"/>
      <c r="T796" s="47"/>
      <c r="U796" s="47"/>
      <c r="V796" s="47"/>
      <c r="W796" s="47"/>
      <c r="X796" s="47"/>
      <c r="Y796" s="47"/>
      <c r="Z796" s="47"/>
    </row>
    <row r="797" spans="1:26" ht="15.75" customHeight="1">
      <c r="A797" s="71"/>
      <c r="B797" s="47"/>
      <c r="C797" s="47"/>
      <c r="D797" s="47"/>
      <c r="E797" s="47"/>
      <c r="F797" s="47"/>
      <c r="G797" s="47"/>
      <c r="H797" s="47"/>
      <c r="I797" s="47"/>
      <c r="J797" s="47"/>
      <c r="K797" s="47"/>
      <c r="L797" s="47"/>
      <c r="M797" s="47"/>
      <c r="N797" s="47"/>
      <c r="O797" s="47"/>
      <c r="P797" s="71"/>
      <c r="Q797" s="47"/>
      <c r="R797" s="47"/>
      <c r="S797" s="47"/>
      <c r="T797" s="47"/>
      <c r="U797" s="47"/>
      <c r="V797" s="47"/>
      <c r="W797" s="47"/>
      <c r="X797" s="47"/>
      <c r="Y797" s="47"/>
      <c r="Z797" s="47"/>
    </row>
    <row r="798" spans="1:26" ht="15.75" customHeight="1">
      <c r="A798" s="71"/>
      <c r="B798" s="47"/>
      <c r="C798" s="47"/>
      <c r="D798" s="47"/>
      <c r="E798" s="47"/>
      <c r="F798" s="47"/>
      <c r="G798" s="47"/>
      <c r="H798" s="47"/>
      <c r="I798" s="47"/>
      <c r="J798" s="47"/>
      <c r="K798" s="47"/>
      <c r="L798" s="47"/>
      <c r="M798" s="47"/>
      <c r="N798" s="47"/>
      <c r="O798" s="47"/>
      <c r="P798" s="71"/>
      <c r="Q798" s="47"/>
      <c r="R798" s="47"/>
      <c r="S798" s="47"/>
      <c r="T798" s="47"/>
      <c r="U798" s="47"/>
      <c r="V798" s="47"/>
      <c r="W798" s="47"/>
      <c r="X798" s="47"/>
      <c r="Y798" s="47"/>
      <c r="Z798" s="47"/>
    </row>
    <row r="799" spans="1:26" ht="15.75" customHeight="1">
      <c r="A799" s="71"/>
      <c r="B799" s="47"/>
      <c r="C799" s="47"/>
      <c r="D799" s="47"/>
      <c r="E799" s="47"/>
      <c r="F799" s="47"/>
      <c r="G799" s="47"/>
      <c r="H799" s="47"/>
      <c r="I799" s="47"/>
      <c r="J799" s="47"/>
      <c r="K799" s="47"/>
      <c r="L799" s="47"/>
      <c r="M799" s="47"/>
      <c r="N799" s="47"/>
      <c r="O799" s="47"/>
      <c r="P799" s="71"/>
      <c r="Q799" s="47"/>
      <c r="R799" s="47"/>
      <c r="S799" s="47"/>
      <c r="T799" s="47"/>
      <c r="U799" s="47"/>
      <c r="V799" s="47"/>
      <c r="W799" s="47"/>
      <c r="X799" s="47"/>
      <c r="Y799" s="47"/>
      <c r="Z799" s="47"/>
    </row>
    <row r="800" spans="1:26" ht="15.75" customHeight="1">
      <c r="A800" s="71"/>
      <c r="B800" s="47"/>
      <c r="C800" s="47"/>
      <c r="D800" s="47"/>
      <c r="E800" s="47"/>
      <c r="F800" s="47"/>
      <c r="G800" s="47"/>
      <c r="H800" s="47"/>
      <c r="I800" s="47"/>
      <c r="J800" s="47"/>
      <c r="K800" s="47"/>
      <c r="L800" s="47"/>
      <c r="M800" s="47"/>
      <c r="N800" s="47"/>
      <c r="O800" s="47"/>
      <c r="P800" s="71"/>
      <c r="Q800" s="47"/>
      <c r="R800" s="47"/>
      <c r="S800" s="47"/>
      <c r="T800" s="47"/>
      <c r="U800" s="47"/>
      <c r="V800" s="47"/>
      <c r="W800" s="47"/>
      <c r="X800" s="47"/>
      <c r="Y800" s="47"/>
      <c r="Z800" s="47"/>
    </row>
    <row r="801" spans="1:26" ht="15.75" customHeight="1">
      <c r="A801" s="71"/>
      <c r="B801" s="47"/>
      <c r="C801" s="47"/>
      <c r="D801" s="47"/>
      <c r="E801" s="47"/>
      <c r="F801" s="47"/>
      <c r="G801" s="47"/>
      <c r="H801" s="47"/>
      <c r="I801" s="47"/>
      <c r="J801" s="47"/>
      <c r="K801" s="47"/>
      <c r="L801" s="47"/>
      <c r="M801" s="47"/>
      <c r="N801" s="47"/>
      <c r="O801" s="47"/>
      <c r="P801" s="71"/>
      <c r="Q801" s="47"/>
      <c r="R801" s="47"/>
      <c r="S801" s="47"/>
      <c r="T801" s="47"/>
      <c r="U801" s="47"/>
      <c r="V801" s="47"/>
      <c r="W801" s="47"/>
      <c r="X801" s="47"/>
      <c r="Y801" s="47"/>
      <c r="Z801" s="47"/>
    </row>
    <row r="802" spans="1:26" ht="15.75" customHeight="1">
      <c r="A802" s="71"/>
      <c r="B802" s="47"/>
      <c r="C802" s="47"/>
      <c r="D802" s="47"/>
      <c r="E802" s="47"/>
      <c r="F802" s="47"/>
      <c r="G802" s="47"/>
      <c r="H802" s="47"/>
      <c r="I802" s="47"/>
      <c r="J802" s="47"/>
      <c r="K802" s="47"/>
      <c r="L802" s="47"/>
      <c r="M802" s="47"/>
      <c r="N802" s="47"/>
      <c r="O802" s="47"/>
      <c r="P802" s="71"/>
      <c r="Q802" s="47"/>
      <c r="R802" s="47"/>
      <c r="S802" s="47"/>
      <c r="T802" s="47"/>
      <c r="U802" s="47"/>
      <c r="V802" s="47"/>
      <c r="W802" s="47"/>
      <c r="X802" s="47"/>
      <c r="Y802" s="47"/>
      <c r="Z802" s="47"/>
    </row>
    <row r="803" spans="1:26" ht="15.75" customHeight="1">
      <c r="A803" s="71"/>
      <c r="B803" s="47"/>
      <c r="C803" s="47"/>
      <c r="D803" s="47"/>
      <c r="E803" s="47"/>
      <c r="F803" s="47"/>
      <c r="G803" s="47"/>
      <c r="H803" s="47"/>
      <c r="I803" s="47"/>
      <c r="J803" s="47"/>
      <c r="K803" s="47"/>
      <c r="L803" s="47"/>
      <c r="M803" s="47"/>
      <c r="N803" s="47"/>
      <c r="O803" s="47"/>
      <c r="P803" s="71"/>
      <c r="Q803" s="47"/>
      <c r="R803" s="47"/>
      <c r="S803" s="47"/>
      <c r="T803" s="47"/>
      <c r="U803" s="47"/>
      <c r="V803" s="47"/>
      <c r="W803" s="47"/>
      <c r="X803" s="47"/>
      <c r="Y803" s="47"/>
      <c r="Z803" s="47"/>
    </row>
    <row r="804" spans="1:26" ht="15.75" customHeight="1">
      <c r="A804" s="71"/>
      <c r="B804" s="47"/>
      <c r="C804" s="47"/>
      <c r="D804" s="47"/>
      <c r="E804" s="47"/>
      <c r="F804" s="47"/>
      <c r="G804" s="47"/>
      <c r="H804" s="47"/>
      <c r="I804" s="47"/>
      <c r="J804" s="47"/>
      <c r="K804" s="47"/>
      <c r="L804" s="47"/>
      <c r="M804" s="47"/>
      <c r="N804" s="47"/>
      <c r="O804" s="47"/>
      <c r="P804" s="71"/>
      <c r="Q804" s="47"/>
      <c r="R804" s="47"/>
      <c r="S804" s="47"/>
      <c r="T804" s="47"/>
      <c r="U804" s="47"/>
      <c r="V804" s="47"/>
      <c r="W804" s="47"/>
      <c r="X804" s="47"/>
      <c r="Y804" s="47"/>
      <c r="Z804" s="47"/>
    </row>
    <row r="805" spans="1:26" ht="15.75" customHeight="1">
      <c r="A805" s="71"/>
      <c r="B805" s="47"/>
      <c r="C805" s="47"/>
      <c r="D805" s="47"/>
      <c r="E805" s="47"/>
      <c r="F805" s="47"/>
      <c r="G805" s="47"/>
      <c r="H805" s="47"/>
      <c r="I805" s="47"/>
      <c r="J805" s="47"/>
      <c r="K805" s="47"/>
      <c r="L805" s="47"/>
      <c r="M805" s="47"/>
      <c r="N805" s="47"/>
      <c r="O805" s="47"/>
      <c r="P805" s="71"/>
      <c r="Q805" s="47"/>
      <c r="R805" s="47"/>
      <c r="S805" s="47"/>
      <c r="T805" s="47"/>
      <c r="U805" s="47"/>
      <c r="V805" s="47"/>
      <c r="W805" s="47"/>
      <c r="X805" s="47"/>
      <c r="Y805" s="47"/>
      <c r="Z805" s="47"/>
    </row>
    <row r="806" spans="1:26" ht="15.75" customHeight="1">
      <c r="A806" s="71"/>
      <c r="B806" s="47"/>
      <c r="C806" s="47"/>
      <c r="D806" s="47"/>
      <c r="E806" s="47"/>
      <c r="F806" s="47"/>
      <c r="G806" s="47"/>
      <c r="H806" s="47"/>
      <c r="I806" s="47"/>
      <c r="J806" s="47"/>
      <c r="K806" s="47"/>
      <c r="L806" s="47"/>
      <c r="M806" s="47"/>
      <c r="N806" s="47"/>
      <c r="O806" s="47"/>
      <c r="P806" s="71"/>
      <c r="Q806" s="47"/>
      <c r="R806" s="47"/>
      <c r="S806" s="47"/>
      <c r="T806" s="47"/>
      <c r="U806" s="47"/>
      <c r="V806" s="47"/>
      <c r="W806" s="47"/>
      <c r="X806" s="47"/>
      <c r="Y806" s="47"/>
      <c r="Z806" s="47"/>
    </row>
    <row r="807" spans="1:26" ht="15.75" customHeight="1">
      <c r="A807" s="71"/>
      <c r="B807" s="47"/>
      <c r="C807" s="47"/>
      <c r="D807" s="47"/>
      <c r="E807" s="47"/>
      <c r="F807" s="47"/>
      <c r="G807" s="47"/>
      <c r="H807" s="47"/>
      <c r="I807" s="47"/>
      <c r="J807" s="47"/>
      <c r="K807" s="47"/>
      <c r="L807" s="47"/>
      <c r="M807" s="47"/>
      <c r="N807" s="47"/>
      <c r="O807" s="47"/>
      <c r="P807" s="71"/>
      <c r="Q807" s="47"/>
      <c r="R807" s="47"/>
      <c r="S807" s="47"/>
      <c r="T807" s="47"/>
      <c r="U807" s="47"/>
      <c r="V807" s="47"/>
      <c r="W807" s="47"/>
      <c r="X807" s="47"/>
      <c r="Y807" s="47"/>
      <c r="Z807" s="47"/>
    </row>
    <row r="808" spans="1:26" ht="15.75" customHeight="1">
      <c r="A808" s="71"/>
      <c r="B808" s="47"/>
      <c r="C808" s="47"/>
      <c r="D808" s="47"/>
      <c r="E808" s="47"/>
      <c r="F808" s="47"/>
      <c r="G808" s="47"/>
      <c r="H808" s="47"/>
      <c r="I808" s="47"/>
      <c r="J808" s="47"/>
      <c r="K808" s="47"/>
      <c r="L808" s="47"/>
      <c r="M808" s="47"/>
      <c r="N808" s="47"/>
      <c r="O808" s="47"/>
      <c r="P808" s="71"/>
      <c r="Q808" s="47"/>
      <c r="R808" s="47"/>
      <c r="S808" s="47"/>
      <c r="T808" s="47"/>
      <c r="U808" s="47"/>
      <c r="V808" s="47"/>
      <c r="W808" s="47"/>
      <c r="X808" s="47"/>
      <c r="Y808" s="47"/>
      <c r="Z808" s="47"/>
    </row>
    <row r="809" spans="1:26" ht="15.75" customHeight="1">
      <c r="A809" s="71"/>
      <c r="B809" s="47"/>
      <c r="C809" s="47"/>
      <c r="D809" s="47"/>
      <c r="E809" s="47"/>
      <c r="F809" s="47"/>
      <c r="G809" s="47"/>
      <c r="H809" s="47"/>
      <c r="I809" s="47"/>
      <c r="J809" s="47"/>
      <c r="K809" s="47"/>
      <c r="L809" s="47"/>
      <c r="M809" s="47"/>
      <c r="N809" s="47"/>
      <c r="O809" s="47"/>
      <c r="P809" s="71"/>
      <c r="Q809" s="47"/>
      <c r="R809" s="47"/>
      <c r="S809" s="47"/>
      <c r="T809" s="47"/>
      <c r="U809" s="47"/>
      <c r="V809" s="47"/>
      <c r="W809" s="47"/>
      <c r="X809" s="47"/>
      <c r="Y809" s="47"/>
      <c r="Z809" s="47"/>
    </row>
    <row r="810" spans="1:26" ht="15.75" customHeight="1">
      <c r="A810" s="71"/>
      <c r="B810" s="47"/>
      <c r="C810" s="47"/>
      <c r="D810" s="47"/>
      <c r="E810" s="47"/>
      <c r="F810" s="47"/>
      <c r="G810" s="47"/>
      <c r="H810" s="47"/>
      <c r="I810" s="47"/>
      <c r="J810" s="47"/>
      <c r="K810" s="47"/>
      <c r="L810" s="47"/>
      <c r="M810" s="47"/>
      <c r="N810" s="47"/>
      <c r="O810" s="47"/>
      <c r="P810" s="71"/>
      <c r="Q810" s="47"/>
      <c r="R810" s="47"/>
      <c r="S810" s="47"/>
      <c r="T810" s="47"/>
      <c r="U810" s="47"/>
      <c r="V810" s="47"/>
      <c r="W810" s="47"/>
      <c r="X810" s="47"/>
      <c r="Y810" s="47"/>
      <c r="Z810" s="47"/>
    </row>
    <row r="811" spans="1:26" ht="15.75" customHeight="1">
      <c r="A811" s="71"/>
      <c r="B811" s="47"/>
      <c r="C811" s="47"/>
      <c r="D811" s="47"/>
      <c r="E811" s="47"/>
      <c r="F811" s="47"/>
      <c r="G811" s="47"/>
      <c r="H811" s="47"/>
      <c r="I811" s="47"/>
      <c r="J811" s="47"/>
      <c r="K811" s="47"/>
      <c r="L811" s="47"/>
      <c r="M811" s="47"/>
      <c r="N811" s="47"/>
      <c r="O811" s="47"/>
      <c r="P811" s="71"/>
      <c r="Q811" s="47"/>
      <c r="R811" s="47"/>
      <c r="S811" s="47"/>
      <c r="T811" s="47"/>
      <c r="U811" s="47"/>
      <c r="V811" s="47"/>
      <c r="W811" s="47"/>
      <c r="X811" s="47"/>
      <c r="Y811" s="47"/>
      <c r="Z811" s="47"/>
    </row>
    <row r="812" spans="1:26" ht="15.75" customHeight="1">
      <c r="A812" s="71"/>
      <c r="B812" s="47"/>
      <c r="C812" s="47"/>
      <c r="D812" s="47"/>
      <c r="E812" s="47"/>
      <c r="F812" s="47"/>
      <c r="G812" s="47"/>
      <c r="H812" s="47"/>
      <c r="I812" s="47"/>
      <c r="J812" s="47"/>
      <c r="K812" s="47"/>
      <c r="L812" s="47"/>
      <c r="M812" s="47"/>
      <c r="N812" s="47"/>
      <c r="O812" s="47"/>
      <c r="P812" s="71"/>
      <c r="Q812" s="47"/>
      <c r="R812" s="47"/>
      <c r="S812" s="47"/>
      <c r="T812" s="47"/>
      <c r="U812" s="47"/>
      <c r="V812" s="47"/>
      <c r="W812" s="47"/>
      <c r="X812" s="47"/>
      <c r="Y812" s="47"/>
      <c r="Z812" s="47"/>
    </row>
    <row r="813" spans="1:26" ht="15.75" customHeight="1">
      <c r="A813" s="71"/>
      <c r="B813" s="47"/>
      <c r="C813" s="47"/>
      <c r="D813" s="47"/>
      <c r="E813" s="47"/>
      <c r="F813" s="47"/>
      <c r="G813" s="47"/>
      <c r="H813" s="47"/>
      <c r="I813" s="47"/>
      <c r="J813" s="47"/>
      <c r="K813" s="47"/>
      <c r="L813" s="47"/>
      <c r="M813" s="47"/>
      <c r="N813" s="47"/>
      <c r="O813" s="47"/>
      <c r="P813" s="71"/>
      <c r="Q813" s="47"/>
      <c r="R813" s="47"/>
      <c r="S813" s="47"/>
      <c r="T813" s="47"/>
      <c r="U813" s="47"/>
      <c r="V813" s="47"/>
      <c r="W813" s="47"/>
      <c r="X813" s="47"/>
      <c r="Y813" s="47"/>
      <c r="Z813" s="47"/>
    </row>
    <row r="814" spans="1:26" ht="15.75" customHeight="1">
      <c r="A814" s="71"/>
      <c r="B814" s="47"/>
      <c r="C814" s="47"/>
      <c r="D814" s="47"/>
      <c r="E814" s="47"/>
      <c r="F814" s="47"/>
      <c r="G814" s="47"/>
      <c r="H814" s="47"/>
      <c r="I814" s="47"/>
      <c r="J814" s="47"/>
      <c r="K814" s="47"/>
      <c r="L814" s="47"/>
      <c r="M814" s="47"/>
      <c r="N814" s="47"/>
      <c r="O814" s="47"/>
      <c r="P814" s="71"/>
      <c r="Q814" s="47"/>
      <c r="R814" s="47"/>
      <c r="S814" s="47"/>
      <c r="T814" s="47"/>
      <c r="U814" s="47"/>
      <c r="V814" s="47"/>
      <c r="W814" s="47"/>
      <c r="X814" s="47"/>
      <c r="Y814" s="47"/>
      <c r="Z814" s="47"/>
    </row>
    <row r="815" spans="1:26" ht="15.75" customHeight="1">
      <c r="A815" s="71"/>
      <c r="B815" s="47"/>
      <c r="C815" s="47"/>
      <c r="D815" s="47"/>
      <c r="E815" s="47"/>
      <c r="F815" s="47"/>
      <c r="G815" s="47"/>
      <c r="H815" s="47"/>
      <c r="I815" s="47"/>
      <c r="J815" s="47"/>
      <c r="K815" s="47"/>
      <c r="L815" s="47"/>
      <c r="M815" s="47"/>
      <c r="N815" s="47"/>
      <c r="O815" s="47"/>
      <c r="P815" s="71"/>
      <c r="Q815" s="47"/>
      <c r="R815" s="47"/>
      <c r="S815" s="47"/>
      <c r="T815" s="47"/>
      <c r="U815" s="47"/>
      <c r="V815" s="47"/>
      <c r="W815" s="47"/>
      <c r="X815" s="47"/>
      <c r="Y815" s="47"/>
      <c r="Z815" s="47"/>
    </row>
    <row r="816" spans="1:26" ht="15.75" customHeight="1">
      <c r="A816" s="71"/>
      <c r="B816" s="47"/>
      <c r="C816" s="47"/>
      <c r="D816" s="47"/>
      <c r="E816" s="47"/>
      <c r="F816" s="47"/>
      <c r="G816" s="47"/>
      <c r="H816" s="47"/>
      <c r="I816" s="47"/>
      <c r="J816" s="47"/>
      <c r="K816" s="47"/>
      <c r="L816" s="47"/>
      <c r="M816" s="47"/>
      <c r="N816" s="47"/>
      <c r="O816" s="47"/>
      <c r="P816" s="71"/>
      <c r="Q816" s="47"/>
      <c r="R816" s="47"/>
      <c r="S816" s="47"/>
      <c r="T816" s="47"/>
      <c r="U816" s="47"/>
      <c r="V816" s="47"/>
      <c r="W816" s="47"/>
      <c r="X816" s="47"/>
      <c r="Y816" s="47"/>
      <c r="Z816" s="47"/>
    </row>
    <row r="817" spans="1:26" ht="15.75" customHeight="1">
      <c r="A817" s="71"/>
      <c r="B817" s="47"/>
      <c r="C817" s="47"/>
      <c r="D817" s="47"/>
      <c r="E817" s="47"/>
      <c r="F817" s="47"/>
      <c r="G817" s="47"/>
      <c r="H817" s="47"/>
      <c r="I817" s="47"/>
      <c r="J817" s="47"/>
      <c r="K817" s="47"/>
      <c r="L817" s="47"/>
      <c r="M817" s="47"/>
      <c r="N817" s="47"/>
      <c r="O817" s="47"/>
      <c r="P817" s="71"/>
      <c r="Q817" s="47"/>
      <c r="R817" s="47"/>
      <c r="S817" s="47"/>
      <c r="T817" s="47"/>
      <c r="U817" s="47"/>
      <c r="V817" s="47"/>
      <c r="W817" s="47"/>
      <c r="X817" s="47"/>
      <c r="Y817" s="47"/>
      <c r="Z817" s="47"/>
    </row>
    <row r="818" spans="1:26" ht="15.75" customHeight="1">
      <c r="A818" s="71"/>
      <c r="B818" s="47"/>
      <c r="C818" s="47"/>
      <c r="D818" s="47"/>
      <c r="E818" s="47"/>
      <c r="F818" s="47"/>
      <c r="G818" s="47"/>
      <c r="H818" s="47"/>
      <c r="I818" s="47"/>
      <c r="J818" s="47"/>
      <c r="K818" s="47"/>
      <c r="L818" s="47"/>
      <c r="M818" s="47"/>
      <c r="N818" s="47"/>
      <c r="O818" s="47"/>
      <c r="P818" s="71"/>
      <c r="Q818" s="47"/>
      <c r="R818" s="47"/>
      <c r="S818" s="47"/>
      <c r="T818" s="47"/>
      <c r="U818" s="47"/>
      <c r="V818" s="47"/>
      <c r="W818" s="47"/>
      <c r="X818" s="47"/>
      <c r="Y818" s="47"/>
      <c r="Z818" s="47"/>
    </row>
    <row r="819" spans="1:26" ht="15.75" customHeight="1">
      <c r="A819" s="71"/>
      <c r="B819" s="47"/>
      <c r="C819" s="47"/>
      <c r="D819" s="47"/>
      <c r="E819" s="47"/>
      <c r="F819" s="47"/>
      <c r="G819" s="47"/>
      <c r="H819" s="47"/>
      <c r="I819" s="47"/>
      <c r="J819" s="47"/>
      <c r="K819" s="47"/>
      <c r="L819" s="47"/>
      <c r="M819" s="47"/>
      <c r="N819" s="47"/>
      <c r="O819" s="47"/>
      <c r="P819" s="71"/>
      <c r="Q819" s="47"/>
      <c r="R819" s="47"/>
      <c r="S819" s="47"/>
      <c r="T819" s="47"/>
      <c r="U819" s="47"/>
      <c r="V819" s="47"/>
      <c r="W819" s="47"/>
      <c r="X819" s="47"/>
      <c r="Y819" s="47"/>
      <c r="Z819" s="47"/>
    </row>
    <row r="820" spans="1:26" ht="15.75" customHeight="1">
      <c r="A820" s="71"/>
      <c r="B820" s="47"/>
      <c r="C820" s="47"/>
      <c r="D820" s="47"/>
      <c r="E820" s="47"/>
      <c r="F820" s="47"/>
      <c r="G820" s="47"/>
      <c r="H820" s="47"/>
      <c r="I820" s="47"/>
      <c r="J820" s="47"/>
      <c r="K820" s="47"/>
      <c r="L820" s="47"/>
      <c r="M820" s="47"/>
      <c r="N820" s="47"/>
      <c r="O820" s="47"/>
      <c r="P820" s="71"/>
      <c r="Q820" s="47"/>
      <c r="R820" s="47"/>
      <c r="S820" s="47"/>
      <c r="T820" s="47"/>
      <c r="U820" s="47"/>
      <c r="V820" s="47"/>
      <c r="W820" s="47"/>
      <c r="X820" s="47"/>
      <c r="Y820" s="47"/>
      <c r="Z820" s="47"/>
    </row>
    <row r="821" spans="1:26" ht="15.75" customHeight="1">
      <c r="A821" s="71"/>
      <c r="B821" s="47"/>
      <c r="C821" s="47"/>
      <c r="D821" s="47"/>
      <c r="E821" s="47"/>
      <c r="F821" s="47"/>
      <c r="G821" s="47"/>
      <c r="H821" s="47"/>
      <c r="I821" s="47"/>
      <c r="J821" s="47"/>
      <c r="K821" s="47"/>
      <c r="L821" s="47"/>
      <c r="M821" s="47"/>
      <c r="N821" s="47"/>
      <c r="O821" s="47"/>
      <c r="P821" s="71"/>
      <c r="Q821" s="47"/>
      <c r="R821" s="47"/>
      <c r="S821" s="47"/>
      <c r="T821" s="47"/>
      <c r="U821" s="47"/>
      <c r="V821" s="47"/>
      <c r="W821" s="47"/>
      <c r="X821" s="47"/>
      <c r="Y821" s="47"/>
      <c r="Z821" s="47"/>
    </row>
    <row r="822" spans="1:26" ht="15.75" customHeight="1">
      <c r="A822" s="71"/>
      <c r="B822" s="47"/>
      <c r="C822" s="47"/>
      <c r="D822" s="47"/>
      <c r="E822" s="47"/>
      <c r="F822" s="47"/>
      <c r="G822" s="47"/>
      <c r="H822" s="47"/>
      <c r="I822" s="47"/>
      <c r="J822" s="47"/>
      <c r="K822" s="47"/>
      <c r="L822" s="47"/>
      <c r="M822" s="47"/>
      <c r="N822" s="47"/>
      <c r="O822" s="47"/>
      <c r="P822" s="71"/>
      <c r="Q822" s="47"/>
      <c r="R822" s="47"/>
      <c r="S822" s="47"/>
      <c r="T822" s="47"/>
      <c r="U822" s="47"/>
      <c r="V822" s="47"/>
      <c r="W822" s="47"/>
      <c r="X822" s="47"/>
      <c r="Y822" s="47"/>
      <c r="Z822" s="47"/>
    </row>
    <row r="823" spans="1:26" ht="15.75" customHeight="1">
      <c r="A823" s="71"/>
      <c r="B823" s="47"/>
      <c r="C823" s="47"/>
      <c r="D823" s="47"/>
      <c r="E823" s="47"/>
      <c r="F823" s="47"/>
      <c r="G823" s="47"/>
      <c r="H823" s="47"/>
      <c r="I823" s="47"/>
      <c r="J823" s="47"/>
      <c r="K823" s="47"/>
      <c r="L823" s="47"/>
      <c r="M823" s="47"/>
      <c r="N823" s="47"/>
      <c r="O823" s="47"/>
      <c r="P823" s="71"/>
      <c r="Q823" s="47"/>
      <c r="R823" s="47"/>
      <c r="S823" s="47"/>
      <c r="T823" s="47"/>
      <c r="U823" s="47"/>
      <c r="V823" s="47"/>
      <c r="W823" s="47"/>
      <c r="X823" s="47"/>
      <c r="Y823" s="47"/>
      <c r="Z823" s="47"/>
    </row>
    <row r="824" spans="1:26" ht="15.75" customHeight="1">
      <c r="A824" s="71"/>
      <c r="B824" s="47"/>
      <c r="C824" s="47"/>
      <c r="D824" s="47"/>
      <c r="E824" s="47"/>
      <c r="F824" s="47"/>
      <c r="G824" s="47"/>
      <c r="H824" s="47"/>
      <c r="I824" s="47"/>
      <c r="J824" s="47"/>
      <c r="K824" s="47"/>
      <c r="L824" s="47"/>
      <c r="M824" s="47"/>
      <c r="N824" s="47"/>
      <c r="O824" s="47"/>
      <c r="P824" s="71"/>
      <c r="Q824" s="47"/>
      <c r="R824" s="47"/>
      <c r="S824" s="47"/>
      <c r="T824" s="47"/>
      <c r="U824" s="47"/>
      <c r="V824" s="47"/>
      <c r="W824" s="47"/>
      <c r="X824" s="47"/>
      <c r="Y824" s="47"/>
      <c r="Z824" s="47"/>
    </row>
    <row r="825" spans="1:26" ht="15.75" customHeight="1">
      <c r="A825" s="71"/>
      <c r="B825" s="47"/>
      <c r="C825" s="47"/>
      <c r="D825" s="47"/>
      <c r="E825" s="47"/>
      <c r="F825" s="47"/>
      <c r="G825" s="47"/>
      <c r="H825" s="47"/>
      <c r="I825" s="47"/>
      <c r="J825" s="47"/>
      <c r="K825" s="47"/>
      <c r="L825" s="47"/>
      <c r="M825" s="47"/>
      <c r="N825" s="47"/>
      <c r="O825" s="47"/>
      <c r="P825" s="71"/>
      <c r="Q825" s="47"/>
      <c r="R825" s="47"/>
      <c r="S825" s="47"/>
      <c r="T825" s="47"/>
      <c r="U825" s="47"/>
      <c r="V825" s="47"/>
      <c r="W825" s="47"/>
      <c r="X825" s="47"/>
      <c r="Y825" s="47"/>
      <c r="Z825" s="47"/>
    </row>
    <row r="826" spans="1:26" ht="15.75" customHeight="1">
      <c r="A826" s="71"/>
      <c r="B826" s="47"/>
      <c r="C826" s="47"/>
      <c r="D826" s="47"/>
      <c r="E826" s="47"/>
      <c r="F826" s="47"/>
      <c r="G826" s="47"/>
      <c r="H826" s="47"/>
      <c r="I826" s="47"/>
      <c r="J826" s="47"/>
      <c r="K826" s="47"/>
      <c r="L826" s="47"/>
      <c r="M826" s="47"/>
      <c r="N826" s="47"/>
      <c r="O826" s="47"/>
      <c r="P826" s="71"/>
      <c r="Q826" s="47"/>
      <c r="R826" s="47"/>
      <c r="S826" s="47"/>
      <c r="T826" s="47"/>
      <c r="U826" s="47"/>
      <c r="V826" s="47"/>
      <c r="W826" s="47"/>
      <c r="X826" s="47"/>
      <c r="Y826" s="47"/>
      <c r="Z826" s="47"/>
    </row>
    <row r="827" spans="1:26" ht="15.75" customHeight="1">
      <c r="A827" s="71"/>
      <c r="B827" s="47"/>
      <c r="C827" s="47"/>
      <c r="D827" s="47"/>
      <c r="E827" s="47"/>
      <c r="F827" s="47"/>
      <c r="G827" s="47"/>
      <c r="H827" s="47"/>
      <c r="I827" s="47"/>
      <c r="J827" s="47"/>
      <c r="K827" s="47"/>
      <c r="L827" s="47"/>
      <c r="M827" s="47"/>
      <c r="N827" s="47"/>
      <c r="O827" s="47"/>
      <c r="P827" s="71"/>
      <c r="Q827" s="47"/>
      <c r="R827" s="47"/>
      <c r="S827" s="47"/>
      <c r="T827" s="47"/>
      <c r="U827" s="47"/>
      <c r="V827" s="47"/>
      <c r="W827" s="47"/>
      <c r="X827" s="47"/>
      <c r="Y827" s="47"/>
      <c r="Z827" s="47"/>
    </row>
    <row r="828" spans="1:26" ht="15.75" customHeight="1">
      <c r="A828" s="71"/>
      <c r="B828" s="47"/>
      <c r="C828" s="47"/>
      <c r="D828" s="47"/>
      <c r="E828" s="47"/>
      <c r="F828" s="47"/>
      <c r="G828" s="47"/>
      <c r="H828" s="47"/>
      <c r="I828" s="47"/>
      <c r="J828" s="47"/>
      <c r="K828" s="47"/>
      <c r="L828" s="47"/>
      <c r="M828" s="47"/>
      <c r="N828" s="47"/>
      <c r="O828" s="47"/>
      <c r="P828" s="71"/>
      <c r="Q828" s="47"/>
      <c r="R828" s="47"/>
      <c r="S828" s="47"/>
      <c r="T828" s="47"/>
      <c r="U828" s="47"/>
      <c r="V828" s="47"/>
      <c r="W828" s="47"/>
      <c r="X828" s="47"/>
      <c r="Y828" s="47"/>
      <c r="Z828" s="47"/>
    </row>
    <row r="829" spans="1:26" ht="15.75" customHeight="1">
      <c r="A829" s="71"/>
      <c r="B829" s="47"/>
      <c r="C829" s="47"/>
      <c r="D829" s="47"/>
      <c r="E829" s="47"/>
      <c r="F829" s="47"/>
      <c r="G829" s="47"/>
      <c r="H829" s="47"/>
      <c r="I829" s="47"/>
      <c r="J829" s="47"/>
      <c r="K829" s="47"/>
      <c r="L829" s="47"/>
      <c r="M829" s="47"/>
      <c r="N829" s="47"/>
      <c r="O829" s="47"/>
      <c r="P829" s="71"/>
      <c r="Q829" s="47"/>
      <c r="R829" s="47"/>
      <c r="S829" s="47"/>
      <c r="T829" s="47"/>
      <c r="U829" s="47"/>
      <c r="V829" s="47"/>
      <c r="W829" s="47"/>
      <c r="X829" s="47"/>
      <c r="Y829" s="47"/>
      <c r="Z829" s="47"/>
    </row>
    <row r="830" spans="1:26" ht="15.75" customHeight="1">
      <c r="A830" s="71"/>
      <c r="B830" s="47"/>
      <c r="C830" s="47"/>
      <c r="D830" s="47"/>
      <c r="E830" s="47"/>
      <c r="F830" s="47"/>
      <c r="G830" s="47"/>
      <c r="H830" s="47"/>
      <c r="I830" s="47"/>
      <c r="J830" s="47"/>
      <c r="K830" s="47"/>
      <c r="L830" s="47"/>
      <c r="M830" s="47"/>
      <c r="N830" s="47"/>
      <c r="O830" s="47"/>
      <c r="P830" s="71"/>
      <c r="Q830" s="47"/>
      <c r="R830" s="47"/>
      <c r="S830" s="47"/>
      <c r="T830" s="47"/>
      <c r="U830" s="47"/>
      <c r="V830" s="47"/>
      <c r="W830" s="47"/>
      <c r="X830" s="47"/>
      <c r="Y830" s="47"/>
      <c r="Z830" s="47"/>
    </row>
    <row r="831" spans="1:26" ht="15.75" customHeight="1">
      <c r="A831" s="71"/>
      <c r="B831" s="47"/>
      <c r="C831" s="47"/>
      <c r="D831" s="47"/>
      <c r="E831" s="47"/>
      <c r="F831" s="47"/>
      <c r="G831" s="47"/>
      <c r="H831" s="47"/>
      <c r="I831" s="47"/>
      <c r="J831" s="47"/>
      <c r="K831" s="47"/>
      <c r="L831" s="47"/>
      <c r="M831" s="47"/>
      <c r="N831" s="47"/>
      <c r="O831" s="47"/>
      <c r="P831" s="71"/>
      <c r="Q831" s="47"/>
      <c r="R831" s="47"/>
      <c r="S831" s="47"/>
      <c r="T831" s="47"/>
      <c r="U831" s="47"/>
      <c r="V831" s="47"/>
      <c r="W831" s="47"/>
      <c r="X831" s="47"/>
      <c r="Y831" s="47"/>
      <c r="Z831" s="47"/>
    </row>
    <row r="832" spans="1:26" ht="15.75" customHeight="1">
      <c r="A832" s="71"/>
      <c r="B832" s="47"/>
      <c r="C832" s="47"/>
      <c r="D832" s="47"/>
      <c r="E832" s="47"/>
      <c r="F832" s="47"/>
      <c r="G832" s="47"/>
      <c r="H832" s="47"/>
      <c r="I832" s="47"/>
      <c r="J832" s="47"/>
      <c r="K832" s="47"/>
      <c r="L832" s="47"/>
      <c r="M832" s="47"/>
      <c r="N832" s="47"/>
      <c r="O832" s="47"/>
      <c r="P832" s="71"/>
      <c r="Q832" s="47"/>
      <c r="R832" s="47"/>
      <c r="S832" s="47"/>
      <c r="T832" s="47"/>
      <c r="U832" s="47"/>
      <c r="V832" s="47"/>
      <c r="W832" s="47"/>
      <c r="X832" s="47"/>
      <c r="Y832" s="47"/>
      <c r="Z832" s="47"/>
    </row>
    <row r="833" spans="1:26" ht="15.75" customHeight="1">
      <c r="A833" s="71"/>
      <c r="B833" s="47"/>
      <c r="C833" s="47"/>
      <c r="D833" s="47"/>
      <c r="E833" s="47"/>
      <c r="F833" s="47"/>
      <c r="G833" s="47"/>
      <c r="H833" s="47"/>
      <c r="I833" s="47"/>
      <c r="J833" s="47"/>
      <c r="K833" s="47"/>
      <c r="L833" s="47"/>
      <c r="M833" s="47"/>
      <c r="N833" s="47"/>
      <c r="O833" s="47"/>
      <c r="P833" s="71"/>
      <c r="Q833" s="47"/>
      <c r="R833" s="47"/>
      <c r="S833" s="47"/>
      <c r="T833" s="47"/>
      <c r="U833" s="47"/>
      <c r="V833" s="47"/>
      <c r="W833" s="47"/>
      <c r="X833" s="47"/>
      <c r="Y833" s="47"/>
      <c r="Z833" s="47"/>
    </row>
    <row r="834" spans="1:26" ht="15.75" customHeight="1">
      <c r="A834" s="71"/>
      <c r="B834" s="47"/>
      <c r="C834" s="47"/>
      <c r="D834" s="47"/>
      <c r="E834" s="47"/>
      <c r="F834" s="47"/>
      <c r="G834" s="47"/>
      <c r="H834" s="47"/>
      <c r="I834" s="47"/>
      <c r="J834" s="47"/>
      <c r="K834" s="47"/>
      <c r="L834" s="47"/>
      <c r="M834" s="47"/>
      <c r="N834" s="47"/>
      <c r="O834" s="47"/>
      <c r="P834" s="71"/>
      <c r="Q834" s="47"/>
      <c r="R834" s="47"/>
      <c r="S834" s="47"/>
      <c r="T834" s="47"/>
      <c r="U834" s="47"/>
      <c r="V834" s="47"/>
      <c r="W834" s="47"/>
      <c r="X834" s="47"/>
      <c r="Y834" s="47"/>
      <c r="Z834" s="47"/>
    </row>
    <row r="835" spans="1:26" ht="15.75" customHeight="1">
      <c r="A835" s="71"/>
      <c r="B835" s="47"/>
      <c r="C835" s="47"/>
      <c r="D835" s="47"/>
      <c r="E835" s="47"/>
      <c r="F835" s="47"/>
      <c r="G835" s="47"/>
      <c r="H835" s="47"/>
      <c r="I835" s="47"/>
      <c r="J835" s="47"/>
      <c r="K835" s="47"/>
      <c r="L835" s="47"/>
      <c r="M835" s="47"/>
      <c r="N835" s="47"/>
      <c r="O835" s="47"/>
      <c r="P835" s="71"/>
      <c r="Q835" s="47"/>
      <c r="R835" s="47"/>
      <c r="S835" s="47"/>
      <c r="T835" s="47"/>
      <c r="U835" s="47"/>
      <c r="V835" s="47"/>
      <c r="W835" s="47"/>
      <c r="X835" s="47"/>
      <c r="Y835" s="47"/>
      <c r="Z835" s="47"/>
    </row>
    <row r="836" spans="1:26" ht="15.75" customHeight="1">
      <c r="A836" s="71"/>
      <c r="B836" s="47"/>
      <c r="C836" s="47"/>
      <c r="D836" s="47"/>
      <c r="E836" s="47"/>
      <c r="F836" s="47"/>
      <c r="G836" s="47"/>
      <c r="H836" s="47"/>
      <c r="I836" s="47"/>
      <c r="J836" s="47"/>
      <c r="K836" s="47"/>
      <c r="L836" s="47"/>
      <c r="M836" s="47"/>
      <c r="N836" s="47"/>
      <c r="O836" s="47"/>
      <c r="P836" s="71"/>
      <c r="Q836" s="47"/>
      <c r="R836" s="47"/>
      <c r="S836" s="47"/>
      <c r="T836" s="47"/>
      <c r="U836" s="47"/>
      <c r="V836" s="47"/>
      <c r="W836" s="47"/>
      <c r="X836" s="47"/>
      <c r="Y836" s="47"/>
      <c r="Z836" s="47"/>
    </row>
    <row r="837" spans="1:26" ht="15.75" customHeight="1">
      <c r="A837" s="71"/>
      <c r="B837" s="47"/>
      <c r="C837" s="47"/>
      <c r="D837" s="47"/>
      <c r="E837" s="47"/>
      <c r="F837" s="47"/>
      <c r="G837" s="47"/>
      <c r="H837" s="47"/>
      <c r="I837" s="47"/>
      <c r="J837" s="47"/>
      <c r="K837" s="47"/>
      <c r="L837" s="47"/>
      <c r="M837" s="47"/>
      <c r="N837" s="47"/>
      <c r="O837" s="47"/>
      <c r="P837" s="71"/>
      <c r="Q837" s="47"/>
      <c r="R837" s="47"/>
      <c r="S837" s="47"/>
      <c r="T837" s="47"/>
      <c r="U837" s="47"/>
      <c r="V837" s="47"/>
      <c r="W837" s="47"/>
      <c r="X837" s="47"/>
      <c r="Y837" s="47"/>
      <c r="Z837" s="47"/>
    </row>
    <row r="838" spans="1:26" ht="15.75" customHeight="1">
      <c r="A838" s="71"/>
      <c r="B838" s="47"/>
      <c r="C838" s="47"/>
      <c r="D838" s="47"/>
      <c r="E838" s="47"/>
      <c r="F838" s="47"/>
      <c r="G838" s="47"/>
      <c r="H838" s="47"/>
      <c r="I838" s="47"/>
      <c r="J838" s="47"/>
      <c r="K838" s="47"/>
      <c r="L838" s="47"/>
      <c r="M838" s="47"/>
      <c r="N838" s="47"/>
      <c r="O838" s="47"/>
      <c r="P838" s="71"/>
      <c r="Q838" s="47"/>
      <c r="R838" s="47"/>
      <c r="S838" s="47"/>
      <c r="T838" s="47"/>
      <c r="U838" s="47"/>
      <c r="V838" s="47"/>
      <c r="W838" s="47"/>
      <c r="X838" s="47"/>
      <c r="Y838" s="47"/>
      <c r="Z838" s="47"/>
    </row>
    <row r="839" spans="1:26" ht="15.75" customHeight="1">
      <c r="A839" s="71"/>
      <c r="B839" s="47"/>
      <c r="C839" s="47"/>
      <c r="D839" s="47"/>
      <c r="E839" s="47"/>
      <c r="F839" s="47"/>
      <c r="G839" s="47"/>
      <c r="H839" s="47"/>
      <c r="I839" s="47"/>
      <c r="J839" s="47"/>
      <c r="K839" s="47"/>
      <c r="L839" s="47"/>
      <c r="M839" s="47"/>
      <c r="N839" s="47"/>
      <c r="O839" s="47"/>
      <c r="P839" s="71"/>
      <c r="Q839" s="47"/>
      <c r="R839" s="47"/>
      <c r="S839" s="47"/>
      <c r="T839" s="47"/>
      <c r="U839" s="47"/>
      <c r="V839" s="47"/>
      <c r="W839" s="47"/>
      <c r="X839" s="47"/>
      <c r="Y839" s="47"/>
      <c r="Z839" s="47"/>
    </row>
    <row r="840" spans="1:26" ht="15.75" customHeight="1">
      <c r="A840" s="71"/>
      <c r="B840" s="47"/>
      <c r="C840" s="47"/>
      <c r="D840" s="47"/>
      <c r="E840" s="47"/>
      <c r="F840" s="47"/>
      <c r="G840" s="47"/>
      <c r="H840" s="47"/>
      <c r="I840" s="47"/>
      <c r="J840" s="47"/>
      <c r="K840" s="47"/>
      <c r="L840" s="47"/>
      <c r="M840" s="47"/>
      <c r="N840" s="47"/>
      <c r="O840" s="47"/>
      <c r="P840" s="71"/>
      <c r="Q840" s="47"/>
      <c r="R840" s="47"/>
      <c r="S840" s="47"/>
      <c r="T840" s="47"/>
      <c r="U840" s="47"/>
      <c r="V840" s="47"/>
      <c r="W840" s="47"/>
      <c r="X840" s="47"/>
      <c r="Y840" s="47"/>
      <c r="Z840" s="47"/>
    </row>
    <row r="841" spans="1:26" ht="15.75" customHeight="1">
      <c r="A841" s="71"/>
      <c r="B841" s="47"/>
      <c r="C841" s="47"/>
      <c r="D841" s="47"/>
      <c r="E841" s="47"/>
      <c r="F841" s="47"/>
      <c r="G841" s="47"/>
      <c r="H841" s="47"/>
      <c r="I841" s="47"/>
      <c r="J841" s="47"/>
      <c r="K841" s="47"/>
      <c r="L841" s="47"/>
      <c r="M841" s="47"/>
      <c r="N841" s="47"/>
      <c r="O841" s="47"/>
      <c r="P841" s="71"/>
      <c r="Q841" s="47"/>
      <c r="R841" s="47"/>
      <c r="S841" s="47"/>
      <c r="T841" s="47"/>
      <c r="U841" s="47"/>
      <c r="V841" s="47"/>
      <c r="W841" s="47"/>
      <c r="X841" s="47"/>
      <c r="Y841" s="47"/>
      <c r="Z841" s="47"/>
    </row>
    <row r="842" spans="1:26" ht="15.75" customHeight="1">
      <c r="A842" s="71"/>
      <c r="B842" s="47"/>
      <c r="C842" s="47"/>
      <c r="D842" s="47"/>
      <c r="E842" s="47"/>
      <c r="F842" s="47"/>
      <c r="G842" s="47"/>
      <c r="H842" s="47"/>
      <c r="I842" s="47"/>
      <c r="J842" s="47"/>
      <c r="K842" s="47"/>
      <c r="L842" s="47"/>
      <c r="M842" s="47"/>
      <c r="N842" s="47"/>
      <c r="O842" s="47"/>
      <c r="P842" s="71"/>
      <c r="Q842" s="47"/>
      <c r="R842" s="47"/>
      <c r="S842" s="47"/>
      <c r="T842" s="47"/>
      <c r="U842" s="47"/>
      <c r="V842" s="47"/>
      <c r="W842" s="47"/>
      <c r="X842" s="47"/>
      <c r="Y842" s="47"/>
      <c r="Z842" s="47"/>
    </row>
    <row r="843" spans="1:26" ht="15.75" customHeight="1">
      <c r="A843" s="71"/>
      <c r="B843" s="47"/>
      <c r="C843" s="47"/>
      <c r="D843" s="47"/>
      <c r="E843" s="47"/>
      <c r="F843" s="47"/>
      <c r="G843" s="47"/>
      <c r="H843" s="47"/>
      <c r="I843" s="47"/>
      <c r="J843" s="47"/>
      <c r="K843" s="47"/>
      <c r="L843" s="47"/>
      <c r="M843" s="47"/>
      <c r="N843" s="47"/>
      <c r="O843" s="47"/>
      <c r="P843" s="71"/>
      <c r="Q843" s="47"/>
      <c r="R843" s="47"/>
      <c r="S843" s="47"/>
      <c r="T843" s="47"/>
      <c r="U843" s="47"/>
      <c r="V843" s="47"/>
      <c r="W843" s="47"/>
      <c r="X843" s="47"/>
      <c r="Y843" s="47"/>
      <c r="Z843" s="47"/>
    </row>
    <row r="844" spans="1:26" ht="15.75" customHeight="1">
      <c r="A844" s="71"/>
      <c r="B844" s="47"/>
      <c r="C844" s="47"/>
      <c r="D844" s="47"/>
      <c r="E844" s="47"/>
      <c r="F844" s="47"/>
      <c r="G844" s="47"/>
      <c r="H844" s="47"/>
      <c r="I844" s="47"/>
      <c r="J844" s="47"/>
      <c r="K844" s="47"/>
      <c r="L844" s="47"/>
      <c r="M844" s="47"/>
      <c r="N844" s="47"/>
      <c r="O844" s="47"/>
      <c r="P844" s="71"/>
      <c r="Q844" s="47"/>
      <c r="R844" s="47"/>
      <c r="S844" s="47"/>
      <c r="T844" s="47"/>
      <c r="U844" s="47"/>
      <c r="V844" s="47"/>
      <c r="W844" s="47"/>
      <c r="X844" s="47"/>
      <c r="Y844" s="47"/>
      <c r="Z844" s="47"/>
    </row>
    <row r="845" spans="1:26" ht="15.75" customHeight="1">
      <c r="A845" s="71"/>
      <c r="B845" s="47"/>
      <c r="C845" s="47"/>
      <c r="D845" s="47"/>
      <c r="E845" s="47"/>
      <c r="F845" s="47"/>
      <c r="G845" s="47"/>
      <c r="H845" s="47"/>
      <c r="I845" s="47"/>
      <c r="J845" s="47"/>
      <c r="K845" s="47"/>
      <c r="L845" s="47"/>
      <c r="M845" s="47"/>
      <c r="N845" s="47"/>
      <c r="O845" s="47"/>
      <c r="P845" s="71"/>
      <c r="Q845" s="47"/>
      <c r="R845" s="47"/>
      <c r="S845" s="47"/>
      <c r="T845" s="47"/>
      <c r="U845" s="47"/>
      <c r="V845" s="47"/>
      <c r="W845" s="47"/>
      <c r="X845" s="47"/>
      <c r="Y845" s="47"/>
      <c r="Z845" s="47"/>
    </row>
    <row r="846" spans="1:26" ht="15.75" customHeight="1">
      <c r="A846" s="71"/>
      <c r="B846" s="47"/>
      <c r="C846" s="47"/>
      <c r="D846" s="47"/>
      <c r="E846" s="47"/>
      <c r="F846" s="47"/>
      <c r="G846" s="47"/>
      <c r="H846" s="47"/>
      <c r="I846" s="47"/>
      <c r="J846" s="47"/>
      <c r="K846" s="47"/>
      <c r="L846" s="47"/>
      <c r="M846" s="47"/>
      <c r="N846" s="47"/>
      <c r="O846" s="47"/>
      <c r="P846" s="71"/>
      <c r="Q846" s="47"/>
      <c r="R846" s="47"/>
      <c r="S846" s="47"/>
      <c r="T846" s="47"/>
      <c r="U846" s="47"/>
      <c r="V846" s="47"/>
      <c r="W846" s="47"/>
      <c r="X846" s="47"/>
      <c r="Y846" s="47"/>
      <c r="Z846" s="47"/>
    </row>
    <row r="847" spans="1:26" ht="15.75" customHeight="1">
      <c r="A847" s="71"/>
      <c r="B847" s="47"/>
      <c r="C847" s="47"/>
      <c r="D847" s="47"/>
      <c r="E847" s="47"/>
      <c r="F847" s="47"/>
      <c r="G847" s="47"/>
      <c r="H847" s="47"/>
      <c r="I847" s="47"/>
      <c r="J847" s="47"/>
      <c r="K847" s="47"/>
      <c r="L847" s="47"/>
      <c r="M847" s="47"/>
      <c r="N847" s="47"/>
      <c r="O847" s="47"/>
      <c r="P847" s="71"/>
      <c r="Q847" s="47"/>
      <c r="R847" s="47"/>
      <c r="S847" s="47"/>
      <c r="T847" s="47"/>
      <c r="U847" s="47"/>
      <c r="V847" s="47"/>
      <c r="W847" s="47"/>
      <c r="X847" s="47"/>
      <c r="Y847" s="47"/>
      <c r="Z847" s="47"/>
    </row>
    <row r="848" spans="1:26" ht="15.75" customHeight="1">
      <c r="A848" s="71"/>
      <c r="B848" s="47"/>
      <c r="C848" s="47"/>
      <c r="D848" s="47"/>
      <c r="E848" s="47"/>
      <c r="F848" s="47"/>
      <c r="G848" s="47"/>
      <c r="H848" s="47"/>
      <c r="I848" s="47"/>
      <c r="J848" s="47"/>
      <c r="K848" s="47"/>
      <c r="L848" s="47"/>
      <c r="M848" s="47"/>
      <c r="N848" s="47"/>
      <c r="O848" s="47"/>
      <c r="P848" s="71"/>
      <c r="Q848" s="47"/>
      <c r="R848" s="47"/>
      <c r="S848" s="47"/>
      <c r="T848" s="47"/>
      <c r="U848" s="47"/>
      <c r="V848" s="47"/>
      <c r="W848" s="47"/>
      <c r="X848" s="47"/>
      <c r="Y848" s="47"/>
      <c r="Z848" s="47"/>
    </row>
    <row r="849" spans="1:26" ht="15.75" customHeight="1">
      <c r="A849" s="71"/>
      <c r="B849" s="47"/>
      <c r="C849" s="47"/>
      <c r="D849" s="47"/>
      <c r="E849" s="47"/>
      <c r="F849" s="47"/>
      <c r="G849" s="47"/>
      <c r="H849" s="47"/>
      <c r="I849" s="47"/>
      <c r="J849" s="47"/>
      <c r="K849" s="47"/>
      <c r="L849" s="47"/>
      <c r="M849" s="47"/>
      <c r="N849" s="47"/>
      <c r="O849" s="47"/>
      <c r="P849" s="71"/>
      <c r="Q849" s="47"/>
      <c r="R849" s="47"/>
      <c r="S849" s="47"/>
      <c r="T849" s="47"/>
      <c r="U849" s="47"/>
      <c r="V849" s="47"/>
      <c r="W849" s="47"/>
      <c r="X849" s="47"/>
      <c r="Y849" s="47"/>
      <c r="Z849" s="47"/>
    </row>
    <row r="850" spans="1:26" ht="15.75" customHeight="1">
      <c r="A850" s="71"/>
      <c r="B850" s="47"/>
      <c r="C850" s="47"/>
      <c r="D850" s="47"/>
      <c r="E850" s="47"/>
      <c r="F850" s="47"/>
      <c r="G850" s="47"/>
      <c r="H850" s="47"/>
      <c r="I850" s="47"/>
      <c r="J850" s="47"/>
      <c r="K850" s="47"/>
      <c r="L850" s="47"/>
      <c r="M850" s="47"/>
      <c r="N850" s="47"/>
      <c r="O850" s="47"/>
      <c r="P850" s="71"/>
      <c r="Q850" s="47"/>
      <c r="R850" s="47"/>
      <c r="S850" s="47"/>
      <c r="T850" s="47"/>
      <c r="U850" s="47"/>
      <c r="V850" s="47"/>
      <c r="W850" s="47"/>
      <c r="X850" s="47"/>
      <c r="Y850" s="47"/>
      <c r="Z850" s="47"/>
    </row>
    <row r="851" spans="1:26" ht="15.75" customHeight="1">
      <c r="A851" s="71"/>
      <c r="B851" s="47"/>
      <c r="C851" s="47"/>
      <c r="D851" s="47"/>
      <c r="E851" s="47"/>
      <c r="F851" s="47"/>
      <c r="G851" s="47"/>
      <c r="H851" s="47"/>
      <c r="I851" s="47"/>
      <c r="J851" s="47"/>
      <c r="K851" s="47"/>
      <c r="L851" s="47"/>
      <c r="M851" s="47"/>
      <c r="N851" s="47"/>
      <c r="O851" s="47"/>
      <c r="P851" s="71"/>
      <c r="Q851" s="47"/>
      <c r="R851" s="47"/>
      <c r="S851" s="47"/>
      <c r="T851" s="47"/>
      <c r="U851" s="47"/>
      <c r="V851" s="47"/>
      <c r="W851" s="47"/>
      <c r="X851" s="47"/>
      <c r="Y851" s="47"/>
      <c r="Z851" s="47"/>
    </row>
    <row r="852" spans="1:26" ht="15.75" customHeight="1">
      <c r="A852" s="71"/>
      <c r="B852" s="47"/>
      <c r="C852" s="47"/>
      <c r="D852" s="47"/>
      <c r="E852" s="47"/>
      <c r="F852" s="47"/>
      <c r="G852" s="47"/>
      <c r="H852" s="47"/>
      <c r="I852" s="47"/>
      <c r="J852" s="47"/>
      <c r="K852" s="47"/>
      <c r="L852" s="47"/>
      <c r="M852" s="47"/>
      <c r="N852" s="47"/>
      <c r="O852" s="47"/>
      <c r="P852" s="71"/>
      <c r="Q852" s="47"/>
      <c r="R852" s="47"/>
      <c r="S852" s="47"/>
      <c r="T852" s="47"/>
      <c r="U852" s="47"/>
      <c r="V852" s="47"/>
      <c r="W852" s="47"/>
      <c r="X852" s="47"/>
      <c r="Y852" s="47"/>
      <c r="Z852" s="47"/>
    </row>
    <row r="853" spans="1:26" ht="15.75" customHeight="1">
      <c r="A853" s="71"/>
      <c r="B853" s="47"/>
      <c r="C853" s="47"/>
      <c r="D853" s="47"/>
      <c r="E853" s="47"/>
      <c r="F853" s="47"/>
      <c r="G853" s="47"/>
      <c r="H853" s="47"/>
      <c r="I853" s="47"/>
      <c r="J853" s="47"/>
      <c r="K853" s="47"/>
      <c r="L853" s="47"/>
      <c r="M853" s="47"/>
      <c r="N853" s="47"/>
      <c r="O853" s="47"/>
      <c r="P853" s="71"/>
      <c r="Q853" s="47"/>
      <c r="R853" s="47"/>
      <c r="S853" s="47"/>
      <c r="T853" s="47"/>
      <c r="U853" s="47"/>
      <c r="V853" s="47"/>
      <c r="W853" s="47"/>
      <c r="X853" s="47"/>
      <c r="Y853" s="47"/>
      <c r="Z853" s="47"/>
    </row>
    <row r="854" spans="1:26" ht="15.75" customHeight="1">
      <c r="A854" s="71"/>
      <c r="B854" s="47"/>
      <c r="C854" s="47"/>
      <c r="D854" s="47"/>
      <c r="E854" s="47"/>
      <c r="F854" s="47"/>
      <c r="G854" s="47"/>
      <c r="H854" s="47"/>
      <c r="I854" s="47"/>
      <c r="J854" s="47"/>
      <c r="K854" s="47"/>
      <c r="L854" s="47"/>
      <c r="M854" s="47"/>
      <c r="N854" s="47"/>
      <c r="O854" s="47"/>
      <c r="P854" s="71"/>
      <c r="Q854" s="47"/>
      <c r="R854" s="47"/>
      <c r="S854" s="47"/>
      <c r="T854" s="47"/>
      <c r="U854" s="47"/>
      <c r="V854" s="47"/>
      <c r="W854" s="47"/>
      <c r="X854" s="47"/>
      <c r="Y854" s="47"/>
      <c r="Z854" s="47"/>
    </row>
    <row r="855" spans="1:26" ht="15.75" customHeight="1">
      <c r="A855" s="71"/>
      <c r="B855" s="47"/>
      <c r="C855" s="47"/>
      <c r="D855" s="47"/>
      <c r="E855" s="47"/>
      <c r="F855" s="47"/>
      <c r="G855" s="47"/>
      <c r="H855" s="47"/>
      <c r="I855" s="47"/>
      <c r="J855" s="47"/>
      <c r="K855" s="47"/>
      <c r="L855" s="47"/>
      <c r="M855" s="47"/>
      <c r="N855" s="47"/>
      <c r="O855" s="47"/>
      <c r="P855" s="71"/>
      <c r="Q855" s="47"/>
      <c r="R855" s="47"/>
      <c r="S855" s="47"/>
      <c r="T855" s="47"/>
      <c r="U855" s="47"/>
      <c r="V855" s="47"/>
      <c r="W855" s="47"/>
      <c r="X855" s="47"/>
      <c r="Y855" s="47"/>
      <c r="Z855" s="47"/>
    </row>
    <row r="856" spans="1:26" ht="15.75" customHeight="1">
      <c r="A856" s="71"/>
      <c r="B856" s="47"/>
      <c r="C856" s="47"/>
      <c r="D856" s="47"/>
      <c r="E856" s="47"/>
      <c r="F856" s="47"/>
      <c r="G856" s="47"/>
      <c r="H856" s="47"/>
      <c r="I856" s="47"/>
      <c r="J856" s="47"/>
      <c r="K856" s="47"/>
      <c r="L856" s="47"/>
      <c r="M856" s="47"/>
      <c r="N856" s="47"/>
      <c r="O856" s="47"/>
      <c r="P856" s="71"/>
      <c r="Q856" s="47"/>
      <c r="R856" s="47"/>
      <c r="S856" s="47"/>
      <c r="T856" s="47"/>
      <c r="U856" s="47"/>
      <c r="V856" s="47"/>
      <c r="W856" s="47"/>
      <c r="X856" s="47"/>
      <c r="Y856" s="47"/>
      <c r="Z856" s="47"/>
    </row>
    <row r="857" spans="1:26" ht="15.75" customHeight="1">
      <c r="A857" s="71"/>
      <c r="B857" s="47"/>
      <c r="C857" s="47"/>
      <c r="D857" s="47"/>
      <c r="E857" s="47"/>
      <c r="F857" s="47"/>
      <c r="G857" s="47"/>
      <c r="H857" s="47"/>
      <c r="I857" s="47"/>
      <c r="J857" s="47"/>
      <c r="K857" s="47"/>
      <c r="L857" s="47"/>
      <c r="M857" s="47"/>
      <c r="N857" s="47"/>
      <c r="O857" s="47"/>
      <c r="P857" s="71"/>
      <c r="Q857" s="47"/>
      <c r="R857" s="47"/>
      <c r="S857" s="47"/>
      <c r="T857" s="47"/>
      <c r="U857" s="47"/>
      <c r="V857" s="47"/>
      <c r="W857" s="47"/>
      <c r="X857" s="47"/>
      <c r="Y857" s="47"/>
      <c r="Z857" s="47"/>
    </row>
    <row r="858" spans="1:26" ht="15.75" customHeight="1">
      <c r="A858" s="71"/>
      <c r="B858" s="47"/>
      <c r="C858" s="47"/>
      <c r="D858" s="47"/>
      <c r="E858" s="47"/>
      <c r="F858" s="47"/>
      <c r="G858" s="47"/>
      <c r="H858" s="47"/>
      <c r="I858" s="47"/>
      <c r="J858" s="47"/>
      <c r="K858" s="47"/>
      <c r="L858" s="47"/>
      <c r="M858" s="47"/>
      <c r="N858" s="47"/>
      <c r="O858" s="47"/>
      <c r="P858" s="71"/>
      <c r="Q858" s="47"/>
      <c r="R858" s="47"/>
      <c r="S858" s="47"/>
      <c r="T858" s="47"/>
      <c r="U858" s="47"/>
      <c r="V858" s="47"/>
      <c r="W858" s="47"/>
      <c r="X858" s="47"/>
      <c r="Y858" s="47"/>
      <c r="Z858" s="47"/>
    </row>
    <row r="859" spans="1:26" ht="15.75" customHeight="1">
      <c r="A859" s="71"/>
      <c r="B859" s="47"/>
      <c r="C859" s="47"/>
      <c r="D859" s="47"/>
      <c r="E859" s="47"/>
      <c r="F859" s="47"/>
      <c r="G859" s="47"/>
      <c r="H859" s="47"/>
      <c r="I859" s="47"/>
      <c r="J859" s="47"/>
      <c r="K859" s="47"/>
      <c r="L859" s="47"/>
      <c r="M859" s="47"/>
      <c r="N859" s="47"/>
      <c r="O859" s="47"/>
      <c r="P859" s="71"/>
      <c r="Q859" s="47"/>
      <c r="R859" s="47"/>
      <c r="S859" s="47"/>
      <c r="T859" s="47"/>
      <c r="U859" s="47"/>
      <c r="V859" s="47"/>
      <c r="W859" s="47"/>
      <c r="X859" s="47"/>
      <c r="Y859" s="47"/>
      <c r="Z859" s="47"/>
    </row>
    <row r="860" spans="1:26" ht="15.75" customHeight="1">
      <c r="A860" s="71"/>
      <c r="B860" s="47"/>
      <c r="C860" s="47"/>
      <c r="D860" s="47"/>
      <c r="E860" s="47"/>
      <c r="F860" s="47"/>
      <c r="G860" s="47"/>
      <c r="H860" s="47"/>
      <c r="I860" s="47"/>
      <c r="J860" s="47"/>
      <c r="K860" s="47"/>
      <c r="L860" s="47"/>
      <c r="M860" s="47"/>
      <c r="N860" s="47"/>
      <c r="O860" s="47"/>
      <c r="P860" s="71"/>
      <c r="Q860" s="47"/>
      <c r="R860" s="47"/>
      <c r="S860" s="47"/>
      <c r="T860" s="47"/>
      <c r="U860" s="47"/>
      <c r="V860" s="47"/>
      <c r="W860" s="47"/>
      <c r="X860" s="47"/>
      <c r="Y860" s="47"/>
      <c r="Z860" s="47"/>
    </row>
    <row r="861" spans="1:26" ht="15.75" customHeight="1">
      <c r="A861" s="71"/>
      <c r="B861" s="47"/>
      <c r="C861" s="47"/>
      <c r="D861" s="47"/>
      <c r="E861" s="47"/>
      <c r="F861" s="47"/>
      <c r="G861" s="47"/>
      <c r="H861" s="47"/>
      <c r="I861" s="47"/>
      <c r="J861" s="47"/>
      <c r="K861" s="47"/>
      <c r="L861" s="47"/>
      <c r="M861" s="47"/>
      <c r="N861" s="47"/>
      <c r="O861" s="47"/>
      <c r="P861" s="71"/>
      <c r="Q861" s="47"/>
      <c r="R861" s="47"/>
      <c r="S861" s="47"/>
      <c r="T861" s="47"/>
      <c r="U861" s="47"/>
      <c r="V861" s="47"/>
      <c r="W861" s="47"/>
      <c r="X861" s="47"/>
      <c r="Y861" s="47"/>
      <c r="Z861" s="47"/>
    </row>
    <row r="862" spans="1:26" ht="15.75" customHeight="1">
      <c r="A862" s="71"/>
      <c r="B862" s="47"/>
      <c r="C862" s="47"/>
      <c r="D862" s="47"/>
      <c r="E862" s="47"/>
      <c r="F862" s="47"/>
      <c r="G862" s="47"/>
      <c r="H862" s="47"/>
      <c r="I862" s="47"/>
      <c r="J862" s="47"/>
      <c r="K862" s="47"/>
      <c r="L862" s="47"/>
      <c r="M862" s="47"/>
      <c r="N862" s="47"/>
      <c r="O862" s="47"/>
      <c r="P862" s="71"/>
      <c r="Q862" s="47"/>
      <c r="R862" s="47"/>
      <c r="S862" s="47"/>
      <c r="T862" s="47"/>
      <c r="U862" s="47"/>
      <c r="V862" s="47"/>
      <c r="W862" s="47"/>
      <c r="X862" s="47"/>
      <c r="Y862" s="47"/>
      <c r="Z862" s="47"/>
    </row>
    <row r="863" spans="1:26" ht="15.75" customHeight="1">
      <c r="A863" s="71"/>
      <c r="B863" s="47"/>
      <c r="C863" s="47"/>
      <c r="D863" s="47"/>
      <c r="E863" s="47"/>
      <c r="F863" s="47"/>
      <c r="G863" s="47"/>
      <c r="H863" s="47"/>
      <c r="I863" s="47"/>
      <c r="J863" s="47"/>
      <c r="K863" s="47"/>
      <c r="L863" s="47"/>
      <c r="M863" s="47"/>
      <c r="N863" s="47"/>
      <c r="O863" s="47"/>
      <c r="P863" s="71"/>
      <c r="Q863" s="47"/>
      <c r="R863" s="47"/>
      <c r="S863" s="47"/>
      <c r="T863" s="47"/>
      <c r="U863" s="47"/>
      <c r="V863" s="47"/>
      <c r="W863" s="47"/>
      <c r="X863" s="47"/>
      <c r="Y863" s="47"/>
      <c r="Z863" s="47"/>
    </row>
    <row r="864" spans="1:26" ht="15.75" customHeight="1">
      <c r="A864" s="71"/>
      <c r="B864" s="47"/>
      <c r="C864" s="47"/>
      <c r="D864" s="47"/>
      <c r="E864" s="47"/>
      <c r="F864" s="47"/>
      <c r="G864" s="47"/>
      <c r="H864" s="47"/>
      <c r="I864" s="47"/>
      <c r="J864" s="47"/>
      <c r="K864" s="47"/>
      <c r="L864" s="47"/>
      <c r="M864" s="47"/>
      <c r="N864" s="47"/>
      <c r="O864" s="47"/>
      <c r="P864" s="71"/>
      <c r="Q864" s="47"/>
      <c r="R864" s="47"/>
      <c r="S864" s="47"/>
      <c r="T864" s="47"/>
      <c r="U864" s="47"/>
      <c r="V864" s="47"/>
      <c r="W864" s="47"/>
      <c r="X864" s="47"/>
      <c r="Y864" s="47"/>
      <c r="Z864" s="47"/>
    </row>
    <row r="865" spans="1:26" ht="15.75" customHeight="1">
      <c r="A865" s="71"/>
      <c r="B865" s="47"/>
      <c r="C865" s="47"/>
      <c r="D865" s="47"/>
      <c r="E865" s="47"/>
      <c r="F865" s="47"/>
      <c r="G865" s="47"/>
      <c r="H865" s="47"/>
      <c r="I865" s="47"/>
      <c r="J865" s="47"/>
      <c r="K865" s="47"/>
      <c r="L865" s="47"/>
      <c r="M865" s="47"/>
      <c r="N865" s="47"/>
      <c r="O865" s="47"/>
      <c r="P865" s="71"/>
      <c r="Q865" s="47"/>
      <c r="R865" s="47"/>
      <c r="S865" s="47"/>
      <c r="T865" s="47"/>
      <c r="U865" s="47"/>
      <c r="V865" s="47"/>
      <c r="W865" s="47"/>
      <c r="X865" s="47"/>
      <c r="Y865" s="47"/>
      <c r="Z865" s="47"/>
    </row>
    <row r="866" spans="1:26" ht="15.75" customHeight="1">
      <c r="A866" s="71"/>
      <c r="B866" s="47"/>
      <c r="C866" s="47"/>
      <c r="D866" s="47"/>
      <c r="E866" s="47"/>
      <c r="F866" s="47"/>
      <c r="G866" s="47"/>
      <c r="H866" s="47"/>
      <c r="I866" s="47"/>
      <c r="J866" s="47"/>
      <c r="K866" s="47"/>
      <c r="L866" s="47"/>
      <c r="M866" s="47"/>
      <c r="N866" s="47"/>
      <c r="O866" s="47"/>
      <c r="P866" s="71"/>
      <c r="Q866" s="47"/>
      <c r="R866" s="47"/>
      <c r="S866" s="47"/>
      <c r="T866" s="47"/>
      <c r="U866" s="47"/>
      <c r="V866" s="47"/>
      <c r="W866" s="47"/>
      <c r="X866" s="47"/>
      <c r="Y866" s="47"/>
      <c r="Z866" s="47"/>
    </row>
    <row r="867" spans="1:26" ht="15.75" customHeight="1">
      <c r="A867" s="71"/>
      <c r="B867" s="47"/>
      <c r="C867" s="47"/>
      <c r="D867" s="47"/>
      <c r="E867" s="47"/>
      <c r="F867" s="47"/>
      <c r="G867" s="47"/>
      <c r="H867" s="47"/>
      <c r="I867" s="47"/>
      <c r="J867" s="47"/>
      <c r="K867" s="47"/>
      <c r="L867" s="47"/>
      <c r="M867" s="47"/>
      <c r="N867" s="47"/>
      <c r="O867" s="47"/>
      <c r="P867" s="71"/>
      <c r="Q867" s="47"/>
      <c r="R867" s="47"/>
      <c r="S867" s="47"/>
      <c r="T867" s="47"/>
      <c r="U867" s="47"/>
      <c r="V867" s="47"/>
      <c r="W867" s="47"/>
      <c r="X867" s="47"/>
      <c r="Y867" s="47"/>
      <c r="Z867" s="47"/>
    </row>
    <row r="868" spans="1:26" ht="15.75" customHeight="1">
      <c r="A868" s="71"/>
      <c r="B868" s="47"/>
      <c r="C868" s="47"/>
      <c r="D868" s="47"/>
      <c r="E868" s="47"/>
      <c r="F868" s="47"/>
      <c r="G868" s="47"/>
      <c r="H868" s="47"/>
      <c r="I868" s="47"/>
      <c r="J868" s="47"/>
      <c r="K868" s="47"/>
      <c r="L868" s="47"/>
      <c r="M868" s="47"/>
      <c r="N868" s="47"/>
      <c r="O868" s="47"/>
      <c r="P868" s="71"/>
      <c r="Q868" s="47"/>
      <c r="R868" s="47"/>
      <c r="S868" s="47"/>
      <c r="T868" s="47"/>
      <c r="U868" s="47"/>
      <c r="V868" s="47"/>
      <c r="W868" s="47"/>
      <c r="X868" s="47"/>
      <c r="Y868" s="47"/>
      <c r="Z868" s="47"/>
    </row>
    <row r="869" spans="1:26" ht="15.75" customHeight="1">
      <c r="A869" s="71"/>
      <c r="B869" s="47"/>
      <c r="C869" s="47"/>
      <c r="D869" s="47"/>
      <c r="E869" s="47"/>
      <c r="F869" s="47"/>
      <c r="G869" s="47"/>
      <c r="H869" s="47"/>
      <c r="I869" s="47"/>
      <c r="J869" s="47"/>
      <c r="K869" s="47"/>
      <c r="L869" s="47"/>
      <c r="M869" s="47"/>
      <c r="N869" s="47"/>
      <c r="O869" s="47"/>
      <c r="P869" s="71"/>
      <c r="Q869" s="47"/>
      <c r="R869" s="47"/>
      <c r="S869" s="47"/>
      <c r="T869" s="47"/>
      <c r="U869" s="47"/>
      <c r="V869" s="47"/>
      <c r="W869" s="47"/>
      <c r="X869" s="47"/>
      <c r="Y869" s="47"/>
      <c r="Z869" s="47"/>
    </row>
    <row r="870" spans="1:26" ht="15.75" customHeight="1">
      <c r="A870" s="71"/>
      <c r="B870" s="47"/>
      <c r="C870" s="47"/>
      <c r="D870" s="47"/>
      <c r="E870" s="47"/>
      <c r="F870" s="47"/>
      <c r="G870" s="47"/>
      <c r="H870" s="47"/>
      <c r="I870" s="47"/>
      <c r="J870" s="47"/>
      <c r="K870" s="47"/>
      <c r="L870" s="47"/>
      <c r="M870" s="47"/>
      <c r="N870" s="47"/>
      <c r="O870" s="47"/>
      <c r="P870" s="71"/>
      <c r="Q870" s="47"/>
      <c r="R870" s="47"/>
      <c r="S870" s="47"/>
      <c r="T870" s="47"/>
      <c r="U870" s="47"/>
      <c r="V870" s="47"/>
      <c r="W870" s="47"/>
      <c r="X870" s="47"/>
      <c r="Y870" s="47"/>
      <c r="Z870" s="47"/>
    </row>
    <row r="871" spans="1:26" ht="15.75" customHeight="1">
      <c r="A871" s="71"/>
      <c r="B871" s="47"/>
      <c r="C871" s="47"/>
      <c r="D871" s="47"/>
      <c r="E871" s="47"/>
      <c r="F871" s="47"/>
      <c r="G871" s="47"/>
      <c r="H871" s="47"/>
      <c r="I871" s="47"/>
      <c r="J871" s="47"/>
      <c r="K871" s="47"/>
      <c r="L871" s="47"/>
      <c r="M871" s="47"/>
      <c r="N871" s="47"/>
      <c r="O871" s="47"/>
      <c r="P871" s="71"/>
      <c r="Q871" s="47"/>
      <c r="R871" s="47"/>
      <c r="S871" s="47"/>
      <c r="T871" s="47"/>
      <c r="U871" s="47"/>
      <c r="V871" s="47"/>
      <c r="W871" s="47"/>
      <c r="X871" s="47"/>
      <c r="Y871" s="47"/>
      <c r="Z871" s="47"/>
    </row>
    <row r="872" spans="1:26" ht="15.75" customHeight="1">
      <c r="A872" s="71"/>
      <c r="B872" s="47"/>
      <c r="C872" s="47"/>
      <c r="D872" s="47"/>
      <c r="E872" s="47"/>
      <c r="F872" s="47"/>
      <c r="G872" s="47"/>
      <c r="H872" s="47"/>
      <c r="I872" s="47"/>
      <c r="J872" s="47"/>
      <c r="K872" s="47"/>
      <c r="L872" s="47"/>
      <c r="M872" s="47"/>
      <c r="N872" s="47"/>
      <c r="O872" s="47"/>
      <c r="P872" s="71"/>
      <c r="Q872" s="47"/>
      <c r="R872" s="47"/>
      <c r="S872" s="47"/>
      <c r="T872" s="47"/>
      <c r="U872" s="47"/>
      <c r="V872" s="47"/>
      <c r="W872" s="47"/>
      <c r="X872" s="47"/>
      <c r="Y872" s="47"/>
      <c r="Z872" s="47"/>
    </row>
    <row r="873" spans="1:26" ht="15.75" customHeight="1">
      <c r="A873" s="71"/>
      <c r="B873" s="47"/>
      <c r="C873" s="47"/>
      <c r="D873" s="47"/>
      <c r="E873" s="47"/>
      <c r="F873" s="47"/>
      <c r="G873" s="47"/>
      <c r="H873" s="47"/>
      <c r="I873" s="47"/>
      <c r="J873" s="47"/>
      <c r="K873" s="47"/>
      <c r="L873" s="47"/>
      <c r="M873" s="47"/>
      <c r="N873" s="47"/>
      <c r="O873" s="47"/>
      <c r="P873" s="71"/>
      <c r="Q873" s="47"/>
      <c r="R873" s="47"/>
      <c r="S873" s="47"/>
      <c r="T873" s="47"/>
      <c r="U873" s="47"/>
      <c r="V873" s="47"/>
      <c r="W873" s="47"/>
      <c r="X873" s="47"/>
      <c r="Y873" s="47"/>
      <c r="Z873" s="47"/>
    </row>
    <row r="874" spans="1:26" ht="15.75" customHeight="1">
      <c r="A874" s="71"/>
      <c r="B874" s="47"/>
      <c r="C874" s="47"/>
      <c r="D874" s="47"/>
      <c r="E874" s="47"/>
      <c r="F874" s="47"/>
      <c r="G874" s="47"/>
      <c r="H874" s="47"/>
      <c r="I874" s="47"/>
      <c r="J874" s="47"/>
      <c r="K874" s="47"/>
      <c r="L874" s="47"/>
      <c r="M874" s="47"/>
      <c r="N874" s="47"/>
      <c r="O874" s="47"/>
      <c r="P874" s="71"/>
      <c r="Q874" s="47"/>
      <c r="R874" s="47"/>
      <c r="S874" s="47"/>
      <c r="T874" s="47"/>
      <c r="U874" s="47"/>
      <c r="V874" s="47"/>
      <c r="W874" s="47"/>
      <c r="X874" s="47"/>
      <c r="Y874" s="47"/>
      <c r="Z874" s="47"/>
    </row>
    <row r="875" spans="1:26" ht="15.75" customHeight="1">
      <c r="A875" s="71"/>
      <c r="B875" s="47"/>
      <c r="C875" s="47"/>
      <c r="D875" s="47"/>
      <c r="E875" s="47"/>
      <c r="F875" s="47"/>
      <c r="G875" s="47"/>
      <c r="H875" s="47"/>
      <c r="I875" s="47"/>
      <c r="J875" s="47"/>
      <c r="K875" s="47"/>
      <c r="L875" s="47"/>
      <c r="M875" s="47"/>
      <c r="N875" s="47"/>
      <c r="O875" s="47"/>
      <c r="P875" s="71"/>
      <c r="Q875" s="47"/>
      <c r="R875" s="47"/>
      <c r="S875" s="47"/>
      <c r="T875" s="47"/>
      <c r="U875" s="47"/>
      <c r="V875" s="47"/>
      <c r="W875" s="47"/>
      <c r="X875" s="47"/>
      <c r="Y875" s="47"/>
      <c r="Z875" s="47"/>
    </row>
    <row r="876" spans="1:26" ht="15.75" customHeight="1">
      <c r="A876" s="71"/>
      <c r="B876" s="47"/>
      <c r="C876" s="47"/>
      <c r="D876" s="47"/>
      <c r="E876" s="47"/>
      <c r="F876" s="47"/>
      <c r="G876" s="47"/>
      <c r="H876" s="47"/>
      <c r="I876" s="47"/>
      <c r="J876" s="47"/>
      <c r="K876" s="47"/>
      <c r="L876" s="47"/>
      <c r="M876" s="47"/>
      <c r="N876" s="47"/>
      <c r="O876" s="47"/>
      <c r="P876" s="71"/>
      <c r="Q876" s="47"/>
      <c r="R876" s="47"/>
      <c r="S876" s="47"/>
      <c r="T876" s="47"/>
      <c r="U876" s="47"/>
      <c r="V876" s="47"/>
      <c r="W876" s="47"/>
      <c r="X876" s="47"/>
      <c r="Y876" s="47"/>
      <c r="Z876" s="47"/>
    </row>
    <row r="877" spans="1:26" ht="15.75" customHeight="1">
      <c r="A877" s="71"/>
      <c r="B877" s="47"/>
      <c r="C877" s="47"/>
      <c r="D877" s="47"/>
      <c r="E877" s="47"/>
      <c r="F877" s="47"/>
      <c r="G877" s="47"/>
      <c r="H877" s="47"/>
      <c r="I877" s="47"/>
      <c r="J877" s="47"/>
      <c r="K877" s="47"/>
      <c r="L877" s="47"/>
      <c r="M877" s="47"/>
      <c r="N877" s="47"/>
      <c r="O877" s="47"/>
      <c r="P877" s="71"/>
      <c r="Q877" s="47"/>
      <c r="R877" s="47"/>
      <c r="S877" s="47"/>
      <c r="T877" s="47"/>
      <c r="U877" s="47"/>
      <c r="V877" s="47"/>
      <c r="W877" s="47"/>
      <c r="X877" s="47"/>
      <c r="Y877" s="47"/>
      <c r="Z877" s="47"/>
    </row>
    <row r="878" spans="1:26" ht="15.75" customHeight="1">
      <c r="A878" s="71"/>
      <c r="B878" s="47"/>
      <c r="C878" s="47"/>
      <c r="D878" s="47"/>
      <c r="E878" s="47"/>
      <c r="F878" s="47"/>
      <c r="G878" s="47"/>
      <c r="H878" s="47"/>
      <c r="I878" s="47"/>
      <c r="J878" s="47"/>
      <c r="K878" s="47"/>
      <c r="L878" s="47"/>
      <c r="M878" s="47"/>
      <c r="N878" s="47"/>
      <c r="O878" s="47"/>
      <c r="P878" s="71"/>
      <c r="Q878" s="47"/>
      <c r="R878" s="47"/>
      <c r="S878" s="47"/>
      <c r="T878" s="47"/>
      <c r="U878" s="47"/>
      <c r="V878" s="47"/>
      <c r="W878" s="47"/>
      <c r="X878" s="47"/>
      <c r="Y878" s="47"/>
      <c r="Z878" s="47"/>
    </row>
    <row r="879" spans="1:26" ht="15.75" customHeight="1">
      <c r="A879" s="71"/>
      <c r="B879" s="47"/>
      <c r="C879" s="47"/>
      <c r="D879" s="47"/>
      <c r="E879" s="47"/>
      <c r="F879" s="47"/>
      <c r="G879" s="47"/>
      <c r="H879" s="47"/>
      <c r="I879" s="47"/>
      <c r="J879" s="47"/>
      <c r="K879" s="47"/>
      <c r="L879" s="47"/>
      <c r="M879" s="47"/>
      <c r="N879" s="47"/>
      <c r="O879" s="47"/>
      <c r="P879" s="71"/>
      <c r="Q879" s="47"/>
      <c r="R879" s="47"/>
      <c r="S879" s="47"/>
      <c r="T879" s="47"/>
      <c r="U879" s="47"/>
      <c r="V879" s="47"/>
      <c r="W879" s="47"/>
      <c r="X879" s="47"/>
      <c r="Y879" s="47"/>
      <c r="Z879" s="47"/>
    </row>
    <row r="880" spans="1:26" ht="15.75" customHeight="1">
      <c r="A880" s="71"/>
      <c r="B880" s="47"/>
      <c r="C880" s="47"/>
      <c r="D880" s="47"/>
      <c r="E880" s="47"/>
      <c r="F880" s="47"/>
      <c r="G880" s="47"/>
      <c r="H880" s="47"/>
      <c r="I880" s="47"/>
      <c r="J880" s="47"/>
      <c r="K880" s="47"/>
      <c r="L880" s="47"/>
      <c r="M880" s="47"/>
      <c r="N880" s="47"/>
      <c r="O880" s="47"/>
      <c r="P880" s="71"/>
      <c r="Q880" s="47"/>
      <c r="R880" s="47"/>
      <c r="S880" s="47"/>
      <c r="T880" s="47"/>
      <c r="U880" s="47"/>
      <c r="V880" s="47"/>
      <c r="W880" s="47"/>
      <c r="X880" s="47"/>
      <c r="Y880" s="47"/>
      <c r="Z880" s="47"/>
    </row>
    <row r="881" spans="1:26" ht="15.75" customHeight="1">
      <c r="A881" s="71"/>
      <c r="B881" s="47"/>
      <c r="C881" s="47"/>
      <c r="D881" s="47"/>
      <c r="E881" s="47"/>
      <c r="F881" s="47"/>
      <c r="G881" s="47"/>
      <c r="H881" s="47"/>
      <c r="I881" s="47"/>
      <c r="J881" s="47"/>
      <c r="K881" s="47"/>
      <c r="L881" s="47"/>
      <c r="M881" s="47"/>
      <c r="N881" s="47"/>
      <c r="O881" s="47"/>
      <c r="P881" s="71"/>
      <c r="Q881" s="47"/>
      <c r="R881" s="47"/>
      <c r="S881" s="47"/>
      <c r="T881" s="47"/>
      <c r="U881" s="47"/>
      <c r="V881" s="47"/>
      <c r="W881" s="47"/>
      <c r="X881" s="47"/>
      <c r="Y881" s="47"/>
      <c r="Z881" s="47"/>
    </row>
    <row r="882" spans="1:26" ht="15.75" customHeight="1">
      <c r="A882" s="71"/>
      <c r="B882" s="47"/>
      <c r="C882" s="47"/>
      <c r="D882" s="47"/>
      <c r="E882" s="47"/>
      <c r="F882" s="47"/>
      <c r="G882" s="47"/>
      <c r="H882" s="47"/>
      <c r="I882" s="47"/>
      <c r="J882" s="47"/>
      <c r="K882" s="47"/>
      <c r="L882" s="47"/>
      <c r="M882" s="47"/>
      <c r="N882" s="47"/>
      <c r="O882" s="47"/>
      <c r="P882" s="71"/>
      <c r="Q882" s="47"/>
      <c r="R882" s="47"/>
      <c r="S882" s="47"/>
      <c r="T882" s="47"/>
      <c r="U882" s="47"/>
      <c r="V882" s="47"/>
      <c r="W882" s="47"/>
      <c r="X882" s="47"/>
      <c r="Y882" s="47"/>
      <c r="Z882" s="47"/>
    </row>
    <row r="883" spans="1:26" ht="15.75" customHeight="1">
      <c r="A883" s="71"/>
      <c r="B883" s="47"/>
      <c r="C883" s="47"/>
      <c r="D883" s="47"/>
      <c r="E883" s="47"/>
      <c r="F883" s="47"/>
      <c r="G883" s="47"/>
      <c r="H883" s="47"/>
      <c r="I883" s="47"/>
      <c r="J883" s="47"/>
      <c r="K883" s="47"/>
      <c r="L883" s="47"/>
      <c r="M883" s="47"/>
      <c r="N883" s="47"/>
      <c r="O883" s="47"/>
      <c r="P883" s="71"/>
      <c r="Q883" s="47"/>
      <c r="R883" s="47"/>
      <c r="S883" s="47"/>
      <c r="T883" s="47"/>
      <c r="U883" s="47"/>
      <c r="V883" s="47"/>
      <c r="W883" s="47"/>
      <c r="X883" s="47"/>
      <c r="Y883" s="47"/>
      <c r="Z883" s="47"/>
    </row>
    <row r="884" spans="1:26" ht="15.75" customHeight="1">
      <c r="A884" s="71"/>
      <c r="B884" s="47"/>
      <c r="C884" s="47"/>
      <c r="D884" s="47"/>
      <c r="E884" s="47"/>
      <c r="F884" s="47"/>
      <c r="G884" s="47"/>
      <c r="H884" s="47"/>
      <c r="I884" s="47"/>
      <c r="J884" s="47"/>
      <c r="K884" s="47"/>
      <c r="L884" s="47"/>
      <c r="M884" s="47"/>
      <c r="N884" s="47"/>
      <c r="O884" s="47"/>
      <c r="P884" s="71"/>
      <c r="Q884" s="47"/>
      <c r="R884" s="47"/>
      <c r="S884" s="47"/>
      <c r="T884" s="47"/>
      <c r="U884" s="47"/>
      <c r="V884" s="47"/>
      <c r="W884" s="47"/>
      <c r="X884" s="47"/>
      <c r="Y884" s="47"/>
      <c r="Z884" s="47"/>
    </row>
    <row r="885" spans="1:26" ht="15.75" customHeight="1">
      <c r="A885" s="71"/>
      <c r="B885" s="47"/>
      <c r="C885" s="47"/>
      <c r="D885" s="47"/>
      <c r="E885" s="47"/>
      <c r="F885" s="47"/>
      <c r="G885" s="47"/>
      <c r="H885" s="47"/>
      <c r="I885" s="47"/>
      <c r="J885" s="47"/>
      <c r="K885" s="47"/>
      <c r="L885" s="47"/>
      <c r="M885" s="47"/>
      <c r="N885" s="47"/>
      <c r="O885" s="47"/>
      <c r="P885" s="71"/>
      <c r="Q885" s="47"/>
      <c r="R885" s="47"/>
      <c r="S885" s="47"/>
      <c r="T885" s="47"/>
      <c r="U885" s="47"/>
      <c r="V885" s="47"/>
      <c r="W885" s="47"/>
      <c r="X885" s="47"/>
      <c r="Y885" s="47"/>
      <c r="Z885" s="47"/>
    </row>
    <row r="886" spans="1:26" ht="15.75" customHeight="1">
      <c r="A886" s="71"/>
      <c r="B886" s="47"/>
      <c r="C886" s="47"/>
      <c r="D886" s="47"/>
      <c r="E886" s="47"/>
      <c r="F886" s="47"/>
      <c r="G886" s="47"/>
      <c r="H886" s="47"/>
      <c r="I886" s="47"/>
      <c r="J886" s="47"/>
      <c r="K886" s="47"/>
      <c r="L886" s="47"/>
      <c r="M886" s="47"/>
      <c r="N886" s="47"/>
      <c r="O886" s="47"/>
      <c r="P886" s="71"/>
      <c r="Q886" s="47"/>
      <c r="R886" s="47"/>
      <c r="S886" s="47"/>
      <c r="T886" s="47"/>
      <c r="U886" s="47"/>
      <c r="V886" s="47"/>
      <c r="W886" s="47"/>
      <c r="X886" s="47"/>
      <c r="Y886" s="47"/>
      <c r="Z886" s="47"/>
    </row>
    <row r="887" spans="1:26" ht="15.75" customHeight="1">
      <c r="A887" s="71"/>
      <c r="B887" s="47"/>
      <c r="C887" s="47"/>
      <c r="D887" s="47"/>
      <c r="E887" s="47"/>
      <c r="F887" s="47"/>
      <c r="G887" s="47"/>
      <c r="H887" s="47"/>
      <c r="I887" s="47"/>
      <c r="J887" s="47"/>
      <c r="K887" s="47"/>
      <c r="L887" s="47"/>
      <c r="M887" s="47"/>
      <c r="N887" s="47"/>
      <c r="O887" s="47"/>
      <c r="P887" s="71"/>
      <c r="Q887" s="47"/>
      <c r="R887" s="47"/>
      <c r="S887" s="47"/>
      <c r="T887" s="47"/>
      <c r="U887" s="47"/>
      <c r="V887" s="47"/>
      <c r="W887" s="47"/>
      <c r="X887" s="47"/>
      <c r="Y887" s="47"/>
      <c r="Z887" s="47"/>
    </row>
    <row r="888" spans="1:26" ht="15.75" customHeight="1">
      <c r="A888" s="71"/>
      <c r="B888" s="47"/>
      <c r="C888" s="47"/>
      <c r="D888" s="47"/>
      <c r="E888" s="47"/>
      <c r="F888" s="47"/>
      <c r="G888" s="47"/>
      <c r="H888" s="47"/>
      <c r="I888" s="47"/>
      <c r="J888" s="47"/>
      <c r="K888" s="47"/>
      <c r="L888" s="47"/>
      <c r="M888" s="47"/>
      <c r="N888" s="47"/>
      <c r="O888" s="47"/>
      <c r="P888" s="71"/>
      <c r="Q888" s="47"/>
      <c r="R888" s="47"/>
      <c r="S888" s="47"/>
      <c r="T888" s="47"/>
      <c r="U888" s="47"/>
      <c r="V888" s="47"/>
      <c r="W888" s="47"/>
      <c r="X888" s="47"/>
      <c r="Y888" s="47"/>
      <c r="Z888" s="47"/>
    </row>
    <row r="889" spans="1:26" ht="15.75" customHeight="1">
      <c r="A889" s="71"/>
      <c r="B889" s="47"/>
      <c r="C889" s="47"/>
      <c r="D889" s="47"/>
      <c r="E889" s="47"/>
      <c r="F889" s="47"/>
      <c r="G889" s="47"/>
      <c r="H889" s="47"/>
      <c r="I889" s="47"/>
      <c r="J889" s="47"/>
      <c r="K889" s="47"/>
      <c r="L889" s="47"/>
      <c r="M889" s="47"/>
      <c r="N889" s="47"/>
      <c r="O889" s="47"/>
      <c r="P889" s="71"/>
      <c r="Q889" s="47"/>
      <c r="R889" s="47"/>
      <c r="S889" s="47"/>
      <c r="T889" s="47"/>
      <c r="U889" s="47"/>
      <c r="V889" s="47"/>
      <c r="W889" s="47"/>
      <c r="X889" s="47"/>
      <c r="Y889" s="47"/>
      <c r="Z889" s="47"/>
    </row>
    <row r="890" spans="1:26" ht="15.75" customHeight="1">
      <c r="A890" s="71"/>
      <c r="B890" s="47"/>
      <c r="C890" s="47"/>
      <c r="D890" s="47"/>
      <c r="E890" s="47"/>
      <c r="F890" s="47"/>
      <c r="G890" s="47"/>
      <c r="H890" s="47"/>
      <c r="I890" s="47"/>
      <c r="J890" s="47"/>
      <c r="K890" s="47"/>
      <c r="L890" s="47"/>
      <c r="M890" s="47"/>
      <c r="N890" s="47"/>
      <c r="O890" s="47"/>
      <c r="P890" s="71"/>
      <c r="Q890" s="47"/>
      <c r="R890" s="47"/>
      <c r="S890" s="47"/>
      <c r="T890" s="47"/>
      <c r="U890" s="47"/>
      <c r="V890" s="47"/>
      <c r="W890" s="47"/>
      <c r="X890" s="47"/>
      <c r="Y890" s="47"/>
      <c r="Z890" s="47"/>
    </row>
    <row r="891" spans="1:26" ht="15.75" customHeight="1">
      <c r="A891" s="71"/>
      <c r="B891" s="47"/>
      <c r="C891" s="47"/>
      <c r="D891" s="47"/>
      <c r="E891" s="47"/>
      <c r="F891" s="47"/>
      <c r="G891" s="47"/>
      <c r="H891" s="47"/>
      <c r="I891" s="47"/>
      <c r="J891" s="47"/>
      <c r="K891" s="47"/>
      <c r="L891" s="47"/>
      <c r="M891" s="47"/>
      <c r="N891" s="47"/>
      <c r="O891" s="47"/>
      <c r="P891" s="71"/>
      <c r="Q891" s="47"/>
      <c r="R891" s="47"/>
      <c r="S891" s="47"/>
      <c r="T891" s="47"/>
      <c r="U891" s="47"/>
      <c r="V891" s="47"/>
      <c r="W891" s="47"/>
      <c r="X891" s="47"/>
      <c r="Y891" s="47"/>
      <c r="Z891" s="47"/>
    </row>
    <row r="892" spans="1:26" ht="15.75" customHeight="1">
      <c r="A892" s="71"/>
      <c r="B892" s="47"/>
      <c r="C892" s="47"/>
      <c r="D892" s="47"/>
      <c r="E892" s="47"/>
      <c r="F892" s="47"/>
      <c r="G892" s="47"/>
      <c r="H892" s="47"/>
      <c r="I892" s="47"/>
      <c r="J892" s="47"/>
      <c r="K892" s="47"/>
      <c r="L892" s="47"/>
      <c r="M892" s="47"/>
      <c r="N892" s="47"/>
      <c r="O892" s="47"/>
      <c r="P892" s="71"/>
      <c r="Q892" s="47"/>
      <c r="R892" s="47"/>
      <c r="S892" s="47"/>
      <c r="T892" s="47"/>
      <c r="U892" s="47"/>
      <c r="V892" s="47"/>
      <c r="W892" s="47"/>
      <c r="X892" s="47"/>
      <c r="Y892" s="47"/>
      <c r="Z892" s="47"/>
    </row>
    <row r="893" spans="1:26" ht="15.75" customHeight="1">
      <c r="A893" s="71"/>
      <c r="B893" s="47"/>
      <c r="C893" s="47"/>
      <c r="D893" s="47"/>
      <c r="E893" s="47"/>
      <c r="F893" s="47"/>
      <c r="G893" s="47"/>
      <c r="H893" s="47"/>
      <c r="I893" s="47"/>
      <c r="J893" s="47"/>
      <c r="K893" s="47"/>
      <c r="L893" s="47"/>
      <c r="M893" s="47"/>
      <c r="N893" s="47"/>
      <c r="O893" s="47"/>
      <c r="P893" s="71"/>
      <c r="Q893" s="47"/>
      <c r="R893" s="47"/>
      <c r="S893" s="47"/>
      <c r="T893" s="47"/>
      <c r="U893" s="47"/>
      <c r="V893" s="47"/>
      <c r="W893" s="47"/>
      <c r="X893" s="47"/>
      <c r="Y893" s="47"/>
      <c r="Z893" s="47"/>
    </row>
    <row r="894" spans="1:26" ht="15.75" customHeight="1">
      <c r="A894" s="71"/>
      <c r="B894" s="47"/>
      <c r="C894" s="47"/>
      <c r="D894" s="47"/>
      <c r="E894" s="47"/>
      <c r="F894" s="47"/>
      <c r="G894" s="47"/>
      <c r="H894" s="47"/>
      <c r="I894" s="47"/>
      <c r="J894" s="47"/>
      <c r="K894" s="47"/>
      <c r="L894" s="47"/>
      <c r="M894" s="47"/>
      <c r="N894" s="47"/>
      <c r="O894" s="47"/>
      <c r="P894" s="71"/>
      <c r="Q894" s="47"/>
      <c r="R894" s="47"/>
      <c r="S894" s="47"/>
      <c r="T894" s="47"/>
      <c r="U894" s="47"/>
      <c r="V894" s="47"/>
      <c r="W894" s="47"/>
      <c r="X894" s="47"/>
      <c r="Y894" s="47"/>
      <c r="Z894" s="47"/>
    </row>
    <row r="895" spans="1:26" ht="15.75" customHeight="1">
      <c r="A895" s="71"/>
      <c r="B895" s="47"/>
      <c r="C895" s="47"/>
      <c r="D895" s="47"/>
      <c r="E895" s="47"/>
      <c r="F895" s="47"/>
      <c r="G895" s="47"/>
      <c r="H895" s="47"/>
      <c r="I895" s="47"/>
      <c r="J895" s="47"/>
      <c r="K895" s="47"/>
      <c r="L895" s="47"/>
      <c r="M895" s="47"/>
      <c r="N895" s="47"/>
      <c r="O895" s="47"/>
      <c r="P895" s="71"/>
      <c r="Q895" s="47"/>
      <c r="R895" s="47"/>
      <c r="S895" s="47"/>
      <c r="T895" s="47"/>
      <c r="U895" s="47"/>
      <c r="V895" s="47"/>
      <c r="W895" s="47"/>
      <c r="X895" s="47"/>
      <c r="Y895" s="47"/>
      <c r="Z895" s="47"/>
    </row>
    <row r="896" spans="1:26" ht="15.75" customHeight="1">
      <c r="A896" s="71"/>
      <c r="B896" s="47"/>
      <c r="C896" s="47"/>
      <c r="D896" s="47"/>
      <c r="E896" s="47"/>
      <c r="F896" s="47"/>
      <c r="G896" s="47"/>
      <c r="H896" s="47"/>
      <c r="I896" s="47"/>
      <c r="J896" s="47"/>
      <c r="K896" s="47"/>
      <c r="L896" s="47"/>
      <c r="M896" s="47"/>
      <c r="N896" s="47"/>
      <c r="O896" s="47"/>
      <c r="P896" s="71"/>
      <c r="Q896" s="47"/>
      <c r="R896" s="47"/>
      <c r="S896" s="47"/>
      <c r="T896" s="47"/>
      <c r="U896" s="47"/>
      <c r="V896" s="47"/>
      <c r="W896" s="47"/>
      <c r="X896" s="47"/>
      <c r="Y896" s="47"/>
      <c r="Z896" s="47"/>
    </row>
    <row r="897" spans="1:26" ht="15.75" customHeight="1">
      <c r="A897" s="71"/>
      <c r="B897" s="47"/>
      <c r="C897" s="47"/>
      <c r="D897" s="47"/>
      <c r="E897" s="47"/>
      <c r="F897" s="47"/>
      <c r="G897" s="47"/>
      <c r="H897" s="47"/>
      <c r="I897" s="47"/>
      <c r="J897" s="47"/>
      <c r="K897" s="47"/>
      <c r="L897" s="47"/>
      <c r="M897" s="47"/>
      <c r="N897" s="47"/>
      <c r="O897" s="47"/>
      <c r="P897" s="71"/>
      <c r="Q897" s="47"/>
      <c r="R897" s="47"/>
      <c r="S897" s="47"/>
      <c r="T897" s="47"/>
      <c r="U897" s="47"/>
      <c r="V897" s="47"/>
      <c r="W897" s="47"/>
      <c r="X897" s="47"/>
      <c r="Y897" s="47"/>
      <c r="Z897" s="47"/>
    </row>
    <row r="898" spans="1:26" ht="15.75" customHeight="1">
      <c r="A898" s="71"/>
      <c r="B898" s="47"/>
      <c r="C898" s="47"/>
      <c r="D898" s="47"/>
      <c r="E898" s="47"/>
      <c r="F898" s="47"/>
      <c r="G898" s="47"/>
      <c r="H898" s="47"/>
      <c r="I898" s="47"/>
      <c r="J898" s="47"/>
      <c r="K898" s="47"/>
      <c r="L898" s="47"/>
      <c r="M898" s="47"/>
      <c r="N898" s="47"/>
      <c r="O898" s="47"/>
      <c r="P898" s="71"/>
      <c r="Q898" s="47"/>
      <c r="R898" s="47"/>
      <c r="S898" s="47"/>
      <c r="T898" s="47"/>
      <c r="U898" s="47"/>
      <c r="V898" s="47"/>
      <c r="W898" s="47"/>
      <c r="X898" s="47"/>
      <c r="Y898" s="47"/>
      <c r="Z898" s="47"/>
    </row>
    <row r="899" spans="1:26" ht="15.75" customHeight="1">
      <c r="A899" s="71"/>
      <c r="B899" s="47"/>
      <c r="C899" s="47"/>
      <c r="D899" s="47"/>
      <c r="E899" s="47"/>
      <c r="F899" s="47"/>
      <c r="G899" s="47"/>
      <c r="H899" s="47"/>
      <c r="I899" s="47"/>
      <c r="J899" s="47"/>
      <c r="K899" s="47"/>
      <c r="L899" s="47"/>
      <c r="M899" s="47"/>
      <c r="N899" s="47"/>
      <c r="O899" s="47"/>
      <c r="P899" s="71"/>
      <c r="Q899" s="47"/>
      <c r="R899" s="47"/>
      <c r="S899" s="47"/>
      <c r="T899" s="47"/>
      <c r="U899" s="47"/>
      <c r="V899" s="47"/>
      <c r="W899" s="47"/>
      <c r="X899" s="47"/>
      <c r="Y899" s="47"/>
      <c r="Z899" s="47"/>
    </row>
    <row r="900" spans="1:26" ht="15.75" customHeight="1">
      <c r="A900" s="71"/>
      <c r="B900" s="47"/>
      <c r="C900" s="47"/>
      <c r="D900" s="47"/>
      <c r="E900" s="47"/>
      <c r="F900" s="47"/>
      <c r="G900" s="47"/>
      <c r="H900" s="47"/>
      <c r="I900" s="47"/>
      <c r="J900" s="47"/>
      <c r="K900" s="47"/>
      <c r="L900" s="47"/>
      <c r="M900" s="47"/>
      <c r="N900" s="47"/>
      <c r="O900" s="47"/>
      <c r="P900" s="71"/>
      <c r="Q900" s="47"/>
      <c r="R900" s="47"/>
      <c r="S900" s="47"/>
      <c r="T900" s="47"/>
      <c r="U900" s="47"/>
      <c r="V900" s="47"/>
      <c r="W900" s="47"/>
      <c r="X900" s="47"/>
      <c r="Y900" s="47"/>
      <c r="Z900" s="47"/>
    </row>
    <row r="901" spans="1:26" ht="15.75" customHeight="1">
      <c r="A901" s="71"/>
      <c r="B901" s="47"/>
      <c r="C901" s="47"/>
      <c r="D901" s="47"/>
      <c r="E901" s="47"/>
      <c r="F901" s="47"/>
      <c r="G901" s="47"/>
      <c r="H901" s="47"/>
      <c r="I901" s="47"/>
      <c r="J901" s="47"/>
      <c r="K901" s="47"/>
      <c r="L901" s="47"/>
      <c r="M901" s="47"/>
      <c r="N901" s="47"/>
      <c r="O901" s="47"/>
      <c r="P901" s="71"/>
      <c r="Q901" s="47"/>
      <c r="R901" s="47"/>
      <c r="S901" s="47"/>
      <c r="T901" s="47"/>
      <c r="U901" s="47"/>
      <c r="V901" s="47"/>
      <c r="W901" s="47"/>
      <c r="X901" s="47"/>
      <c r="Y901" s="47"/>
      <c r="Z901" s="47"/>
    </row>
    <row r="902" spans="1:26" ht="15.75" customHeight="1">
      <c r="A902" s="71"/>
      <c r="B902" s="47"/>
      <c r="C902" s="47"/>
      <c r="D902" s="47"/>
      <c r="E902" s="47"/>
      <c r="F902" s="47"/>
      <c r="G902" s="47"/>
      <c r="H902" s="47"/>
      <c r="I902" s="47"/>
      <c r="J902" s="47"/>
      <c r="K902" s="47"/>
      <c r="L902" s="47"/>
      <c r="M902" s="47"/>
      <c r="N902" s="47"/>
      <c r="O902" s="47"/>
      <c r="P902" s="71"/>
      <c r="Q902" s="47"/>
      <c r="R902" s="47"/>
      <c r="S902" s="47"/>
      <c r="T902" s="47"/>
      <c r="U902" s="47"/>
      <c r="V902" s="47"/>
      <c r="W902" s="47"/>
      <c r="X902" s="47"/>
      <c r="Y902" s="47"/>
      <c r="Z902" s="47"/>
    </row>
    <row r="903" spans="1:26" ht="15.75" customHeight="1">
      <c r="A903" s="71"/>
      <c r="B903" s="47"/>
      <c r="C903" s="47"/>
      <c r="D903" s="47"/>
      <c r="E903" s="47"/>
      <c r="F903" s="47"/>
      <c r="G903" s="47"/>
      <c r="H903" s="47"/>
      <c r="I903" s="47"/>
      <c r="J903" s="47"/>
      <c r="K903" s="47"/>
      <c r="L903" s="47"/>
      <c r="M903" s="47"/>
      <c r="N903" s="47"/>
      <c r="O903" s="47"/>
      <c r="P903" s="71"/>
      <c r="Q903" s="47"/>
      <c r="R903" s="47"/>
      <c r="S903" s="47"/>
      <c r="T903" s="47"/>
      <c r="U903" s="47"/>
      <c r="V903" s="47"/>
      <c r="W903" s="47"/>
      <c r="X903" s="47"/>
      <c r="Y903" s="47"/>
      <c r="Z903" s="47"/>
    </row>
    <row r="904" spans="1:26" ht="15.75" customHeight="1">
      <c r="A904" s="71"/>
      <c r="B904" s="47"/>
      <c r="C904" s="47"/>
      <c r="D904" s="47"/>
      <c r="E904" s="47"/>
      <c r="F904" s="47"/>
      <c r="G904" s="47"/>
      <c r="H904" s="47"/>
      <c r="I904" s="47"/>
      <c r="J904" s="47"/>
      <c r="K904" s="47"/>
      <c r="L904" s="47"/>
      <c r="M904" s="47"/>
      <c r="N904" s="47"/>
      <c r="O904" s="47"/>
      <c r="P904" s="71"/>
      <c r="Q904" s="47"/>
      <c r="R904" s="47"/>
      <c r="S904" s="47"/>
      <c r="T904" s="47"/>
      <c r="U904" s="47"/>
      <c r="V904" s="47"/>
      <c r="W904" s="47"/>
      <c r="X904" s="47"/>
      <c r="Y904" s="47"/>
      <c r="Z904" s="47"/>
    </row>
    <row r="905" spans="1:26" ht="15.75" customHeight="1">
      <c r="A905" s="71"/>
      <c r="B905" s="47"/>
      <c r="C905" s="47"/>
      <c r="D905" s="47"/>
      <c r="E905" s="47"/>
      <c r="F905" s="47"/>
      <c r="G905" s="47"/>
      <c r="H905" s="47"/>
      <c r="I905" s="47"/>
      <c r="J905" s="47"/>
      <c r="K905" s="47"/>
      <c r="L905" s="47"/>
      <c r="M905" s="47"/>
      <c r="N905" s="47"/>
      <c r="O905" s="47"/>
      <c r="P905" s="71"/>
      <c r="Q905" s="47"/>
      <c r="R905" s="47"/>
      <c r="S905" s="47"/>
      <c r="T905" s="47"/>
      <c r="U905" s="47"/>
      <c r="V905" s="47"/>
      <c r="W905" s="47"/>
      <c r="X905" s="47"/>
      <c r="Y905" s="47"/>
      <c r="Z905" s="47"/>
    </row>
    <row r="906" spans="1:26" ht="15.75" customHeight="1">
      <c r="A906" s="71"/>
      <c r="B906" s="47"/>
      <c r="C906" s="47"/>
      <c r="D906" s="47"/>
      <c r="E906" s="47"/>
      <c r="F906" s="47"/>
      <c r="G906" s="47"/>
      <c r="H906" s="47"/>
      <c r="I906" s="47"/>
      <c r="J906" s="47"/>
      <c r="K906" s="47"/>
      <c r="L906" s="47"/>
      <c r="M906" s="47"/>
      <c r="N906" s="47"/>
      <c r="O906" s="47"/>
      <c r="P906" s="71"/>
      <c r="Q906" s="47"/>
      <c r="R906" s="47"/>
      <c r="S906" s="47"/>
      <c r="T906" s="47"/>
      <c r="U906" s="47"/>
      <c r="V906" s="47"/>
      <c r="W906" s="47"/>
      <c r="X906" s="47"/>
      <c r="Y906" s="47"/>
      <c r="Z906" s="47"/>
    </row>
    <row r="907" spans="1:26" ht="15.75" customHeight="1">
      <c r="A907" s="71"/>
      <c r="B907" s="47"/>
      <c r="C907" s="47"/>
      <c r="D907" s="47"/>
      <c r="E907" s="47"/>
      <c r="F907" s="47"/>
      <c r="G907" s="47"/>
      <c r="H907" s="47"/>
      <c r="I907" s="47"/>
      <c r="J907" s="47"/>
      <c r="K907" s="47"/>
      <c r="L907" s="47"/>
      <c r="M907" s="47"/>
      <c r="N907" s="47"/>
      <c r="O907" s="47"/>
      <c r="P907" s="71"/>
      <c r="Q907" s="47"/>
      <c r="R907" s="47"/>
      <c r="S907" s="47"/>
      <c r="T907" s="47"/>
      <c r="U907" s="47"/>
      <c r="V907" s="47"/>
      <c r="W907" s="47"/>
      <c r="X907" s="47"/>
      <c r="Y907" s="47"/>
      <c r="Z907" s="47"/>
    </row>
    <row r="908" spans="1:26" ht="15.75" customHeight="1">
      <c r="A908" s="71"/>
      <c r="B908" s="47"/>
      <c r="C908" s="47"/>
      <c r="D908" s="47"/>
      <c r="E908" s="47"/>
      <c r="F908" s="47"/>
      <c r="G908" s="47"/>
      <c r="H908" s="47"/>
      <c r="I908" s="47"/>
      <c r="J908" s="47"/>
      <c r="K908" s="47"/>
      <c r="L908" s="47"/>
      <c r="M908" s="47"/>
      <c r="N908" s="47"/>
      <c r="O908" s="47"/>
      <c r="P908" s="71"/>
      <c r="Q908" s="47"/>
      <c r="R908" s="47"/>
      <c r="S908" s="47"/>
      <c r="T908" s="47"/>
      <c r="U908" s="47"/>
      <c r="V908" s="47"/>
      <c r="W908" s="47"/>
      <c r="X908" s="47"/>
      <c r="Y908" s="47"/>
      <c r="Z908" s="47"/>
    </row>
    <row r="909" spans="1:26" ht="15.75" customHeight="1">
      <c r="A909" s="71"/>
      <c r="B909" s="47"/>
      <c r="C909" s="47"/>
      <c r="D909" s="47"/>
      <c r="E909" s="47"/>
      <c r="F909" s="47"/>
      <c r="G909" s="47"/>
      <c r="H909" s="47"/>
      <c r="I909" s="47"/>
      <c r="J909" s="47"/>
      <c r="K909" s="47"/>
      <c r="L909" s="47"/>
      <c r="M909" s="47"/>
      <c r="N909" s="47"/>
      <c r="O909" s="47"/>
      <c r="P909" s="71"/>
      <c r="Q909" s="47"/>
      <c r="R909" s="47"/>
      <c r="S909" s="47"/>
      <c r="T909" s="47"/>
      <c r="U909" s="47"/>
      <c r="V909" s="47"/>
      <c r="W909" s="47"/>
      <c r="X909" s="47"/>
      <c r="Y909" s="47"/>
      <c r="Z909" s="47"/>
    </row>
    <row r="910" spans="1:26" ht="15.75" customHeight="1">
      <c r="A910" s="71"/>
      <c r="B910" s="47"/>
      <c r="C910" s="47"/>
      <c r="D910" s="47"/>
      <c r="E910" s="47"/>
      <c r="F910" s="47"/>
      <c r="G910" s="47"/>
      <c r="H910" s="47"/>
      <c r="I910" s="47"/>
      <c r="J910" s="47"/>
      <c r="K910" s="47"/>
      <c r="L910" s="47"/>
      <c r="M910" s="47"/>
      <c r="N910" s="47"/>
      <c r="O910" s="47"/>
      <c r="P910" s="71"/>
      <c r="Q910" s="47"/>
      <c r="R910" s="47"/>
      <c r="S910" s="47"/>
      <c r="T910" s="47"/>
      <c r="U910" s="47"/>
      <c r="V910" s="47"/>
      <c r="W910" s="47"/>
      <c r="X910" s="47"/>
      <c r="Y910" s="47"/>
      <c r="Z910" s="47"/>
    </row>
    <row r="911" spans="1:26" ht="15.75" customHeight="1">
      <c r="A911" s="71"/>
      <c r="B911" s="47"/>
      <c r="C911" s="47"/>
      <c r="D911" s="47"/>
      <c r="E911" s="47"/>
      <c r="F911" s="47"/>
      <c r="G911" s="47"/>
      <c r="H911" s="47"/>
      <c r="I911" s="47"/>
      <c r="J911" s="47"/>
      <c r="K911" s="47"/>
      <c r="L911" s="47"/>
      <c r="M911" s="47"/>
      <c r="N911" s="47"/>
      <c r="O911" s="47"/>
      <c r="P911" s="71"/>
      <c r="Q911" s="47"/>
      <c r="R911" s="47"/>
      <c r="S911" s="47"/>
      <c r="T911" s="47"/>
      <c r="U911" s="47"/>
      <c r="V911" s="47"/>
      <c r="W911" s="47"/>
      <c r="X911" s="47"/>
      <c r="Y911" s="47"/>
      <c r="Z911" s="47"/>
    </row>
    <row r="912" spans="1:26" ht="15.75" customHeight="1">
      <c r="A912" s="71"/>
      <c r="B912" s="47"/>
      <c r="C912" s="47"/>
      <c r="D912" s="47"/>
      <c r="E912" s="47"/>
      <c r="F912" s="47"/>
      <c r="G912" s="47"/>
      <c r="H912" s="47"/>
      <c r="I912" s="47"/>
      <c r="J912" s="47"/>
      <c r="K912" s="47"/>
      <c r="L912" s="47"/>
      <c r="M912" s="47"/>
      <c r="N912" s="47"/>
      <c r="O912" s="47"/>
      <c r="P912" s="71"/>
      <c r="Q912" s="47"/>
      <c r="R912" s="47"/>
      <c r="S912" s="47"/>
      <c r="T912" s="47"/>
      <c r="U912" s="47"/>
      <c r="V912" s="47"/>
      <c r="W912" s="47"/>
      <c r="X912" s="47"/>
      <c r="Y912" s="47"/>
      <c r="Z912" s="47"/>
    </row>
    <row r="913" spans="1:26" ht="15.75" customHeight="1">
      <c r="A913" s="71"/>
      <c r="B913" s="47"/>
      <c r="C913" s="47"/>
      <c r="D913" s="47"/>
      <c r="E913" s="47"/>
      <c r="F913" s="47"/>
      <c r="G913" s="47"/>
      <c r="H913" s="47"/>
      <c r="I913" s="47"/>
      <c r="J913" s="47"/>
      <c r="K913" s="47"/>
      <c r="L913" s="47"/>
      <c r="M913" s="47"/>
      <c r="N913" s="47"/>
      <c r="O913" s="47"/>
      <c r="P913" s="71"/>
      <c r="Q913" s="47"/>
      <c r="R913" s="47"/>
      <c r="S913" s="47"/>
      <c r="T913" s="47"/>
      <c r="U913" s="47"/>
      <c r="V913" s="47"/>
      <c r="W913" s="47"/>
      <c r="X913" s="47"/>
      <c r="Y913" s="47"/>
      <c r="Z913" s="47"/>
    </row>
    <row r="914" spans="1:26" ht="15.75" customHeight="1">
      <c r="A914" s="71"/>
      <c r="B914" s="47"/>
      <c r="C914" s="47"/>
      <c r="D914" s="47"/>
      <c r="E914" s="47"/>
      <c r="F914" s="47"/>
      <c r="G914" s="47"/>
      <c r="H914" s="47"/>
      <c r="I914" s="47"/>
      <c r="J914" s="47"/>
      <c r="K914" s="47"/>
      <c r="L914" s="47"/>
      <c r="M914" s="47"/>
      <c r="N914" s="47"/>
      <c r="O914" s="47"/>
      <c r="P914" s="71"/>
      <c r="Q914" s="47"/>
      <c r="R914" s="47"/>
      <c r="S914" s="47"/>
      <c r="T914" s="47"/>
      <c r="U914" s="47"/>
      <c r="V914" s="47"/>
      <c r="W914" s="47"/>
      <c r="X914" s="47"/>
      <c r="Y914" s="47"/>
      <c r="Z914" s="47"/>
    </row>
    <row r="915" spans="1:26" ht="15.75" customHeight="1">
      <c r="A915" s="71"/>
      <c r="B915" s="47"/>
      <c r="C915" s="47"/>
      <c r="D915" s="47"/>
      <c r="E915" s="47"/>
      <c r="F915" s="47"/>
      <c r="G915" s="47"/>
      <c r="H915" s="47"/>
      <c r="I915" s="47"/>
      <c r="J915" s="47"/>
      <c r="K915" s="47"/>
      <c r="L915" s="47"/>
      <c r="M915" s="47"/>
      <c r="N915" s="47"/>
      <c r="O915" s="47"/>
      <c r="P915" s="71"/>
      <c r="Q915" s="47"/>
      <c r="R915" s="47"/>
      <c r="S915" s="47"/>
      <c r="T915" s="47"/>
      <c r="U915" s="47"/>
      <c r="V915" s="47"/>
      <c r="W915" s="47"/>
      <c r="X915" s="47"/>
      <c r="Y915" s="47"/>
      <c r="Z915" s="47"/>
    </row>
    <row r="916" spans="1:26" ht="15.75" customHeight="1">
      <c r="A916" s="71"/>
      <c r="B916" s="47"/>
      <c r="C916" s="47"/>
      <c r="D916" s="47"/>
      <c r="E916" s="47"/>
      <c r="F916" s="47"/>
      <c r="G916" s="47"/>
      <c r="H916" s="47"/>
      <c r="I916" s="47"/>
      <c r="J916" s="47"/>
      <c r="K916" s="47"/>
      <c r="L916" s="47"/>
      <c r="M916" s="47"/>
      <c r="N916" s="47"/>
      <c r="O916" s="47"/>
      <c r="P916" s="71"/>
      <c r="Q916" s="47"/>
      <c r="R916" s="47"/>
      <c r="S916" s="47"/>
      <c r="T916" s="47"/>
      <c r="U916" s="47"/>
      <c r="V916" s="47"/>
      <c r="W916" s="47"/>
      <c r="X916" s="47"/>
      <c r="Y916" s="47"/>
      <c r="Z916" s="47"/>
    </row>
    <row r="917" spans="1:26" ht="15.75" customHeight="1">
      <c r="A917" s="71"/>
      <c r="B917" s="47"/>
      <c r="C917" s="47"/>
      <c r="D917" s="47"/>
      <c r="E917" s="47"/>
      <c r="F917" s="47"/>
      <c r="G917" s="47"/>
      <c r="H917" s="47"/>
      <c r="I917" s="47"/>
      <c r="J917" s="47"/>
      <c r="K917" s="47"/>
      <c r="L917" s="47"/>
      <c r="M917" s="47"/>
      <c r="N917" s="47"/>
      <c r="O917" s="47"/>
      <c r="P917" s="71"/>
      <c r="Q917" s="47"/>
      <c r="R917" s="47"/>
      <c r="S917" s="47"/>
      <c r="T917" s="47"/>
      <c r="U917" s="47"/>
      <c r="V917" s="47"/>
      <c r="W917" s="47"/>
      <c r="X917" s="47"/>
      <c r="Y917" s="47"/>
      <c r="Z917" s="47"/>
    </row>
    <row r="918" spans="1:26" ht="15.75" customHeight="1">
      <c r="A918" s="71"/>
      <c r="B918" s="47"/>
      <c r="C918" s="47"/>
      <c r="D918" s="47"/>
      <c r="E918" s="47"/>
      <c r="F918" s="47"/>
      <c r="G918" s="47"/>
      <c r="H918" s="47"/>
      <c r="I918" s="47"/>
      <c r="J918" s="47"/>
      <c r="K918" s="47"/>
      <c r="L918" s="47"/>
      <c r="M918" s="47"/>
      <c r="N918" s="47"/>
      <c r="O918" s="47"/>
      <c r="P918" s="71"/>
      <c r="Q918" s="47"/>
      <c r="R918" s="47"/>
      <c r="S918" s="47"/>
      <c r="T918" s="47"/>
      <c r="U918" s="47"/>
      <c r="V918" s="47"/>
      <c r="W918" s="47"/>
      <c r="X918" s="47"/>
      <c r="Y918" s="47"/>
      <c r="Z918" s="47"/>
    </row>
    <row r="919" spans="1:26" ht="15.75" customHeight="1">
      <c r="A919" s="71"/>
      <c r="B919" s="47"/>
      <c r="C919" s="47"/>
      <c r="D919" s="47"/>
      <c r="E919" s="47"/>
      <c r="F919" s="47"/>
      <c r="G919" s="47"/>
      <c r="H919" s="47"/>
      <c r="I919" s="47"/>
      <c r="J919" s="47"/>
      <c r="K919" s="47"/>
      <c r="L919" s="47"/>
      <c r="M919" s="47"/>
      <c r="N919" s="47"/>
      <c r="O919" s="47"/>
      <c r="P919" s="71"/>
      <c r="Q919" s="47"/>
      <c r="R919" s="47"/>
      <c r="S919" s="47"/>
      <c r="T919" s="47"/>
      <c r="U919" s="47"/>
      <c r="V919" s="47"/>
      <c r="W919" s="47"/>
      <c r="X919" s="47"/>
      <c r="Y919" s="47"/>
      <c r="Z919" s="47"/>
    </row>
    <row r="920" spans="1:26" ht="15.75" customHeight="1">
      <c r="A920" s="71"/>
      <c r="B920" s="47"/>
      <c r="C920" s="47"/>
      <c r="D920" s="47"/>
      <c r="E920" s="47"/>
      <c r="F920" s="47"/>
      <c r="G920" s="47"/>
      <c r="H920" s="47"/>
      <c r="I920" s="47"/>
      <c r="J920" s="47"/>
      <c r="K920" s="47"/>
      <c r="L920" s="47"/>
      <c r="M920" s="47"/>
      <c r="N920" s="47"/>
      <c r="O920" s="47"/>
      <c r="P920" s="71"/>
      <c r="Q920" s="47"/>
      <c r="R920" s="47"/>
      <c r="S920" s="47"/>
      <c r="T920" s="47"/>
      <c r="U920" s="47"/>
      <c r="V920" s="47"/>
      <c r="W920" s="47"/>
      <c r="X920" s="47"/>
      <c r="Y920" s="47"/>
      <c r="Z920" s="47"/>
    </row>
    <row r="921" spans="1:26" ht="15.75" customHeight="1">
      <c r="A921" s="71"/>
      <c r="B921" s="47"/>
      <c r="C921" s="47"/>
      <c r="D921" s="47"/>
      <c r="E921" s="47"/>
      <c r="F921" s="47"/>
      <c r="G921" s="47"/>
      <c r="H921" s="47"/>
      <c r="I921" s="47"/>
      <c r="J921" s="47"/>
      <c r="K921" s="47"/>
      <c r="L921" s="47"/>
      <c r="M921" s="47"/>
      <c r="N921" s="47"/>
      <c r="O921" s="47"/>
      <c r="P921" s="71"/>
      <c r="Q921" s="47"/>
      <c r="R921" s="47"/>
      <c r="S921" s="47"/>
      <c r="T921" s="47"/>
      <c r="U921" s="47"/>
      <c r="V921" s="47"/>
      <c r="W921" s="47"/>
      <c r="X921" s="47"/>
      <c r="Y921" s="47"/>
      <c r="Z921" s="47"/>
    </row>
    <row r="922" spans="1:26" ht="15.75" customHeight="1">
      <c r="A922" s="71"/>
      <c r="B922" s="47"/>
      <c r="C922" s="47"/>
      <c r="D922" s="47"/>
      <c r="E922" s="47"/>
      <c r="F922" s="47"/>
      <c r="G922" s="47"/>
      <c r="H922" s="47"/>
      <c r="I922" s="47"/>
      <c r="J922" s="47"/>
      <c r="K922" s="47"/>
      <c r="L922" s="47"/>
      <c r="M922" s="47"/>
      <c r="N922" s="47"/>
      <c r="O922" s="47"/>
      <c r="P922" s="71"/>
      <c r="Q922" s="47"/>
      <c r="R922" s="47"/>
      <c r="S922" s="47"/>
      <c r="T922" s="47"/>
      <c r="U922" s="47"/>
      <c r="V922" s="47"/>
      <c r="W922" s="47"/>
      <c r="X922" s="47"/>
      <c r="Y922" s="47"/>
      <c r="Z922" s="47"/>
    </row>
    <row r="923" spans="1:26" ht="15.75" customHeight="1">
      <c r="A923" s="71"/>
      <c r="B923" s="47"/>
      <c r="C923" s="47"/>
      <c r="D923" s="47"/>
      <c r="E923" s="47"/>
      <c r="F923" s="47"/>
      <c r="G923" s="47"/>
      <c r="H923" s="47"/>
      <c r="I923" s="47"/>
      <c r="J923" s="47"/>
      <c r="K923" s="47"/>
      <c r="L923" s="47"/>
      <c r="M923" s="47"/>
      <c r="N923" s="47"/>
      <c r="O923" s="47"/>
      <c r="P923" s="71"/>
      <c r="Q923" s="47"/>
      <c r="R923" s="47"/>
      <c r="S923" s="47"/>
      <c r="T923" s="47"/>
      <c r="U923" s="47"/>
      <c r="V923" s="47"/>
      <c r="W923" s="47"/>
      <c r="X923" s="47"/>
      <c r="Y923" s="47"/>
      <c r="Z923" s="47"/>
    </row>
    <row r="924" spans="1:26" ht="15.75" customHeight="1">
      <c r="A924" s="71"/>
      <c r="B924" s="47"/>
      <c r="C924" s="47"/>
      <c r="D924" s="47"/>
      <c r="E924" s="47"/>
      <c r="F924" s="47"/>
      <c r="G924" s="47"/>
      <c r="H924" s="47"/>
      <c r="I924" s="47"/>
      <c r="J924" s="47"/>
      <c r="K924" s="47"/>
      <c r="L924" s="47"/>
      <c r="M924" s="47"/>
      <c r="N924" s="47"/>
      <c r="O924" s="47"/>
      <c r="P924" s="71"/>
      <c r="Q924" s="47"/>
      <c r="R924" s="47"/>
      <c r="S924" s="47"/>
      <c r="T924" s="47"/>
      <c r="U924" s="47"/>
      <c r="V924" s="47"/>
      <c r="W924" s="47"/>
      <c r="X924" s="47"/>
      <c r="Y924" s="47"/>
      <c r="Z924" s="47"/>
    </row>
    <row r="925" spans="1:26" ht="15.75" customHeight="1">
      <c r="A925" s="71"/>
      <c r="B925" s="47"/>
      <c r="C925" s="47"/>
      <c r="D925" s="47"/>
      <c r="E925" s="47"/>
      <c r="F925" s="47"/>
      <c r="G925" s="47"/>
      <c r="H925" s="47"/>
      <c r="I925" s="47"/>
      <c r="J925" s="47"/>
      <c r="K925" s="47"/>
      <c r="L925" s="47"/>
      <c r="M925" s="47"/>
      <c r="N925" s="47"/>
      <c r="O925" s="47"/>
      <c r="P925" s="71"/>
      <c r="Q925" s="47"/>
      <c r="R925" s="47"/>
      <c r="S925" s="47"/>
      <c r="T925" s="47"/>
      <c r="U925" s="47"/>
      <c r="V925" s="47"/>
      <c r="W925" s="47"/>
      <c r="X925" s="47"/>
      <c r="Y925" s="47"/>
      <c r="Z925" s="47"/>
    </row>
    <row r="926" spans="1:26" ht="15.75" customHeight="1">
      <c r="A926" s="71"/>
      <c r="B926" s="47"/>
      <c r="C926" s="47"/>
      <c r="D926" s="47"/>
      <c r="E926" s="47"/>
      <c r="F926" s="47"/>
      <c r="G926" s="47"/>
      <c r="H926" s="47"/>
      <c r="I926" s="47"/>
      <c r="J926" s="47"/>
      <c r="K926" s="47"/>
      <c r="L926" s="47"/>
      <c r="M926" s="47"/>
      <c r="N926" s="47"/>
      <c r="O926" s="47"/>
      <c r="P926" s="71"/>
      <c r="Q926" s="47"/>
      <c r="R926" s="47"/>
      <c r="S926" s="47"/>
      <c r="T926" s="47"/>
      <c r="U926" s="47"/>
      <c r="V926" s="47"/>
      <c r="W926" s="47"/>
      <c r="X926" s="47"/>
      <c r="Y926" s="47"/>
      <c r="Z926" s="47"/>
    </row>
    <row r="927" spans="1:26" ht="15.75" customHeight="1">
      <c r="A927" s="71"/>
      <c r="B927" s="47"/>
      <c r="C927" s="47"/>
      <c r="D927" s="47"/>
      <c r="E927" s="47"/>
      <c r="F927" s="47"/>
      <c r="G927" s="47"/>
      <c r="H927" s="47"/>
      <c r="I927" s="47"/>
      <c r="J927" s="47"/>
      <c r="K927" s="47"/>
      <c r="L927" s="47"/>
      <c r="M927" s="47"/>
      <c r="N927" s="47"/>
      <c r="O927" s="47"/>
      <c r="P927" s="71"/>
      <c r="Q927" s="47"/>
      <c r="R927" s="47"/>
      <c r="S927" s="47"/>
      <c r="T927" s="47"/>
      <c r="U927" s="47"/>
      <c r="V927" s="47"/>
      <c r="W927" s="47"/>
      <c r="X927" s="47"/>
      <c r="Y927" s="47"/>
      <c r="Z927" s="47"/>
    </row>
    <row r="928" spans="1:26" ht="15.75" customHeight="1">
      <c r="A928" s="71"/>
      <c r="B928" s="47"/>
      <c r="C928" s="47"/>
      <c r="D928" s="47"/>
      <c r="E928" s="47"/>
      <c r="F928" s="47"/>
      <c r="G928" s="47"/>
      <c r="H928" s="47"/>
      <c r="I928" s="47"/>
      <c r="J928" s="47"/>
      <c r="K928" s="47"/>
      <c r="L928" s="47"/>
      <c r="M928" s="47"/>
      <c r="N928" s="47"/>
      <c r="O928" s="47"/>
      <c r="P928" s="71"/>
      <c r="Q928" s="47"/>
      <c r="R928" s="47"/>
      <c r="S928" s="47"/>
      <c r="T928" s="47"/>
      <c r="U928" s="47"/>
      <c r="V928" s="47"/>
      <c r="W928" s="47"/>
      <c r="X928" s="47"/>
      <c r="Y928" s="47"/>
      <c r="Z928" s="47"/>
    </row>
    <row r="929" spans="1:26" ht="15.75" customHeight="1">
      <c r="A929" s="71"/>
      <c r="B929" s="47"/>
      <c r="C929" s="47"/>
      <c r="D929" s="47"/>
      <c r="E929" s="47"/>
      <c r="F929" s="47"/>
      <c r="G929" s="47"/>
      <c r="H929" s="47"/>
      <c r="I929" s="47"/>
      <c r="J929" s="47"/>
      <c r="K929" s="47"/>
      <c r="L929" s="47"/>
      <c r="M929" s="47"/>
      <c r="N929" s="47"/>
      <c r="O929" s="47"/>
      <c r="P929" s="71"/>
      <c r="Q929" s="47"/>
      <c r="R929" s="47"/>
      <c r="S929" s="47"/>
      <c r="T929" s="47"/>
      <c r="U929" s="47"/>
      <c r="V929" s="47"/>
      <c r="W929" s="47"/>
      <c r="X929" s="47"/>
      <c r="Y929" s="47"/>
      <c r="Z929" s="47"/>
    </row>
    <row r="930" spans="1:26" ht="15.75" customHeight="1">
      <c r="A930" s="71"/>
      <c r="B930" s="47"/>
      <c r="C930" s="47"/>
      <c r="D930" s="47"/>
      <c r="E930" s="47"/>
      <c r="F930" s="47"/>
      <c r="G930" s="47"/>
      <c r="H930" s="47"/>
      <c r="I930" s="47"/>
      <c r="J930" s="47"/>
      <c r="K930" s="47"/>
      <c r="L930" s="47"/>
      <c r="M930" s="47"/>
      <c r="N930" s="47"/>
      <c r="O930" s="47"/>
      <c r="P930" s="71"/>
      <c r="Q930" s="47"/>
      <c r="R930" s="47"/>
      <c r="S930" s="47"/>
      <c r="T930" s="47"/>
      <c r="U930" s="47"/>
      <c r="V930" s="47"/>
      <c r="W930" s="47"/>
      <c r="X930" s="47"/>
      <c r="Y930" s="47"/>
      <c r="Z930" s="47"/>
    </row>
    <row r="931" spans="1:26" ht="15.75" customHeight="1">
      <c r="A931" s="71"/>
      <c r="B931" s="47"/>
      <c r="C931" s="47"/>
      <c r="D931" s="47"/>
      <c r="E931" s="47"/>
      <c r="F931" s="47"/>
      <c r="G931" s="47"/>
      <c r="H931" s="47"/>
      <c r="I931" s="47"/>
      <c r="J931" s="47"/>
      <c r="K931" s="47"/>
      <c r="L931" s="47"/>
      <c r="M931" s="47"/>
      <c r="N931" s="47"/>
      <c r="O931" s="47"/>
      <c r="P931" s="71"/>
      <c r="Q931" s="47"/>
      <c r="R931" s="47"/>
      <c r="S931" s="47"/>
      <c r="T931" s="47"/>
      <c r="U931" s="47"/>
      <c r="V931" s="47"/>
      <c r="W931" s="47"/>
      <c r="X931" s="47"/>
      <c r="Y931" s="47"/>
      <c r="Z931" s="47"/>
    </row>
    <row r="932" spans="1:26" ht="15.75" customHeight="1">
      <c r="A932" s="71"/>
      <c r="B932" s="47"/>
      <c r="C932" s="47"/>
      <c r="D932" s="47"/>
      <c r="E932" s="47"/>
      <c r="F932" s="47"/>
      <c r="G932" s="47"/>
      <c r="H932" s="47"/>
      <c r="I932" s="47"/>
      <c r="J932" s="47"/>
      <c r="K932" s="47"/>
      <c r="L932" s="47"/>
      <c r="M932" s="47"/>
      <c r="N932" s="47"/>
      <c r="O932" s="47"/>
      <c r="P932" s="71"/>
      <c r="Q932" s="47"/>
      <c r="R932" s="47"/>
      <c r="S932" s="47"/>
      <c r="T932" s="47"/>
      <c r="U932" s="47"/>
      <c r="V932" s="47"/>
      <c r="W932" s="47"/>
      <c r="X932" s="47"/>
      <c r="Y932" s="47"/>
      <c r="Z932" s="47"/>
    </row>
    <row r="933" spans="1:26" ht="15.75" customHeight="1">
      <c r="A933" s="71"/>
      <c r="B933" s="47"/>
      <c r="C933" s="47"/>
      <c r="D933" s="47"/>
      <c r="E933" s="47"/>
      <c r="F933" s="47"/>
      <c r="G933" s="47"/>
      <c r="H933" s="47"/>
      <c r="I933" s="47"/>
      <c r="J933" s="47"/>
      <c r="K933" s="47"/>
      <c r="L933" s="47"/>
      <c r="M933" s="47"/>
      <c r="N933" s="47"/>
      <c r="O933" s="47"/>
      <c r="P933" s="71"/>
      <c r="Q933" s="47"/>
      <c r="R933" s="47"/>
      <c r="S933" s="47"/>
      <c r="T933" s="47"/>
      <c r="U933" s="47"/>
      <c r="V933" s="47"/>
      <c r="W933" s="47"/>
      <c r="X933" s="47"/>
      <c r="Y933" s="47"/>
      <c r="Z933" s="47"/>
    </row>
    <row r="934" spans="1:26" ht="15.75" customHeight="1">
      <c r="A934" s="71"/>
      <c r="B934" s="47"/>
      <c r="C934" s="47"/>
      <c r="D934" s="47"/>
      <c r="E934" s="47"/>
      <c r="F934" s="47"/>
      <c r="G934" s="47"/>
      <c r="H934" s="47"/>
      <c r="I934" s="47"/>
      <c r="J934" s="47"/>
      <c r="K934" s="47"/>
      <c r="L934" s="47"/>
      <c r="M934" s="47"/>
      <c r="N934" s="47"/>
      <c r="O934" s="47"/>
      <c r="P934" s="71"/>
      <c r="Q934" s="47"/>
      <c r="R934" s="47"/>
      <c r="S934" s="47"/>
      <c r="T934" s="47"/>
      <c r="U934" s="47"/>
      <c r="V934" s="47"/>
      <c r="W934" s="47"/>
      <c r="X934" s="47"/>
      <c r="Y934" s="47"/>
      <c r="Z934" s="47"/>
    </row>
    <row r="935" spans="1:26" ht="15.75" customHeight="1">
      <c r="A935" s="71"/>
      <c r="B935" s="47"/>
      <c r="C935" s="47"/>
      <c r="D935" s="47"/>
      <c r="E935" s="47"/>
      <c r="F935" s="47"/>
      <c r="G935" s="47"/>
      <c r="H935" s="47"/>
      <c r="I935" s="47"/>
      <c r="J935" s="47"/>
      <c r="K935" s="47"/>
      <c r="L935" s="47"/>
      <c r="M935" s="47"/>
      <c r="N935" s="47"/>
      <c r="O935" s="47"/>
      <c r="P935" s="71"/>
      <c r="Q935" s="47"/>
      <c r="R935" s="47"/>
      <c r="S935" s="47"/>
      <c r="T935" s="47"/>
      <c r="U935" s="47"/>
      <c r="V935" s="47"/>
      <c r="W935" s="47"/>
      <c r="X935" s="47"/>
      <c r="Y935" s="47"/>
      <c r="Z935" s="47"/>
    </row>
    <row r="936" spans="1:26" ht="15.75" customHeight="1">
      <c r="A936" s="71"/>
      <c r="B936" s="47"/>
      <c r="C936" s="47"/>
      <c r="D936" s="47"/>
      <c r="E936" s="47"/>
      <c r="F936" s="47"/>
      <c r="G936" s="47"/>
      <c r="H936" s="47"/>
      <c r="I936" s="47"/>
      <c r="J936" s="47"/>
      <c r="K936" s="47"/>
      <c r="L936" s="47"/>
      <c r="M936" s="47"/>
      <c r="N936" s="47"/>
      <c r="O936" s="47"/>
      <c r="P936" s="71"/>
      <c r="Q936" s="47"/>
      <c r="R936" s="47"/>
      <c r="S936" s="47"/>
      <c r="T936" s="47"/>
      <c r="U936" s="47"/>
      <c r="V936" s="47"/>
      <c r="W936" s="47"/>
      <c r="X936" s="47"/>
      <c r="Y936" s="47"/>
      <c r="Z936" s="47"/>
    </row>
    <row r="937" spans="1:26" ht="15.75" customHeight="1">
      <c r="A937" s="71"/>
      <c r="B937" s="47"/>
      <c r="C937" s="47"/>
      <c r="D937" s="47"/>
      <c r="E937" s="47"/>
      <c r="F937" s="47"/>
      <c r="G937" s="47"/>
      <c r="H937" s="47"/>
      <c r="I937" s="47"/>
      <c r="J937" s="47"/>
      <c r="K937" s="47"/>
      <c r="L937" s="47"/>
      <c r="M937" s="47"/>
      <c r="N937" s="47"/>
      <c r="O937" s="47"/>
      <c r="P937" s="71"/>
      <c r="Q937" s="47"/>
      <c r="R937" s="47"/>
      <c r="S937" s="47"/>
      <c r="T937" s="47"/>
      <c r="U937" s="47"/>
      <c r="V937" s="47"/>
      <c r="W937" s="47"/>
      <c r="X937" s="47"/>
      <c r="Y937" s="47"/>
      <c r="Z937" s="47"/>
    </row>
    <row r="938" spans="1:26" ht="15.75" customHeight="1">
      <c r="A938" s="71"/>
      <c r="B938" s="47"/>
      <c r="C938" s="47"/>
      <c r="D938" s="47"/>
      <c r="E938" s="47"/>
      <c r="F938" s="47"/>
      <c r="G938" s="47"/>
      <c r="H938" s="47"/>
      <c r="I938" s="47"/>
      <c r="J938" s="47"/>
      <c r="K938" s="47"/>
      <c r="L938" s="47"/>
      <c r="M938" s="47"/>
      <c r="N938" s="47"/>
      <c r="O938" s="47"/>
      <c r="P938" s="71"/>
      <c r="Q938" s="47"/>
      <c r="R938" s="47"/>
      <c r="S938" s="47"/>
      <c r="T938" s="47"/>
      <c r="U938" s="47"/>
      <c r="V938" s="47"/>
      <c r="W938" s="47"/>
      <c r="X938" s="47"/>
      <c r="Y938" s="47"/>
      <c r="Z938" s="47"/>
    </row>
    <row r="939" spans="1:26" ht="15.75" customHeight="1">
      <c r="A939" s="71"/>
      <c r="B939" s="47"/>
      <c r="C939" s="47"/>
      <c r="D939" s="47"/>
      <c r="E939" s="47"/>
      <c r="F939" s="47"/>
      <c r="G939" s="47"/>
      <c r="H939" s="47"/>
      <c r="I939" s="47"/>
      <c r="J939" s="47"/>
      <c r="K939" s="47"/>
      <c r="L939" s="47"/>
      <c r="M939" s="47"/>
      <c r="N939" s="47"/>
      <c r="O939" s="47"/>
      <c r="P939" s="71"/>
      <c r="Q939" s="47"/>
      <c r="R939" s="47"/>
      <c r="S939" s="47"/>
      <c r="T939" s="47"/>
      <c r="U939" s="47"/>
      <c r="V939" s="47"/>
      <c r="W939" s="47"/>
      <c r="X939" s="47"/>
      <c r="Y939" s="47"/>
      <c r="Z939" s="47"/>
    </row>
    <row r="940" spans="1:26" ht="15.75" customHeight="1">
      <c r="A940" s="71"/>
      <c r="B940" s="47"/>
      <c r="C940" s="47"/>
      <c r="D940" s="47"/>
      <c r="E940" s="47"/>
      <c r="F940" s="47"/>
      <c r="G940" s="47"/>
      <c r="H940" s="47"/>
      <c r="I940" s="47"/>
      <c r="J940" s="47"/>
      <c r="K940" s="47"/>
      <c r="L940" s="47"/>
      <c r="M940" s="47"/>
      <c r="N940" s="47"/>
      <c r="O940" s="47"/>
      <c r="P940" s="71"/>
      <c r="Q940" s="47"/>
      <c r="R940" s="47"/>
      <c r="S940" s="47"/>
      <c r="T940" s="47"/>
      <c r="U940" s="47"/>
      <c r="V940" s="47"/>
      <c r="W940" s="47"/>
      <c r="X940" s="47"/>
      <c r="Y940" s="47"/>
      <c r="Z940" s="47"/>
    </row>
    <row r="941" spans="1:26" ht="15.75" customHeight="1">
      <c r="A941" s="71"/>
      <c r="B941" s="47"/>
      <c r="C941" s="47"/>
      <c r="D941" s="47"/>
      <c r="E941" s="47"/>
      <c r="F941" s="47"/>
      <c r="G941" s="47"/>
      <c r="H941" s="47"/>
      <c r="I941" s="47"/>
      <c r="J941" s="47"/>
      <c r="K941" s="47"/>
      <c r="L941" s="47"/>
      <c r="M941" s="47"/>
      <c r="N941" s="47"/>
      <c r="O941" s="47"/>
      <c r="P941" s="71"/>
      <c r="Q941" s="47"/>
      <c r="R941" s="47"/>
      <c r="S941" s="47"/>
      <c r="T941" s="47"/>
      <c r="U941" s="47"/>
      <c r="V941" s="47"/>
      <c r="W941" s="47"/>
      <c r="X941" s="47"/>
      <c r="Y941" s="47"/>
      <c r="Z941" s="47"/>
    </row>
    <row r="942" spans="1:26" ht="15.75" customHeight="1">
      <c r="A942" s="71"/>
      <c r="B942" s="47"/>
      <c r="C942" s="47"/>
      <c r="D942" s="47"/>
      <c r="E942" s="47"/>
      <c r="F942" s="47"/>
      <c r="G942" s="47"/>
      <c r="H942" s="47"/>
      <c r="I942" s="47"/>
      <c r="J942" s="47"/>
      <c r="K942" s="47"/>
      <c r="L942" s="47"/>
      <c r="M942" s="47"/>
      <c r="N942" s="47"/>
      <c r="O942" s="47"/>
      <c r="P942" s="71"/>
      <c r="Q942" s="47"/>
      <c r="R942" s="47"/>
      <c r="S942" s="47"/>
      <c r="T942" s="47"/>
      <c r="U942" s="47"/>
      <c r="V942" s="47"/>
      <c r="W942" s="47"/>
      <c r="X942" s="47"/>
      <c r="Y942" s="47"/>
      <c r="Z942" s="47"/>
    </row>
    <row r="943" spans="1:26" ht="15.75" customHeight="1">
      <c r="A943" s="71"/>
      <c r="B943" s="47"/>
      <c r="C943" s="47"/>
      <c r="D943" s="47"/>
      <c r="E943" s="47"/>
      <c r="F943" s="47"/>
      <c r="G943" s="47"/>
      <c r="H943" s="47"/>
      <c r="I943" s="47"/>
      <c r="J943" s="47"/>
      <c r="K943" s="47"/>
      <c r="L943" s="47"/>
      <c r="M943" s="47"/>
      <c r="N943" s="47"/>
      <c r="O943" s="47"/>
      <c r="P943" s="71"/>
      <c r="Q943" s="47"/>
      <c r="R943" s="47"/>
      <c r="S943" s="47"/>
      <c r="T943" s="47"/>
      <c r="U943" s="47"/>
      <c r="V943" s="47"/>
      <c r="W943" s="47"/>
      <c r="X943" s="47"/>
      <c r="Y943" s="47"/>
      <c r="Z943" s="47"/>
    </row>
    <row r="944" spans="1:26" ht="15.75" customHeight="1">
      <c r="A944" s="71"/>
      <c r="B944" s="47"/>
      <c r="C944" s="47"/>
      <c r="D944" s="47"/>
      <c r="E944" s="47"/>
      <c r="F944" s="47"/>
      <c r="G944" s="47"/>
      <c r="H944" s="47"/>
      <c r="I944" s="47"/>
      <c r="J944" s="47"/>
      <c r="K944" s="47"/>
      <c r="L944" s="47"/>
      <c r="M944" s="47"/>
      <c r="N944" s="47"/>
      <c r="O944" s="47"/>
      <c r="P944" s="71"/>
      <c r="Q944" s="47"/>
      <c r="R944" s="47"/>
      <c r="S944" s="47"/>
      <c r="T944" s="47"/>
      <c r="U944" s="47"/>
      <c r="V944" s="47"/>
      <c r="W944" s="47"/>
      <c r="X944" s="47"/>
      <c r="Y944" s="47"/>
      <c r="Z944" s="47"/>
    </row>
    <row r="945" spans="1:26" ht="15.75" customHeight="1">
      <c r="A945" s="71"/>
      <c r="B945" s="47"/>
      <c r="C945" s="47"/>
      <c r="D945" s="47"/>
      <c r="E945" s="47"/>
      <c r="F945" s="47"/>
      <c r="G945" s="47"/>
      <c r="H945" s="47"/>
      <c r="I945" s="47"/>
      <c r="J945" s="47"/>
      <c r="K945" s="47"/>
      <c r="L945" s="47"/>
      <c r="M945" s="47"/>
      <c r="N945" s="47"/>
      <c r="O945" s="47"/>
      <c r="P945" s="71"/>
      <c r="Q945" s="47"/>
      <c r="R945" s="47"/>
      <c r="S945" s="47"/>
      <c r="T945" s="47"/>
      <c r="U945" s="47"/>
      <c r="V945" s="47"/>
      <c r="W945" s="47"/>
      <c r="X945" s="47"/>
      <c r="Y945" s="47"/>
      <c r="Z945" s="47"/>
    </row>
    <row r="946" spans="1:26" ht="15.75" customHeight="1">
      <c r="A946" s="71"/>
      <c r="B946" s="47"/>
      <c r="C946" s="47"/>
      <c r="D946" s="47"/>
      <c r="E946" s="47"/>
      <c r="F946" s="47"/>
      <c r="G946" s="47"/>
      <c r="H946" s="47"/>
      <c r="I946" s="47"/>
      <c r="J946" s="47"/>
      <c r="K946" s="47"/>
      <c r="L946" s="47"/>
      <c r="M946" s="47"/>
      <c r="N946" s="47"/>
      <c r="O946" s="47"/>
      <c r="P946" s="71"/>
      <c r="Q946" s="47"/>
      <c r="R946" s="47"/>
      <c r="S946" s="47"/>
      <c r="T946" s="47"/>
      <c r="U946" s="47"/>
      <c r="V946" s="47"/>
      <c r="W946" s="47"/>
      <c r="X946" s="47"/>
      <c r="Y946" s="47"/>
      <c r="Z946" s="47"/>
    </row>
    <row r="947" spans="1:26" ht="15.75" customHeight="1">
      <c r="A947" s="71"/>
      <c r="B947" s="47"/>
      <c r="C947" s="47"/>
      <c r="D947" s="47"/>
      <c r="E947" s="47"/>
      <c r="F947" s="47"/>
      <c r="G947" s="47"/>
      <c r="H947" s="47"/>
      <c r="I947" s="47"/>
      <c r="J947" s="47"/>
      <c r="K947" s="47"/>
      <c r="L947" s="47"/>
      <c r="M947" s="47"/>
      <c r="N947" s="47"/>
      <c r="O947" s="47"/>
      <c r="P947" s="71"/>
      <c r="Q947" s="47"/>
      <c r="R947" s="47"/>
      <c r="S947" s="47"/>
      <c r="T947" s="47"/>
      <c r="U947" s="47"/>
      <c r="V947" s="47"/>
      <c r="W947" s="47"/>
      <c r="X947" s="47"/>
      <c r="Y947" s="47"/>
      <c r="Z947" s="47"/>
    </row>
    <row r="948" spans="1:26" ht="15.75" customHeight="1">
      <c r="A948" s="71"/>
      <c r="B948" s="47"/>
      <c r="C948" s="47"/>
      <c r="D948" s="47"/>
      <c r="E948" s="47"/>
      <c r="F948" s="47"/>
      <c r="G948" s="47"/>
      <c r="H948" s="47"/>
      <c r="I948" s="47"/>
      <c r="J948" s="47"/>
      <c r="K948" s="47"/>
      <c r="L948" s="47"/>
      <c r="M948" s="47"/>
      <c r="N948" s="47"/>
      <c r="O948" s="47"/>
      <c r="P948" s="71"/>
      <c r="Q948" s="47"/>
      <c r="R948" s="47"/>
      <c r="S948" s="47"/>
      <c r="T948" s="47"/>
      <c r="U948" s="47"/>
      <c r="V948" s="47"/>
      <c r="W948" s="47"/>
      <c r="X948" s="47"/>
      <c r="Y948" s="47"/>
      <c r="Z948" s="47"/>
    </row>
    <row r="949" spans="1:26" ht="15.75" customHeight="1">
      <c r="A949" s="71"/>
      <c r="B949" s="47"/>
      <c r="C949" s="47"/>
      <c r="D949" s="47"/>
      <c r="E949" s="47"/>
      <c r="F949" s="47"/>
      <c r="G949" s="47"/>
      <c r="H949" s="47"/>
      <c r="I949" s="47"/>
      <c r="J949" s="47"/>
      <c r="K949" s="47"/>
      <c r="L949" s="47"/>
      <c r="M949" s="47"/>
      <c r="N949" s="47"/>
      <c r="O949" s="47"/>
      <c r="P949" s="71"/>
      <c r="Q949" s="47"/>
      <c r="R949" s="47"/>
      <c r="S949" s="47"/>
      <c r="T949" s="47"/>
      <c r="U949" s="47"/>
      <c r="V949" s="47"/>
      <c r="W949" s="47"/>
      <c r="X949" s="47"/>
      <c r="Y949" s="47"/>
      <c r="Z949" s="47"/>
    </row>
    <row r="950" spans="1:26" ht="15.75" customHeight="1">
      <c r="A950" s="71"/>
      <c r="B950" s="47"/>
      <c r="C950" s="47"/>
      <c r="D950" s="47"/>
      <c r="E950" s="47"/>
      <c r="F950" s="47"/>
      <c r="G950" s="47"/>
      <c r="H950" s="47"/>
      <c r="I950" s="47"/>
      <c r="J950" s="47"/>
      <c r="K950" s="47"/>
      <c r="L950" s="47"/>
      <c r="M950" s="47"/>
      <c r="N950" s="47"/>
      <c r="O950" s="47"/>
      <c r="P950" s="71"/>
      <c r="Q950" s="47"/>
      <c r="R950" s="47"/>
      <c r="S950" s="47"/>
      <c r="T950" s="47"/>
      <c r="U950" s="47"/>
      <c r="V950" s="47"/>
      <c r="W950" s="47"/>
      <c r="X950" s="47"/>
      <c r="Y950" s="47"/>
      <c r="Z950" s="47"/>
    </row>
    <row r="951" spans="1:26" ht="15.75" customHeight="1">
      <c r="A951" s="71"/>
      <c r="B951" s="47"/>
      <c r="C951" s="47"/>
      <c r="D951" s="47"/>
      <c r="E951" s="47"/>
      <c r="F951" s="47"/>
      <c r="G951" s="47"/>
      <c r="H951" s="47"/>
      <c r="I951" s="47"/>
      <c r="J951" s="47"/>
      <c r="K951" s="47"/>
      <c r="L951" s="47"/>
      <c r="M951" s="47"/>
      <c r="N951" s="47"/>
      <c r="O951" s="47"/>
      <c r="P951" s="71"/>
      <c r="Q951" s="47"/>
      <c r="R951" s="47"/>
      <c r="S951" s="47"/>
      <c r="T951" s="47"/>
      <c r="U951" s="47"/>
      <c r="V951" s="47"/>
      <c r="W951" s="47"/>
      <c r="X951" s="47"/>
      <c r="Y951" s="47"/>
      <c r="Z951" s="47"/>
    </row>
    <row r="952" spans="1:26" ht="15.75" customHeight="1">
      <c r="A952" s="71"/>
      <c r="B952" s="47"/>
      <c r="C952" s="47"/>
      <c r="D952" s="47"/>
      <c r="E952" s="47"/>
      <c r="F952" s="47"/>
      <c r="G952" s="47"/>
      <c r="H952" s="47"/>
      <c r="I952" s="47"/>
      <c r="J952" s="47"/>
      <c r="K952" s="47"/>
      <c r="L952" s="47"/>
      <c r="M952" s="47"/>
      <c r="N952" s="47"/>
      <c r="O952" s="47"/>
      <c r="P952" s="71"/>
      <c r="Q952" s="47"/>
      <c r="R952" s="47"/>
      <c r="S952" s="47"/>
      <c r="T952" s="47"/>
      <c r="U952" s="47"/>
      <c r="V952" s="47"/>
      <c r="W952" s="47"/>
      <c r="X952" s="47"/>
      <c r="Y952" s="47"/>
      <c r="Z952" s="47"/>
    </row>
    <row r="953" spans="1:26" ht="15.75" customHeight="1">
      <c r="A953" s="71"/>
      <c r="B953" s="47"/>
      <c r="C953" s="47"/>
      <c r="D953" s="47"/>
      <c r="E953" s="47"/>
      <c r="F953" s="47"/>
      <c r="G953" s="47"/>
      <c r="H953" s="47"/>
      <c r="I953" s="47"/>
      <c r="J953" s="47"/>
      <c r="K953" s="47"/>
      <c r="L953" s="47"/>
      <c r="M953" s="47"/>
      <c r="N953" s="47"/>
      <c r="O953" s="47"/>
      <c r="P953" s="71"/>
      <c r="Q953" s="47"/>
      <c r="R953" s="47"/>
      <c r="S953" s="47"/>
      <c r="T953" s="47"/>
      <c r="U953" s="47"/>
      <c r="V953" s="47"/>
      <c r="W953" s="47"/>
      <c r="X953" s="47"/>
      <c r="Y953" s="47"/>
      <c r="Z953" s="47"/>
    </row>
    <row r="954" spans="1:26" ht="15.75" customHeight="1">
      <c r="A954" s="71"/>
      <c r="B954" s="47"/>
      <c r="C954" s="47"/>
      <c r="D954" s="47"/>
      <c r="E954" s="47"/>
      <c r="F954" s="47"/>
      <c r="G954" s="47"/>
      <c r="H954" s="47"/>
      <c r="I954" s="47"/>
      <c r="J954" s="47"/>
      <c r="K954" s="47"/>
      <c r="L954" s="47"/>
      <c r="M954" s="47"/>
      <c r="N954" s="47"/>
      <c r="O954" s="47"/>
      <c r="P954" s="71"/>
      <c r="Q954" s="47"/>
      <c r="R954" s="47"/>
      <c r="S954" s="47"/>
      <c r="T954" s="47"/>
      <c r="U954" s="47"/>
      <c r="V954" s="47"/>
      <c r="W954" s="47"/>
      <c r="X954" s="47"/>
      <c r="Y954" s="47"/>
      <c r="Z954" s="47"/>
    </row>
    <row r="955" spans="1:26" ht="15.75" customHeight="1">
      <c r="A955" s="71"/>
      <c r="B955" s="47"/>
      <c r="C955" s="47"/>
      <c r="D955" s="47"/>
      <c r="E955" s="47"/>
      <c r="F955" s="47"/>
      <c r="G955" s="47"/>
      <c r="H955" s="47"/>
      <c r="I955" s="47"/>
      <c r="J955" s="47"/>
      <c r="K955" s="47"/>
      <c r="L955" s="47"/>
      <c r="M955" s="47"/>
      <c r="N955" s="47"/>
      <c r="O955" s="47"/>
      <c r="P955" s="71"/>
      <c r="Q955" s="47"/>
      <c r="R955" s="47"/>
      <c r="S955" s="47"/>
      <c r="T955" s="47"/>
      <c r="U955" s="47"/>
      <c r="V955" s="47"/>
      <c r="W955" s="47"/>
      <c r="X955" s="47"/>
      <c r="Y955" s="47"/>
      <c r="Z955" s="47"/>
    </row>
    <row r="956" spans="1:26" ht="15.75" customHeight="1">
      <c r="A956" s="71"/>
      <c r="B956" s="47"/>
      <c r="C956" s="47"/>
      <c r="D956" s="47"/>
      <c r="E956" s="47"/>
      <c r="F956" s="47"/>
      <c r="G956" s="47"/>
      <c r="H956" s="47"/>
      <c r="I956" s="47"/>
      <c r="J956" s="47"/>
      <c r="K956" s="47"/>
      <c r="L956" s="47"/>
      <c r="M956" s="47"/>
      <c r="N956" s="47"/>
      <c r="O956" s="47"/>
      <c r="P956" s="71"/>
      <c r="Q956" s="47"/>
      <c r="R956" s="47"/>
      <c r="S956" s="47"/>
      <c r="T956" s="47"/>
      <c r="U956" s="47"/>
      <c r="V956" s="47"/>
      <c r="W956" s="47"/>
      <c r="X956" s="47"/>
      <c r="Y956" s="47"/>
      <c r="Z956" s="47"/>
    </row>
    <row r="957" spans="1:26" ht="15.75" customHeight="1">
      <c r="A957" s="71"/>
      <c r="B957" s="47"/>
      <c r="C957" s="47"/>
      <c r="D957" s="47"/>
      <c r="E957" s="47"/>
      <c r="F957" s="47"/>
      <c r="G957" s="47"/>
      <c r="H957" s="47"/>
      <c r="I957" s="47"/>
      <c r="J957" s="47"/>
      <c r="K957" s="47"/>
      <c r="L957" s="47"/>
      <c r="M957" s="47"/>
      <c r="N957" s="47"/>
      <c r="O957" s="47"/>
      <c r="P957" s="71"/>
      <c r="Q957" s="47"/>
      <c r="R957" s="47"/>
      <c r="S957" s="47"/>
      <c r="T957" s="47"/>
      <c r="U957" s="47"/>
      <c r="V957" s="47"/>
      <c r="W957" s="47"/>
      <c r="X957" s="47"/>
      <c r="Y957" s="47"/>
      <c r="Z957" s="47"/>
    </row>
    <row r="958" spans="1:26" ht="15.75" customHeight="1">
      <c r="A958" s="71"/>
      <c r="B958" s="47"/>
      <c r="C958" s="47"/>
      <c r="D958" s="47"/>
      <c r="E958" s="47"/>
      <c r="F958" s="47"/>
      <c r="G958" s="47"/>
      <c r="H958" s="47"/>
      <c r="I958" s="47"/>
      <c r="J958" s="47"/>
      <c r="K958" s="47"/>
      <c r="L958" s="47"/>
      <c r="M958" s="47"/>
      <c r="N958" s="47"/>
      <c r="O958" s="47"/>
      <c r="P958" s="71"/>
      <c r="Q958" s="47"/>
      <c r="R958" s="47"/>
      <c r="S958" s="47"/>
      <c r="T958" s="47"/>
      <c r="U958" s="47"/>
      <c r="V958" s="47"/>
      <c r="W958" s="47"/>
      <c r="X958" s="47"/>
      <c r="Y958" s="47"/>
      <c r="Z958" s="47"/>
    </row>
    <row r="959" spans="1:26" ht="15.75" customHeight="1">
      <c r="A959" s="71"/>
      <c r="B959" s="47"/>
      <c r="C959" s="47"/>
      <c r="D959" s="47"/>
      <c r="E959" s="47"/>
      <c r="F959" s="47"/>
      <c r="G959" s="47"/>
      <c r="H959" s="47"/>
      <c r="I959" s="47"/>
      <c r="J959" s="47"/>
      <c r="K959" s="47"/>
      <c r="L959" s="47"/>
      <c r="M959" s="47"/>
      <c r="N959" s="47"/>
      <c r="O959" s="47"/>
      <c r="P959" s="71"/>
      <c r="Q959" s="47"/>
      <c r="R959" s="47"/>
      <c r="S959" s="47"/>
      <c r="T959" s="47"/>
      <c r="U959" s="47"/>
      <c r="V959" s="47"/>
      <c r="W959" s="47"/>
      <c r="X959" s="47"/>
      <c r="Y959" s="47"/>
      <c r="Z959" s="47"/>
    </row>
    <row r="960" spans="1:26" ht="15.75" customHeight="1">
      <c r="A960" s="71"/>
      <c r="B960" s="47"/>
      <c r="C960" s="47"/>
      <c r="D960" s="47"/>
      <c r="E960" s="47"/>
      <c r="F960" s="47"/>
      <c r="G960" s="47"/>
      <c r="H960" s="47"/>
      <c r="I960" s="47"/>
      <c r="J960" s="47"/>
      <c r="K960" s="47"/>
      <c r="L960" s="47"/>
      <c r="M960" s="47"/>
      <c r="N960" s="47"/>
      <c r="O960" s="47"/>
      <c r="P960" s="71"/>
      <c r="Q960" s="47"/>
      <c r="R960" s="47"/>
      <c r="S960" s="47"/>
      <c r="T960" s="47"/>
      <c r="U960" s="47"/>
      <c r="V960" s="47"/>
      <c r="W960" s="47"/>
      <c r="X960" s="47"/>
      <c r="Y960" s="47"/>
      <c r="Z960" s="47"/>
    </row>
    <row r="961" spans="1:26" ht="15.75" customHeight="1">
      <c r="A961" s="71"/>
      <c r="B961" s="47"/>
      <c r="C961" s="47"/>
      <c r="D961" s="47"/>
      <c r="E961" s="47"/>
      <c r="F961" s="47"/>
      <c r="G961" s="47"/>
      <c r="H961" s="47"/>
      <c r="I961" s="47"/>
      <c r="J961" s="47"/>
      <c r="K961" s="47"/>
      <c r="L961" s="47"/>
      <c r="M961" s="47"/>
      <c r="N961" s="47"/>
      <c r="O961" s="47"/>
      <c r="P961" s="71"/>
      <c r="Q961" s="47"/>
      <c r="R961" s="47"/>
      <c r="S961" s="47"/>
      <c r="T961" s="47"/>
      <c r="U961" s="47"/>
      <c r="V961" s="47"/>
      <c r="W961" s="47"/>
      <c r="X961" s="47"/>
      <c r="Y961" s="47"/>
      <c r="Z961" s="47"/>
    </row>
    <row r="962" spans="1:26" ht="15.75" customHeight="1">
      <c r="A962" s="71"/>
      <c r="B962" s="47"/>
      <c r="C962" s="47"/>
      <c r="D962" s="47"/>
      <c r="E962" s="47"/>
      <c r="F962" s="47"/>
      <c r="G962" s="47"/>
      <c r="H962" s="47"/>
      <c r="I962" s="47"/>
      <c r="J962" s="47"/>
      <c r="K962" s="47"/>
      <c r="L962" s="47"/>
      <c r="M962" s="47"/>
      <c r="N962" s="47"/>
      <c r="O962" s="47"/>
      <c r="P962" s="71"/>
      <c r="Q962" s="47"/>
      <c r="R962" s="47"/>
      <c r="S962" s="47"/>
      <c r="T962" s="47"/>
      <c r="U962" s="47"/>
      <c r="V962" s="47"/>
      <c r="W962" s="47"/>
      <c r="X962" s="47"/>
      <c r="Y962" s="47"/>
      <c r="Z962" s="47"/>
    </row>
    <row r="963" spans="1:26" ht="15.75" customHeight="1">
      <c r="A963" s="71"/>
      <c r="B963" s="47"/>
      <c r="C963" s="47"/>
      <c r="D963" s="47"/>
      <c r="E963" s="47"/>
      <c r="F963" s="47"/>
      <c r="G963" s="47"/>
      <c r="H963" s="47"/>
      <c r="I963" s="47"/>
      <c r="J963" s="47"/>
      <c r="K963" s="47"/>
      <c r="L963" s="47"/>
      <c r="M963" s="47"/>
      <c r="N963" s="47"/>
      <c r="O963" s="47"/>
      <c r="P963" s="71"/>
      <c r="Q963" s="47"/>
      <c r="R963" s="47"/>
      <c r="S963" s="47"/>
      <c r="T963" s="47"/>
      <c r="U963" s="47"/>
      <c r="V963" s="47"/>
      <c r="W963" s="47"/>
      <c r="X963" s="47"/>
      <c r="Y963" s="47"/>
      <c r="Z963" s="47"/>
    </row>
    <row r="964" spans="1:26" ht="15.75" customHeight="1">
      <c r="A964" s="71"/>
      <c r="B964" s="47"/>
      <c r="C964" s="47"/>
      <c r="D964" s="47"/>
      <c r="E964" s="47"/>
      <c r="F964" s="47"/>
      <c r="G964" s="47"/>
      <c r="H964" s="47"/>
      <c r="I964" s="47"/>
      <c r="J964" s="47"/>
      <c r="K964" s="47"/>
      <c r="L964" s="47"/>
      <c r="M964" s="47"/>
      <c r="N964" s="47"/>
      <c r="O964" s="47"/>
      <c r="P964" s="71"/>
      <c r="Q964" s="47"/>
      <c r="R964" s="47"/>
      <c r="S964" s="47"/>
      <c r="T964" s="47"/>
      <c r="U964" s="47"/>
      <c r="V964" s="47"/>
      <c r="W964" s="47"/>
      <c r="X964" s="47"/>
      <c r="Y964" s="47"/>
      <c r="Z964" s="47"/>
    </row>
    <row r="965" spans="1:26" ht="15.75" customHeight="1">
      <c r="A965" s="71"/>
      <c r="B965" s="47"/>
      <c r="C965" s="47"/>
      <c r="D965" s="47"/>
      <c r="E965" s="47"/>
      <c r="F965" s="47"/>
      <c r="G965" s="47"/>
      <c r="H965" s="47"/>
      <c r="I965" s="47"/>
      <c r="J965" s="47"/>
      <c r="K965" s="47"/>
      <c r="L965" s="47"/>
      <c r="M965" s="47"/>
      <c r="N965" s="47"/>
      <c r="O965" s="47"/>
      <c r="P965" s="71"/>
      <c r="Q965" s="47"/>
      <c r="R965" s="47"/>
      <c r="S965" s="47"/>
      <c r="T965" s="47"/>
      <c r="U965" s="47"/>
      <c r="V965" s="47"/>
      <c r="W965" s="47"/>
      <c r="X965" s="47"/>
      <c r="Y965" s="47"/>
      <c r="Z965" s="47"/>
    </row>
    <row r="966" spans="1:26" ht="15.75" customHeight="1">
      <c r="A966" s="71"/>
      <c r="B966" s="47"/>
      <c r="C966" s="47"/>
      <c r="D966" s="47"/>
      <c r="E966" s="47"/>
      <c r="F966" s="47"/>
      <c r="G966" s="47"/>
      <c r="H966" s="47"/>
      <c r="I966" s="47"/>
      <c r="J966" s="47"/>
      <c r="K966" s="47"/>
      <c r="L966" s="47"/>
      <c r="M966" s="47"/>
      <c r="N966" s="47"/>
      <c r="O966" s="47"/>
      <c r="P966" s="71"/>
      <c r="Q966" s="47"/>
      <c r="R966" s="47"/>
      <c r="S966" s="47"/>
      <c r="T966" s="47"/>
      <c r="U966" s="47"/>
      <c r="V966" s="47"/>
      <c r="W966" s="47"/>
      <c r="X966" s="47"/>
      <c r="Y966" s="47"/>
      <c r="Z966" s="47"/>
    </row>
    <row r="967" spans="1:26" ht="15.75" customHeight="1">
      <c r="A967" s="71"/>
      <c r="B967" s="47"/>
      <c r="C967" s="47"/>
      <c r="D967" s="47"/>
      <c r="E967" s="47"/>
      <c r="F967" s="47"/>
      <c r="G967" s="47"/>
      <c r="H967" s="47"/>
      <c r="I967" s="47"/>
      <c r="J967" s="47"/>
      <c r="K967" s="47"/>
      <c r="L967" s="47"/>
      <c r="M967" s="47"/>
      <c r="N967" s="47"/>
      <c r="O967" s="47"/>
      <c r="P967" s="71"/>
      <c r="Q967" s="47"/>
      <c r="R967" s="47"/>
      <c r="S967" s="47"/>
      <c r="T967" s="47"/>
      <c r="U967" s="47"/>
      <c r="V967" s="47"/>
      <c r="W967" s="47"/>
      <c r="X967" s="47"/>
      <c r="Y967" s="47"/>
      <c r="Z967" s="47"/>
    </row>
    <row r="968" spans="1:26" ht="15.75" customHeight="1">
      <c r="A968" s="71"/>
      <c r="B968" s="47"/>
      <c r="C968" s="47"/>
      <c r="D968" s="47"/>
      <c r="E968" s="47"/>
      <c r="F968" s="47"/>
      <c r="G968" s="47"/>
      <c r="H968" s="47"/>
      <c r="I968" s="47"/>
      <c r="J968" s="47"/>
      <c r="K968" s="47"/>
      <c r="L968" s="47"/>
      <c r="M968" s="47"/>
      <c r="N968" s="47"/>
      <c r="O968" s="47"/>
      <c r="P968" s="71"/>
      <c r="Q968" s="47"/>
      <c r="R968" s="47"/>
      <c r="S968" s="47"/>
      <c r="T968" s="47"/>
      <c r="U968" s="47"/>
      <c r="V968" s="47"/>
      <c r="W968" s="47"/>
      <c r="X968" s="47"/>
      <c r="Y968" s="47"/>
      <c r="Z968" s="47"/>
    </row>
    <row r="969" spans="1:26" ht="15.75" customHeight="1">
      <c r="A969" s="71"/>
      <c r="B969" s="47"/>
      <c r="C969" s="47"/>
      <c r="D969" s="47"/>
      <c r="E969" s="47"/>
      <c r="F969" s="47"/>
      <c r="G969" s="47"/>
      <c r="H969" s="47"/>
      <c r="I969" s="47"/>
      <c r="J969" s="47"/>
      <c r="K969" s="47"/>
      <c r="L969" s="47"/>
      <c r="M969" s="47"/>
      <c r="N969" s="47"/>
      <c r="O969" s="47"/>
      <c r="P969" s="71"/>
      <c r="Q969" s="47"/>
      <c r="R969" s="47"/>
      <c r="S969" s="47"/>
      <c r="T969" s="47"/>
      <c r="U969" s="47"/>
      <c r="V969" s="47"/>
      <c r="W969" s="47"/>
      <c r="X969" s="47"/>
      <c r="Y969" s="47"/>
      <c r="Z969" s="47"/>
    </row>
    <row r="970" spans="1:26" ht="15.75" customHeight="1">
      <c r="A970" s="71"/>
      <c r="B970" s="47"/>
      <c r="C970" s="47"/>
      <c r="D970" s="47"/>
      <c r="E970" s="47"/>
      <c r="F970" s="47"/>
      <c r="G970" s="47"/>
      <c r="H970" s="47"/>
      <c r="I970" s="47"/>
      <c r="J970" s="47"/>
      <c r="K970" s="47"/>
      <c r="L970" s="47"/>
      <c r="M970" s="47"/>
      <c r="N970" s="47"/>
      <c r="O970" s="47"/>
      <c r="P970" s="71"/>
      <c r="Q970" s="47"/>
      <c r="R970" s="47"/>
      <c r="S970" s="47"/>
      <c r="T970" s="47"/>
      <c r="U970" s="47"/>
      <c r="V970" s="47"/>
      <c r="W970" s="47"/>
      <c r="X970" s="47"/>
      <c r="Y970" s="47"/>
      <c r="Z970" s="47"/>
    </row>
    <row r="971" spans="1:26" ht="15.75" customHeight="1">
      <c r="A971" s="71"/>
      <c r="B971" s="47"/>
      <c r="C971" s="47"/>
      <c r="D971" s="47"/>
      <c r="E971" s="47"/>
      <c r="F971" s="47"/>
      <c r="G971" s="47"/>
      <c r="H971" s="47"/>
      <c r="I971" s="47"/>
      <c r="J971" s="47"/>
      <c r="K971" s="47"/>
      <c r="L971" s="47"/>
      <c r="M971" s="47"/>
      <c r="N971" s="47"/>
      <c r="O971" s="47"/>
      <c r="P971" s="71"/>
      <c r="Q971" s="47"/>
      <c r="R971" s="47"/>
      <c r="S971" s="47"/>
      <c r="T971" s="47"/>
      <c r="U971" s="47"/>
      <c r="V971" s="47"/>
      <c r="W971" s="47"/>
      <c r="X971" s="47"/>
      <c r="Y971" s="47"/>
      <c r="Z971" s="47"/>
    </row>
    <row r="972" spans="1:26" ht="15.75" customHeight="1">
      <c r="A972" s="71"/>
      <c r="B972" s="47"/>
      <c r="C972" s="47"/>
      <c r="D972" s="47"/>
      <c r="E972" s="47"/>
      <c r="F972" s="47"/>
      <c r="G972" s="47"/>
      <c r="H972" s="47"/>
      <c r="I972" s="47"/>
      <c r="J972" s="47"/>
      <c r="K972" s="47"/>
      <c r="L972" s="47"/>
      <c r="M972" s="47"/>
      <c r="N972" s="47"/>
      <c r="O972" s="47"/>
      <c r="P972" s="71"/>
      <c r="Q972" s="47"/>
      <c r="R972" s="47"/>
      <c r="S972" s="47"/>
      <c r="T972" s="47"/>
      <c r="U972" s="47"/>
      <c r="V972" s="47"/>
      <c r="W972" s="47"/>
      <c r="X972" s="47"/>
      <c r="Y972" s="47"/>
      <c r="Z972" s="47"/>
    </row>
    <row r="973" spans="1:26" ht="15.75" customHeight="1">
      <c r="A973" s="71"/>
      <c r="B973" s="47"/>
      <c r="C973" s="47"/>
      <c r="D973" s="47"/>
      <c r="E973" s="47"/>
      <c r="F973" s="47"/>
      <c r="G973" s="47"/>
      <c r="H973" s="47"/>
      <c r="I973" s="47"/>
      <c r="J973" s="47"/>
      <c r="K973" s="47"/>
      <c r="L973" s="47"/>
      <c r="M973" s="47"/>
      <c r="N973" s="47"/>
      <c r="O973" s="47"/>
      <c r="P973" s="71"/>
      <c r="Q973" s="47"/>
      <c r="R973" s="47"/>
      <c r="S973" s="47"/>
      <c r="T973" s="47"/>
      <c r="U973" s="47"/>
      <c r="V973" s="47"/>
      <c r="W973" s="47"/>
      <c r="X973" s="47"/>
      <c r="Y973" s="47"/>
      <c r="Z973" s="47"/>
    </row>
    <row r="974" spans="1:26" ht="15.75" customHeight="1">
      <c r="A974" s="71"/>
      <c r="B974" s="47"/>
      <c r="C974" s="47"/>
      <c r="D974" s="47"/>
      <c r="E974" s="47"/>
      <c r="F974" s="47"/>
      <c r="G974" s="47"/>
      <c r="H974" s="47"/>
      <c r="I974" s="47"/>
      <c r="J974" s="47"/>
      <c r="K974" s="47"/>
      <c r="L974" s="47"/>
      <c r="M974" s="47"/>
      <c r="N974" s="47"/>
      <c r="O974" s="47"/>
      <c r="P974" s="71"/>
      <c r="Q974" s="47"/>
      <c r="R974" s="47"/>
      <c r="S974" s="47"/>
      <c r="T974" s="47"/>
      <c r="U974" s="47"/>
      <c r="V974" s="47"/>
      <c r="W974" s="47"/>
      <c r="X974" s="47"/>
      <c r="Y974" s="47"/>
      <c r="Z974" s="47"/>
    </row>
    <row r="975" spans="1:26" ht="15.75" customHeight="1">
      <c r="A975" s="71"/>
      <c r="B975" s="47"/>
      <c r="C975" s="47"/>
      <c r="D975" s="47"/>
      <c r="E975" s="47"/>
      <c r="F975" s="47"/>
      <c r="G975" s="47"/>
      <c r="H975" s="47"/>
      <c r="I975" s="47"/>
      <c r="J975" s="47"/>
      <c r="K975" s="47"/>
      <c r="L975" s="47"/>
      <c r="M975" s="47"/>
      <c r="N975" s="47"/>
      <c r="O975" s="47"/>
      <c r="P975" s="71"/>
      <c r="Q975" s="47"/>
      <c r="R975" s="47"/>
      <c r="S975" s="47"/>
      <c r="T975" s="47"/>
      <c r="U975" s="47"/>
      <c r="V975" s="47"/>
      <c r="W975" s="47"/>
      <c r="X975" s="47"/>
      <c r="Y975" s="47"/>
      <c r="Z975" s="47"/>
    </row>
    <row r="976" spans="1:26" ht="15.75" customHeight="1">
      <c r="A976" s="71"/>
      <c r="B976" s="47"/>
      <c r="C976" s="47"/>
      <c r="D976" s="47"/>
      <c r="E976" s="47"/>
      <c r="F976" s="47"/>
      <c r="G976" s="47"/>
      <c r="H976" s="47"/>
      <c r="I976" s="47"/>
      <c r="J976" s="47"/>
      <c r="K976" s="47"/>
      <c r="L976" s="47"/>
      <c r="M976" s="47"/>
      <c r="N976" s="47"/>
      <c r="O976" s="47"/>
      <c r="P976" s="71"/>
      <c r="Q976" s="47"/>
      <c r="R976" s="47"/>
      <c r="S976" s="47"/>
      <c r="T976" s="47"/>
      <c r="U976" s="47"/>
      <c r="V976" s="47"/>
      <c r="W976" s="47"/>
      <c r="X976" s="47"/>
      <c r="Y976" s="47"/>
      <c r="Z976" s="47"/>
    </row>
    <row r="977" spans="1:26" ht="15.75" customHeight="1">
      <c r="A977" s="71"/>
      <c r="B977" s="47"/>
      <c r="C977" s="47"/>
      <c r="D977" s="47"/>
      <c r="E977" s="47"/>
      <c r="F977" s="47"/>
      <c r="G977" s="47"/>
      <c r="H977" s="47"/>
      <c r="I977" s="47"/>
      <c r="J977" s="47"/>
      <c r="K977" s="47"/>
      <c r="L977" s="47"/>
      <c r="M977" s="47"/>
      <c r="N977" s="47"/>
      <c r="O977" s="47"/>
      <c r="P977" s="71"/>
      <c r="Q977" s="47"/>
      <c r="R977" s="47"/>
      <c r="S977" s="47"/>
      <c r="T977" s="47"/>
      <c r="U977" s="47"/>
      <c r="V977" s="47"/>
      <c r="W977" s="47"/>
      <c r="X977" s="47"/>
      <c r="Y977" s="47"/>
      <c r="Z977" s="47"/>
    </row>
    <row r="978" spans="1:26" ht="15.75" customHeight="1">
      <c r="A978" s="71"/>
      <c r="B978" s="47"/>
      <c r="C978" s="47"/>
      <c r="D978" s="47"/>
      <c r="E978" s="47"/>
      <c r="F978" s="47"/>
      <c r="G978" s="47"/>
      <c r="H978" s="47"/>
      <c r="I978" s="47"/>
      <c r="J978" s="47"/>
      <c r="K978" s="47"/>
      <c r="L978" s="47"/>
      <c r="M978" s="47"/>
      <c r="N978" s="47"/>
      <c r="O978" s="47"/>
      <c r="P978" s="71"/>
      <c r="Q978" s="47"/>
      <c r="R978" s="47"/>
      <c r="S978" s="47"/>
      <c r="T978" s="47"/>
      <c r="U978" s="47"/>
      <c r="V978" s="47"/>
      <c r="W978" s="47"/>
      <c r="X978" s="47"/>
      <c r="Y978" s="47"/>
      <c r="Z978" s="47"/>
    </row>
    <row r="979" spans="1:26" ht="15.75" customHeight="1">
      <c r="A979" s="71"/>
      <c r="B979" s="47"/>
      <c r="C979" s="47"/>
      <c r="D979" s="47"/>
      <c r="E979" s="47"/>
      <c r="F979" s="47"/>
      <c r="G979" s="47"/>
      <c r="H979" s="47"/>
      <c r="I979" s="47"/>
      <c r="J979" s="47"/>
      <c r="K979" s="47"/>
      <c r="L979" s="47"/>
      <c r="M979" s="47"/>
      <c r="N979" s="47"/>
      <c r="O979" s="47"/>
      <c r="P979" s="71"/>
      <c r="Q979" s="47"/>
      <c r="R979" s="47"/>
      <c r="S979" s="47"/>
      <c r="T979" s="47"/>
      <c r="U979" s="47"/>
      <c r="V979" s="47"/>
      <c r="W979" s="47"/>
      <c r="X979" s="47"/>
      <c r="Y979" s="47"/>
      <c r="Z979" s="47"/>
    </row>
    <row r="980" spans="1:26" ht="15.75" customHeight="1">
      <c r="A980" s="71"/>
      <c r="B980" s="47"/>
      <c r="C980" s="47"/>
      <c r="D980" s="47"/>
      <c r="E980" s="47"/>
      <c r="F980" s="47"/>
      <c r="G980" s="47"/>
      <c r="H980" s="47"/>
      <c r="I980" s="47"/>
      <c r="J980" s="47"/>
      <c r="K980" s="47"/>
      <c r="L980" s="47"/>
      <c r="M980" s="47"/>
      <c r="N980" s="47"/>
      <c r="O980" s="47"/>
      <c r="P980" s="71"/>
      <c r="Q980" s="47"/>
      <c r="R980" s="47"/>
      <c r="S980" s="47"/>
      <c r="T980" s="47"/>
      <c r="U980" s="47"/>
      <c r="V980" s="47"/>
      <c r="W980" s="47"/>
      <c r="X980" s="47"/>
      <c r="Y980" s="47"/>
      <c r="Z980" s="47"/>
    </row>
    <row r="981" spans="1:26" ht="15.75" customHeight="1">
      <c r="A981" s="71"/>
      <c r="B981" s="47"/>
      <c r="C981" s="47"/>
      <c r="D981" s="47"/>
      <c r="E981" s="47"/>
      <c r="F981" s="47"/>
      <c r="G981" s="47"/>
      <c r="H981" s="47"/>
      <c r="I981" s="47"/>
      <c r="J981" s="47"/>
      <c r="K981" s="47"/>
      <c r="L981" s="47"/>
      <c r="M981" s="47"/>
      <c r="N981" s="47"/>
      <c r="O981" s="47"/>
      <c r="P981" s="71"/>
      <c r="Q981" s="47"/>
      <c r="R981" s="47"/>
      <c r="S981" s="47"/>
      <c r="T981" s="47"/>
      <c r="U981" s="47"/>
      <c r="V981" s="47"/>
      <c r="W981" s="47"/>
      <c r="X981" s="47"/>
      <c r="Y981" s="47"/>
      <c r="Z981" s="47"/>
    </row>
    <row r="982" spans="1:26" ht="15.75" customHeight="1">
      <c r="A982" s="71"/>
      <c r="B982" s="47"/>
      <c r="C982" s="47"/>
      <c r="D982" s="47"/>
      <c r="E982" s="47"/>
      <c r="F982" s="47"/>
      <c r="G982" s="47"/>
      <c r="H982" s="47"/>
      <c r="I982" s="47"/>
      <c r="J982" s="47"/>
      <c r="K982" s="47"/>
      <c r="L982" s="47"/>
      <c r="M982" s="47"/>
      <c r="N982" s="47"/>
      <c r="O982" s="47"/>
      <c r="P982" s="71"/>
      <c r="Q982" s="47"/>
      <c r="R982" s="47"/>
      <c r="S982" s="47"/>
      <c r="T982" s="47"/>
      <c r="U982" s="47"/>
      <c r="V982" s="47"/>
      <c r="W982" s="47"/>
      <c r="X982" s="47"/>
      <c r="Y982" s="47"/>
      <c r="Z982" s="47"/>
    </row>
    <row r="983" spans="1:26" ht="15.75" customHeight="1">
      <c r="A983" s="71"/>
      <c r="B983" s="47"/>
      <c r="C983" s="47"/>
      <c r="D983" s="47"/>
      <c r="E983" s="47"/>
      <c r="F983" s="47"/>
      <c r="G983" s="47"/>
      <c r="H983" s="47"/>
      <c r="I983" s="47"/>
      <c r="J983" s="47"/>
      <c r="K983" s="47"/>
      <c r="L983" s="47"/>
      <c r="M983" s="47"/>
      <c r="N983" s="47"/>
      <c r="O983" s="47"/>
      <c r="P983" s="71"/>
      <c r="Q983" s="47"/>
      <c r="R983" s="47"/>
      <c r="S983" s="47"/>
      <c r="T983" s="47"/>
      <c r="U983" s="47"/>
      <c r="V983" s="47"/>
      <c r="W983" s="47"/>
      <c r="X983" s="47"/>
      <c r="Y983" s="47"/>
      <c r="Z983" s="47"/>
    </row>
    <row r="984" spans="1:26" ht="15.75" customHeight="1">
      <c r="A984" s="71"/>
      <c r="B984" s="47"/>
      <c r="C984" s="47"/>
      <c r="D984" s="47"/>
      <c r="E984" s="47"/>
      <c r="F984" s="47"/>
      <c r="G984" s="47"/>
      <c r="H984" s="47"/>
      <c r="I984" s="47"/>
      <c r="J984" s="47"/>
      <c r="K984" s="47"/>
      <c r="L984" s="47"/>
      <c r="M984" s="47"/>
      <c r="N984" s="47"/>
      <c r="O984" s="47"/>
      <c r="P984" s="71"/>
      <c r="Q984" s="47"/>
      <c r="R984" s="47"/>
      <c r="S984" s="47"/>
      <c r="T984" s="47"/>
      <c r="U984" s="47"/>
      <c r="V984" s="47"/>
      <c r="W984" s="47"/>
      <c r="X984" s="47"/>
      <c r="Y984" s="47"/>
      <c r="Z984" s="47"/>
    </row>
    <row r="985" spans="1:26" ht="15.75" customHeight="1">
      <c r="A985" s="71"/>
      <c r="B985" s="47"/>
      <c r="C985" s="47"/>
      <c r="D985" s="47"/>
      <c r="E985" s="47"/>
      <c r="F985" s="47"/>
      <c r="G985" s="47"/>
      <c r="H985" s="47"/>
      <c r="I985" s="47"/>
      <c r="J985" s="47"/>
      <c r="K985" s="47"/>
      <c r="L985" s="47"/>
      <c r="M985" s="47"/>
      <c r="N985" s="47"/>
      <c r="O985" s="47"/>
      <c r="P985" s="71"/>
      <c r="Q985" s="47"/>
      <c r="R985" s="47"/>
      <c r="S985" s="47"/>
      <c r="T985" s="47"/>
      <c r="U985" s="47"/>
      <c r="V985" s="47"/>
      <c r="W985" s="47"/>
      <c r="X985" s="47"/>
      <c r="Y985" s="47"/>
      <c r="Z985" s="47"/>
    </row>
    <row r="986" spans="1:26" ht="15.75" customHeight="1">
      <c r="A986" s="71"/>
      <c r="B986" s="47"/>
      <c r="C986" s="47"/>
      <c r="D986" s="47"/>
      <c r="E986" s="47"/>
      <c r="F986" s="47"/>
      <c r="G986" s="47"/>
      <c r="H986" s="47"/>
      <c r="I986" s="47"/>
      <c r="J986" s="47"/>
      <c r="K986" s="47"/>
      <c r="L986" s="47"/>
      <c r="M986" s="47"/>
      <c r="N986" s="47"/>
      <c r="O986" s="47"/>
      <c r="P986" s="71"/>
      <c r="Q986" s="47"/>
      <c r="R986" s="47"/>
      <c r="S986" s="47"/>
      <c r="T986" s="47"/>
      <c r="U986" s="47"/>
      <c r="V986" s="47"/>
      <c r="W986" s="47"/>
      <c r="X986" s="47"/>
      <c r="Y986" s="47"/>
      <c r="Z986" s="47"/>
    </row>
    <row r="987" spans="1:26" ht="15.75" customHeight="1">
      <c r="A987" s="71"/>
      <c r="B987" s="47"/>
      <c r="C987" s="47"/>
      <c r="D987" s="47"/>
      <c r="E987" s="47"/>
      <c r="F987" s="47"/>
      <c r="G987" s="47"/>
      <c r="H987" s="47"/>
      <c r="I987" s="47"/>
      <c r="J987" s="47"/>
      <c r="K987" s="47"/>
      <c r="L987" s="47"/>
      <c r="M987" s="47"/>
      <c r="N987" s="47"/>
      <c r="O987" s="47"/>
      <c r="P987" s="71"/>
      <c r="Q987" s="47"/>
      <c r="R987" s="47"/>
      <c r="S987" s="47"/>
      <c r="T987" s="47"/>
      <c r="U987" s="47"/>
      <c r="V987" s="47"/>
      <c r="W987" s="47"/>
      <c r="X987" s="47"/>
      <c r="Y987" s="47"/>
      <c r="Z987" s="47"/>
    </row>
    <row r="988" spans="1:26" ht="15.75" customHeight="1">
      <c r="A988" s="71"/>
      <c r="B988" s="47"/>
      <c r="C988" s="47"/>
      <c r="D988" s="47"/>
      <c r="E988" s="47"/>
      <c r="F988" s="47"/>
      <c r="G988" s="47"/>
      <c r="H988" s="47"/>
      <c r="I988" s="47"/>
      <c r="J988" s="47"/>
      <c r="K988" s="47"/>
      <c r="L988" s="47"/>
      <c r="M988" s="47"/>
      <c r="N988" s="47"/>
      <c r="O988" s="47"/>
      <c r="P988" s="71"/>
      <c r="Q988" s="47"/>
      <c r="R988" s="47"/>
      <c r="S988" s="47"/>
      <c r="T988" s="47"/>
      <c r="U988" s="47"/>
      <c r="V988" s="47"/>
      <c r="W988" s="47"/>
      <c r="X988" s="47"/>
      <c r="Y988" s="47"/>
      <c r="Z988" s="47"/>
    </row>
    <row r="989" spans="1:26" ht="15.75" customHeight="1">
      <c r="A989" s="71"/>
      <c r="B989" s="47"/>
      <c r="C989" s="47"/>
      <c r="D989" s="47"/>
      <c r="E989" s="47"/>
      <c r="F989" s="47"/>
      <c r="G989" s="47"/>
      <c r="H989" s="47"/>
      <c r="I989" s="47"/>
      <c r="J989" s="47"/>
      <c r="K989" s="47"/>
      <c r="L989" s="47"/>
      <c r="M989" s="47"/>
      <c r="N989" s="47"/>
      <c r="O989" s="47"/>
      <c r="P989" s="71"/>
      <c r="Q989" s="47"/>
      <c r="R989" s="47"/>
      <c r="S989" s="47"/>
      <c r="T989" s="47"/>
      <c r="U989" s="47"/>
      <c r="V989" s="47"/>
      <c r="W989" s="47"/>
      <c r="X989" s="47"/>
      <c r="Y989" s="47"/>
      <c r="Z989" s="47"/>
    </row>
    <row r="990" spans="1:26" ht="15.75" customHeight="1">
      <c r="A990" s="71"/>
      <c r="B990" s="47"/>
      <c r="C990" s="47"/>
      <c r="D990" s="47"/>
      <c r="E990" s="47"/>
      <c r="F990" s="47"/>
      <c r="G990" s="47"/>
      <c r="H990" s="47"/>
      <c r="I990" s="47"/>
      <c r="J990" s="47"/>
      <c r="K990" s="47"/>
      <c r="L990" s="47"/>
      <c r="M990" s="47"/>
      <c r="N990" s="47"/>
      <c r="O990" s="47"/>
      <c r="P990" s="71"/>
      <c r="Q990" s="47"/>
      <c r="R990" s="47"/>
      <c r="S990" s="47"/>
      <c r="T990" s="47"/>
      <c r="U990" s="47"/>
      <c r="V990" s="47"/>
      <c r="W990" s="47"/>
      <c r="X990" s="47"/>
      <c r="Y990" s="47"/>
      <c r="Z990" s="47"/>
    </row>
    <row r="991" spans="1:26" ht="15.75" customHeight="1">
      <c r="A991" s="71"/>
      <c r="B991" s="47"/>
      <c r="C991" s="47"/>
      <c r="D991" s="47"/>
      <c r="E991" s="47"/>
      <c r="F991" s="47"/>
      <c r="G991" s="47"/>
      <c r="H991" s="47"/>
      <c r="I991" s="47"/>
      <c r="J991" s="47"/>
      <c r="K991" s="47"/>
      <c r="L991" s="47"/>
      <c r="M991" s="47"/>
      <c r="N991" s="47"/>
      <c r="O991" s="47"/>
      <c r="P991" s="71"/>
      <c r="Q991" s="47"/>
      <c r="R991" s="47"/>
      <c r="S991" s="47"/>
      <c r="T991" s="47"/>
      <c r="U991" s="47"/>
      <c r="V991" s="47"/>
      <c r="W991" s="47"/>
      <c r="X991" s="47"/>
      <c r="Y991" s="47"/>
      <c r="Z991" s="47"/>
    </row>
    <row r="992" spans="1:26" ht="15.75" customHeight="1">
      <c r="A992" s="71"/>
      <c r="B992" s="47"/>
      <c r="C992" s="47"/>
      <c r="D992" s="47"/>
      <c r="E992" s="47"/>
      <c r="F992" s="47"/>
      <c r="G992" s="47"/>
      <c r="H992" s="47"/>
      <c r="I992" s="47"/>
      <c r="J992" s="47"/>
      <c r="K992" s="47"/>
      <c r="L992" s="47"/>
      <c r="M992" s="47"/>
      <c r="N992" s="47"/>
      <c r="O992" s="47"/>
      <c r="P992" s="71"/>
      <c r="Q992" s="47"/>
      <c r="R992" s="47"/>
      <c r="S992" s="47"/>
      <c r="T992" s="47"/>
      <c r="U992" s="47"/>
      <c r="V992" s="47"/>
      <c r="W992" s="47"/>
      <c r="X992" s="47"/>
      <c r="Y992" s="47"/>
      <c r="Z992" s="47"/>
    </row>
    <row r="993" spans="1:26" ht="15.75" customHeight="1">
      <c r="A993" s="71"/>
      <c r="B993" s="47"/>
      <c r="C993" s="47"/>
      <c r="D993" s="47"/>
      <c r="E993" s="47"/>
      <c r="F993" s="47"/>
      <c r="G993" s="47"/>
      <c r="H993" s="47"/>
      <c r="I993" s="47"/>
      <c r="J993" s="47"/>
      <c r="K993" s="47"/>
      <c r="L993" s="47"/>
      <c r="M993" s="47"/>
      <c r="N993" s="47"/>
      <c r="O993" s="47"/>
      <c r="P993" s="71"/>
      <c r="Q993" s="47"/>
      <c r="R993" s="47"/>
      <c r="S993" s="47"/>
      <c r="T993" s="47"/>
      <c r="U993" s="47"/>
      <c r="V993" s="47"/>
      <c r="W993" s="47"/>
      <c r="X993" s="47"/>
      <c r="Y993" s="47"/>
      <c r="Z993" s="47"/>
    </row>
    <row r="994" spans="1:26" ht="15.75" customHeight="1">
      <c r="A994" s="71"/>
      <c r="B994" s="47"/>
      <c r="C994" s="47"/>
      <c r="D994" s="47"/>
      <c r="E994" s="47"/>
      <c r="F994" s="47"/>
      <c r="G994" s="47"/>
      <c r="H994" s="47"/>
      <c r="I994" s="47"/>
      <c r="J994" s="47"/>
      <c r="K994" s="47"/>
      <c r="L994" s="47"/>
      <c r="M994" s="47"/>
      <c r="N994" s="47"/>
      <c r="O994" s="47"/>
      <c r="P994" s="71"/>
      <c r="Q994" s="47"/>
      <c r="R994" s="47"/>
      <c r="S994" s="47"/>
      <c r="T994" s="47"/>
      <c r="U994" s="47"/>
      <c r="V994" s="47"/>
      <c r="W994" s="47"/>
      <c r="X994" s="47"/>
      <c r="Y994" s="47"/>
      <c r="Z994" s="47"/>
    </row>
    <row r="995" spans="1:26" ht="15.75" customHeight="1">
      <c r="A995" s="71"/>
      <c r="B995" s="47"/>
      <c r="C995" s="47"/>
      <c r="D995" s="47"/>
      <c r="E995" s="47"/>
      <c r="F995" s="47"/>
      <c r="G995" s="47"/>
      <c r="H995" s="47"/>
      <c r="I995" s="47"/>
      <c r="J995" s="47"/>
      <c r="K995" s="47"/>
      <c r="L995" s="47"/>
      <c r="M995" s="47"/>
      <c r="N995" s="47"/>
      <c r="O995" s="47"/>
      <c r="P995" s="71"/>
      <c r="Q995" s="47"/>
      <c r="R995" s="47"/>
      <c r="S995" s="47"/>
      <c r="T995" s="47"/>
      <c r="U995" s="47"/>
      <c r="V995" s="47"/>
      <c r="W995" s="47"/>
      <c r="X995" s="47"/>
      <c r="Y995" s="47"/>
      <c r="Z995" s="47"/>
    </row>
    <row r="996" spans="1:26" ht="15.75" customHeight="1">
      <c r="A996" s="71"/>
      <c r="B996" s="47"/>
      <c r="C996" s="47"/>
      <c r="D996" s="47"/>
      <c r="E996" s="47"/>
      <c r="F996" s="47"/>
      <c r="G996" s="47"/>
      <c r="H996" s="47"/>
      <c r="I996" s="47"/>
      <c r="J996" s="47"/>
      <c r="K996" s="47"/>
      <c r="L996" s="47"/>
      <c r="M996" s="47"/>
      <c r="N996" s="47"/>
      <c r="O996" s="47"/>
      <c r="P996" s="71"/>
      <c r="Q996" s="47"/>
      <c r="R996" s="47"/>
      <c r="S996" s="47"/>
      <c r="T996" s="47"/>
      <c r="U996" s="47"/>
      <c r="V996" s="47"/>
      <c r="W996" s="47"/>
      <c r="X996" s="47"/>
      <c r="Y996" s="47"/>
      <c r="Z996" s="47"/>
    </row>
    <row r="997" spans="1:26" ht="15.75" customHeight="1">
      <c r="A997" s="71"/>
      <c r="B997" s="47"/>
      <c r="C997" s="47"/>
      <c r="D997" s="47"/>
      <c r="E997" s="47"/>
      <c r="F997" s="47"/>
      <c r="G997" s="47"/>
      <c r="H997" s="47"/>
      <c r="I997" s="47"/>
      <c r="J997" s="47"/>
      <c r="K997" s="47"/>
      <c r="L997" s="47"/>
      <c r="M997" s="47"/>
      <c r="N997" s="47"/>
      <c r="O997" s="47"/>
      <c r="P997" s="71"/>
      <c r="Q997" s="47"/>
      <c r="R997" s="47"/>
      <c r="S997" s="47"/>
      <c r="T997" s="47"/>
      <c r="U997" s="47"/>
      <c r="V997" s="47"/>
      <c r="W997" s="47"/>
      <c r="X997" s="47"/>
      <c r="Y997" s="47"/>
      <c r="Z997" s="47"/>
    </row>
    <row r="998" spans="1:26" ht="15.75" customHeight="1">
      <c r="A998" s="71"/>
      <c r="B998" s="47"/>
      <c r="C998" s="47"/>
      <c r="D998" s="47"/>
      <c r="E998" s="47"/>
      <c r="F998" s="47"/>
      <c r="G998" s="47"/>
      <c r="H998" s="47"/>
      <c r="I998" s="47"/>
      <c r="J998" s="47"/>
      <c r="K998" s="47"/>
      <c r="L998" s="47"/>
      <c r="M998" s="47"/>
      <c r="N998" s="47"/>
      <c r="O998" s="47"/>
      <c r="P998" s="71"/>
      <c r="Q998" s="47"/>
      <c r="R998" s="47"/>
      <c r="S998" s="47"/>
      <c r="T998" s="47"/>
      <c r="U998" s="47"/>
      <c r="V998" s="47"/>
      <c r="W998" s="47"/>
      <c r="X998" s="47"/>
      <c r="Y998" s="47"/>
      <c r="Z998" s="47"/>
    </row>
    <row r="999" spans="1:26" ht="15.75" customHeight="1">
      <c r="A999" s="71"/>
      <c r="B999" s="47"/>
      <c r="C999" s="47"/>
      <c r="D999" s="47"/>
      <c r="E999" s="47"/>
      <c r="F999" s="47"/>
      <c r="G999" s="47"/>
      <c r="H999" s="47"/>
      <c r="I999" s="47"/>
      <c r="J999" s="47"/>
      <c r="K999" s="47"/>
      <c r="L999" s="47"/>
      <c r="M999" s="47"/>
      <c r="N999" s="47"/>
      <c r="O999" s="47"/>
      <c r="P999" s="71"/>
      <c r="Q999" s="47"/>
      <c r="R999" s="47"/>
      <c r="S999" s="47"/>
      <c r="T999" s="47"/>
      <c r="U999" s="47"/>
      <c r="V999" s="47"/>
      <c r="W999" s="47"/>
      <c r="X999" s="47"/>
      <c r="Y999" s="47"/>
      <c r="Z999" s="47"/>
    </row>
    <row r="1000" spans="1:26" ht="15.75" customHeight="1">
      <c r="A1000" s="71"/>
      <c r="B1000" s="47"/>
      <c r="C1000" s="47"/>
      <c r="D1000" s="47"/>
      <c r="E1000" s="47"/>
      <c r="F1000" s="47"/>
      <c r="G1000" s="47"/>
      <c r="H1000" s="47"/>
      <c r="I1000" s="47"/>
      <c r="J1000" s="47"/>
      <c r="K1000" s="47"/>
      <c r="L1000" s="47"/>
      <c r="M1000" s="47"/>
      <c r="N1000" s="47"/>
      <c r="O1000" s="47"/>
      <c r="P1000" s="71"/>
      <c r="Q1000" s="47"/>
      <c r="R1000" s="47"/>
      <c r="S1000" s="47"/>
      <c r="T1000" s="47"/>
      <c r="U1000" s="47"/>
      <c r="V1000" s="47"/>
      <c r="W1000" s="47"/>
      <c r="X1000" s="47"/>
      <c r="Y1000" s="47"/>
      <c r="Z1000" s="47"/>
    </row>
    <row r="1001" spans="1:26" ht="15.75" customHeight="1">
      <c r="A1001" s="71"/>
      <c r="B1001" s="47"/>
      <c r="C1001" s="47"/>
      <c r="D1001" s="47"/>
      <c r="E1001" s="47"/>
      <c r="F1001" s="47"/>
      <c r="G1001" s="47"/>
      <c r="H1001" s="47"/>
      <c r="I1001" s="47"/>
      <c r="J1001" s="47"/>
      <c r="K1001" s="47"/>
      <c r="L1001" s="47"/>
      <c r="M1001" s="47"/>
      <c r="N1001" s="47"/>
      <c r="O1001" s="47"/>
      <c r="P1001" s="71"/>
      <c r="Q1001" s="47"/>
      <c r="R1001" s="47"/>
      <c r="S1001" s="47"/>
      <c r="T1001" s="47"/>
      <c r="U1001" s="47"/>
      <c r="V1001" s="47"/>
      <c r="W1001" s="47"/>
      <c r="X1001" s="47"/>
      <c r="Y1001" s="47"/>
      <c r="Z1001" s="47"/>
    </row>
    <row r="1002" spans="1:26" ht="15.75" customHeight="1">
      <c r="A1002" s="71"/>
      <c r="B1002" s="47"/>
      <c r="C1002" s="47"/>
      <c r="D1002" s="47"/>
      <c r="E1002" s="47"/>
      <c r="F1002" s="47"/>
      <c r="G1002" s="47"/>
      <c r="H1002" s="47"/>
      <c r="I1002" s="47"/>
      <c r="J1002" s="47"/>
      <c r="K1002" s="47"/>
      <c r="L1002" s="47"/>
      <c r="M1002" s="47"/>
      <c r="N1002" s="47"/>
      <c r="O1002" s="47"/>
      <c r="P1002" s="71"/>
      <c r="Q1002" s="47"/>
      <c r="R1002" s="47"/>
      <c r="S1002" s="47"/>
      <c r="T1002" s="47"/>
      <c r="U1002" s="47"/>
      <c r="V1002" s="47"/>
      <c r="W1002" s="47"/>
      <c r="X1002" s="47"/>
      <c r="Y1002" s="47"/>
      <c r="Z1002" s="47"/>
    </row>
    <row r="1003" spans="1:26" ht="15.75" customHeight="1">
      <c r="A1003" s="71"/>
      <c r="B1003" s="47"/>
      <c r="C1003" s="47"/>
      <c r="D1003" s="47"/>
      <c r="E1003" s="47"/>
      <c r="F1003" s="47"/>
      <c r="G1003" s="47"/>
      <c r="H1003" s="47"/>
      <c r="I1003" s="47"/>
      <c r="J1003" s="47"/>
      <c r="K1003" s="47"/>
      <c r="L1003" s="47"/>
      <c r="M1003" s="47"/>
      <c r="N1003" s="47"/>
      <c r="O1003" s="47"/>
      <c r="P1003" s="71"/>
      <c r="Q1003" s="47"/>
      <c r="R1003" s="47"/>
      <c r="S1003" s="47"/>
      <c r="T1003" s="47"/>
      <c r="U1003" s="47"/>
      <c r="V1003" s="47"/>
      <c r="W1003" s="47"/>
      <c r="X1003" s="47"/>
      <c r="Y1003" s="47"/>
      <c r="Z1003" s="47"/>
    </row>
    <row r="1004" spans="1:26" ht="15.75" customHeight="1">
      <c r="A1004" s="71"/>
      <c r="B1004" s="47"/>
      <c r="C1004" s="47"/>
      <c r="D1004" s="47"/>
      <c r="E1004" s="47"/>
      <c r="F1004" s="47"/>
      <c r="G1004" s="47"/>
      <c r="H1004" s="47"/>
      <c r="I1004" s="47"/>
      <c r="J1004" s="47"/>
      <c r="K1004" s="47"/>
      <c r="L1004" s="47"/>
      <c r="M1004" s="47"/>
      <c r="N1004" s="47"/>
      <c r="O1004" s="47"/>
      <c r="P1004" s="71"/>
      <c r="Q1004" s="47"/>
      <c r="R1004" s="47"/>
      <c r="S1004" s="47"/>
      <c r="T1004" s="47"/>
      <c r="U1004" s="47"/>
      <c r="V1004" s="47"/>
      <c r="W1004" s="47"/>
      <c r="X1004" s="47"/>
      <c r="Y1004" s="47"/>
      <c r="Z1004" s="47"/>
    </row>
    <row r="1005" spans="1:26" ht="15.75" customHeight="1">
      <c r="A1005" s="71"/>
      <c r="B1005" s="47"/>
      <c r="C1005" s="47"/>
      <c r="D1005" s="47"/>
      <c r="E1005" s="47"/>
      <c r="F1005" s="47"/>
      <c r="G1005" s="47"/>
      <c r="H1005" s="47"/>
      <c r="I1005" s="47"/>
      <c r="J1005" s="47"/>
      <c r="K1005" s="47"/>
      <c r="L1005" s="47"/>
      <c r="M1005" s="47"/>
      <c r="N1005" s="47"/>
      <c r="O1005" s="47"/>
      <c r="P1005" s="71"/>
      <c r="Q1005" s="47"/>
      <c r="R1005" s="47"/>
      <c r="S1005" s="47"/>
      <c r="T1005" s="47"/>
      <c r="U1005" s="47"/>
      <c r="V1005" s="47"/>
      <c r="W1005" s="47"/>
      <c r="X1005" s="47"/>
      <c r="Y1005" s="47"/>
      <c r="Z1005" s="47"/>
    </row>
    <row r="1006" spans="1:26" ht="15.75" customHeight="1">
      <c r="A1006" s="71"/>
      <c r="B1006" s="47"/>
      <c r="C1006" s="47"/>
      <c r="D1006" s="47"/>
      <c r="E1006" s="47"/>
      <c r="F1006" s="47"/>
      <c r="G1006" s="47"/>
      <c r="H1006" s="47"/>
      <c r="I1006" s="47"/>
      <c r="J1006" s="47"/>
      <c r="K1006" s="47"/>
      <c r="L1006" s="47"/>
      <c r="M1006" s="47"/>
      <c r="N1006" s="47"/>
      <c r="O1006" s="47"/>
      <c r="P1006" s="71"/>
      <c r="Q1006" s="47"/>
      <c r="R1006" s="47"/>
      <c r="S1006" s="47"/>
      <c r="T1006" s="47"/>
      <c r="U1006" s="47"/>
      <c r="V1006" s="47"/>
      <c r="W1006" s="47"/>
      <c r="X1006" s="47"/>
      <c r="Y1006" s="47"/>
      <c r="Z1006" s="47"/>
    </row>
    <row r="1007" spans="1:26" ht="15.75" customHeight="1">
      <c r="A1007" s="71"/>
      <c r="B1007" s="47"/>
      <c r="C1007" s="47"/>
      <c r="D1007" s="47"/>
      <c r="E1007" s="47"/>
      <c r="F1007" s="47"/>
      <c r="G1007" s="47"/>
      <c r="H1007" s="47"/>
      <c r="I1007" s="47"/>
      <c r="J1007" s="47"/>
      <c r="K1007" s="47"/>
      <c r="L1007" s="47"/>
      <c r="M1007" s="47"/>
      <c r="N1007" s="47"/>
      <c r="O1007" s="47"/>
      <c r="P1007" s="71"/>
      <c r="Q1007" s="47"/>
      <c r="R1007" s="47"/>
      <c r="S1007" s="47"/>
      <c r="T1007" s="47"/>
      <c r="U1007" s="47"/>
      <c r="V1007" s="47"/>
      <c r="W1007" s="47"/>
      <c r="X1007" s="47"/>
      <c r="Y1007" s="47"/>
      <c r="Z1007" s="47"/>
    </row>
    <row r="1008" spans="1:26" ht="15.75" customHeight="1">
      <c r="A1008" s="71"/>
      <c r="B1008" s="47"/>
      <c r="C1008" s="47"/>
      <c r="D1008" s="47"/>
      <c r="E1008" s="47"/>
      <c r="F1008" s="47"/>
      <c r="G1008" s="47"/>
      <c r="H1008" s="47"/>
      <c r="I1008" s="47"/>
      <c r="J1008" s="47"/>
      <c r="K1008" s="47"/>
      <c r="L1008" s="47"/>
      <c r="M1008" s="47"/>
      <c r="N1008" s="47"/>
      <c r="O1008" s="47"/>
      <c r="P1008" s="71"/>
      <c r="Q1008" s="47"/>
      <c r="R1008" s="47"/>
      <c r="S1008" s="47"/>
      <c r="T1008" s="47"/>
      <c r="U1008" s="47"/>
      <c r="V1008" s="47"/>
      <c r="W1008" s="47"/>
      <c r="X1008" s="47"/>
      <c r="Y1008" s="47"/>
      <c r="Z1008" s="47"/>
    </row>
    <row r="1009" spans="1:26" ht="15.75" customHeight="1">
      <c r="A1009" s="71"/>
      <c r="B1009" s="47"/>
      <c r="C1009" s="47"/>
      <c r="D1009" s="47"/>
      <c r="E1009" s="47"/>
      <c r="F1009" s="47"/>
      <c r="G1009" s="47"/>
      <c r="H1009" s="47"/>
      <c r="I1009" s="47"/>
      <c r="J1009" s="47"/>
      <c r="K1009" s="47"/>
      <c r="L1009" s="47"/>
      <c r="M1009" s="47"/>
      <c r="N1009" s="47"/>
      <c r="O1009" s="47"/>
      <c r="P1009" s="71"/>
      <c r="Q1009" s="47"/>
      <c r="R1009" s="47"/>
      <c r="S1009" s="47"/>
      <c r="T1009" s="47"/>
      <c r="U1009" s="47"/>
      <c r="V1009" s="47"/>
      <c r="W1009" s="47"/>
      <c r="X1009" s="47"/>
      <c r="Y1009" s="47"/>
      <c r="Z1009" s="47"/>
    </row>
    <row r="1010" spans="1:26" ht="15.75" customHeight="1">
      <c r="A1010" s="71"/>
      <c r="B1010" s="47"/>
      <c r="C1010" s="47"/>
      <c r="D1010" s="47"/>
      <c r="E1010" s="47"/>
      <c r="F1010" s="47"/>
      <c r="G1010" s="47"/>
      <c r="H1010" s="47"/>
      <c r="I1010" s="47"/>
      <c r="J1010" s="47"/>
      <c r="K1010" s="47"/>
      <c r="L1010" s="47"/>
      <c r="M1010" s="47"/>
      <c r="N1010" s="47"/>
      <c r="O1010" s="47"/>
      <c r="P1010" s="71"/>
      <c r="Q1010" s="47"/>
      <c r="R1010" s="47"/>
      <c r="S1010" s="47"/>
      <c r="T1010" s="47"/>
      <c r="U1010" s="47"/>
      <c r="V1010" s="47"/>
      <c r="W1010" s="47"/>
      <c r="X1010" s="47"/>
      <c r="Y1010" s="47"/>
      <c r="Z1010" s="47"/>
    </row>
    <row r="1011" spans="1:26" ht="15.75" customHeight="1">
      <c r="A1011" s="71"/>
      <c r="B1011" s="47"/>
      <c r="C1011" s="47"/>
      <c r="D1011" s="47"/>
      <c r="E1011" s="47"/>
      <c r="F1011" s="47"/>
      <c r="G1011" s="47"/>
      <c r="H1011" s="47"/>
      <c r="I1011" s="47"/>
      <c r="J1011" s="47"/>
      <c r="K1011" s="47"/>
      <c r="L1011" s="47"/>
      <c r="M1011" s="47"/>
      <c r="N1011" s="47"/>
      <c r="O1011" s="47"/>
      <c r="P1011" s="71"/>
      <c r="Q1011" s="47"/>
      <c r="R1011" s="47"/>
      <c r="S1011" s="47"/>
      <c r="T1011" s="47"/>
      <c r="U1011" s="47"/>
      <c r="V1011" s="47"/>
      <c r="W1011" s="47"/>
      <c r="X1011" s="47"/>
      <c r="Y1011" s="47"/>
      <c r="Z1011" s="47"/>
    </row>
    <row r="1012" spans="1:26" ht="15.75" customHeight="1">
      <c r="A1012" s="71"/>
      <c r="B1012" s="47"/>
      <c r="C1012" s="47"/>
      <c r="D1012" s="47"/>
      <c r="E1012" s="47"/>
      <c r="F1012" s="47"/>
      <c r="G1012" s="47"/>
      <c r="H1012" s="47"/>
      <c r="I1012" s="47"/>
      <c r="J1012" s="47"/>
      <c r="K1012" s="47"/>
      <c r="L1012" s="47"/>
      <c r="M1012" s="47"/>
      <c r="N1012" s="47"/>
      <c r="O1012" s="47"/>
      <c r="P1012" s="71"/>
      <c r="Q1012" s="47"/>
      <c r="R1012" s="47"/>
      <c r="S1012" s="47"/>
      <c r="T1012" s="47"/>
      <c r="U1012" s="47"/>
      <c r="V1012" s="47"/>
      <c r="W1012" s="47"/>
      <c r="X1012" s="47"/>
      <c r="Y1012" s="47"/>
      <c r="Z1012" s="47"/>
    </row>
    <row r="1013" spans="1:26" ht="15.75" customHeight="1">
      <c r="A1013" s="71"/>
      <c r="B1013" s="47"/>
      <c r="C1013" s="47"/>
      <c r="D1013" s="47"/>
      <c r="E1013" s="47"/>
      <c r="F1013" s="47"/>
      <c r="G1013" s="47"/>
      <c r="H1013" s="47"/>
      <c r="I1013" s="47"/>
      <c r="J1013" s="47"/>
      <c r="K1013" s="47"/>
      <c r="L1013" s="47"/>
      <c r="M1013" s="47"/>
      <c r="N1013" s="47"/>
      <c r="O1013" s="47"/>
      <c r="P1013" s="71"/>
      <c r="Q1013" s="47"/>
      <c r="R1013" s="47"/>
      <c r="S1013" s="47"/>
      <c r="T1013" s="47"/>
      <c r="U1013" s="47"/>
      <c r="V1013" s="47"/>
      <c r="W1013" s="47"/>
      <c r="X1013" s="47"/>
      <c r="Y1013" s="47"/>
      <c r="Z1013" s="47"/>
    </row>
    <row r="1014" spans="1:26" ht="15.75" customHeight="1">
      <c r="A1014" s="71"/>
      <c r="B1014" s="47"/>
      <c r="C1014" s="47"/>
      <c r="D1014" s="47"/>
      <c r="E1014" s="47"/>
      <c r="F1014" s="47"/>
      <c r="G1014" s="47"/>
      <c r="H1014" s="47"/>
      <c r="I1014" s="47"/>
      <c r="J1014" s="47"/>
      <c r="K1014" s="47"/>
      <c r="L1014" s="47"/>
      <c r="M1014" s="47"/>
      <c r="N1014" s="47"/>
      <c r="O1014" s="47"/>
      <c r="P1014" s="71"/>
      <c r="Q1014" s="47"/>
      <c r="R1014" s="47"/>
      <c r="S1014" s="47"/>
      <c r="T1014" s="47"/>
      <c r="U1014" s="47"/>
      <c r="V1014" s="47"/>
      <c r="W1014" s="47"/>
      <c r="X1014" s="47"/>
      <c r="Y1014" s="47"/>
      <c r="Z1014" s="47"/>
    </row>
    <row r="1015" spans="1:26" ht="15.75" customHeight="1">
      <c r="A1015" s="71"/>
      <c r="B1015" s="47"/>
      <c r="C1015" s="47"/>
      <c r="D1015" s="47"/>
      <c r="E1015" s="47"/>
      <c r="F1015" s="47"/>
      <c r="G1015" s="47"/>
      <c r="H1015" s="47"/>
      <c r="I1015" s="47"/>
      <c r="J1015" s="47"/>
      <c r="K1015" s="47"/>
      <c r="L1015" s="47"/>
      <c r="M1015" s="47"/>
      <c r="N1015" s="47"/>
      <c r="O1015" s="47"/>
      <c r="P1015" s="71"/>
      <c r="Q1015" s="47"/>
      <c r="R1015" s="47"/>
      <c r="S1015" s="47"/>
      <c r="T1015" s="47"/>
      <c r="U1015" s="47"/>
      <c r="V1015" s="47"/>
      <c r="W1015" s="47"/>
      <c r="X1015" s="47"/>
      <c r="Y1015" s="47"/>
      <c r="Z1015" s="47"/>
    </row>
    <row r="1016" spans="1:26" ht="15.75" customHeight="1">
      <c r="A1016" s="71"/>
      <c r="B1016" s="47"/>
      <c r="C1016" s="47"/>
      <c r="D1016" s="47"/>
      <c r="E1016" s="47"/>
      <c r="F1016" s="47"/>
      <c r="G1016" s="47"/>
      <c r="H1016" s="47"/>
      <c r="I1016" s="47"/>
      <c r="J1016" s="47"/>
      <c r="K1016" s="47"/>
      <c r="L1016" s="47"/>
      <c r="M1016" s="47"/>
      <c r="N1016" s="47"/>
      <c r="O1016" s="47"/>
      <c r="P1016" s="71"/>
      <c r="Q1016" s="47"/>
      <c r="R1016" s="47"/>
      <c r="S1016" s="47"/>
      <c r="T1016" s="47"/>
      <c r="U1016" s="47"/>
      <c r="V1016" s="47"/>
      <c r="W1016" s="47"/>
      <c r="X1016" s="47"/>
      <c r="Y1016" s="47"/>
      <c r="Z1016" s="47"/>
    </row>
    <row r="1017" spans="1:26" ht="15.75" customHeight="1">
      <c r="A1017" s="71"/>
      <c r="B1017" s="47"/>
      <c r="C1017" s="47"/>
      <c r="D1017" s="47"/>
      <c r="E1017" s="47"/>
      <c r="F1017" s="47"/>
      <c r="G1017" s="47"/>
      <c r="H1017" s="47"/>
      <c r="I1017" s="47"/>
      <c r="J1017" s="47"/>
      <c r="K1017" s="47"/>
      <c r="L1017" s="47"/>
      <c r="M1017" s="47"/>
      <c r="N1017" s="47"/>
      <c r="O1017" s="47"/>
      <c r="P1017" s="71"/>
      <c r="Q1017" s="47"/>
      <c r="R1017" s="47"/>
      <c r="S1017" s="47"/>
      <c r="T1017" s="47"/>
      <c r="U1017" s="47"/>
      <c r="V1017" s="47"/>
      <c r="W1017" s="47"/>
      <c r="X1017" s="47"/>
      <c r="Y1017" s="47"/>
      <c r="Z1017" s="47"/>
    </row>
    <row r="1018" spans="1:26" ht="15.75" customHeight="1">
      <c r="A1018" s="71"/>
      <c r="B1018" s="47"/>
      <c r="C1018" s="47"/>
      <c r="D1018" s="47"/>
      <c r="E1018" s="47"/>
      <c r="F1018" s="47"/>
      <c r="G1018" s="47"/>
      <c r="H1018" s="47"/>
      <c r="I1018" s="47"/>
      <c r="J1018" s="47"/>
      <c r="K1018" s="47"/>
      <c r="L1018" s="47"/>
      <c r="M1018" s="47"/>
      <c r="N1018" s="47"/>
      <c r="O1018" s="47"/>
      <c r="P1018" s="71"/>
      <c r="Q1018" s="47"/>
      <c r="R1018" s="47"/>
      <c r="S1018" s="47"/>
      <c r="T1018" s="47"/>
      <c r="U1018" s="47"/>
      <c r="V1018" s="47"/>
      <c r="W1018" s="47"/>
      <c r="X1018" s="47"/>
      <c r="Y1018" s="47"/>
      <c r="Z1018" s="47"/>
    </row>
    <row r="1019" spans="1:26" ht="15.75" customHeight="1">
      <c r="A1019" s="71"/>
      <c r="B1019" s="47"/>
      <c r="C1019" s="47"/>
      <c r="D1019" s="47"/>
      <c r="E1019" s="47"/>
      <c r="F1019" s="47"/>
      <c r="G1019" s="47"/>
      <c r="H1019" s="47"/>
      <c r="I1019" s="47"/>
      <c r="J1019" s="47"/>
      <c r="K1019" s="47"/>
      <c r="L1019" s="47"/>
      <c r="M1019" s="47"/>
      <c r="N1019" s="47"/>
      <c r="O1019" s="47"/>
      <c r="P1019" s="71"/>
      <c r="Q1019" s="47"/>
      <c r="R1019" s="47"/>
      <c r="S1019" s="47"/>
      <c r="T1019" s="47"/>
      <c r="U1019" s="47"/>
      <c r="V1019" s="47"/>
      <c r="W1019" s="47"/>
      <c r="X1019" s="47"/>
      <c r="Y1019" s="47"/>
      <c r="Z1019" s="47"/>
    </row>
    <row r="1020" spans="1:26" ht="15.75" customHeight="1">
      <c r="A1020" s="71"/>
      <c r="B1020" s="47"/>
      <c r="C1020" s="47"/>
      <c r="D1020" s="47"/>
      <c r="E1020" s="47"/>
      <c r="F1020" s="47"/>
      <c r="G1020" s="47"/>
      <c r="H1020" s="47"/>
      <c r="I1020" s="47"/>
      <c r="J1020" s="47"/>
      <c r="K1020" s="47"/>
      <c r="L1020" s="47"/>
      <c r="M1020" s="47"/>
      <c r="N1020" s="47"/>
      <c r="O1020" s="47"/>
      <c r="P1020" s="71"/>
      <c r="Q1020" s="47"/>
      <c r="R1020" s="47"/>
      <c r="S1020" s="47"/>
      <c r="T1020" s="47"/>
      <c r="U1020" s="47"/>
      <c r="V1020" s="47"/>
      <c r="W1020" s="47"/>
      <c r="X1020" s="47"/>
      <c r="Y1020" s="47"/>
      <c r="Z1020" s="47"/>
    </row>
    <row r="1021" spans="1:26" ht="15.75" customHeight="1">
      <c r="A1021" s="71"/>
      <c r="B1021" s="47"/>
      <c r="C1021" s="47"/>
      <c r="D1021" s="47"/>
      <c r="E1021" s="47"/>
      <c r="F1021" s="47"/>
      <c r="G1021" s="47"/>
      <c r="H1021" s="47"/>
      <c r="I1021" s="47"/>
      <c r="J1021" s="47"/>
      <c r="K1021" s="47"/>
      <c r="L1021" s="47"/>
      <c r="M1021" s="47"/>
      <c r="N1021" s="47"/>
      <c r="O1021" s="47"/>
      <c r="P1021" s="71"/>
      <c r="Q1021" s="47"/>
      <c r="R1021" s="47"/>
      <c r="S1021" s="47"/>
      <c r="T1021" s="47"/>
      <c r="U1021" s="47"/>
      <c r="V1021" s="47"/>
      <c r="W1021" s="47"/>
      <c r="X1021" s="47"/>
      <c r="Y1021" s="47"/>
      <c r="Z1021" s="47"/>
    </row>
    <row r="1022" spans="1:26" ht="15.75" customHeight="1">
      <c r="A1022" s="71"/>
      <c r="B1022" s="47"/>
      <c r="C1022" s="47"/>
      <c r="D1022" s="47"/>
      <c r="E1022" s="47"/>
      <c r="F1022" s="47"/>
      <c r="G1022" s="47"/>
      <c r="H1022" s="47"/>
      <c r="I1022" s="47"/>
      <c r="J1022" s="47"/>
      <c r="K1022" s="47"/>
      <c r="L1022" s="47"/>
      <c r="M1022" s="47"/>
      <c r="N1022" s="47"/>
      <c r="O1022" s="47"/>
      <c r="P1022" s="71"/>
      <c r="Q1022" s="47"/>
      <c r="R1022" s="47"/>
      <c r="S1022" s="47"/>
      <c r="T1022" s="47"/>
      <c r="U1022" s="47"/>
      <c r="V1022" s="47"/>
      <c r="W1022" s="47"/>
      <c r="X1022" s="47"/>
      <c r="Y1022" s="47"/>
      <c r="Z1022" s="47"/>
    </row>
    <row r="1023" spans="1:26" ht="15.75" customHeight="1">
      <c r="A1023" s="71"/>
      <c r="B1023" s="47"/>
      <c r="C1023" s="47"/>
      <c r="D1023" s="47"/>
      <c r="E1023" s="47"/>
      <c r="F1023" s="47"/>
      <c r="G1023" s="47"/>
      <c r="H1023" s="47"/>
      <c r="I1023" s="47"/>
      <c r="J1023" s="47"/>
      <c r="K1023" s="47"/>
      <c r="L1023" s="47"/>
      <c r="M1023" s="47"/>
      <c r="N1023" s="47"/>
      <c r="O1023" s="47"/>
      <c r="P1023" s="71"/>
      <c r="Q1023" s="47"/>
      <c r="R1023" s="47"/>
      <c r="S1023" s="47"/>
      <c r="T1023" s="47"/>
      <c r="U1023" s="47"/>
      <c r="V1023" s="47"/>
      <c r="W1023" s="47"/>
      <c r="X1023" s="47"/>
      <c r="Y1023" s="47"/>
      <c r="Z1023" s="47"/>
    </row>
    <row r="1024" spans="1:26" ht="15.75" customHeight="1">
      <c r="A1024" s="71"/>
      <c r="B1024" s="47"/>
      <c r="C1024" s="47"/>
      <c r="D1024" s="47"/>
      <c r="E1024" s="47"/>
      <c r="F1024" s="47"/>
      <c r="G1024" s="47"/>
      <c r="H1024" s="47"/>
      <c r="I1024" s="47"/>
      <c r="J1024" s="47"/>
      <c r="K1024" s="47"/>
      <c r="L1024" s="47"/>
      <c r="M1024" s="47"/>
      <c r="N1024" s="47"/>
      <c r="O1024" s="47"/>
      <c r="P1024" s="71"/>
      <c r="Q1024" s="47"/>
      <c r="R1024" s="47"/>
      <c r="S1024" s="47"/>
      <c r="T1024" s="47"/>
      <c r="U1024" s="47"/>
      <c r="V1024" s="47"/>
      <c r="W1024" s="47"/>
      <c r="X1024" s="47"/>
      <c r="Y1024" s="47"/>
      <c r="Z1024" s="47"/>
    </row>
    <row r="1025" spans="1:26" ht="15.75" customHeight="1">
      <c r="A1025" s="71"/>
      <c r="B1025" s="47"/>
      <c r="C1025" s="47"/>
      <c r="D1025" s="47"/>
      <c r="E1025" s="47"/>
      <c r="F1025" s="47"/>
      <c r="G1025" s="47"/>
      <c r="H1025" s="47"/>
      <c r="I1025" s="47"/>
      <c r="J1025" s="47"/>
      <c r="K1025" s="47"/>
      <c r="L1025" s="47"/>
      <c r="M1025" s="47"/>
      <c r="N1025" s="47"/>
      <c r="O1025" s="47"/>
      <c r="P1025" s="71"/>
      <c r="Q1025" s="47"/>
      <c r="R1025" s="47"/>
      <c r="S1025" s="47"/>
      <c r="T1025" s="47"/>
      <c r="U1025" s="47"/>
      <c r="V1025" s="47"/>
      <c r="W1025" s="47"/>
      <c r="X1025" s="47"/>
      <c r="Y1025" s="47"/>
      <c r="Z1025" s="47"/>
    </row>
    <row r="1026" spans="1:26" ht="15.75" customHeight="1">
      <c r="A1026" s="71"/>
      <c r="B1026" s="47"/>
      <c r="C1026" s="47"/>
      <c r="D1026" s="47"/>
      <c r="E1026" s="47"/>
      <c r="F1026" s="47"/>
      <c r="G1026" s="47"/>
      <c r="H1026" s="47"/>
      <c r="I1026" s="47"/>
      <c r="J1026" s="47"/>
      <c r="K1026" s="47"/>
      <c r="L1026" s="47"/>
      <c r="M1026" s="47"/>
      <c r="N1026" s="47"/>
      <c r="O1026" s="47"/>
      <c r="P1026" s="71"/>
      <c r="Q1026" s="47"/>
      <c r="R1026" s="47"/>
      <c r="S1026" s="47"/>
      <c r="T1026" s="47"/>
      <c r="U1026" s="47"/>
      <c r="V1026" s="47"/>
      <c r="W1026" s="47"/>
      <c r="X1026" s="47"/>
      <c r="Y1026" s="47"/>
      <c r="Z1026" s="47"/>
    </row>
    <row r="1027" spans="1:26" ht="15.75" customHeight="1">
      <c r="A1027" s="71"/>
      <c r="B1027" s="47"/>
      <c r="C1027" s="47"/>
      <c r="D1027" s="47"/>
      <c r="E1027" s="47"/>
      <c r="F1027" s="47"/>
      <c r="G1027" s="47"/>
      <c r="H1027" s="47"/>
      <c r="I1027" s="47"/>
      <c r="J1027" s="47"/>
      <c r="K1027" s="47"/>
      <c r="L1027" s="47"/>
      <c r="M1027" s="47"/>
      <c r="N1027" s="47"/>
      <c r="O1027" s="47"/>
      <c r="P1027" s="71"/>
      <c r="Q1027" s="47"/>
      <c r="R1027" s="47"/>
      <c r="S1027" s="47"/>
      <c r="T1027" s="47"/>
      <c r="U1027" s="47"/>
      <c r="V1027" s="47"/>
      <c r="W1027" s="47"/>
      <c r="X1027" s="47"/>
      <c r="Y1027" s="47"/>
      <c r="Z1027" s="47"/>
    </row>
    <row r="1028" spans="1:26" ht="15.75" customHeight="1">
      <c r="A1028" s="71"/>
      <c r="B1028" s="47"/>
      <c r="C1028" s="47"/>
      <c r="D1028" s="47"/>
      <c r="E1028" s="47"/>
      <c r="F1028" s="47"/>
      <c r="G1028" s="47"/>
      <c r="H1028" s="47"/>
      <c r="I1028" s="47"/>
      <c r="J1028" s="47"/>
      <c r="K1028" s="47"/>
      <c r="L1028" s="47"/>
      <c r="M1028" s="47"/>
      <c r="N1028" s="47"/>
      <c r="O1028" s="47"/>
      <c r="P1028" s="71"/>
      <c r="Q1028" s="47"/>
      <c r="R1028" s="47"/>
      <c r="S1028" s="47"/>
      <c r="T1028" s="47"/>
      <c r="U1028" s="47"/>
      <c r="V1028" s="47"/>
      <c r="W1028" s="47"/>
      <c r="X1028" s="47"/>
      <c r="Y1028" s="47"/>
      <c r="Z1028" s="47"/>
    </row>
    <row r="1029" spans="1:26" ht="15.75" customHeight="1">
      <c r="A1029" s="71"/>
      <c r="B1029" s="47"/>
      <c r="C1029" s="47"/>
      <c r="D1029" s="47"/>
      <c r="E1029" s="47"/>
      <c r="F1029" s="47"/>
      <c r="G1029" s="47"/>
      <c r="H1029" s="47"/>
      <c r="I1029" s="47"/>
      <c r="J1029" s="47"/>
      <c r="K1029" s="47"/>
      <c r="L1029" s="47"/>
      <c r="M1029" s="47"/>
      <c r="N1029" s="47"/>
      <c r="O1029" s="47"/>
      <c r="P1029" s="71"/>
      <c r="Q1029" s="47"/>
      <c r="R1029" s="47"/>
      <c r="S1029" s="47"/>
      <c r="T1029" s="47"/>
      <c r="U1029" s="47"/>
      <c r="V1029" s="47"/>
      <c r="W1029" s="47"/>
      <c r="X1029" s="47"/>
      <c r="Y1029" s="47"/>
      <c r="Z1029" s="47"/>
    </row>
    <row r="1030" spans="1:26" ht="15.75" customHeight="1">
      <c r="A1030" s="71"/>
      <c r="B1030" s="47"/>
      <c r="C1030" s="47"/>
      <c r="D1030" s="47"/>
      <c r="E1030" s="47"/>
      <c r="F1030" s="47"/>
      <c r="G1030" s="47"/>
      <c r="H1030" s="47"/>
      <c r="I1030" s="47"/>
      <c r="J1030" s="47"/>
      <c r="K1030" s="47"/>
      <c r="L1030" s="47"/>
      <c r="M1030" s="47"/>
      <c r="N1030" s="47"/>
      <c r="O1030" s="47"/>
      <c r="P1030" s="71"/>
      <c r="Q1030" s="47"/>
      <c r="R1030" s="47"/>
      <c r="S1030" s="47"/>
      <c r="T1030" s="47"/>
      <c r="U1030" s="47"/>
      <c r="V1030" s="47"/>
      <c r="W1030" s="47"/>
      <c r="X1030" s="47"/>
      <c r="Y1030" s="47"/>
      <c r="Z1030" s="47"/>
    </row>
    <row r="1031" spans="1:26" ht="15.75" customHeight="1">
      <c r="A1031" s="71"/>
      <c r="B1031" s="47"/>
      <c r="C1031" s="47"/>
      <c r="D1031" s="47"/>
      <c r="E1031" s="47"/>
      <c r="F1031" s="47"/>
      <c r="G1031" s="47"/>
      <c r="H1031" s="47"/>
      <c r="I1031" s="47"/>
      <c r="J1031" s="47"/>
      <c r="K1031" s="47"/>
      <c r="L1031" s="47"/>
      <c r="M1031" s="47"/>
      <c r="N1031" s="47"/>
      <c r="O1031" s="47"/>
      <c r="P1031" s="71"/>
      <c r="Q1031" s="47"/>
      <c r="R1031" s="47"/>
      <c r="S1031" s="47"/>
      <c r="T1031" s="47"/>
      <c r="U1031" s="47"/>
      <c r="V1031" s="47"/>
      <c r="W1031" s="47"/>
      <c r="X1031" s="47"/>
      <c r="Y1031" s="47"/>
      <c r="Z1031" s="47"/>
    </row>
    <row r="1032" spans="1:26" ht="15.75" customHeight="1">
      <c r="A1032" s="71"/>
      <c r="B1032" s="47"/>
      <c r="C1032" s="47"/>
      <c r="D1032" s="47"/>
      <c r="E1032" s="47"/>
      <c r="F1032" s="47"/>
      <c r="G1032" s="47"/>
      <c r="H1032" s="47"/>
      <c r="I1032" s="47"/>
      <c r="J1032" s="47"/>
      <c r="K1032" s="47"/>
      <c r="L1032" s="47"/>
      <c r="M1032" s="47"/>
      <c r="N1032" s="47"/>
      <c r="O1032" s="47"/>
      <c r="P1032" s="71"/>
      <c r="Q1032" s="47"/>
      <c r="R1032" s="47"/>
      <c r="S1032" s="47"/>
      <c r="T1032" s="47"/>
      <c r="U1032" s="47"/>
      <c r="V1032" s="47"/>
      <c r="W1032" s="47"/>
      <c r="X1032" s="47"/>
      <c r="Y1032" s="47"/>
      <c r="Z1032" s="47"/>
    </row>
    <row r="1033" spans="1:26" ht="15.75" customHeight="1">
      <c r="A1033" s="71"/>
      <c r="B1033" s="47"/>
      <c r="C1033" s="47"/>
      <c r="D1033" s="47"/>
      <c r="E1033" s="47"/>
      <c r="F1033" s="47"/>
      <c r="G1033" s="47"/>
      <c r="H1033" s="47"/>
      <c r="I1033" s="47"/>
      <c r="J1033" s="47"/>
      <c r="K1033" s="47"/>
      <c r="L1033" s="47"/>
      <c r="M1033" s="47"/>
      <c r="N1033" s="47"/>
      <c r="O1033" s="47"/>
      <c r="P1033" s="71"/>
      <c r="Q1033" s="47"/>
      <c r="R1033" s="47"/>
      <c r="S1033" s="47"/>
      <c r="T1033" s="47"/>
      <c r="U1033" s="47"/>
      <c r="V1033" s="47"/>
      <c r="W1033" s="47"/>
      <c r="X1033" s="47"/>
      <c r="Y1033" s="47"/>
      <c r="Z1033" s="47"/>
    </row>
    <row r="1034" spans="1:26" ht="15.75" customHeight="1">
      <c r="A1034" s="71"/>
      <c r="B1034" s="47"/>
      <c r="C1034" s="47"/>
      <c r="D1034" s="47"/>
      <c r="E1034" s="47"/>
      <c r="F1034" s="47"/>
      <c r="G1034" s="47"/>
      <c r="H1034" s="47"/>
      <c r="I1034" s="47"/>
      <c r="J1034" s="47"/>
      <c r="K1034" s="47"/>
      <c r="L1034" s="47"/>
      <c r="M1034" s="47"/>
      <c r="N1034" s="47"/>
      <c r="O1034" s="47"/>
      <c r="P1034" s="71"/>
      <c r="Q1034" s="47"/>
      <c r="R1034" s="47"/>
      <c r="S1034" s="47"/>
      <c r="T1034" s="47"/>
      <c r="U1034" s="47"/>
      <c r="V1034" s="47"/>
      <c r="W1034" s="47"/>
      <c r="X1034" s="47"/>
      <c r="Y1034" s="47"/>
      <c r="Z1034" s="47"/>
    </row>
    <row r="1035" spans="1:26" ht="15.75" customHeight="1">
      <c r="A1035" s="71"/>
      <c r="B1035" s="47"/>
      <c r="C1035" s="47"/>
      <c r="D1035" s="47"/>
      <c r="E1035" s="47"/>
      <c r="F1035" s="47"/>
      <c r="G1035" s="47"/>
      <c r="H1035" s="47"/>
      <c r="I1035" s="47"/>
      <c r="J1035" s="47"/>
      <c r="K1035" s="47"/>
      <c r="L1035" s="47"/>
      <c r="M1035" s="47"/>
      <c r="N1035" s="47"/>
      <c r="O1035" s="47"/>
      <c r="P1035" s="71"/>
      <c r="Q1035" s="47"/>
      <c r="R1035" s="47"/>
      <c r="S1035" s="47"/>
      <c r="T1035" s="47"/>
      <c r="U1035" s="47"/>
      <c r="V1035" s="47"/>
      <c r="W1035" s="47"/>
      <c r="X1035" s="47"/>
      <c r="Y1035" s="47"/>
      <c r="Z1035" s="47"/>
    </row>
    <row r="1036" spans="1:26" ht="15.75" customHeight="1">
      <c r="A1036" s="71"/>
      <c r="B1036" s="47"/>
      <c r="C1036" s="47"/>
      <c r="D1036" s="47"/>
      <c r="E1036" s="47"/>
      <c r="F1036" s="47"/>
      <c r="G1036" s="47"/>
      <c r="H1036" s="47"/>
      <c r="I1036" s="47"/>
      <c r="J1036" s="47"/>
      <c r="K1036" s="47"/>
      <c r="L1036" s="47"/>
      <c r="M1036" s="47"/>
      <c r="N1036" s="47"/>
      <c r="O1036" s="47"/>
      <c r="P1036" s="71"/>
      <c r="Q1036" s="47"/>
      <c r="R1036" s="47"/>
      <c r="S1036" s="47"/>
      <c r="T1036" s="47"/>
      <c r="U1036" s="47"/>
      <c r="V1036" s="47"/>
      <c r="W1036" s="47"/>
      <c r="X1036" s="47"/>
      <c r="Y1036" s="47"/>
      <c r="Z1036" s="47"/>
    </row>
    <row r="1037" spans="1:26" ht="15.75" customHeight="1">
      <c r="A1037" s="71"/>
      <c r="B1037" s="47"/>
      <c r="C1037" s="47"/>
      <c r="D1037" s="47"/>
      <c r="E1037" s="47"/>
      <c r="F1037" s="47"/>
      <c r="G1037" s="47"/>
      <c r="H1037" s="47"/>
      <c r="I1037" s="47"/>
      <c r="J1037" s="47"/>
      <c r="K1037" s="47"/>
      <c r="L1037" s="47"/>
      <c r="M1037" s="47"/>
      <c r="N1037" s="47"/>
      <c r="O1037" s="47"/>
      <c r="P1037" s="71"/>
      <c r="Q1037" s="47"/>
      <c r="R1037" s="47"/>
      <c r="S1037" s="47"/>
      <c r="T1037" s="47"/>
      <c r="U1037" s="47"/>
      <c r="V1037" s="47"/>
      <c r="W1037" s="47"/>
      <c r="X1037" s="47"/>
      <c r="Y1037" s="47"/>
      <c r="Z1037" s="47"/>
    </row>
    <row r="1038" spans="1:26" ht="15.75" customHeight="1">
      <c r="A1038" s="71"/>
      <c r="B1038" s="47"/>
      <c r="C1038" s="47"/>
      <c r="D1038" s="47"/>
      <c r="E1038" s="47"/>
      <c r="F1038" s="47"/>
      <c r="G1038" s="47"/>
      <c r="H1038" s="47"/>
      <c r="I1038" s="47"/>
      <c r="J1038" s="47"/>
      <c r="K1038" s="47"/>
      <c r="L1038" s="47"/>
      <c r="M1038" s="47"/>
      <c r="N1038" s="47"/>
      <c r="O1038" s="47"/>
      <c r="P1038" s="71"/>
      <c r="Q1038" s="47"/>
      <c r="R1038" s="47"/>
      <c r="S1038" s="47"/>
      <c r="T1038" s="47"/>
      <c r="U1038" s="47"/>
      <c r="V1038" s="47"/>
      <c r="W1038" s="47"/>
      <c r="X1038" s="47"/>
      <c r="Y1038" s="47"/>
      <c r="Z1038" s="47"/>
    </row>
    <row r="1039" spans="1:26" ht="15.75" customHeight="1">
      <c r="A1039" s="71"/>
      <c r="B1039" s="47"/>
      <c r="C1039" s="47"/>
      <c r="D1039" s="47"/>
      <c r="E1039" s="47"/>
      <c r="F1039" s="47"/>
      <c r="G1039" s="47"/>
      <c r="H1039" s="47"/>
      <c r="I1039" s="47"/>
      <c r="J1039" s="47"/>
      <c r="K1039" s="47"/>
      <c r="L1039" s="47"/>
      <c r="M1039" s="47"/>
      <c r="N1039" s="47"/>
      <c r="O1039" s="47"/>
      <c r="P1039" s="71"/>
      <c r="Q1039" s="47"/>
      <c r="R1039" s="47"/>
      <c r="S1039" s="47"/>
      <c r="T1039" s="47"/>
      <c r="U1039" s="47"/>
      <c r="V1039" s="47"/>
      <c r="W1039" s="47"/>
      <c r="X1039" s="47"/>
      <c r="Y1039" s="47"/>
      <c r="Z1039" s="47"/>
    </row>
    <row r="1040" spans="1:26" ht="15.75" customHeight="1">
      <c r="A1040" s="71"/>
      <c r="B1040" s="47"/>
      <c r="C1040" s="47"/>
      <c r="D1040" s="47"/>
      <c r="E1040" s="47"/>
      <c r="F1040" s="47"/>
      <c r="G1040" s="47"/>
      <c r="H1040" s="47"/>
      <c r="I1040" s="47"/>
      <c r="J1040" s="47"/>
      <c r="K1040" s="47"/>
      <c r="L1040" s="47"/>
      <c r="M1040" s="47"/>
      <c r="N1040" s="47"/>
      <c r="O1040" s="47"/>
      <c r="P1040" s="71"/>
      <c r="Q1040" s="47"/>
      <c r="R1040" s="47"/>
      <c r="S1040" s="47"/>
      <c r="T1040" s="47"/>
      <c r="U1040" s="47"/>
      <c r="V1040" s="47"/>
      <c r="W1040" s="47"/>
      <c r="X1040" s="47"/>
      <c r="Y1040" s="47"/>
      <c r="Z1040" s="47"/>
    </row>
    <row r="1041" spans="1:26" ht="15.75" customHeight="1">
      <c r="A1041" s="71"/>
      <c r="B1041" s="47"/>
      <c r="C1041" s="47"/>
      <c r="D1041" s="47"/>
      <c r="E1041" s="47"/>
      <c r="F1041" s="47"/>
      <c r="G1041" s="47"/>
      <c r="H1041" s="47"/>
      <c r="I1041" s="47"/>
      <c r="J1041" s="47"/>
      <c r="K1041" s="47"/>
      <c r="L1041" s="47"/>
      <c r="M1041" s="47"/>
      <c r="N1041" s="47"/>
      <c r="O1041" s="47"/>
      <c r="P1041" s="71"/>
      <c r="Q1041" s="47"/>
      <c r="R1041" s="47"/>
      <c r="S1041" s="47"/>
      <c r="T1041" s="47"/>
      <c r="U1041" s="47"/>
      <c r="V1041" s="47"/>
      <c r="W1041" s="47"/>
      <c r="X1041" s="47"/>
      <c r="Y1041" s="47"/>
      <c r="Z1041" s="47"/>
    </row>
    <row r="1042" spans="1:26" ht="15.75" customHeight="1">
      <c r="A1042" s="71"/>
      <c r="B1042" s="47"/>
      <c r="C1042" s="47"/>
      <c r="D1042" s="47"/>
      <c r="E1042" s="47"/>
      <c r="F1042" s="47"/>
      <c r="G1042" s="47"/>
      <c r="H1042" s="47"/>
      <c r="I1042" s="47"/>
      <c r="J1042" s="47"/>
      <c r="K1042" s="47"/>
      <c r="L1042" s="47"/>
      <c r="M1042" s="47"/>
      <c r="N1042" s="47"/>
      <c r="O1042" s="47"/>
      <c r="P1042" s="71"/>
      <c r="Q1042" s="47"/>
      <c r="R1042" s="47"/>
      <c r="S1042" s="47"/>
      <c r="T1042" s="47"/>
      <c r="U1042" s="47"/>
      <c r="V1042" s="47"/>
      <c r="W1042" s="47"/>
      <c r="X1042" s="47"/>
      <c r="Y1042" s="47"/>
      <c r="Z1042" s="47"/>
    </row>
    <row r="1043" spans="1:26" ht="15.75" customHeight="1">
      <c r="A1043" s="71"/>
      <c r="B1043" s="47"/>
      <c r="C1043" s="47"/>
      <c r="D1043" s="47"/>
      <c r="E1043" s="47"/>
      <c r="F1043" s="47"/>
      <c r="G1043" s="47"/>
      <c r="H1043" s="47"/>
      <c r="I1043" s="47"/>
      <c r="J1043" s="47"/>
      <c r="K1043" s="47"/>
      <c r="L1043" s="47"/>
      <c r="M1043" s="47"/>
      <c r="N1043" s="47"/>
      <c r="O1043" s="47"/>
      <c r="P1043" s="71"/>
      <c r="Q1043" s="47"/>
      <c r="R1043" s="47"/>
      <c r="S1043" s="47"/>
      <c r="T1043" s="47"/>
      <c r="U1043" s="47"/>
      <c r="V1043" s="47"/>
      <c r="W1043" s="47"/>
      <c r="X1043" s="47"/>
      <c r="Y1043" s="47"/>
      <c r="Z1043" s="47"/>
    </row>
    <row r="1044" spans="1:26" ht="15.75" customHeight="1">
      <c r="A1044" s="71"/>
      <c r="B1044" s="47"/>
      <c r="C1044" s="47"/>
      <c r="D1044" s="47"/>
      <c r="E1044" s="47"/>
      <c r="F1044" s="47"/>
      <c r="G1044" s="47"/>
      <c r="H1044" s="47"/>
      <c r="I1044" s="47"/>
      <c r="J1044" s="47"/>
      <c r="K1044" s="47"/>
      <c r="L1044" s="47"/>
      <c r="M1044" s="47"/>
      <c r="N1044" s="47"/>
      <c r="O1044" s="47"/>
      <c r="P1044" s="71"/>
      <c r="Q1044" s="47"/>
      <c r="R1044" s="47"/>
      <c r="S1044" s="47"/>
      <c r="T1044" s="47"/>
      <c r="U1044" s="47"/>
      <c r="V1044" s="47"/>
      <c r="W1044" s="47"/>
      <c r="X1044" s="47"/>
      <c r="Y1044" s="47"/>
      <c r="Z1044" s="47"/>
    </row>
    <row r="1045" spans="1:26" ht="15.75" customHeight="1">
      <c r="A1045" s="71"/>
      <c r="B1045" s="47"/>
      <c r="C1045" s="47"/>
      <c r="D1045" s="47"/>
      <c r="E1045" s="47"/>
      <c r="F1045" s="47"/>
      <c r="G1045" s="47"/>
      <c r="H1045" s="47"/>
      <c r="I1045" s="47"/>
      <c r="J1045" s="47"/>
      <c r="K1045" s="47"/>
      <c r="L1045" s="47"/>
      <c r="M1045" s="47"/>
      <c r="N1045" s="47"/>
      <c r="O1045" s="47"/>
      <c r="P1045" s="71"/>
      <c r="Q1045" s="47"/>
      <c r="R1045" s="47"/>
      <c r="S1045" s="47"/>
      <c r="T1045" s="47"/>
      <c r="U1045" s="47"/>
      <c r="V1045" s="47"/>
      <c r="W1045" s="47"/>
      <c r="X1045" s="47"/>
      <c r="Y1045" s="47"/>
      <c r="Z1045" s="47"/>
    </row>
    <row r="1046" spans="1:26" ht="15.75" customHeight="1">
      <c r="A1046" s="71"/>
      <c r="B1046" s="47"/>
      <c r="C1046" s="47"/>
      <c r="D1046" s="47"/>
      <c r="E1046" s="47"/>
      <c r="F1046" s="47"/>
      <c r="G1046" s="47"/>
      <c r="H1046" s="47"/>
      <c r="I1046" s="47"/>
      <c r="J1046" s="47"/>
      <c r="K1046" s="47"/>
      <c r="L1046" s="47"/>
      <c r="M1046" s="47"/>
      <c r="N1046" s="47"/>
      <c r="O1046" s="47"/>
      <c r="P1046" s="71"/>
      <c r="Q1046" s="47"/>
      <c r="R1046" s="47"/>
      <c r="S1046" s="47"/>
      <c r="T1046" s="47"/>
      <c r="U1046" s="47"/>
      <c r="V1046" s="47"/>
      <c r="W1046" s="47"/>
      <c r="X1046" s="47"/>
      <c r="Y1046" s="47"/>
      <c r="Z1046" s="47"/>
    </row>
    <row r="1047" spans="1:26" ht="15.75" customHeight="1">
      <c r="A1047" s="71"/>
      <c r="B1047" s="47"/>
      <c r="C1047" s="47"/>
      <c r="D1047" s="47"/>
      <c r="E1047" s="47"/>
      <c r="F1047" s="47"/>
      <c r="G1047" s="47"/>
      <c r="H1047" s="47"/>
      <c r="I1047" s="47"/>
      <c r="J1047" s="47"/>
      <c r="K1047" s="47"/>
      <c r="L1047" s="47"/>
      <c r="M1047" s="47"/>
      <c r="N1047" s="47"/>
      <c r="O1047" s="47"/>
      <c r="P1047" s="71"/>
      <c r="Q1047" s="47"/>
      <c r="R1047" s="47"/>
      <c r="S1047" s="47"/>
      <c r="T1047" s="47"/>
      <c r="U1047" s="47"/>
      <c r="V1047" s="47"/>
      <c r="W1047" s="47"/>
      <c r="X1047" s="47"/>
      <c r="Y1047" s="47"/>
      <c r="Z1047" s="47"/>
    </row>
    <row r="1048" spans="1:26" ht="15.75" customHeight="1">
      <c r="A1048" s="71"/>
      <c r="B1048" s="47"/>
      <c r="C1048" s="47"/>
      <c r="D1048" s="47"/>
      <c r="E1048" s="47"/>
      <c r="F1048" s="47"/>
      <c r="G1048" s="47"/>
      <c r="H1048" s="47"/>
      <c r="I1048" s="47"/>
      <c r="J1048" s="47"/>
      <c r="K1048" s="47"/>
      <c r="L1048" s="47"/>
      <c r="M1048" s="47"/>
      <c r="N1048" s="47"/>
      <c r="O1048" s="47"/>
      <c r="P1048" s="71"/>
      <c r="Q1048" s="47"/>
      <c r="R1048" s="47"/>
      <c r="S1048" s="47"/>
      <c r="T1048" s="47"/>
      <c r="U1048" s="47"/>
      <c r="V1048" s="47"/>
      <c r="W1048" s="47"/>
      <c r="X1048" s="47"/>
      <c r="Y1048" s="47"/>
      <c r="Z1048" s="47"/>
    </row>
    <row r="1049" spans="1:26" ht="15.75" customHeight="1">
      <c r="A1049" s="71"/>
      <c r="B1049" s="47"/>
      <c r="C1049" s="47"/>
      <c r="D1049" s="47"/>
      <c r="E1049" s="47"/>
      <c r="F1049" s="47"/>
      <c r="G1049" s="47"/>
      <c r="H1049" s="47"/>
      <c r="I1049" s="47"/>
      <c r="J1049" s="47"/>
      <c r="K1049" s="47"/>
      <c r="L1049" s="47"/>
      <c r="M1049" s="47"/>
      <c r="N1049" s="47"/>
      <c r="O1049" s="47"/>
      <c r="P1049" s="71"/>
      <c r="Q1049" s="47"/>
      <c r="R1049" s="47"/>
      <c r="S1049" s="47"/>
      <c r="T1049" s="47"/>
      <c r="U1049" s="47"/>
      <c r="V1049" s="47"/>
      <c r="W1049" s="47"/>
      <c r="X1049" s="47"/>
      <c r="Y1049" s="47"/>
      <c r="Z1049" s="47"/>
    </row>
    <row r="1050" spans="1:26" ht="15" customHeight="1">
      <c r="B1050" s="47"/>
      <c r="C1050" s="47"/>
      <c r="D1050" s="47"/>
      <c r="E1050" s="47"/>
      <c r="F1050" s="47"/>
      <c r="G1050" s="47"/>
      <c r="H1050" s="47"/>
      <c r="I1050" s="47"/>
      <c r="J1050" s="47"/>
      <c r="K1050" s="47"/>
      <c r="L1050" s="47"/>
      <c r="M1050" s="47"/>
      <c r="N1050" s="47"/>
      <c r="O1050" s="47"/>
      <c r="P1050" s="71"/>
    </row>
    <row r="1051" spans="1:26" ht="15" customHeight="1">
      <c r="B1051" s="47"/>
      <c r="C1051" s="47"/>
      <c r="D1051" s="47"/>
      <c r="E1051" s="47"/>
      <c r="F1051" s="47"/>
      <c r="G1051" s="47"/>
      <c r="H1051" s="47"/>
      <c r="I1051" s="47"/>
      <c r="J1051" s="47"/>
      <c r="K1051" s="47"/>
      <c r="L1051" s="47"/>
      <c r="M1051" s="47"/>
      <c r="N1051" s="47"/>
      <c r="O1051" s="47"/>
      <c r="P1051" s="71"/>
    </row>
    <row r="1052" spans="1:26" ht="15" customHeight="1">
      <c r="B1052" s="47"/>
      <c r="C1052" s="47"/>
      <c r="D1052" s="47"/>
      <c r="E1052" s="47"/>
      <c r="F1052" s="47"/>
      <c r="G1052" s="47"/>
      <c r="H1052" s="47"/>
      <c r="I1052" s="47"/>
      <c r="J1052" s="47"/>
      <c r="K1052" s="47"/>
      <c r="L1052" s="47"/>
      <c r="M1052" s="47"/>
      <c r="N1052" s="47"/>
      <c r="O1052" s="47"/>
      <c r="P1052" s="71"/>
    </row>
    <row r="1053" spans="1:26" ht="15" customHeight="1">
      <c r="B1053" s="47"/>
      <c r="C1053" s="47"/>
      <c r="D1053" s="47"/>
      <c r="E1053" s="47"/>
      <c r="F1053" s="47"/>
      <c r="G1053" s="47"/>
      <c r="H1053" s="47"/>
      <c r="I1053" s="47"/>
      <c r="J1053" s="47"/>
      <c r="K1053" s="47"/>
      <c r="L1053" s="47"/>
      <c r="M1053" s="47"/>
      <c r="N1053" s="47"/>
      <c r="O1053" s="47"/>
      <c r="P1053" s="71"/>
    </row>
    <row r="1054" spans="1:26" ht="15" customHeight="1">
      <c r="B1054" s="47"/>
      <c r="C1054" s="47"/>
      <c r="D1054" s="47"/>
      <c r="E1054" s="47"/>
      <c r="F1054" s="47"/>
      <c r="G1054" s="47"/>
      <c r="H1054" s="47"/>
      <c r="I1054" s="47"/>
      <c r="J1054" s="47"/>
      <c r="K1054" s="47"/>
      <c r="L1054" s="47"/>
      <c r="M1054" s="47"/>
      <c r="N1054" s="47"/>
      <c r="O1054" s="47"/>
      <c r="P1054" s="71"/>
    </row>
    <row r="1055" spans="1:26" ht="15" customHeight="1">
      <c r="B1055" s="47"/>
      <c r="C1055" s="47"/>
      <c r="D1055" s="47"/>
      <c r="E1055" s="47"/>
      <c r="F1055" s="47"/>
      <c r="G1055" s="47"/>
      <c r="H1055" s="47"/>
      <c r="I1055" s="47"/>
      <c r="J1055" s="47"/>
      <c r="K1055" s="47"/>
      <c r="L1055" s="47"/>
      <c r="M1055" s="47"/>
      <c r="N1055" s="47"/>
      <c r="O1055" s="47"/>
      <c r="P1055" s="71"/>
    </row>
    <row r="1056" spans="1:26" ht="15" customHeight="1">
      <c r="B1056" s="47"/>
      <c r="C1056" s="47"/>
      <c r="D1056" s="47"/>
      <c r="E1056" s="47"/>
      <c r="F1056" s="47"/>
      <c r="G1056" s="47"/>
      <c r="H1056" s="47"/>
      <c r="I1056" s="47"/>
      <c r="J1056" s="47"/>
      <c r="K1056" s="47"/>
      <c r="L1056" s="47"/>
      <c r="M1056" s="47"/>
      <c r="N1056" s="47"/>
      <c r="O1056" s="47"/>
      <c r="P1056" s="71"/>
    </row>
    <row r="1057" spans="2:16" ht="15" customHeight="1">
      <c r="B1057" s="47"/>
      <c r="C1057" s="47"/>
      <c r="D1057" s="47"/>
      <c r="E1057" s="47"/>
      <c r="F1057" s="47"/>
      <c r="G1057" s="47"/>
      <c r="H1057" s="47"/>
      <c r="I1057" s="47"/>
      <c r="J1057" s="47"/>
      <c r="K1057" s="47"/>
      <c r="L1057" s="47"/>
      <c r="M1057" s="47"/>
      <c r="N1057" s="47"/>
      <c r="O1057" s="47"/>
      <c r="P1057" s="71"/>
    </row>
    <row r="1058" spans="2:16" ht="15" customHeight="1">
      <c r="B1058" s="47"/>
      <c r="C1058" s="47"/>
      <c r="D1058" s="47"/>
      <c r="E1058" s="47"/>
      <c r="F1058" s="47"/>
      <c r="G1058" s="47"/>
      <c r="H1058" s="47"/>
      <c r="I1058" s="47"/>
      <c r="J1058" s="47"/>
      <c r="K1058" s="47"/>
      <c r="L1058" s="47"/>
      <c r="M1058" s="47"/>
      <c r="N1058" s="47"/>
      <c r="O1058" s="47"/>
      <c r="P1058" s="71"/>
    </row>
    <row r="1059" spans="2:16" ht="15" customHeight="1">
      <c r="B1059" s="47"/>
      <c r="C1059" s="47"/>
      <c r="D1059" s="47"/>
      <c r="E1059" s="47"/>
      <c r="F1059" s="47"/>
      <c r="G1059" s="47"/>
      <c r="H1059" s="47"/>
      <c r="I1059" s="47"/>
      <c r="J1059" s="47"/>
      <c r="K1059" s="47"/>
      <c r="L1059" s="47"/>
      <c r="M1059" s="47"/>
      <c r="N1059" s="47"/>
      <c r="O1059" s="47"/>
      <c r="P1059" s="71"/>
    </row>
    <row r="1060" spans="2:16" ht="15" customHeight="1">
      <c r="B1060" s="47"/>
      <c r="C1060" s="47"/>
      <c r="D1060" s="47"/>
      <c r="E1060" s="47"/>
      <c r="F1060" s="47"/>
      <c r="G1060" s="47"/>
      <c r="H1060" s="47"/>
      <c r="I1060" s="47"/>
      <c r="J1060" s="47"/>
      <c r="K1060" s="47"/>
      <c r="L1060" s="47"/>
      <c r="M1060" s="47"/>
      <c r="N1060" s="47"/>
      <c r="O1060" s="47"/>
      <c r="P1060" s="71"/>
    </row>
    <row r="1061" spans="2:16" ht="15" customHeight="1">
      <c r="B1061" s="47"/>
      <c r="C1061" s="47"/>
      <c r="D1061" s="47"/>
      <c r="E1061" s="47"/>
      <c r="F1061" s="47"/>
      <c r="G1061" s="47"/>
      <c r="H1061" s="47"/>
      <c r="I1061" s="47"/>
      <c r="J1061" s="47"/>
      <c r="K1061" s="47"/>
      <c r="L1061" s="47"/>
      <c r="M1061" s="47"/>
      <c r="N1061" s="47"/>
      <c r="O1061" s="47"/>
      <c r="P1061" s="71"/>
    </row>
    <row r="1062" spans="2:16" ht="15" customHeight="1">
      <c r="B1062" s="47"/>
      <c r="C1062" s="47"/>
      <c r="D1062" s="47"/>
      <c r="E1062" s="47"/>
      <c r="F1062" s="47"/>
      <c r="G1062" s="47"/>
      <c r="H1062" s="47"/>
      <c r="I1062" s="47"/>
      <c r="J1062" s="47"/>
      <c r="K1062" s="47"/>
      <c r="L1062" s="47"/>
      <c r="M1062" s="47"/>
      <c r="N1062" s="47"/>
      <c r="O1062" s="47"/>
      <c r="P1062" s="71"/>
    </row>
    <row r="1063" spans="2:16" ht="15" customHeight="1">
      <c r="B1063" s="47"/>
      <c r="C1063" s="47"/>
      <c r="D1063" s="47"/>
      <c r="E1063" s="47"/>
      <c r="F1063" s="47"/>
      <c r="G1063" s="47"/>
      <c r="H1063" s="47"/>
      <c r="I1063" s="47"/>
      <c r="J1063" s="47"/>
      <c r="K1063" s="47"/>
      <c r="L1063" s="47"/>
      <c r="M1063" s="47"/>
      <c r="N1063" s="47"/>
      <c r="O1063" s="47"/>
      <c r="P1063" s="71"/>
    </row>
    <row r="1064" spans="2:16" ht="15" customHeight="1">
      <c r="B1064" s="47"/>
      <c r="C1064" s="47"/>
      <c r="D1064" s="47"/>
      <c r="E1064" s="47"/>
      <c r="F1064" s="47"/>
      <c r="G1064" s="47"/>
      <c r="H1064" s="47"/>
      <c r="I1064" s="47"/>
      <c r="J1064" s="47"/>
      <c r="K1064" s="47"/>
      <c r="L1064" s="47"/>
      <c r="M1064" s="47"/>
      <c r="N1064" s="47"/>
      <c r="O1064" s="47"/>
      <c r="P1064" s="71"/>
    </row>
    <row r="1065" spans="2:16" ht="15" customHeight="1">
      <c r="B1065" s="47"/>
      <c r="C1065" s="47"/>
      <c r="D1065" s="47"/>
      <c r="E1065" s="47"/>
      <c r="F1065" s="47"/>
      <c r="G1065" s="47"/>
      <c r="H1065" s="47"/>
      <c r="I1065" s="47"/>
      <c r="J1065" s="47"/>
      <c r="K1065" s="47"/>
      <c r="L1065" s="47"/>
      <c r="M1065" s="47"/>
      <c r="N1065" s="47"/>
      <c r="O1065" s="47"/>
      <c r="P1065" s="71"/>
    </row>
    <row r="1066" spans="2:16" ht="15" customHeight="1">
      <c r="B1066" s="47"/>
      <c r="C1066" s="47"/>
      <c r="D1066" s="47"/>
      <c r="E1066" s="47"/>
      <c r="F1066" s="47"/>
      <c r="G1066" s="47"/>
      <c r="H1066" s="47"/>
      <c r="I1066" s="47"/>
      <c r="J1066" s="47"/>
      <c r="K1066" s="47"/>
      <c r="L1066" s="47"/>
      <c r="M1066" s="47"/>
      <c r="N1066" s="47"/>
      <c r="O1066" s="47"/>
      <c r="P1066" s="71"/>
    </row>
    <row r="1067" spans="2:16" ht="15" customHeight="1">
      <c r="B1067" s="47"/>
      <c r="C1067" s="47"/>
      <c r="D1067" s="47"/>
      <c r="E1067" s="47"/>
      <c r="F1067" s="47"/>
      <c r="G1067" s="47"/>
      <c r="H1067" s="47"/>
      <c r="I1067" s="47"/>
      <c r="J1067" s="47"/>
      <c r="K1067" s="47"/>
      <c r="L1067" s="47"/>
      <c r="M1067" s="47"/>
      <c r="N1067" s="47"/>
      <c r="O1067" s="47"/>
      <c r="P1067" s="71"/>
    </row>
    <row r="1068" spans="2:16" ht="15" customHeight="1">
      <c r="B1068" s="47"/>
      <c r="C1068" s="47"/>
      <c r="D1068" s="47"/>
      <c r="E1068" s="47"/>
      <c r="F1068" s="47"/>
      <c r="G1068" s="47"/>
      <c r="H1068" s="47"/>
      <c r="I1068" s="47"/>
      <c r="J1068" s="47"/>
      <c r="K1068" s="47"/>
      <c r="L1068" s="47"/>
      <c r="M1068" s="47"/>
      <c r="N1068" s="47"/>
      <c r="O1068" s="47"/>
      <c r="P1068" s="71"/>
    </row>
    <row r="1069" spans="2:16" ht="15" customHeight="1">
      <c r="B1069" s="47"/>
      <c r="C1069" s="47"/>
      <c r="D1069" s="47"/>
      <c r="E1069" s="47"/>
      <c r="F1069" s="47"/>
      <c r="G1069" s="47"/>
      <c r="H1069" s="47"/>
      <c r="I1069" s="47"/>
      <c r="J1069" s="47"/>
      <c r="K1069" s="47"/>
      <c r="L1069" s="47"/>
      <c r="M1069" s="47"/>
      <c r="N1069" s="47"/>
      <c r="O1069" s="47"/>
      <c r="P1069" s="71"/>
    </row>
    <row r="1070" spans="2:16" ht="15" customHeight="1">
      <c r="B1070" s="47"/>
      <c r="C1070" s="47"/>
      <c r="D1070" s="47"/>
      <c r="E1070" s="47"/>
      <c r="F1070" s="47"/>
      <c r="G1070" s="47"/>
      <c r="H1070" s="47"/>
      <c r="I1070" s="47"/>
      <c r="J1070" s="47"/>
      <c r="K1070" s="47"/>
      <c r="L1070" s="47"/>
      <c r="M1070" s="47"/>
      <c r="N1070" s="47"/>
      <c r="O1070" s="47"/>
      <c r="P1070" s="71"/>
    </row>
    <row r="1071" spans="2:16" ht="15" customHeight="1">
      <c r="B1071" s="47"/>
      <c r="C1071" s="47"/>
      <c r="D1071" s="47"/>
      <c r="E1071" s="47"/>
      <c r="F1071" s="47"/>
      <c r="G1071" s="47"/>
      <c r="H1071" s="47"/>
      <c r="I1071" s="47"/>
      <c r="J1071" s="47"/>
      <c r="K1071" s="47"/>
      <c r="L1071" s="47"/>
      <c r="M1071" s="47"/>
      <c r="N1071" s="47"/>
      <c r="O1071" s="47"/>
      <c r="P1071" s="71"/>
    </row>
    <row r="1072" spans="2:16" ht="15" customHeight="1">
      <c r="B1072" s="47"/>
      <c r="C1072" s="47"/>
      <c r="D1072" s="47"/>
      <c r="E1072" s="47"/>
      <c r="F1072" s="47"/>
      <c r="G1072" s="47"/>
      <c r="H1072" s="47"/>
      <c r="I1072" s="47"/>
      <c r="J1072" s="47"/>
      <c r="K1072" s="47"/>
      <c r="L1072" s="47"/>
      <c r="M1072" s="47"/>
      <c r="N1072" s="47"/>
      <c r="O1072" s="47"/>
      <c r="P1072" s="71"/>
    </row>
    <row r="1073" spans="2:16" ht="15" customHeight="1">
      <c r="B1073" s="47"/>
      <c r="C1073" s="47"/>
      <c r="D1073" s="47"/>
      <c r="E1073" s="47"/>
      <c r="F1073" s="47"/>
      <c r="G1073" s="47"/>
      <c r="H1073" s="47"/>
      <c r="I1073" s="47"/>
      <c r="J1073" s="47"/>
      <c r="K1073" s="47"/>
      <c r="L1073" s="47"/>
      <c r="M1073" s="47"/>
      <c r="N1073" s="47"/>
      <c r="O1073" s="47"/>
      <c r="P1073" s="71"/>
    </row>
    <row r="1074" spans="2:16" ht="15" customHeight="1">
      <c r="B1074" s="47"/>
      <c r="C1074" s="47"/>
      <c r="D1074" s="47"/>
      <c r="E1074" s="47"/>
      <c r="F1074" s="47"/>
      <c r="G1074" s="47"/>
      <c r="H1074" s="47"/>
      <c r="I1074" s="47"/>
      <c r="J1074" s="47"/>
      <c r="K1074" s="47"/>
      <c r="L1074" s="47"/>
      <c r="M1074" s="47"/>
      <c r="N1074" s="47"/>
      <c r="O1074" s="47"/>
      <c r="P1074" s="71"/>
    </row>
    <row r="1075" spans="2:16" ht="15" customHeight="1">
      <c r="B1075" s="47"/>
      <c r="C1075" s="47"/>
      <c r="D1075" s="47"/>
      <c r="E1075" s="47"/>
      <c r="F1075" s="47"/>
      <c r="G1075" s="47"/>
      <c r="H1075" s="47"/>
      <c r="I1075" s="47"/>
      <c r="J1075" s="47"/>
      <c r="K1075" s="47"/>
      <c r="L1075" s="47"/>
      <c r="M1075" s="47"/>
      <c r="N1075" s="47"/>
      <c r="O1075" s="47"/>
      <c r="P1075" s="71"/>
    </row>
    <row r="1076" spans="2:16" ht="15" customHeight="1">
      <c r="B1076" s="47"/>
      <c r="C1076" s="47"/>
      <c r="D1076" s="47"/>
      <c r="E1076" s="47"/>
      <c r="F1076" s="47"/>
      <c r="G1076" s="47"/>
      <c r="H1076" s="47"/>
      <c r="I1076" s="47"/>
      <c r="J1076" s="47"/>
      <c r="K1076" s="47"/>
      <c r="L1076" s="47"/>
      <c r="M1076" s="47"/>
      <c r="N1076" s="47"/>
      <c r="O1076" s="47"/>
      <c r="P1076" s="71"/>
    </row>
    <row r="1077" spans="2:16" ht="15" customHeight="1">
      <c r="B1077" s="47"/>
      <c r="C1077" s="47"/>
      <c r="D1077" s="47"/>
      <c r="E1077" s="47"/>
      <c r="F1077" s="47"/>
      <c r="G1077" s="47"/>
      <c r="H1077" s="47"/>
      <c r="I1077" s="47"/>
      <c r="J1077" s="47"/>
      <c r="K1077" s="47"/>
      <c r="L1077" s="47"/>
      <c r="M1077" s="47"/>
      <c r="N1077" s="47"/>
      <c r="O1077" s="47"/>
      <c r="P1077" s="71"/>
    </row>
    <row r="1078" spans="2:16" ht="15" customHeight="1">
      <c r="B1078" s="47"/>
      <c r="C1078" s="47"/>
      <c r="D1078" s="47"/>
      <c r="E1078" s="47"/>
      <c r="F1078" s="47"/>
      <c r="G1078" s="47"/>
      <c r="H1078" s="47"/>
      <c r="I1078" s="47"/>
      <c r="J1078" s="47"/>
      <c r="K1078" s="47"/>
      <c r="L1078" s="47"/>
      <c r="M1078" s="47"/>
      <c r="N1078" s="47"/>
      <c r="O1078" s="47"/>
      <c r="P1078" s="71"/>
    </row>
    <row r="1079" spans="2:16" ht="15" customHeight="1">
      <c r="B1079" s="47"/>
      <c r="C1079" s="47"/>
      <c r="D1079" s="47"/>
      <c r="E1079" s="47"/>
      <c r="F1079" s="47"/>
      <c r="G1079" s="47"/>
      <c r="H1079" s="47"/>
      <c r="I1079" s="47"/>
      <c r="J1079" s="47"/>
      <c r="K1079" s="47"/>
      <c r="L1079" s="47"/>
      <c r="M1079" s="47"/>
      <c r="N1079" s="47"/>
      <c r="O1079" s="47"/>
      <c r="P1079" s="71"/>
    </row>
    <row r="1080" spans="2:16" ht="15" customHeight="1">
      <c r="B1080" s="47"/>
      <c r="C1080" s="47"/>
      <c r="D1080" s="47"/>
      <c r="E1080" s="47"/>
      <c r="F1080" s="47"/>
      <c r="G1080" s="47"/>
      <c r="H1080" s="47"/>
      <c r="I1080" s="47"/>
      <c r="J1080" s="47"/>
      <c r="K1080" s="47"/>
      <c r="L1080" s="47"/>
      <c r="M1080" s="47"/>
      <c r="N1080" s="47"/>
      <c r="O1080" s="47"/>
      <c r="P1080" s="71"/>
    </row>
    <row r="1081" spans="2:16" ht="15" customHeight="1">
      <c r="B1081" s="47"/>
      <c r="C1081" s="47"/>
      <c r="D1081" s="47"/>
      <c r="E1081" s="47"/>
      <c r="F1081" s="47"/>
      <c r="G1081" s="47"/>
      <c r="H1081" s="47"/>
      <c r="I1081" s="47"/>
      <c r="J1081" s="47"/>
      <c r="K1081" s="47"/>
      <c r="L1081" s="47"/>
      <c r="M1081" s="47"/>
      <c r="N1081" s="47"/>
      <c r="O1081" s="47"/>
      <c r="P1081" s="71"/>
    </row>
    <row r="1082" spans="2:16" ht="15" customHeight="1">
      <c r="B1082" s="47"/>
      <c r="C1082" s="47"/>
      <c r="D1082" s="47"/>
      <c r="E1082" s="47"/>
      <c r="F1082" s="47"/>
      <c r="G1082" s="47"/>
      <c r="H1082" s="47"/>
      <c r="I1082" s="47"/>
      <c r="J1082" s="47"/>
      <c r="K1082" s="47"/>
      <c r="L1082" s="47"/>
      <c r="M1082" s="47"/>
      <c r="N1082" s="47"/>
      <c r="O1082" s="47"/>
      <c r="P1082" s="71"/>
    </row>
    <row r="1083" spans="2:16" ht="15" customHeight="1">
      <c r="B1083" s="47"/>
      <c r="C1083" s="47"/>
      <c r="D1083" s="47"/>
      <c r="E1083" s="47"/>
      <c r="F1083" s="47"/>
      <c r="G1083" s="47"/>
      <c r="H1083" s="47"/>
      <c r="I1083" s="47"/>
      <c r="J1083" s="47"/>
      <c r="K1083" s="47"/>
      <c r="L1083" s="47"/>
      <c r="M1083" s="47"/>
      <c r="N1083" s="47"/>
      <c r="O1083" s="47"/>
      <c r="P1083" s="71"/>
    </row>
    <row r="1084" spans="2:16" ht="15" customHeight="1">
      <c r="B1084" s="47"/>
      <c r="C1084" s="47"/>
      <c r="D1084" s="47"/>
      <c r="E1084" s="47"/>
      <c r="F1084" s="47"/>
      <c r="G1084" s="47"/>
      <c r="H1084" s="47"/>
      <c r="I1084" s="47"/>
      <c r="J1084" s="47"/>
      <c r="K1084" s="47"/>
      <c r="L1084" s="47"/>
      <c r="M1084" s="47"/>
      <c r="N1084" s="47"/>
      <c r="O1084" s="47"/>
      <c r="P1084" s="71"/>
    </row>
    <row r="1085" spans="2:16" ht="15" customHeight="1">
      <c r="B1085" s="47"/>
      <c r="C1085" s="47"/>
      <c r="D1085" s="47"/>
      <c r="E1085" s="47"/>
      <c r="F1085" s="47"/>
      <c r="G1085" s="47"/>
      <c r="H1085" s="47"/>
      <c r="I1085" s="47"/>
      <c r="J1085" s="47"/>
      <c r="K1085" s="47"/>
      <c r="L1085" s="47"/>
      <c r="M1085" s="47"/>
      <c r="N1085" s="47"/>
      <c r="O1085" s="47"/>
      <c r="P1085" s="71"/>
    </row>
    <row r="1086" spans="2:16" ht="15" customHeight="1">
      <c r="B1086" s="47"/>
      <c r="C1086" s="47"/>
      <c r="D1086" s="47"/>
      <c r="E1086" s="47"/>
      <c r="F1086" s="47"/>
      <c r="G1086" s="47"/>
      <c r="H1086" s="47"/>
      <c r="I1086" s="47"/>
      <c r="J1086" s="47"/>
      <c r="K1086" s="47"/>
      <c r="L1086" s="47"/>
      <c r="M1086" s="47"/>
      <c r="N1086" s="47"/>
      <c r="O1086" s="47"/>
      <c r="P1086" s="71"/>
    </row>
    <row r="1087" spans="2:16" ht="15" customHeight="1">
      <c r="B1087" s="47"/>
      <c r="C1087" s="47"/>
      <c r="D1087" s="47"/>
      <c r="E1087" s="47"/>
      <c r="F1087" s="47"/>
      <c r="G1087" s="47"/>
      <c r="H1087" s="47"/>
      <c r="I1087" s="47"/>
      <c r="J1087" s="47"/>
      <c r="K1087" s="47"/>
      <c r="L1087" s="47"/>
      <c r="M1087" s="47"/>
      <c r="N1087" s="47"/>
      <c r="O1087" s="47"/>
      <c r="P1087" s="71"/>
    </row>
    <row r="1088" spans="2:16" ht="15" customHeight="1">
      <c r="B1088" s="47"/>
      <c r="C1088" s="47"/>
      <c r="D1088" s="47"/>
      <c r="E1088" s="47"/>
      <c r="F1088" s="47"/>
      <c r="G1088" s="47"/>
      <c r="H1088" s="47"/>
      <c r="I1088" s="47"/>
      <c r="J1088" s="47"/>
      <c r="K1088" s="47"/>
      <c r="L1088" s="47"/>
      <c r="M1088" s="47"/>
      <c r="N1088" s="47"/>
      <c r="O1088" s="47"/>
      <c r="P1088" s="71"/>
    </row>
    <row r="1089" spans="2:16" ht="15" customHeight="1">
      <c r="B1089" s="47"/>
      <c r="C1089" s="47"/>
      <c r="D1089" s="47"/>
      <c r="E1089" s="47"/>
      <c r="F1089" s="47"/>
      <c r="G1089" s="47"/>
      <c r="H1089" s="47"/>
      <c r="I1089" s="47"/>
      <c r="J1089" s="47"/>
      <c r="K1089" s="47"/>
      <c r="L1089" s="47"/>
      <c r="M1089" s="47"/>
      <c r="N1089" s="47"/>
      <c r="O1089" s="47"/>
      <c r="P1089" s="71"/>
    </row>
    <row r="1090" spans="2:16" ht="15" customHeight="1">
      <c r="B1090" s="47"/>
      <c r="C1090" s="47"/>
      <c r="D1090" s="47"/>
      <c r="E1090" s="47"/>
      <c r="F1090" s="47"/>
      <c r="G1090" s="47"/>
      <c r="H1090" s="47"/>
      <c r="I1090" s="47"/>
      <c r="J1090" s="47"/>
      <c r="K1090" s="47"/>
      <c r="L1090" s="47"/>
      <c r="M1090" s="47"/>
      <c r="N1090" s="47"/>
      <c r="O1090" s="47"/>
      <c r="P1090" s="71"/>
    </row>
    <row r="1091" spans="2:16" ht="15" customHeight="1">
      <c r="B1091" s="47"/>
      <c r="C1091" s="47"/>
      <c r="D1091" s="47"/>
      <c r="E1091" s="47"/>
      <c r="F1091" s="47"/>
      <c r="G1091" s="47"/>
      <c r="H1091" s="47"/>
      <c r="I1091" s="47"/>
      <c r="J1091" s="47"/>
      <c r="K1091" s="47"/>
      <c r="L1091" s="47"/>
      <c r="M1091" s="47"/>
      <c r="N1091" s="47"/>
      <c r="O1091" s="47"/>
      <c r="P1091" s="71"/>
    </row>
    <row r="1092" spans="2:16" ht="15" customHeight="1">
      <c r="B1092" s="47"/>
      <c r="C1092" s="47"/>
      <c r="D1092" s="47"/>
      <c r="E1092" s="47"/>
      <c r="F1092" s="47"/>
      <c r="G1092" s="47"/>
      <c r="H1092" s="47"/>
      <c r="I1092" s="47"/>
      <c r="J1092" s="47"/>
      <c r="K1092" s="47"/>
      <c r="L1092" s="47"/>
      <c r="M1092" s="47"/>
      <c r="N1092" s="47"/>
      <c r="O1092" s="47"/>
      <c r="P1092" s="71"/>
    </row>
    <row r="1093" spans="2:16" ht="15" customHeight="1">
      <c r="B1093" s="47"/>
      <c r="C1093" s="47"/>
      <c r="D1093" s="47"/>
      <c r="E1093" s="47"/>
      <c r="F1093" s="47"/>
      <c r="G1093" s="47"/>
      <c r="H1093" s="47"/>
      <c r="I1093" s="47"/>
      <c r="J1093" s="47"/>
      <c r="K1093" s="47"/>
      <c r="L1093" s="47"/>
      <c r="M1093" s="47"/>
      <c r="N1093" s="47"/>
      <c r="O1093" s="47"/>
      <c r="P1093" s="71"/>
    </row>
    <row r="1094" spans="2:16" ht="15" customHeight="1">
      <c r="B1094" s="47"/>
      <c r="C1094" s="47"/>
      <c r="D1094" s="47"/>
      <c r="E1094" s="47"/>
      <c r="F1094" s="47"/>
      <c r="G1094" s="47"/>
      <c r="H1094" s="47"/>
      <c r="I1094" s="47"/>
      <c r="J1094" s="47"/>
      <c r="K1094" s="47"/>
      <c r="L1094" s="47"/>
      <c r="M1094" s="47"/>
      <c r="N1094" s="47"/>
      <c r="O1094" s="47"/>
      <c r="P1094" s="71"/>
    </row>
    <row r="1095" spans="2:16" ht="15" customHeight="1">
      <c r="B1095" s="47"/>
      <c r="C1095" s="47"/>
      <c r="D1095" s="47"/>
      <c r="E1095" s="47"/>
      <c r="F1095" s="47"/>
      <c r="G1095" s="47"/>
      <c r="H1095" s="47"/>
      <c r="I1095" s="47"/>
      <c r="J1095" s="47"/>
      <c r="K1095" s="47"/>
      <c r="L1095" s="47"/>
      <c r="M1095" s="47"/>
      <c r="N1095" s="47"/>
      <c r="O1095" s="47"/>
      <c r="P1095" s="71"/>
    </row>
    <row r="1096" spans="2:16" ht="15" customHeight="1">
      <c r="B1096" s="47"/>
      <c r="C1096" s="47"/>
      <c r="D1096" s="47"/>
      <c r="E1096" s="47"/>
      <c r="F1096" s="47"/>
      <c r="G1096" s="47"/>
      <c r="H1096" s="47"/>
      <c r="I1096" s="47"/>
      <c r="J1096" s="47"/>
      <c r="K1096" s="47"/>
      <c r="L1096" s="47"/>
      <c r="M1096" s="47"/>
      <c r="N1096" s="47"/>
      <c r="O1096" s="47"/>
      <c r="P1096" s="71"/>
    </row>
    <row r="1097" spans="2:16" ht="15" customHeight="1">
      <c r="B1097" s="47"/>
      <c r="C1097" s="47"/>
      <c r="D1097" s="47"/>
      <c r="E1097" s="47"/>
      <c r="F1097" s="47"/>
      <c r="G1097" s="47"/>
      <c r="H1097" s="47"/>
      <c r="I1097" s="47"/>
      <c r="J1097" s="47"/>
      <c r="K1097" s="47"/>
      <c r="L1097" s="47"/>
      <c r="M1097" s="47"/>
      <c r="N1097" s="47"/>
      <c r="O1097" s="47"/>
      <c r="P1097" s="71"/>
    </row>
    <row r="1098" spans="2:16" ht="15" customHeight="1">
      <c r="B1098" s="47"/>
      <c r="C1098" s="47"/>
      <c r="D1098" s="47"/>
      <c r="E1098" s="47"/>
      <c r="F1098" s="47"/>
      <c r="G1098" s="47"/>
      <c r="H1098" s="47"/>
      <c r="I1098" s="47"/>
      <c r="J1098" s="47"/>
      <c r="K1098" s="47"/>
      <c r="L1098" s="47"/>
      <c r="M1098" s="47"/>
      <c r="N1098" s="47"/>
      <c r="O1098" s="47"/>
      <c r="P1098" s="71"/>
    </row>
    <row r="1099" spans="2:16" ht="15" customHeight="1">
      <c r="B1099" s="47"/>
      <c r="C1099" s="47"/>
      <c r="D1099" s="47"/>
      <c r="E1099" s="47"/>
      <c r="F1099" s="47"/>
      <c r="G1099" s="47"/>
      <c r="H1099" s="47"/>
      <c r="I1099" s="47"/>
      <c r="J1099" s="47"/>
      <c r="K1099" s="47"/>
      <c r="L1099" s="47"/>
      <c r="M1099" s="47"/>
      <c r="N1099" s="47"/>
      <c r="O1099" s="47"/>
      <c r="P1099" s="71"/>
    </row>
    <row r="1100" spans="2:16" ht="15" customHeight="1">
      <c r="B1100" s="47"/>
      <c r="C1100" s="47"/>
      <c r="D1100" s="47"/>
      <c r="E1100" s="47"/>
      <c r="F1100" s="47"/>
      <c r="G1100" s="47"/>
      <c r="H1100" s="47"/>
      <c r="I1100" s="47"/>
      <c r="J1100" s="47"/>
      <c r="K1100" s="47"/>
      <c r="L1100" s="47"/>
      <c r="M1100" s="47"/>
      <c r="N1100" s="47"/>
      <c r="O1100" s="47"/>
      <c r="P1100" s="71"/>
    </row>
    <row r="1101" spans="2:16" ht="15" customHeight="1">
      <c r="B1101" s="47"/>
      <c r="C1101" s="47"/>
      <c r="D1101" s="47"/>
      <c r="E1101" s="47"/>
      <c r="F1101" s="47"/>
      <c r="G1101" s="47"/>
      <c r="H1101" s="47"/>
      <c r="I1101" s="47"/>
      <c r="J1101" s="47"/>
      <c r="K1101" s="47"/>
      <c r="L1101" s="47"/>
      <c r="M1101" s="47"/>
      <c r="N1101" s="47"/>
      <c r="O1101" s="47"/>
      <c r="P1101" s="71"/>
    </row>
    <row r="1102" spans="2:16" ht="15" customHeight="1">
      <c r="B1102" s="47"/>
      <c r="C1102" s="47"/>
      <c r="D1102" s="47"/>
      <c r="E1102" s="47"/>
      <c r="F1102" s="47"/>
      <c r="G1102" s="47"/>
      <c r="H1102" s="47"/>
      <c r="I1102" s="47"/>
      <c r="J1102" s="47"/>
      <c r="K1102" s="47"/>
      <c r="L1102" s="47"/>
      <c r="M1102" s="47"/>
      <c r="N1102" s="47"/>
      <c r="O1102" s="47"/>
      <c r="P1102" s="71"/>
    </row>
    <row r="1103" spans="2:16" ht="15" customHeight="1">
      <c r="B1103" s="47"/>
      <c r="C1103" s="47"/>
      <c r="D1103" s="47"/>
      <c r="E1103" s="47"/>
      <c r="F1103" s="47"/>
      <c r="G1103" s="47"/>
      <c r="H1103" s="47"/>
      <c r="I1103" s="47"/>
      <c r="J1103" s="47"/>
      <c r="K1103" s="47"/>
      <c r="L1103" s="47"/>
      <c r="M1103" s="47"/>
      <c r="N1103" s="47"/>
      <c r="O1103" s="47"/>
      <c r="P1103" s="71"/>
    </row>
    <row r="1104" spans="2:16" ht="15" customHeight="1">
      <c r="B1104" s="47"/>
      <c r="C1104" s="47"/>
      <c r="D1104" s="47"/>
      <c r="E1104" s="47"/>
      <c r="F1104" s="47"/>
      <c r="G1104" s="47"/>
      <c r="H1104" s="47"/>
      <c r="I1104" s="47"/>
      <c r="J1104" s="47"/>
      <c r="K1104" s="47"/>
      <c r="L1104" s="47"/>
      <c r="M1104" s="47"/>
      <c r="N1104" s="47"/>
      <c r="O1104" s="47"/>
      <c r="P1104" s="71"/>
    </row>
    <row r="1105" spans="2:16" ht="15" customHeight="1">
      <c r="B1105" s="47"/>
      <c r="C1105" s="47"/>
      <c r="D1105" s="47"/>
      <c r="E1105" s="47"/>
      <c r="F1105" s="47"/>
      <c r="G1105" s="47"/>
      <c r="H1105" s="47"/>
      <c r="I1105" s="47"/>
      <c r="J1105" s="47"/>
      <c r="K1105" s="47"/>
      <c r="L1105" s="47"/>
      <c r="M1105" s="47"/>
      <c r="N1105" s="47"/>
      <c r="O1105" s="47"/>
      <c r="P1105" s="71"/>
    </row>
    <row r="1106" spans="2:16" ht="15" customHeight="1">
      <c r="B1106" s="47"/>
      <c r="C1106" s="47"/>
      <c r="D1106" s="47"/>
      <c r="E1106" s="47"/>
      <c r="F1106" s="47"/>
      <c r="G1106" s="47"/>
      <c r="H1106" s="47"/>
      <c r="I1106" s="47"/>
      <c r="J1106" s="47"/>
      <c r="K1106" s="47"/>
      <c r="L1106" s="47"/>
      <c r="M1106" s="47"/>
      <c r="N1106" s="47"/>
      <c r="O1106" s="47"/>
      <c r="P1106" s="71"/>
    </row>
    <row r="1107" spans="2:16" ht="15" customHeight="1">
      <c r="B1107" s="47"/>
      <c r="C1107" s="47"/>
      <c r="D1107" s="47"/>
      <c r="E1107" s="47"/>
      <c r="F1107" s="47"/>
      <c r="G1107" s="47"/>
      <c r="H1107" s="47"/>
      <c r="I1107" s="47"/>
      <c r="J1107" s="47"/>
      <c r="K1107" s="47"/>
      <c r="L1107" s="47"/>
      <c r="M1107" s="47"/>
      <c r="N1107" s="47"/>
      <c r="O1107" s="47"/>
      <c r="P1107" s="71"/>
    </row>
  </sheetData>
  <mergeCells count="10">
    <mergeCell ref="A2:O2"/>
    <mergeCell ref="A4:O4"/>
    <mergeCell ref="A5:O5"/>
    <mergeCell ref="A6:O6"/>
    <mergeCell ref="A7:O7"/>
    <mergeCell ref="A129:I129"/>
    <mergeCell ref="A8:O8"/>
    <mergeCell ref="A9:O9"/>
    <mergeCell ref="A10:O10"/>
    <mergeCell ref="A11:O11"/>
  </mergeCells>
  <hyperlinks>
    <hyperlink ref="H20" r:id="rId1" xr:uid="{00000000-0004-0000-0E00-000000000000}"/>
    <hyperlink ref="H21" r:id="rId2" xr:uid="{00000000-0004-0000-0E00-000001000000}"/>
    <hyperlink ref="H22" r:id="rId3" xr:uid="{00000000-0004-0000-0E00-000002000000}"/>
    <hyperlink ref="H23" r:id="rId4" xr:uid="{00000000-0004-0000-0E00-000003000000}"/>
    <hyperlink ref="H24" r:id="rId5" xr:uid="{00000000-0004-0000-0E00-000004000000}"/>
    <hyperlink ref="H25" r:id="rId6" xr:uid="{00000000-0004-0000-0E00-000005000000}"/>
    <hyperlink ref="H29" r:id="rId7" xr:uid="{00000000-0004-0000-0E00-000006000000}"/>
    <hyperlink ref="H31" r:id="rId8" xr:uid="{00000000-0004-0000-0E00-000007000000}"/>
    <hyperlink ref="H30" r:id="rId9" xr:uid="{00000000-0004-0000-0E00-000008000000}"/>
    <hyperlink ref="H40" r:id="rId10" xr:uid="{4D941375-E90B-4097-818C-0343689DEAE7}"/>
    <hyperlink ref="H41" r:id="rId11" xr:uid="{ABA8DFF7-26CA-4A28-B61D-16E855232CDE}"/>
    <hyperlink ref="H42" r:id="rId12" xr:uid="{583368A1-B341-40C1-AFED-79392D110F90}"/>
    <hyperlink ref="H43" r:id="rId13" xr:uid="{380CCB3A-C74B-4110-8D37-F71883B78586}"/>
    <hyperlink ref="H44" r:id="rId14" xr:uid="{CB433366-83B3-4D7C-835D-73CA3AA1275A}"/>
    <hyperlink ref="H45" r:id="rId15" xr:uid="{5C04E503-E8C1-4720-88DD-F5D599B064CF}"/>
    <hyperlink ref="H48" r:id="rId16" location="ffs-tabbed-13" xr:uid="{9D0D47F3-0D12-47DE-ACE6-1F5BE75D9C4D}"/>
    <hyperlink ref="H49" r:id="rId17" xr:uid="{67957292-BB99-443F-94B0-DEE52696BEA0}"/>
    <hyperlink ref="H51" r:id="rId18" xr:uid="{DA91B239-89BE-4D2E-838A-96FE2B91C5A2}"/>
    <hyperlink ref="H52" r:id="rId19" xr:uid="{750D4ABA-17E0-4BA9-925E-23DA970B4196}"/>
    <hyperlink ref="H53" r:id="rId20" xr:uid="{7365C97E-07AC-4722-955D-DBA3A4C0211E}"/>
    <hyperlink ref="H50" r:id="rId21" xr:uid="{16AAFAE4-D1B2-411A-8979-03731537918E}"/>
    <hyperlink ref="H54" r:id="rId22" xr:uid="{71EB9EFD-B5EE-4DA0-BC9A-C6ABF53FE0B7}"/>
    <hyperlink ref="H55" r:id="rId23" xr:uid="{29D20D0E-B64A-46DB-8CC5-A574079C54C2}"/>
    <hyperlink ref="H56" r:id="rId24" xr:uid="{EF46A3F6-1E86-497C-B916-5C113133F8F8}"/>
    <hyperlink ref="H62" r:id="rId25" xr:uid="{ED13648F-81EB-4B22-93A4-54E3FD0F14BE}"/>
    <hyperlink ref="H61" r:id="rId26" xr:uid="{0F190FE8-A559-4DB0-9928-33C783AA5C78}"/>
    <hyperlink ref="H64" r:id="rId27" xr:uid="{D9CF08F0-FCE4-4855-A1F1-A567FE157156}"/>
    <hyperlink ref="H65" r:id="rId28" xr:uid="{90F4F40A-2383-4454-8355-98CD6A7CBE8E}"/>
    <hyperlink ref="H66" r:id="rId29" xr:uid="{5AEDAB1D-1B95-40F5-A7FF-5896ED79A874}"/>
    <hyperlink ref="H67" r:id="rId30" xr:uid="{82B13A09-AC84-4007-A3B4-0078898446FA}"/>
    <hyperlink ref="H68" r:id="rId31" xr:uid="{3E7C92C0-A018-4787-B2C4-CA528D874257}"/>
    <hyperlink ref="H76" r:id="rId32" xr:uid="{095E8B9F-1CC1-432C-8650-CB7FEB011A12}"/>
    <hyperlink ref="H78" r:id="rId33" xr:uid="{5C475A9E-17D6-45E0-B9EC-B3B47C918486}"/>
    <hyperlink ref="H77" r:id="rId34" xr:uid="{313A6A2C-AE49-4F9A-9092-7108F438014A}"/>
    <hyperlink ref="H79" r:id="rId35" xr:uid="{7C8CFF48-1E1C-4353-9DE1-BE998301B267}"/>
    <hyperlink ref="H81" r:id="rId36" xr:uid="{AFC50456-9DDC-45A0-A059-2E61C5124E1F}"/>
    <hyperlink ref="H84" r:id="rId37" xr:uid="{0BB9D88D-7EDE-4B63-807A-730B214AEEAB}"/>
    <hyperlink ref="C86" r:id="rId38" display="https://iecs.ro/committee/organizing/" xr:uid="{51D648A7-B88E-43C6-A95A-26B9AC9AB7B0}"/>
    <hyperlink ref="C87" r:id="rId39" display="https://iecs.ro/committee/organizing/" xr:uid="{EE0CE7B7-3CF0-4F61-8DF9-9274D872DE73}"/>
    <hyperlink ref="H86" r:id="rId40" xr:uid="{55591FFF-F232-455B-B0E7-5056765B3C60}"/>
    <hyperlink ref="H87" r:id="rId41" xr:uid="{33BE18D1-7F57-484A-A317-B7F09CCA8DA0}"/>
    <hyperlink ref="H88" r:id="rId42" xr:uid="{D595C600-8F5D-4FFA-B3ED-D1E8903D295B}"/>
    <hyperlink ref="H89" r:id="rId43" xr:uid="{288F31A7-DEFE-4BE5-9CBB-20C7DD033A5D}"/>
    <hyperlink ref="H91" r:id="rId44" xr:uid="{F83262A5-D759-4C9E-8225-23ADDF2A07FD}"/>
    <hyperlink ref="H93" r:id="rId45" xr:uid="{33DD5988-9020-416F-B362-258629466790}"/>
    <hyperlink ref="H96" r:id="rId46" xr:uid="{E99F21BF-B61B-412D-8867-4CC53CC44565}"/>
    <hyperlink ref="H97" r:id="rId47" xr:uid="{E40759B5-AE68-4F4B-BAB0-5E0DF79C8323}"/>
    <hyperlink ref="H98" r:id="rId48" xr:uid="{D06E602A-9FF8-40B7-9BCB-6ED203F7460A}"/>
    <hyperlink ref="H99" r:id="rId49" xr:uid="{515B32B2-B5A9-4ABF-A762-EB08E82F6C0F}"/>
    <hyperlink ref="H100" r:id="rId50" xr:uid="{578C81B3-1166-46D0-915E-3567442B732D}"/>
    <hyperlink ref="H108" r:id="rId51" xr:uid="{8DDAD50A-77D1-4386-847E-91312FB2DA3A}"/>
    <hyperlink ref="H111" r:id="rId52" xr:uid="{118379D5-3467-4570-BC5D-C6FA7D36FE77}"/>
    <hyperlink ref="H112" r:id="rId53" xr:uid="{2E29F2C1-D923-41C0-AA0F-5E5AE14EB071}"/>
    <hyperlink ref="H114" r:id="rId54" xr:uid="{177AD173-1FC1-48A3-ACDB-39BD46A4E419}"/>
    <hyperlink ref="H115" r:id="rId55" xr:uid="{A99B582B-3ABB-49FE-A289-6447FB93936D}"/>
    <hyperlink ref="H116" r:id="rId56" xr:uid="{04E4DE86-D44E-408C-8CDA-D87BBB46B82C}"/>
    <hyperlink ref="H117" r:id="rId57" xr:uid="{A34A2954-2146-4B30-877B-3D218200EA1E}"/>
    <hyperlink ref="H119" r:id="rId58" xr:uid="{6D70CC2D-7286-4C69-9B45-1449235039F6}"/>
    <hyperlink ref="H122" r:id="rId59" xr:uid="{96F95F08-72B8-4867-806E-128024A525B0}"/>
  </hyperlinks>
  <pageMargins left="0.75" right="0.75" top="1" bottom="1" header="0" footer="0"/>
  <pageSetup orientation="landscape"/>
  <legacyDrawing r:id="rId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B1000"/>
  <sheetViews>
    <sheetView topLeftCell="A6" workbookViewId="0">
      <selection activeCell="A19" sqref="A19:XFD19"/>
    </sheetView>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10" width="9" customWidth="1"/>
    <col min="11" max="28" width="8" customWidth="1"/>
  </cols>
  <sheetData>
    <row r="1" spans="1:28" ht="14.25">
      <c r="A1" s="1"/>
      <c r="B1" s="1"/>
      <c r="C1" s="2"/>
      <c r="D1" s="2"/>
      <c r="E1" s="2"/>
      <c r="F1" s="2"/>
      <c r="G1" s="3"/>
      <c r="H1" s="3"/>
      <c r="I1" s="3"/>
      <c r="J1" s="47"/>
      <c r="K1" s="47"/>
      <c r="L1" s="47"/>
      <c r="M1" s="47"/>
      <c r="N1" s="47"/>
      <c r="O1" s="47"/>
      <c r="P1" s="47"/>
      <c r="Q1" s="47"/>
      <c r="R1" s="47"/>
      <c r="S1" s="47"/>
      <c r="T1" s="47"/>
      <c r="U1" s="47"/>
      <c r="V1" s="47"/>
      <c r="W1" s="47"/>
      <c r="X1" s="47"/>
      <c r="Y1" s="47"/>
      <c r="Z1" s="47"/>
      <c r="AA1" s="47"/>
      <c r="AB1" s="47"/>
    </row>
    <row r="2" spans="1:28" ht="15.75" customHeight="1">
      <c r="A2" s="722" t="s">
        <v>218</v>
      </c>
      <c r="B2" s="718"/>
      <c r="C2" s="718"/>
      <c r="D2" s="718"/>
      <c r="E2" s="718"/>
      <c r="F2" s="718"/>
      <c r="G2" s="718"/>
      <c r="H2" s="718"/>
      <c r="I2" s="719"/>
      <c r="J2" s="19"/>
      <c r="K2" s="19"/>
      <c r="L2" s="19"/>
      <c r="M2" s="19"/>
      <c r="N2" s="19"/>
      <c r="O2" s="19"/>
      <c r="P2" s="19"/>
      <c r="Q2" s="19"/>
      <c r="R2" s="19"/>
      <c r="S2" s="19"/>
      <c r="T2" s="19"/>
      <c r="U2" s="19"/>
      <c r="V2" s="19"/>
      <c r="W2" s="19"/>
      <c r="X2" s="19"/>
      <c r="Y2" s="19"/>
      <c r="Z2" s="19"/>
      <c r="AA2" s="19"/>
      <c r="AB2" s="19"/>
    </row>
    <row r="3" spans="1:28" ht="15.75" customHeight="1">
      <c r="A3" s="5"/>
      <c r="B3" s="5"/>
      <c r="C3" s="5"/>
      <c r="D3" s="5"/>
      <c r="E3" s="5"/>
      <c r="F3" s="5"/>
      <c r="G3" s="5"/>
      <c r="H3" s="5"/>
      <c r="I3" s="5"/>
      <c r="J3" s="19"/>
      <c r="K3" s="19"/>
      <c r="L3" s="19"/>
      <c r="M3" s="19"/>
      <c r="N3" s="19"/>
      <c r="O3" s="19"/>
      <c r="P3" s="19"/>
      <c r="Q3" s="19"/>
      <c r="R3" s="19"/>
      <c r="S3" s="19"/>
      <c r="T3" s="19"/>
      <c r="U3" s="19"/>
      <c r="V3" s="19"/>
      <c r="W3" s="19"/>
      <c r="X3" s="19"/>
      <c r="Y3" s="19"/>
      <c r="Z3" s="19"/>
      <c r="AA3" s="19"/>
      <c r="AB3" s="19"/>
    </row>
    <row r="4" spans="1:28" ht="14.25">
      <c r="A4" s="729" t="s">
        <v>219</v>
      </c>
      <c r="B4" s="718"/>
      <c r="C4" s="718"/>
      <c r="D4" s="718"/>
      <c r="E4" s="718"/>
      <c r="F4" s="718"/>
      <c r="G4" s="718"/>
      <c r="H4" s="718"/>
      <c r="I4" s="719"/>
      <c r="J4" s="19"/>
      <c r="K4" s="19"/>
      <c r="L4" s="19"/>
      <c r="M4" s="19"/>
      <c r="N4" s="19"/>
      <c r="O4" s="19"/>
      <c r="P4" s="19"/>
      <c r="Q4" s="19"/>
      <c r="R4" s="19"/>
      <c r="S4" s="19"/>
      <c r="T4" s="19"/>
      <c r="U4" s="19"/>
      <c r="V4" s="19"/>
      <c r="W4" s="19"/>
      <c r="X4" s="19"/>
      <c r="Y4" s="19"/>
      <c r="Z4" s="19"/>
      <c r="AA4" s="19"/>
      <c r="AB4" s="19"/>
    </row>
    <row r="5" spans="1:28" ht="14.25">
      <c r="A5" s="729" t="s">
        <v>220</v>
      </c>
      <c r="B5" s="718"/>
      <c r="C5" s="718"/>
      <c r="D5" s="718"/>
      <c r="E5" s="718"/>
      <c r="F5" s="718"/>
      <c r="G5" s="718"/>
      <c r="H5" s="718"/>
      <c r="I5" s="719"/>
      <c r="J5" s="19"/>
      <c r="K5" s="19"/>
      <c r="L5" s="19"/>
      <c r="M5" s="19"/>
      <c r="N5" s="19"/>
      <c r="O5" s="19"/>
      <c r="P5" s="19"/>
      <c r="Q5" s="19"/>
      <c r="R5" s="19"/>
      <c r="S5" s="19"/>
      <c r="T5" s="19"/>
      <c r="U5" s="19"/>
      <c r="V5" s="19"/>
      <c r="W5" s="19"/>
      <c r="X5" s="19"/>
      <c r="Y5" s="19"/>
      <c r="Z5" s="19"/>
      <c r="AA5" s="19"/>
      <c r="AB5" s="19"/>
    </row>
    <row r="6" spans="1:28" ht="30" customHeight="1">
      <c r="A6" s="748" t="s">
        <v>221</v>
      </c>
      <c r="B6" s="718"/>
      <c r="C6" s="718"/>
      <c r="D6" s="718"/>
      <c r="E6" s="718"/>
      <c r="F6" s="718"/>
      <c r="G6" s="718"/>
      <c r="H6" s="718"/>
      <c r="I6" s="719"/>
      <c r="J6" s="19"/>
      <c r="K6" s="19"/>
      <c r="L6" s="19"/>
      <c r="M6" s="19"/>
      <c r="N6" s="19"/>
      <c r="O6" s="19"/>
      <c r="P6" s="19"/>
      <c r="Q6" s="19"/>
      <c r="R6" s="19"/>
      <c r="S6" s="19"/>
      <c r="T6" s="19"/>
      <c r="U6" s="19"/>
      <c r="V6" s="19"/>
      <c r="W6" s="19"/>
      <c r="X6" s="19"/>
      <c r="Y6" s="19"/>
      <c r="Z6" s="19"/>
      <c r="AA6" s="19"/>
      <c r="AB6" s="19"/>
    </row>
    <row r="7" spans="1:28" ht="30" customHeight="1">
      <c r="A7" s="748" t="s">
        <v>222</v>
      </c>
      <c r="B7" s="718"/>
      <c r="C7" s="718"/>
      <c r="D7" s="718"/>
      <c r="E7" s="718"/>
      <c r="F7" s="718"/>
      <c r="G7" s="718"/>
      <c r="H7" s="718"/>
      <c r="I7" s="719"/>
      <c r="J7" s="19"/>
      <c r="K7" s="19"/>
      <c r="L7" s="19"/>
      <c r="M7" s="19"/>
      <c r="N7" s="19"/>
      <c r="O7" s="19"/>
      <c r="P7" s="19"/>
      <c r="Q7" s="19"/>
      <c r="R7" s="19"/>
      <c r="S7" s="19"/>
      <c r="T7" s="19"/>
      <c r="U7" s="19"/>
      <c r="V7" s="19"/>
      <c r="W7" s="19"/>
      <c r="X7" s="19"/>
      <c r="Y7" s="19"/>
      <c r="Z7" s="19"/>
      <c r="AA7" s="19"/>
      <c r="AB7" s="19"/>
    </row>
    <row r="8" spans="1:28" ht="33.75" customHeight="1">
      <c r="A8" s="748" t="s">
        <v>223</v>
      </c>
      <c r="B8" s="718"/>
      <c r="C8" s="718"/>
      <c r="D8" s="718"/>
      <c r="E8" s="718"/>
      <c r="F8" s="718"/>
      <c r="G8" s="718"/>
      <c r="H8" s="718"/>
      <c r="I8" s="719"/>
      <c r="J8" s="19"/>
      <c r="K8" s="19"/>
      <c r="L8" s="19"/>
      <c r="M8" s="19"/>
      <c r="N8" s="19"/>
      <c r="O8" s="19"/>
      <c r="P8" s="19"/>
      <c r="Q8" s="19"/>
      <c r="R8" s="19"/>
      <c r="S8" s="19"/>
      <c r="T8" s="19"/>
      <c r="U8" s="19"/>
      <c r="V8" s="19"/>
      <c r="W8" s="19"/>
      <c r="X8" s="19"/>
      <c r="Y8" s="19"/>
      <c r="Z8" s="19"/>
      <c r="AA8" s="19"/>
      <c r="AB8" s="19"/>
    </row>
    <row r="9" spans="1:28" ht="14.25">
      <c r="A9" s="7"/>
      <c r="B9" s="7"/>
      <c r="C9" s="8"/>
      <c r="D9" s="8"/>
      <c r="E9" s="8"/>
      <c r="F9" s="8"/>
      <c r="G9" s="7"/>
      <c r="H9" s="7"/>
      <c r="I9" s="7"/>
      <c r="J9" s="19"/>
      <c r="K9" s="19"/>
      <c r="L9" s="19"/>
      <c r="M9" s="19"/>
      <c r="N9" s="19"/>
      <c r="O9" s="19"/>
      <c r="P9" s="19"/>
      <c r="Q9" s="19"/>
      <c r="R9" s="19"/>
      <c r="S9" s="19"/>
      <c r="T9" s="19"/>
      <c r="U9" s="19"/>
      <c r="V9" s="19"/>
      <c r="W9" s="19"/>
      <c r="X9" s="19"/>
      <c r="Y9" s="19"/>
      <c r="Z9" s="19"/>
      <c r="AA9" s="19"/>
      <c r="AB9" s="19"/>
    </row>
    <row r="10" spans="1:28" ht="61.5" customHeight="1">
      <c r="A10" s="11" t="s">
        <v>126</v>
      </c>
      <c r="B10" s="9" t="s">
        <v>127</v>
      </c>
      <c r="C10" s="10" t="s">
        <v>85</v>
      </c>
      <c r="D10" s="9" t="s">
        <v>128</v>
      </c>
      <c r="E10" s="20" t="s">
        <v>54</v>
      </c>
      <c r="F10" s="20" t="s">
        <v>55</v>
      </c>
      <c r="G10" s="20" t="s">
        <v>56</v>
      </c>
      <c r="H10" s="11" t="s">
        <v>71</v>
      </c>
      <c r="I10" s="11" t="s">
        <v>57</v>
      </c>
      <c r="J10" s="129" t="s">
        <v>393</v>
      </c>
      <c r="K10" s="19"/>
      <c r="L10" s="19"/>
      <c r="M10" s="19"/>
      <c r="N10" s="19"/>
      <c r="O10" s="19"/>
      <c r="P10" s="19"/>
      <c r="Q10" s="19"/>
      <c r="R10" s="19"/>
      <c r="S10" s="19"/>
      <c r="T10" s="19"/>
      <c r="U10" s="19"/>
      <c r="V10" s="19"/>
      <c r="W10" s="19"/>
      <c r="X10" s="19"/>
      <c r="Y10" s="19"/>
      <c r="Z10" s="19"/>
      <c r="AA10" s="19"/>
      <c r="AB10" s="19"/>
    </row>
    <row r="11" spans="1:28" ht="14.25">
      <c r="A11" s="12"/>
      <c r="B11" s="21"/>
      <c r="C11" s="13"/>
      <c r="D11" s="13"/>
      <c r="E11" s="21"/>
      <c r="F11" s="45"/>
      <c r="G11" s="14"/>
      <c r="H11" s="14"/>
      <c r="I11" s="15"/>
      <c r="J11" s="47"/>
      <c r="K11" s="47"/>
      <c r="L11" s="47"/>
      <c r="M11" s="47"/>
      <c r="N11" s="47"/>
      <c r="O11" s="47"/>
      <c r="P11" s="47"/>
      <c r="Q11" s="47"/>
      <c r="R11" s="47"/>
      <c r="S11" s="47"/>
      <c r="T11" s="47"/>
      <c r="U11" s="47"/>
      <c r="V11" s="47"/>
      <c r="W11" s="47"/>
      <c r="X11" s="47"/>
      <c r="Y11" s="47"/>
      <c r="Z11" s="47"/>
      <c r="AA11" s="47"/>
      <c r="AB11" s="47"/>
    </row>
    <row r="12" spans="1:28" ht="14.25">
      <c r="A12" s="12"/>
      <c r="B12" s="21"/>
      <c r="C12" s="13"/>
      <c r="D12" s="13"/>
      <c r="E12" s="21"/>
      <c r="F12" s="62"/>
      <c r="G12" s="16"/>
      <c r="H12" s="16"/>
      <c r="I12" s="15"/>
      <c r="J12" s="47"/>
      <c r="K12" s="47"/>
      <c r="L12" s="47"/>
      <c r="M12" s="47"/>
      <c r="N12" s="47"/>
      <c r="O12" s="47"/>
      <c r="P12" s="47"/>
      <c r="Q12" s="47"/>
      <c r="R12" s="47"/>
      <c r="S12" s="47"/>
      <c r="T12" s="47"/>
      <c r="U12" s="47"/>
      <c r="V12" s="47"/>
      <c r="W12" s="47"/>
      <c r="X12" s="47"/>
      <c r="Y12" s="47"/>
      <c r="Z12" s="47"/>
      <c r="AA12" s="47"/>
      <c r="AB12" s="47"/>
    </row>
    <row r="13" spans="1:28" ht="14.25">
      <c r="A13" s="12"/>
      <c r="B13" s="21"/>
      <c r="C13" s="13"/>
      <c r="D13" s="13"/>
      <c r="E13" s="21"/>
      <c r="F13" s="62"/>
      <c r="G13" s="14"/>
      <c r="H13" s="14"/>
      <c r="I13" s="15"/>
      <c r="J13" s="47"/>
      <c r="K13" s="47"/>
      <c r="L13" s="47"/>
      <c r="M13" s="47"/>
      <c r="N13" s="47"/>
      <c r="O13" s="47"/>
      <c r="P13" s="47"/>
      <c r="Q13" s="47"/>
      <c r="R13" s="47"/>
      <c r="S13" s="47"/>
      <c r="T13" s="47"/>
      <c r="U13" s="47"/>
      <c r="V13" s="47"/>
      <c r="W13" s="47"/>
      <c r="X13" s="47"/>
      <c r="Y13" s="47"/>
      <c r="Z13" s="47"/>
      <c r="AA13" s="47"/>
      <c r="AB13" s="47"/>
    </row>
    <row r="14" spans="1:28" ht="14.25">
      <c r="A14" s="12"/>
      <c r="B14" s="21"/>
      <c r="C14" s="13"/>
      <c r="D14" s="13"/>
      <c r="E14" s="21"/>
      <c r="F14" s="62"/>
      <c r="G14" s="16"/>
      <c r="H14" s="16"/>
      <c r="I14" s="15"/>
      <c r="J14" s="47"/>
      <c r="K14" s="47"/>
      <c r="L14" s="47"/>
      <c r="M14" s="47"/>
      <c r="N14" s="47"/>
      <c r="O14" s="47"/>
      <c r="P14" s="47"/>
      <c r="Q14" s="47"/>
      <c r="R14" s="47"/>
      <c r="S14" s="47"/>
      <c r="T14" s="47"/>
      <c r="U14" s="47"/>
      <c r="V14" s="47"/>
      <c r="W14" s="47"/>
      <c r="X14" s="47"/>
      <c r="Y14" s="47"/>
      <c r="Z14" s="47"/>
      <c r="AA14" s="47"/>
      <c r="AB14" s="47"/>
    </row>
    <row r="15" spans="1:28" ht="14.25">
      <c r="A15" s="12"/>
      <c r="B15" s="21"/>
      <c r="C15" s="13"/>
      <c r="D15" s="13"/>
      <c r="E15" s="21"/>
      <c r="F15" s="62"/>
      <c r="G15" s="16"/>
      <c r="H15" s="16"/>
      <c r="I15" s="15"/>
      <c r="J15" s="47"/>
      <c r="K15" s="47"/>
      <c r="L15" s="47"/>
      <c r="M15" s="47"/>
      <c r="N15" s="47"/>
      <c r="O15" s="47"/>
      <c r="P15" s="47"/>
      <c r="Q15" s="47"/>
      <c r="R15" s="47"/>
      <c r="S15" s="47"/>
      <c r="T15" s="47"/>
      <c r="U15" s="47"/>
      <c r="V15" s="47"/>
      <c r="W15" s="47"/>
      <c r="X15" s="47"/>
      <c r="Y15" s="47"/>
      <c r="Z15" s="47"/>
      <c r="AA15" s="47"/>
      <c r="AB15" s="47"/>
    </row>
    <row r="16" spans="1:28" ht="14.25">
      <c r="A16" s="12"/>
      <c r="B16" s="21"/>
      <c r="C16" s="13"/>
      <c r="D16" s="13"/>
      <c r="E16" s="21"/>
      <c r="F16" s="62"/>
      <c r="G16" s="16"/>
      <c r="H16" s="16"/>
      <c r="I16" s="15"/>
      <c r="J16" s="47"/>
      <c r="K16" s="47"/>
      <c r="L16" s="47"/>
      <c r="M16" s="47"/>
      <c r="N16" s="47"/>
      <c r="O16" s="47"/>
      <c r="P16" s="47"/>
      <c r="Q16" s="47"/>
      <c r="R16" s="47"/>
      <c r="S16" s="47"/>
      <c r="T16" s="47"/>
      <c r="U16" s="47"/>
      <c r="V16" s="47"/>
      <c r="W16" s="47"/>
      <c r="X16" s="47"/>
      <c r="Y16" s="47"/>
      <c r="Z16" s="47"/>
      <c r="AA16" s="47"/>
      <c r="AB16" s="47"/>
    </row>
    <row r="17" spans="1:28" ht="14.25">
      <c r="A17" s="8"/>
      <c r="B17" s="8"/>
      <c r="C17" s="17"/>
      <c r="D17" s="17"/>
      <c r="E17" s="17"/>
      <c r="F17" s="17"/>
      <c r="G17" s="18"/>
      <c r="H17" s="18"/>
      <c r="I17" s="18">
        <f>SUM(I11:I16)</f>
        <v>0</v>
      </c>
      <c r="J17" s="47"/>
      <c r="K17" s="47"/>
      <c r="L17" s="47"/>
      <c r="M17" s="47"/>
      <c r="N17" s="47"/>
      <c r="O17" s="47"/>
      <c r="P17" s="47"/>
      <c r="Q17" s="47"/>
      <c r="R17" s="47"/>
      <c r="S17" s="47"/>
      <c r="T17" s="47"/>
      <c r="U17" s="47"/>
      <c r="V17" s="47"/>
      <c r="W17" s="47"/>
      <c r="X17" s="47"/>
      <c r="Y17" s="47"/>
      <c r="Z17" s="47"/>
      <c r="AA17" s="47"/>
      <c r="AB17" s="47"/>
    </row>
    <row r="18" spans="1:28" ht="14.25">
      <c r="A18" s="1"/>
      <c r="B18" s="1"/>
      <c r="C18" s="2"/>
      <c r="D18" s="2"/>
      <c r="E18" s="2"/>
      <c r="F18" s="2"/>
      <c r="G18" s="3"/>
      <c r="H18" s="3"/>
      <c r="I18" s="3"/>
      <c r="J18" s="47"/>
      <c r="K18" s="47"/>
      <c r="L18" s="47"/>
      <c r="M18" s="47"/>
      <c r="N18" s="47"/>
      <c r="O18" s="47"/>
      <c r="P18" s="47"/>
      <c r="Q18" s="47"/>
      <c r="R18" s="47"/>
      <c r="S18" s="47"/>
      <c r="T18" s="47"/>
      <c r="U18" s="47"/>
      <c r="V18" s="47"/>
      <c r="W18" s="47"/>
      <c r="X18" s="47"/>
      <c r="Y18" s="47"/>
      <c r="Z18" s="47"/>
      <c r="AA18" s="47"/>
      <c r="AB18" s="47"/>
    </row>
    <row r="19" spans="1:28" ht="14.25">
      <c r="A19" s="714" t="s">
        <v>59</v>
      </c>
      <c r="B19" s="721"/>
      <c r="C19" s="721"/>
      <c r="D19" s="721"/>
      <c r="E19" s="721"/>
      <c r="F19" s="721"/>
      <c r="G19" s="721"/>
      <c r="H19" s="721"/>
      <c r="I19" s="721"/>
      <c r="J19" s="1"/>
      <c r="K19" s="1"/>
      <c r="L19" s="1"/>
      <c r="M19" s="1"/>
      <c r="N19" s="1"/>
      <c r="O19" s="1"/>
      <c r="P19" s="1"/>
      <c r="Q19" s="1"/>
      <c r="R19" s="1"/>
      <c r="S19" s="1"/>
      <c r="T19" s="1"/>
      <c r="U19" s="1"/>
      <c r="V19" s="1"/>
      <c r="W19" s="1"/>
      <c r="X19" s="1"/>
      <c r="Y19" s="1"/>
      <c r="Z19" s="1"/>
      <c r="AA19" s="1"/>
      <c r="AB19" s="1"/>
    </row>
    <row r="20" spans="1:28" ht="14.25">
      <c r="A20" s="1"/>
      <c r="B20" s="1"/>
      <c r="C20" s="2"/>
      <c r="D20" s="2"/>
      <c r="E20" s="2"/>
      <c r="F20" s="3"/>
      <c r="G20" s="3"/>
      <c r="H20" s="3"/>
      <c r="I20" s="3"/>
      <c r="J20" s="47"/>
      <c r="K20" s="47"/>
      <c r="L20" s="47"/>
      <c r="M20" s="47"/>
      <c r="N20" s="47"/>
      <c r="O20" s="47"/>
      <c r="P20" s="47"/>
      <c r="Q20" s="47"/>
      <c r="R20" s="47"/>
      <c r="S20" s="47"/>
      <c r="T20" s="47"/>
      <c r="U20" s="47"/>
      <c r="V20" s="47"/>
      <c r="W20" s="47"/>
      <c r="X20" s="47"/>
      <c r="Y20" s="47"/>
      <c r="Z20" s="47"/>
      <c r="AA20" s="47"/>
      <c r="AB20" s="47"/>
    </row>
    <row r="21" spans="1:28" ht="15.75" customHeight="1">
      <c r="A21" s="1"/>
      <c r="B21" s="1"/>
      <c r="C21" s="2"/>
      <c r="D21" s="2"/>
      <c r="E21" s="2"/>
      <c r="F21" s="2"/>
      <c r="G21" s="3"/>
      <c r="H21" s="3"/>
      <c r="I21" s="3"/>
      <c r="J21" s="47"/>
      <c r="K21" s="47"/>
      <c r="L21" s="47"/>
      <c r="M21" s="47"/>
      <c r="N21" s="47"/>
      <c r="O21" s="47"/>
      <c r="P21" s="47"/>
      <c r="Q21" s="47"/>
      <c r="R21" s="47"/>
      <c r="S21" s="47"/>
      <c r="T21" s="47"/>
      <c r="U21" s="47"/>
      <c r="V21" s="47"/>
      <c r="W21" s="47"/>
      <c r="X21" s="47"/>
      <c r="Y21" s="47"/>
      <c r="Z21" s="47"/>
      <c r="AA21" s="47"/>
      <c r="AB21" s="47"/>
    </row>
    <row r="22" spans="1:28" ht="15.75" customHeight="1">
      <c r="A22" s="1"/>
      <c r="B22" s="1"/>
      <c r="C22" s="2"/>
      <c r="D22" s="2"/>
      <c r="E22" s="2"/>
      <c r="F22" s="3"/>
      <c r="G22" s="3"/>
      <c r="H22" s="3"/>
      <c r="I22" s="3"/>
      <c r="J22" s="47"/>
      <c r="K22" s="47"/>
      <c r="L22" s="47"/>
      <c r="M22" s="47"/>
      <c r="N22" s="47"/>
      <c r="O22" s="47"/>
      <c r="P22" s="47"/>
      <c r="Q22" s="47"/>
      <c r="R22" s="47"/>
      <c r="S22" s="47"/>
      <c r="T22" s="47"/>
      <c r="U22" s="47"/>
      <c r="V22" s="47"/>
      <c r="W22" s="47"/>
      <c r="X22" s="47"/>
      <c r="Y22" s="47"/>
      <c r="Z22" s="47"/>
      <c r="AA22" s="47"/>
      <c r="AB22" s="47"/>
    </row>
    <row r="23" spans="1:28" ht="15.75" customHeight="1">
      <c r="A23" s="1"/>
      <c r="B23" s="1"/>
      <c r="C23" s="2"/>
      <c r="D23" s="2"/>
      <c r="E23" s="2"/>
      <c r="F23" s="2"/>
      <c r="G23" s="3"/>
      <c r="H23" s="3"/>
      <c r="I23" s="3"/>
      <c r="J23" s="47"/>
      <c r="K23" s="47"/>
      <c r="L23" s="47"/>
      <c r="M23" s="47"/>
      <c r="N23" s="47"/>
      <c r="O23" s="47"/>
      <c r="P23" s="47"/>
      <c r="Q23" s="47"/>
      <c r="R23" s="47"/>
      <c r="S23" s="47"/>
      <c r="T23" s="47"/>
      <c r="U23" s="47"/>
      <c r="V23" s="47"/>
      <c r="W23" s="47"/>
      <c r="X23" s="47"/>
      <c r="Y23" s="47"/>
      <c r="Z23" s="47"/>
      <c r="AA23" s="47"/>
      <c r="AB23" s="47"/>
    </row>
    <row r="24" spans="1:28" ht="15.75" customHeight="1">
      <c r="A24" s="1"/>
      <c r="B24" s="1"/>
      <c r="C24" s="2"/>
      <c r="D24" s="2"/>
      <c r="E24" s="2"/>
      <c r="F24" s="2"/>
      <c r="G24" s="3"/>
      <c r="H24" s="3"/>
      <c r="I24" s="3"/>
      <c r="J24" s="47"/>
      <c r="K24" s="47"/>
      <c r="L24" s="47"/>
      <c r="M24" s="47"/>
      <c r="N24" s="47"/>
      <c r="O24" s="47"/>
      <c r="P24" s="47"/>
      <c r="Q24" s="47"/>
      <c r="R24" s="47"/>
      <c r="S24" s="47"/>
      <c r="T24" s="47"/>
      <c r="U24" s="47"/>
      <c r="V24" s="47"/>
      <c r="W24" s="47"/>
      <c r="X24" s="47"/>
      <c r="Y24" s="47"/>
      <c r="Z24" s="47"/>
      <c r="AA24" s="47"/>
      <c r="AB24" s="47"/>
    </row>
    <row r="25" spans="1:28" ht="15.75" customHeight="1">
      <c r="A25" s="1"/>
      <c r="B25" s="1"/>
      <c r="C25" s="2"/>
      <c r="D25" s="2"/>
      <c r="E25" s="2"/>
      <c r="F25" s="2"/>
      <c r="G25" s="3"/>
      <c r="H25" s="3"/>
      <c r="I25" s="3"/>
      <c r="J25" s="47"/>
      <c r="K25" s="47"/>
      <c r="L25" s="47"/>
      <c r="M25" s="47"/>
      <c r="N25" s="47"/>
      <c r="O25" s="47"/>
      <c r="P25" s="47"/>
      <c r="Q25" s="47"/>
      <c r="R25" s="47"/>
      <c r="S25" s="47"/>
      <c r="T25" s="47"/>
      <c r="U25" s="47"/>
      <c r="V25" s="47"/>
      <c r="W25" s="47"/>
      <c r="X25" s="47"/>
      <c r="Y25" s="47"/>
      <c r="Z25" s="47"/>
      <c r="AA25" s="47"/>
      <c r="AB25" s="47"/>
    </row>
    <row r="26" spans="1:28" ht="15.75" customHeight="1">
      <c r="A26" s="1"/>
      <c r="B26" s="1"/>
      <c r="C26" s="2"/>
      <c r="D26" s="2"/>
      <c r="E26" s="2"/>
      <c r="F26" s="2"/>
      <c r="G26" s="3"/>
      <c r="H26" s="3"/>
      <c r="I26" s="3"/>
      <c r="J26" s="47"/>
      <c r="K26" s="47"/>
      <c r="L26" s="47"/>
      <c r="M26" s="47"/>
      <c r="N26" s="47"/>
      <c r="O26" s="47"/>
      <c r="P26" s="47"/>
      <c r="Q26" s="47"/>
      <c r="R26" s="47"/>
      <c r="S26" s="47"/>
      <c r="T26" s="47"/>
      <c r="U26" s="47"/>
      <c r="V26" s="47"/>
      <c r="W26" s="47"/>
      <c r="X26" s="47"/>
      <c r="Y26" s="47"/>
      <c r="Z26" s="47"/>
      <c r="AA26" s="47"/>
      <c r="AB26" s="47"/>
    </row>
    <row r="27" spans="1:28" ht="15.75" customHeight="1">
      <c r="A27" s="1"/>
      <c r="B27" s="1"/>
      <c r="C27" s="2"/>
      <c r="D27" s="2"/>
      <c r="E27" s="2"/>
      <c r="F27" s="2"/>
      <c r="G27" s="3"/>
      <c r="H27" s="3"/>
      <c r="I27" s="3"/>
      <c r="J27" s="47"/>
      <c r="K27" s="47"/>
      <c r="L27" s="47"/>
      <c r="M27" s="47"/>
      <c r="N27" s="47"/>
      <c r="O27" s="47"/>
      <c r="P27" s="47"/>
      <c r="Q27" s="47"/>
      <c r="R27" s="47"/>
      <c r="S27" s="47"/>
      <c r="T27" s="47"/>
      <c r="U27" s="47"/>
      <c r="V27" s="47"/>
      <c r="W27" s="47"/>
      <c r="X27" s="47"/>
      <c r="Y27" s="47"/>
      <c r="Z27" s="47"/>
      <c r="AA27" s="47"/>
      <c r="AB27" s="47"/>
    </row>
    <row r="28" spans="1:28" ht="15.75" customHeight="1">
      <c r="A28" s="1"/>
      <c r="B28" s="1"/>
      <c r="C28" s="2"/>
      <c r="D28" s="2"/>
      <c r="E28" s="2"/>
      <c r="F28" s="2"/>
      <c r="G28" s="3"/>
      <c r="H28" s="3"/>
      <c r="I28" s="3"/>
      <c r="J28" s="47"/>
      <c r="K28" s="47"/>
      <c r="L28" s="47"/>
      <c r="M28" s="47"/>
      <c r="N28" s="47"/>
      <c r="O28" s="47"/>
      <c r="P28" s="47"/>
      <c r="Q28" s="47"/>
      <c r="R28" s="47"/>
      <c r="S28" s="47"/>
      <c r="T28" s="47"/>
      <c r="U28" s="47"/>
      <c r="V28" s="47"/>
      <c r="W28" s="47"/>
      <c r="X28" s="47"/>
      <c r="Y28" s="47"/>
      <c r="Z28" s="47"/>
      <c r="AA28" s="47"/>
      <c r="AB28" s="47"/>
    </row>
    <row r="29" spans="1:28" ht="15.75" customHeight="1">
      <c r="A29" s="1"/>
      <c r="B29" s="1"/>
      <c r="C29" s="2"/>
      <c r="D29" s="2"/>
      <c r="E29" s="2"/>
      <c r="F29" s="2"/>
      <c r="G29" s="3"/>
      <c r="H29" s="3"/>
      <c r="I29" s="3"/>
      <c r="J29" s="47"/>
      <c r="K29" s="47"/>
      <c r="L29" s="47"/>
      <c r="M29" s="47"/>
      <c r="N29" s="47"/>
      <c r="O29" s="47"/>
      <c r="P29" s="47"/>
      <c r="Q29" s="47"/>
      <c r="R29" s="47"/>
      <c r="S29" s="47"/>
      <c r="T29" s="47"/>
      <c r="U29" s="47"/>
      <c r="V29" s="47"/>
      <c r="W29" s="47"/>
      <c r="X29" s="47"/>
      <c r="Y29" s="47"/>
      <c r="Z29" s="47"/>
      <c r="AA29" s="47"/>
      <c r="AB29" s="47"/>
    </row>
    <row r="30" spans="1:28" ht="15.75" customHeight="1">
      <c r="A30" s="1"/>
      <c r="B30" s="1"/>
      <c r="C30" s="2"/>
      <c r="D30" s="2"/>
      <c r="E30" s="2"/>
      <c r="F30" s="2"/>
      <c r="G30" s="3"/>
      <c r="H30" s="3"/>
      <c r="I30" s="3"/>
      <c r="J30" s="47"/>
      <c r="K30" s="47"/>
      <c r="L30" s="47"/>
      <c r="M30" s="47"/>
      <c r="N30" s="47"/>
      <c r="O30" s="47"/>
      <c r="P30" s="47"/>
      <c r="Q30" s="47"/>
      <c r="R30" s="47"/>
      <c r="S30" s="47"/>
      <c r="T30" s="47"/>
      <c r="U30" s="47"/>
      <c r="V30" s="47"/>
      <c r="W30" s="47"/>
      <c r="X30" s="47"/>
      <c r="Y30" s="47"/>
      <c r="Z30" s="47"/>
      <c r="AA30" s="47"/>
      <c r="AB30" s="47"/>
    </row>
    <row r="31" spans="1:28" ht="15.75" customHeight="1">
      <c r="A31" s="1"/>
      <c r="B31" s="1"/>
      <c r="C31" s="2"/>
      <c r="D31" s="2"/>
      <c r="E31" s="2"/>
      <c r="F31" s="2"/>
      <c r="G31" s="3"/>
      <c r="H31" s="3"/>
      <c r="I31" s="3"/>
      <c r="J31" s="47"/>
      <c r="K31" s="47"/>
      <c r="L31" s="47"/>
      <c r="M31" s="47"/>
      <c r="N31" s="47"/>
      <c r="O31" s="47"/>
      <c r="P31" s="47"/>
      <c r="Q31" s="47"/>
      <c r="R31" s="47"/>
      <c r="S31" s="47"/>
      <c r="T31" s="47"/>
      <c r="U31" s="47"/>
      <c r="V31" s="47"/>
      <c r="W31" s="47"/>
      <c r="X31" s="47"/>
      <c r="Y31" s="47"/>
      <c r="Z31" s="47"/>
      <c r="AA31" s="47"/>
      <c r="AB31" s="47"/>
    </row>
    <row r="32" spans="1:28" ht="15.75" customHeight="1">
      <c r="A32" s="1"/>
      <c r="B32" s="1"/>
      <c r="C32" s="2"/>
      <c r="D32" s="2"/>
      <c r="E32" s="2"/>
      <c r="F32" s="2"/>
      <c r="G32" s="3"/>
      <c r="H32" s="3"/>
      <c r="I32" s="3"/>
      <c r="J32" s="47"/>
      <c r="K32" s="47"/>
      <c r="L32" s="47"/>
      <c r="M32" s="47"/>
      <c r="N32" s="47"/>
      <c r="O32" s="47"/>
      <c r="P32" s="47"/>
      <c r="Q32" s="47"/>
      <c r="R32" s="47"/>
      <c r="S32" s="47"/>
      <c r="T32" s="47"/>
      <c r="U32" s="47"/>
      <c r="V32" s="47"/>
      <c r="W32" s="47"/>
      <c r="X32" s="47"/>
      <c r="Y32" s="47"/>
      <c r="Z32" s="47"/>
      <c r="AA32" s="47"/>
      <c r="AB32" s="47"/>
    </row>
    <row r="33" spans="1:28" ht="15.75" customHeight="1">
      <c r="A33" s="1"/>
      <c r="B33" s="1"/>
      <c r="C33" s="2"/>
      <c r="D33" s="2"/>
      <c r="E33" s="2"/>
      <c r="F33" s="2"/>
      <c r="G33" s="3"/>
      <c r="H33" s="3"/>
      <c r="I33" s="3"/>
      <c r="J33" s="47"/>
      <c r="K33" s="47"/>
      <c r="L33" s="47"/>
      <c r="M33" s="47"/>
      <c r="N33" s="47"/>
      <c r="O33" s="47"/>
      <c r="P33" s="47"/>
      <c r="Q33" s="47"/>
      <c r="R33" s="47"/>
      <c r="S33" s="47"/>
      <c r="T33" s="47"/>
      <c r="U33" s="47"/>
      <c r="V33" s="47"/>
      <c r="W33" s="47"/>
      <c r="X33" s="47"/>
      <c r="Y33" s="47"/>
      <c r="Z33" s="47"/>
      <c r="AA33" s="47"/>
      <c r="AB33" s="47"/>
    </row>
    <row r="34" spans="1:28" ht="15.75" customHeight="1">
      <c r="A34" s="1"/>
      <c r="B34" s="1"/>
      <c r="C34" s="2"/>
      <c r="D34" s="2"/>
      <c r="E34" s="2"/>
      <c r="F34" s="2"/>
      <c r="G34" s="3"/>
      <c r="H34" s="3"/>
      <c r="I34" s="3"/>
      <c r="J34" s="47"/>
      <c r="K34" s="47"/>
      <c r="L34" s="47"/>
      <c r="M34" s="47"/>
      <c r="N34" s="47"/>
      <c r="O34" s="47"/>
      <c r="P34" s="47"/>
      <c r="Q34" s="47"/>
      <c r="R34" s="47"/>
      <c r="S34" s="47"/>
      <c r="T34" s="47"/>
      <c r="U34" s="47"/>
      <c r="V34" s="47"/>
      <c r="W34" s="47"/>
      <c r="X34" s="47"/>
      <c r="Y34" s="47"/>
      <c r="Z34" s="47"/>
      <c r="AA34" s="47"/>
      <c r="AB34" s="47"/>
    </row>
    <row r="35" spans="1:28" ht="15.75" customHeight="1">
      <c r="A35" s="1"/>
      <c r="B35" s="1"/>
      <c r="C35" s="2"/>
      <c r="D35" s="2"/>
      <c r="E35" s="2"/>
      <c r="F35" s="2"/>
      <c r="G35" s="3"/>
      <c r="H35" s="3"/>
      <c r="I35" s="3"/>
      <c r="J35" s="47"/>
      <c r="K35" s="47"/>
      <c r="L35" s="47"/>
      <c r="M35" s="47"/>
      <c r="N35" s="47"/>
      <c r="O35" s="47"/>
      <c r="P35" s="47"/>
      <c r="Q35" s="47"/>
      <c r="R35" s="47"/>
      <c r="S35" s="47"/>
      <c r="T35" s="47"/>
      <c r="U35" s="47"/>
      <c r="V35" s="47"/>
      <c r="W35" s="47"/>
      <c r="X35" s="47"/>
      <c r="Y35" s="47"/>
      <c r="Z35" s="47"/>
      <c r="AA35" s="47"/>
      <c r="AB35" s="47"/>
    </row>
    <row r="36" spans="1:28" ht="15.75" customHeight="1">
      <c r="A36" s="1"/>
      <c r="B36" s="1"/>
      <c r="C36" s="2"/>
      <c r="D36" s="2"/>
      <c r="E36" s="2"/>
      <c r="F36" s="2"/>
      <c r="G36" s="3"/>
      <c r="H36" s="3"/>
      <c r="I36" s="3"/>
      <c r="J36" s="47"/>
      <c r="K36" s="47"/>
      <c r="L36" s="47"/>
      <c r="M36" s="47"/>
      <c r="N36" s="47"/>
      <c r="O36" s="47"/>
      <c r="P36" s="47"/>
      <c r="Q36" s="47"/>
      <c r="R36" s="47"/>
      <c r="S36" s="47"/>
      <c r="T36" s="47"/>
      <c r="U36" s="47"/>
      <c r="V36" s="47"/>
      <c r="W36" s="47"/>
      <c r="X36" s="47"/>
      <c r="Y36" s="47"/>
      <c r="Z36" s="47"/>
      <c r="AA36" s="47"/>
      <c r="AB36" s="47"/>
    </row>
    <row r="37" spans="1:28" ht="15.75" customHeight="1">
      <c r="A37" s="1"/>
      <c r="B37" s="1"/>
      <c r="C37" s="2"/>
      <c r="D37" s="2"/>
      <c r="E37" s="2"/>
      <c r="F37" s="2"/>
      <c r="G37" s="3"/>
      <c r="H37" s="3"/>
      <c r="I37" s="3"/>
      <c r="J37" s="47"/>
      <c r="K37" s="47"/>
      <c r="L37" s="47"/>
      <c r="M37" s="47"/>
      <c r="N37" s="47"/>
      <c r="O37" s="47"/>
      <c r="P37" s="47"/>
      <c r="Q37" s="47"/>
      <c r="R37" s="47"/>
      <c r="S37" s="47"/>
      <c r="T37" s="47"/>
      <c r="U37" s="47"/>
      <c r="V37" s="47"/>
      <c r="W37" s="47"/>
      <c r="X37" s="47"/>
      <c r="Y37" s="47"/>
      <c r="Z37" s="47"/>
      <c r="AA37" s="47"/>
      <c r="AB37" s="47"/>
    </row>
    <row r="38" spans="1:28" ht="15.75" customHeight="1">
      <c r="A38" s="1"/>
      <c r="B38" s="1"/>
      <c r="C38" s="2"/>
      <c r="D38" s="2"/>
      <c r="E38" s="2"/>
      <c r="F38" s="2"/>
      <c r="G38" s="3"/>
      <c r="H38" s="3"/>
      <c r="I38" s="3"/>
      <c r="J38" s="47"/>
      <c r="K38" s="47"/>
      <c r="L38" s="47"/>
      <c r="M38" s="47"/>
      <c r="N38" s="47"/>
      <c r="O38" s="47"/>
      <c r="P38" s="47"/>
      <c r="Q38" s="47"/>
      <c r="R38" s="47"/>
      <c r="S38" s="47"/>
      <c r="T38" s="47"/>
      <c r="U38" s="47"/>
      <c r="V38" s="47"/>
      <c r="W38" s="47"/>
      <c r="X38" s="47"/>
      <c r="Y38" s="47"/>
      <c r="Z38" s="47"/>
      <c r="AA38" s="47"/>
      <c r="AB38" s="47"/>
    </row>
    <row r="39" spans="1:28" ht="15.75" customHeight="1">
      <c r="A39" s="1"/>
      <c r="B39" s="1"/>
      <c r="C39" s="2"/>
      <c r="D39" s="2"/>
      <c r="E39" s="2"/>
      <c r="F39" s="2"/>
      <c r="G39" s="3"/>
      <c r="H39" s="3"/>
      <c r="I39" s="3"/>
      <c r="J39" s="47"/>
      <c r="K39" s="47"/>
      <c r="L39" s="47"/>
      <c r="M39" s="47"/>
      <c r="N39" s="47"/>
      <c r="O39" s="47"/>
      <c r="P39" s="47"/>
      <c r="Q39" s="47"/>
      <c r="R39" s="47"/>
      <c r="S39" s="47"/>
      <c r="T39" s="47"/>
      <c r="U39" s="47"/>
      <c r="V39" s="47"/>
      <c r="W39" s="47"/>
      <c r="X39" s="47"/>
      <c r="Y39" s="47"/>
      <c r="Z39" s="47"/>
      <c r="AA39" s="47"/>
      <c r="AB39" s="47"/>
    </row>
    <row r="40" spans="1:28" ht="15.75" customHeight="1">
      <c r="A40" s="1"/>
      <c r="B40" s="1"/>
      <c r="C40" s="2"/>
      <c r="D40" s="2"/>
      <c r="E40" s="2"/>
      <c r="F40" s="2"/>
      <c r="G40" s="3"/>
      <c r="H40" s="3"/>
      <c r="I40" s="3"/>
      <c r="J40" s="47"/>
      <c r="K40" s="47"/>
      <c r="L40" s="47"/>
      <c r="M40" s="47"/>
      <c r="N40" s="47"/>
      <c r="O40" s="47"/>
      <c r="P40" s="47"/>
      <c r="Q40" s="47"/>
      <c r="R40" s="47"/>
      <c r="S40" s="47"/>
      <c r="T40" s="47"/>
      <c r="U40" s="47"/>
      <c r="V40" s="47"/>
      <c r="W40" s="47"/>
      <c r="X40" s="47"/>
      <c r="Y40" s="47"/>
      <c r="Z40" s="47"/>
      <c r="AA40" s="47"/>
      <c r="AB40" s="47"/>
    </row>
    <row r="41" spans="1:28" ht="15.75" customHeight="1">
      <c r="A41" s="1"/>
      <c r="B41" s="1"/>
      <c r="C41" s="2"/>
      <c r="D41" s="2"/>
      <c r="E41" s="2"/>
      <c r="F41" s="2"/>
      <c r="G41" s="3"/>
      <c r="H41" s="3"/>
      <c r="I41" s="3"/>
      <c r="J41" s="47"/>
      <c r="K41" s="47"/>
      <c r="L41" s="47"/>
      <c r="M41" s="47"/>
      <c r="N41" s="47"/>
      <c r="O41" s="47"/>
      <c r="P41" s="47"/>
      <c r="Q41" s="47"/>
      <c r="R41" s="47"/>
      <c r="S41" s="47"/>
      <c r="T41" s="47"/>
      <c r="U41" s="47"/>
      <c r="V41" s="47"/>
      <c r="W41" s="47"/>
      <c r="X41" s="47"/>
      <c r="Y41" s="47"/>
      <c r="Z41" s="47"/>
      <c r="AA41" s="47"/>
      <c r="AB41" s="47"/>
    </row>
    <row r="42" spans="1:28" ht="15.75" customHeight="1">
      <c r="A42" s="1"/>
      <c r="B42" s="1"/>
      <c r="C42" s="2"/>
      <c r="D42" s="2"/>
      <c r="E42" s="2"/>
      <c r="F42" s="2"/>
      <c r="G42" s="3"/>
      <c r="H42" s="3"/>
      <c r="I42" s="3"/>
      <c r="J42" s="47"/>
      <c r="K42" s="47"/>
      <c r="L42" s="47"/>
      <c r="M42" s="47"/>
      <c r="N42" s="47"/>
      <c r="O42" s="47"/>
      <c r="P42" s="47"/>
      <c r="Q42" s="47"/>
      <c r="R42" s="47"/>
      <c r="S42" s="47"/>
      <c r="T42" s="47"/>
      <c r="U42" s="47"/>
      <c r="V42" s="47"/>
      <c r="W42" s="47"/>
      <c r="X42" s="47"/>
      <c r="Y42" s="47"/>
      <c r="Z42" s="47"/>
      <c r="AA42" s="47"/>
      <c r="AB42" s="47"/>
    </row>
    <row r="43" spans="1:28" ht="15.75" customHeight="1">
      <c r="A43" s="1"/>
      <c r="B43" s="1"/>
      <c r="C43" s="2"/>
      <c r="D43" s="2"/>
      <c r="E43" s="2"/>
      <c r="F43" s="2"/>
      <c r="G43" s="3"/>
      <c r="H43" s="3"/>
      <c r="I43" s="3"/>
      <c r="J43" s="47"/>
      <c r="K43" s="47"/>
      <c r="L43" s="47"/>
      <c r="M43" s="47"/>
      <c r="N43" s="47"/>
      <c r="O43" s="47"/>
      <c r="P43" s="47"/>
      <c r="Q43" s="47"/>
      <c r="R43" s="47"/>
      <c r="S43" s="47"/>
      <c r="T43" s="47"/>
      <c r="U43" s="47"/>
      <c r="V43" s="47"/>
      <c r="W43" s="47"/>
      <c r="X43" s="47"/>
      <c r="Y43" s="47"/>
      <c r="Z43" s="47"/>
      <c r="AA43" s="47"/>
      <c r="AB43" s="47"/>
    </row>
    <row r="44" spans="1:28" ht="15.75" customHeight="1">
      <c r="A44" s="1"/>
      <c r="B44" s="1"/>
      <c r="C44" s="2"/>
      <c r="D44" s="2"/>
      <c r="E44" s="2"/>
      <c r="F44" s="2"/>
      <c r="G44" s="3"/>
      <c r="H44" s="3"/>
      <c r="I44" s="3"/>
      <c r="J44" s="47"/>
      <c r="K44" s="47"/>
      <c r="L44" s="47"/>
      <c r="M44" s="47"/>
      <c r="N44" s="47"/>
      <c r="O44" s="47"/>
      <c r="P44" s="47"/>
      <c r="Q44" s="47"/>
      <c r="R44" s="47"/>
      <c r="S44" s="47"/>
      <c r="T44" s="47"/>
      <c r="U44" s="47"/>
      <c r="V44" s="47"/>
      <c r="W44" s="47"/>
      <c r="X44" s="47"/>
      <c r="Y44" s="47"/>
      <c r="Z44" s="47"/>
      <c r="AA44" s="47"/>
      <c r="AB44" s="47"/>
    </row>
    <row r="45" spans="1:28" ht="15.75" customHeight="1">
      <c r="A45" s="1"/>
      <c r="B45" s="1"/>
      <c r="C45" s="2"/>
      <c r="D45" s="2"/>
      <c r="E45" s="2"/>
      <c r="F45" s="2"/>
      <c r="G45" s="3"/>
      <c r="H45" s="3"/>
      <c r="I45" s="3"/>
      <c r="J45" s="47"/>
      <c r="K45" s="47"/>
      <c r="L45" s="47"/>
      <c r="M45" s="47"/>
      <c r="N45" s="47"/>
      <c r="O45" s="47"/>
      <c r="P45" s="47"/>
      <c r="Q45" s="47"/>
      <c r="R45" s="47"/>
      <c r="S45" s="47"/>
      <c r="T45" s="47"/>
      <c r="U45" s="47"/>
      <c r="V45" s="47"/>
      <c r="W45" s="47"/>
      <c r="X45" s="47"/>
      <c r="Y45" s="47"/>
      <c r="Z45" s="47"/>
      <c r="AA45" s="47"/>
      <c r="AB45" s="47"/>
    </row>
    <row r="46" spans="1:28" ht="15.75" customHeight="1">
      <c r="A46" s="1"/>
      <c r="B46" s="1"/>
      <c r="C46" s="2"/>
      <c r="D46" s="2"/>
      <c r="E46" s="2"/>
      <c r="F46" s="2"/>
      <c r="G46" s="3"/>
      <c r="H46" s="3"/>
      <c r="I46" s="3"/>
      <c r="J46" s="47"/>
      <c r="K46" s="47"/>
      <c r="L46" s="47"/>
      <c r="M46" s="47"/>
      <c r="N46" s="47"/>
      <c r="O46" s="47"/>
      <c r="P46" s="47"/>
      <c r="Q46" s="47"/>
      <c r="R46" s="47"/>
      <c r="S46" s="47"/>
      <c r="T46" s="47"/>
      <c r="U46" s="47"/>
      <c r="V46" s="47"/>
      <c r="W46" s="47"/>
      <c r="X46" s="47"/>
      <c r="Y46" s="47"/>
      <c r="Z46" s="47"/>
      <c r="AA46" s="47"/>
      <c r="AB46" s="47"/>
    </row>
    <row r="47" spans="1:28" ht="15.75" customHeight="1">
      <c r="A47" s="1"/>
      <c r="B47" s="1"/>
      <c r="C47" s="2"/>
      <c r="D47" s="2"/>
      <c r="E47" s="2"/>
      <c r="F47" s="2"/>
      <c r="G47" s="3"/>
      <c r="H47" s="3"/>
      <c r="I47" s="3"/>
      <c r="J47" s="47"/>
      <c r="K47" s="47"/>
      <c r="L47" s="47"/>
      <c r="M47" s="47"/>
      <c r="N47" s="47"/>
      <c r="O47" s="47"/>
      <c r="P47" s="47"/>
      <c r="Q47" s="47"/>
      <c r="R47" s="47"/>
      <c r="S47" s="47"/>
      <c r="T47" s="47"/>
      <c r="U47" s="47"/>
      <c r="V47" s="47"/>
      <c r="W47" s="47"/>
      <c r="X47" s="47"/>
      <c r="Y47" s="47"/>
      <c r="Z47" s="47"/>
      <c r="AA47" s="47"/>
      <c r="AB47" s="47"/>
    </row>
    <row r="48" spans="1:28" ht="15.75" customHeight="1">
      <c r="A48" s="1"/>
      <c r="B48" s="1"/>
      <c r="C48" s="2"/>
      <c r="D48" s="2"/>
      <c r="E48" s="2"/>
      <c r="F48" s="2"/>
      <c r="G48" s="3"/>
      <c r="H48" s="3"/>
      <c r="I48" s="3"/>
      <c r="J48" s="47"/>
      <c r="K48" s="47"/>
      <c r="L48" s="47"/>
      <c r="M48" s="47"/>
      <c r="N48" s="47"/>
      <c r="O48" s="47"/>
      <c r="P48" s="47"/>
      <c r="Q48" s="47"/>
      <c r="R48" s="47"/>
      <c r="S48" s="47"/>
      <c r="T48" s="47"/>
      <c r="U48" s="47"/>
      <c r="V48" s="47"/>
      <c r="W48" s="47"/>
      <c r="X48" s="47"/>
      <c r="Y48" s="47"/>
      <c r="Z48" s="47"/>
      <c r="AA48" s="47"/>
      <c r="AB48" s="47"/>
    </row>
    <row r="49" spans="1:28" ht="15.75" customHeight="1">
      <c r="A49" s="1"/>
      <c r="B49" s="1"/>
      <c r="C49" s="2"/>
      <c r="D49" s="2"/>
      <c r="E49" s="2"/>
      <c r="F49" s="2"/>
      <c r="G49" s="3"/>
      <c r="H49" s="3"/>
      <c r="I49" s="3"/>
      <c r="J49" s="47"/>
      <c r="K49" s="47"/>
      <c r="L49" s="47"/>
      <c r="M49" s="47"/>
      <c r="N49" s="47"/>
      <c r="O49" s="47"/>
      <c r="P49" s="47"/>
      <c r="Q49" s="47"/>
      <c r="R49" s="47"/>
      <c r="S49" s="47"/>
      <c r="T49" s="47"/>
      <c r="U49" s="47"/>
      <c r="V49" s="47"/>
      <c r="W49" s="47"/>
      <c r="X49" s="47"/>
      <c r="Y49" s="47"/>
      <c r="Z49" s="47"/>
      <c r="AA49" s="47"/>
      <c r="AB49" s="47"/>
    </row>
    <row r="50" spans="1:28" ht="15.75" customHeight="1">
      <c r="A50" s="1"/>
      <c r="B50" s="1"/>
      <c r="C50" s="2"/>
      <c r="D50" s="2"/>
      <c r="E50" s="2"/>
      <c r="F50" s="2"/>
      <c r="G50" s="3"/>
      <c r="H50" s="3"/>
      <c r="I50" s="3"/>
      <c r="J50" s="47"/>
      <c r="K50" s="47"/>
      <c r="L50" s="47"/>
      <c r="M50" s="47"/>
      <c r="N50" s="47"/>
      <c r="O50" s="47"/>
      <c r="P50" s="47"/>
      <c r="Q50" s="47"/>
      <c r="R50" s="47"/>
      <c r="S50" s="47"/>
      <c r="T50" s="47"/>
      <c r="U50" s="47"/>
      <c r="V50" s="47"/>
      <c r="W50" s="47"/>
      <c r="X50" s="47"/>
      <c r="Y50" s="47"/>
      <c r="Z50" s="47"/>
      <c r="AA50" s="47"/>
      <c r="AB50" s="47"/>
    </row>
    <row r="51" spans="1:28" ht="15.75" customHeight="1">
      <c r="A51" s="1"/>
      <c r="B51" s="1"/>
      <c r="C51" s="2"/>
      <c r="D51" s="2"/>
      <c r="E51" s="2"/>
      <c r="F51" s="2"/>
      <c r="G51" s="3"/>
      <c r="H51" s="3"/>
      <c r="I51" s="3"/>
      <c r="J51" s="47"/>
      <c r="K51" s="47"/>
      <c r="L51" s="47"/>
      <c r="M51" s="47"/>
      <c r="N51" s="47"/>
      <c r="O51" s="47"/>
      <c r="P51" s="47"/>
      <c r="Q51" s="47"/>
      <c r="R51" s="47"/>
      <c r="S51" s="47"/>
      <c r="T51" s="47"/>
      <c r="U51" s="47"/>
      <c r="V51" s="47"/>
      <c r="W51" s="47"/>
      <c r="X51" s="47"/>
      <c r="Y51" s="47"/>
      <c r="Z51" s="47"/>
      <c r="AA51" s="47"/>
      <c r="AB51" s="47"/>
    </row>
    <row r="52" spans="1:28" ht="15.75" customHeight="1">
      <c r="A52" s="1"/>
      <c r="B52" s="1"/>
      <c r="C52" s="2"/>
      <c r="D52" s="2"/>
      <c r="E52" s="2"/>
      <c r="F52" s="2"/>
      <c r="G52" s="3"/>
      <c r="H52" s="3"/>
      <c r="I52" s="3"/>
      <c r="J52" s="47"/>
      <c r="K52" s="47"/>
      <c r="L52" s="47"/>
      <c r="M52" s="47"/>
      <c r="N52" s="47"/>
      <c r="O52" s="47"/>
      <c r="P52" s="47"/>
      <c r="Q52" s="47"/>
      <c r="R52" s="47"/>
      <c r="S52" s="47"/>
      <c r="T52" s="47"/>
      <c r="U52" s="47"/>
      <c r="V52" s="47"/>
      <c r="W52" s="47"/>
      <c r="X52" s="47"/>
      <c r="Y52" s="47"/>
      <c r="Z52" s="47"/>
      <c r="AA52" s="47"/>
      <c r="AB52" s="47"/>
    </row>
    <row r="53" spans="1:28" ht="15.75" customHeight="1">
      <c r="A53" s="1"/>
      <c r="B53" s="1"/>
      <c r="C53" s="2"/>
      <c r="D53" s="2"/>
      <c r="E53" s="2"/>
      <c r="F53" s="2"/>
      <c r="G53" s="3"/>
      <c r="H53" s="3"/>
      <c r="I53" s="3"/>
      <c r="J53" s="47"/>
      <c r="K53" s="47"/>
      <c r="L53" s="47"/>
      <c r="M53" s="47"/>
      <c r="N53" s="47"/>
      <c r="O53" s="47"/>
      <c r="P53" s="47"/>
      <c r="Q53" s="47"/>
      <c r="R53" s="47"/>
      <c r="S53" s="47"/>
      <c r="T53" s="47"/>
      <c r="U53" s="47"/>
      <c r="V53" s="47"/>
      <c r="W53" s="47"/>
      <c r="X53" s="47"/>
      <c r="Y53" s="47"/>
      <c r="Z53" s="47"/>
      <c r="AA53" s="47"/>
      <c r="AB53" s="47"/>
    </row>
    <row r="54" spans="1:28" ht="15.75" customHeight="1">
      <c r="A54" s="1"/>
      <c r="B54" s="1"/>
      <c r="C54" s="2"/>
      <c r="D54" s="2"/>
      <c r="E54" s="2"/>
      <c r="F54" s="2"/>
      <c r="G54" s="3"/>
      <c r="H54" s="3"/>
      <c r="I54" s="3"/>
      <c r="J54" s="47"/>
      <c r="K54" s="47"/>
      <c r="L54" s="47"/>
      <c r="M54" s="47"/>
      <c r="N54" s="47"/>
      <c r="O54" s="47"/>
      <c r="P54" s="47"/>
      <c r="Q54" s="47"/>
      <c r="R54" s="47"/>
      <c r="S54" s="47"/>
      <c r="T54" s="47"/>
      <c r="U54" s="47"/>
      <c r="V54" s="47"/>
      <c r="W54" s="47"/>
      <c r="X54" s="47"/>
      <c r="Y54" s="47"/>
      <c r="Z54" s="47"/>
      <c r="AA54" s="47"/>
      <c r="AB54" s="47"/>
    </row>
    <row r="55" spans="1:28" ht="15.75" customHeight="1">
      <c r="A55" s="1"/>
      <c r="B55" s="1"/>
      <c r="C55" s="2"/>
      <c r="D55" s="2"/>
      <c r="E55" s="2"/>
      <c r="F55" s="2"/>
      <c r="G55" s="3"/>
      <c r="H55" s="3"/>
      <c r="I55" s="3"/>
      <c r="J55" s="47"/>
      <c r="K55" s="47"/>
      <c r="L55" s="47"/>
      <c r="M55" s="47"/>
      <c r="N55" s="47"/>
      <c r="O55" s="47"/>
      <c r="P55" s="47"/>
      <c r="Q55" s="47"/>
      <c r="R55" s="47"/>
      <c r="S55" s="47"/>
      <c r="T55" s="47"/>
      <c r="U55" s="47"/>
      <c r="V55" s="47"/>
      <c r="W55" s="47"/>
      <c r="X55" s="47"/>
      <c r="Y55" s="47"/>
      <c r="Z55" s="47"/>
      <c r="AA55" s="47"/>
      <c r="AB55" s="47"/>
    </row>
    <row r="56" spans="1:28" ht="15.75" customHeight="1">
      <c r="A56" s="1"/>
      <c r="B56" s="1"/>
      <c r="C56" s="2"/>
      <c r="D56" s="2"/>
      <c r="E56" s="2"/>
      <c r="F56" s="2"/>
      <c r="G56" s="3"/>
      <c r="H56" s="3"/>
      <c r="I56" s="3"/>
      <c r="J56" s="47"/>
      <c r="K56" s="47"/>
      <c r="L56" s="47"/>
      <c r="M56" s="47"/>
      <c r="N56" s="47"/>
      <c r="O56" s="47"/>
      <c r="P56" s="47"/>
      <c r="Q56" s="47"/>
      <c r="R56" s="47"/>
      <c r="S56" s="47"/>
      <c r="T56" s="47"/>
      <c r="U56" s="47"/>
      <c r="V56" s="47"/>
      <c r="W56" s="47"/>
      <c r="X56" s="47"/>
      <c r="Y56" s="47"/>
      <c r="Z56" s="47"/>
      <c r="AA56" s="47"/>
      <c r="AB56" s="47"/>
    </row>
    <row r="57" spans="1:28" ht="15.75" customHeight="1">
      <c r="A57" s="1"/>
      <c r="B57" s="1"/>
      <c r="C57" s="2"/>
      <c r="D57" s="2"/>
      <c r="E57" s="2"/>
      <c r="F57" s="2"/>
      <c r="G57" s="3"/>
      <c r="H57" s="3"/>
      <c r="I57" s="3"/>
      <c r="J57" s="47"/>
      <c r="K57" s="47"/>
      <c r="L57" s="47"/>
      <c r="M57" s="47"/>
      <c r="N57" s="47"/>
      <c r="O57" s="47"/>
      <c r="P57" s="47"/>
      <c r="Q57" s="47"/>
      <c r="R57" s="47"/>
      <c r="S57" s="47"/>
      <c r="T57" s="47"/>
      <c r="U57" s="47"/>
      <c r="V57" s="47"/>
      <c r="W57" s="47"/>
      <c r="X57" s="47"/>
      <c r="Y57" s="47"/>
      <c r="Z57" s="47"/>
      <c r="AA57" s="47"/>
      <c r="AB57" s="47"/>
    </row>
    <row r="58" spans="1:28" ht="15.75" customHeight="1">
      <c r="A58" s="1"/>
      <c r="B58" s="1"/>
      <c r="C58" s="2"/>
      <c r="D58" s="2"/>
      <c r="E58" s="2"/>
      <c r="F58" s="2"/>
      <c r="G58" s="3"/>
      <c r="H58" s="3"/>
      <c r="I58" s="3"/>
      <c r="J58" s="47"/>
      <c r="K58" s="47"/>
      <c r="L58" s="47"/>
      <c r="M58" s="47"/>
      <c r="N58" s="47"/>
      <c r="O58" s="47"/>
      <c r="P58" s="47"/>
      <c r="Q58" s="47"/>
      <c r="R58" s="47"/>
      <c r="S58" s="47"/>
      <c r="T58" s="47"/>
      <c r="U58" s="47"/>
      <c r="V58" s="47"/>
      <c r="W58" s="47"/>
      <c r="X58" s="47"/>
      <c r="Y58" s="47"/>
      <c r="Z58" s="47"/>
      <c r="AA58" s="47"/>
      <c r="AB58" s="47"/>
    </row>
    <row r="59" spans="1:28" ht="15.75" customHeight="1">
      <c r="A59" s="1"/>
      <c r="B59" s="1"/>
      <c r="C59" s="2"/>
      <c r="D59" s="2"/>
      <c r="E59" s="2"/>
      <c r="F59" s="2"/>
      <c r="G59" s="3"/>
      <c r="H59" s="3"/>
      <c r="I59" s="3"/>
      <c r="J59" s="47"/>
      <c r="K59" s="47"/>
      <c r="L59" s="47"/>
      <c r="M59" s="47"/>
      <c r="N59" s="47"/>
      <c r="O59" s="47"/>
      <c r="P59" s="47"/>
      <c r="Q59" s="47"/>
      <c r="R59" s="47"/>
      <c r="S59" s="47"/>
      <c r="T59" s="47"/>
      <c r="U59" s="47"/>
      <c r="V59" s="47"/>
      <c r="W59" s="47"/>
      <c r="X59" s="47"/>
      <c r="Y59" s="47"/>
      <c r="Z59" s="47"/>
      <c r="AA59" s="47"/>
      <c r="AB59" s="47"/>
    </row>
    <row r="60" spans="1:28" ht="15.75" customHeight="1">
      <c r="A60" s="1"/>
      <c r="B60" s="1"/>
      <c r="C60" s="2"/>
      <c r="D60" s="2"/>
      <c r="E60" s="2"/>
      <c r="F60" s="2"/>
      <c r="G60" s="3"/>
      <c r="H60" s="3"/>
      <c r="I60" s="3"/>
      <c r="J60" s="47"/>
      <c r="K60" s="47"/>
      <c r="L60" s="47"/>
      <c r="M60" s="47"/>
      <c r="N60" s="47"/>
      <c r="O60" s="47"/>
      <c r="P60" s="47"/>
      <c r="Q60" s="47"/>
      <c r="R60" s="47"/>
      <c r="S60" s="47"/>
      <c r="T60" s="47"/>
      <c r="U60" s="47"/>
      <c r="V60" s="47"/>
      <c r="W60" s="47"/>
      <c r="X60" s="47"/>
      <c r="Y60" s="47"/>
      <c r="Z60" s="47"/>
      <c r="AA60" s="47"/>
      <c r="AB60" s="47"/>
    </row>
    <row r="61" spans="1:28" ht="15.75" customHeight="1">
      <c r="A61" s="1"/>
      <c r="B61" s="1"/>
      <c r="C61" s="2"/>
      <c r="D61" s="2"/>
      <c r="E61" s="2"/>
      <c r="F61" s="2"/>
      <c r="G61" s="3"/>
      <c r="H61" s="3"/>
      <c r="I61" s="3"/>
      <c r="J61" s="47"/>
      <c r="K61" s="47"/>
      <c r="L61" s="47"/>
      <c r="M61" s="47"/>
      <c r="N61" s="47"/>
      <c r="O61" s="47"/>
      <c r="P61" s="47"/>
      <c r="Q61" s="47"/>
      <c r="R61" s="47"/>
      <c r="S61" s="47"/>
      <c r="T61" s="47"/>
      <c r="U61" s="47"/>
      <c r="V61" s="47"/>
      <c r="W61" s="47"/>
      <c r="X61" s="47"/>
      <c r="Y61" s="47"/>
      <c r="Z61" s="47"/>
      <c r="AA61" s="47"/>
      <c r="AB61" s="47"/>
    </row>
    <row r="62" spans="1:28" ht="15.75" customHeight="1">
      <c r="A62" s="1"/>
      <c r="B62" s="1"/>
      <c r="C62" s="2"/>
      <c r="D62" s="2"/>
      <c r="E62" s="2"/>
      <c r="F62" s="2"/>
      <c r="G62" s="3"/>
      <c r="H62" s="3"/>
      <c r="I62" s="3"/>
      <c r="J62" s="47"/>
      <c r="K62" s="47"/>
      <c r="L62" s="47"/>
      <c r="M62" s="47"/>
      <c r="N62" s="47"/>
      <c r="O62" s="47"/>
      <c r="P62" s="47"/>
      <c r="Q62" s="47"/>
      <c r="R62" s="47"/>
      <c r="S62" s="47"/>
      <c r="T62" s="47"/>
      <c r="U62" s="47"/>
      <c r="V62" s="47"/>
      <c r="W62" s="47"/>
      <c r="X62" s="47"/>
      <c r="Y62" s="47"/>
      <c r="Z62" s="47"/>
      <c r="AA62" s="47"/>
      <c r="AB62" s="47"/>
    </row>
    <row r="63" spans="1:28" ht="15.75" customHeight="1">
      <c r="A63" s="1"/>
      <c r="B63" s="1"/>
      <c r="C63" s="2"/>
      <c r="D63" s="2"/>
      <c r="E63" s="2"/>
      <c r="F63" s="2"/>
      <c r="G63" s="3"/>
      <c r="H63" s="3"/>
      <c r="I63" s="3"/>
      <c r="J63" s="47"/>
      <c r="K63" s="47"/>
      <c r="L63" s="47"/>
      <c r="M63" s="47"/>
      <c r="N63" s="47"/>
      <c r="O63" s="47"/>
      <c r="P63" s="47"/>
      <c r="Q63" s="47"/>
      <c r="R63" s="47"/>
      <c r="S63" s="47"/>
      <c r="T63" s="47"/>
      <c r="U63" s="47"/>
      <c r="V63" s="47"/>
      <c r="W63" s="47"/>
      <c r="X63" s="47"/>
      <c r="Y63" s="47"/>
      <c r="Z63" s="47"/>
      <c r="AA63" s="47"/>
      <c r="AB63" s="47"/>
    </row>
    <row r="64" spans="1:28" ht="15.75" customHeight="1">
      <c r="A64" s="1"/>
      <c r="B64" s="1"/>
      <c r="C64" s="2"/>
      <c r="D64" s="2"/>
      <c r="E64" s="2"/>
      <c r="F64" s="2"/>
      <c r="G64" s="3"/>
      <c r="H64" s="3"/>
      <c r="I64" s="3"/>
      <c r="J64" s="47"/>
      <c r="K64" s="47"/>
      <c r="L64" s="47"/>
      <c r="M64" s="47"/>
      <c r="N64" s="47"/>
      <c r="O64" s="47"/>
      <c r="P64" s="47"/>
      <c r="Q64" s="47"/>
      <c r="R64" s="47"/>
      <c r="S64" s="47"/>
      <c r="T64" s="47"/>
      <c r="U64" s="47"/>
      <c r="V64" s="47"/>
      <c r="W64" s="47"/>
      <c r="X64" s="47"/>
      <c r="Y64" s="47"/>
      <c r="Z64" s="47"/>
      <c r="AA64" s="47"/>
      <c r="AB64" s="47"/>
    </row>
    <row r="65" spans="1:28" ht="15.75" customHeight="1">
      <c r="A65" s="1"/>
      <c r="B65" s="1"/>
      <c r="C65" s="2"/>
      <c r="D65" s="2"/>
      <c r="E65" s="2"/>
      <c r="F65" s="2"/>
      <c r="G65" s="3"/>
      <c r="H65" s="3"/>
      <c r="I65" s="3"/>
      <c r="J65" s="47"/>
      <c r="K65" s="47"/>
      <c r="L65" s="47"/>
      <c r="M65" s="47"/>
      <c r="N65" s="47"/>
      <c r="O65" s="47"/>
      <c r="P65" s="47"/>
      <c r="Q65" s="47"/>
      <c r="R65" s="47"/>
      <c r="S65" s="47"/>
      <c r="T65" s="47"/>
      <c r="U65" s="47"/>
      <c r="V65" s="47"/>
      <c r="W65" s="47"/>
      <c r="X65" s="47"/>
      <c r="Y65" s="47"/>
      <c r="Z65" s="47"/>
      <c r="AA65" s="47"/>
      <c r="AB65" s="47"/>
    </row>
    <row r="66" spans="1:28" ht="15.75" customHeight="1">
      <c r="A66" s="1"/>
      <c r="B66" s="1"/>
      <c r="C66" s="2"/>
      <c r="D66" s="2"/>
      <c r="E66" s="2"/>
      <c r="F66" s="2"/>
      <c r="G66" s="3"/>
      <c r="H66" s="3"/>
      <c r="I66" s="3"/>
      <c r="J66" s="47"/>
      <c r="K66" s="47"/>
      <c r="L66" s="47"/>
      <c r="M66" s="47"/>
      <c r="N66" s="47"/>
      <c r="O66" s="47"/>
      <c r="P66" s="47"/>
      <c r="Q66" s="47"/>
      <c r="R66" s="47"/>
      <c r="S66" s="47"/>
      <c r="T66" s="47"/>
      <c r="U66" s="47"/>
      <c r="V66" s="47"/>
      <c r="W66" s="47"/>
      <c r="X66" s="47"/>
      <c r="Y66" s="47"/>
      <c r="Z66" s="47"/>
      <c r="AA66" s="47"/>
      <c r="AB66" s="47"/>
    </row>
    <row r="67" spans="1:28" ht="15.75" customHeight="1">
      <c r="A67" s="1"/>
      <c r="B67" s="1"/>
      <c r="C67" s="2"/>
      <c r="D67" s="2"/>
      <c r="E67" s="2"/>
      <c r="F67" s="2"/>
      <c r="G67" s="3"/>
      <c r="H67" s="3"/>
      <c r="I67" s="3"/>
      <c r="J67" s="47"/>
      <c r="K67" s="47"/>
      <c r="L67" s="47"/>
      <c r="M67" s="47"/>
      <c r="N67" s="47"/>
      <c r="O67" s="47"/>
      <c r="P67" s="47"/>
      <c r="Q67" s="47"/>
      <c r="R67" s="47"/>
      <c r="S67" s="47"/>
      <c r="T67" s="47"/>
      <c r="U67" s="47"/>
      <c r="V67" s="47"/>
      <c r="W67" s="47"/>
      <c r="X67" s="47"/>
      <c r="Y67" s="47"/>
      <c r="Z67" s="47"/>
      <c r="AA67" s="47"/>
      <c r="AB67" s="47"/>
    </row>
    <row r="68" spans="1:28" ht="15.75" customHeight="1">
      <c r="A68" s="1"/>
      <c r="B68" s="1"/>
      <c r="C68" s="2"/>
      <c r="D68" s="2"/>
      <c r="E68" s="2"/>
      <c r="F68" s="2"/>
      <c r="G68" s="3"/>
      <c r="H68" s="3"/>
      <c r="I68" s="3"/>
      <c r="J68" s="47"/>
      <c r="K68" s="47"/>
      <c r="L68" s="47"/>
      <c r="M68" s="47"/>
      <c r="N68" s="47"/>
      <c r="O68" s="47"/>
      <c r="P68" s="47"/>
      <c r="Q68" s="47"/>
      <c r="R68" s="47"/>
      <c r="S68" s="47"/>
      <c r="T68" s="47"/>
      <c r="U68" s="47"/>
      <c r="V68" s="47"/>
      <c r="W68" s="47"/>
      <c r="X68" s="47"/>
      <c r="Y68" s="47"/>
      <c r="Z68" s="47"/>
      <c r="AA68" s="47"/>
      <c r="AB68" s="47"/>
    </row>
    <row r="69" spans="1:28" ht="15.75" customHeight="1">
      <c r="A69" s="1"/>
      <c r="B69" s="1"/>
      <c r="C69" s="2"/>
      <c r="D69" s="2"/>
      <c r="E69" s="2"/>
      <c r="F69" s="2"/>
      <c r="G69" s="3"/>
      <c r="H69" s="3"/>
      <c r="I69" s="3"/>
      <c r="J69" s="47"/>
      <c r="K69" s="47"/>
      <c r="L69" s="47"/>
      <c r="M69" s="47"/>
      <c r="N69" s="47"/>
      <c r="O69" s="47"/>
      <c r="P69" s="47"/>
      <c r="Q69" s="47"/>
      <c r="R69" s="47"/>
      <c r="S69" s="47"/>
      <c r="T69" s="47"/>
      <c r="U69" s="47"/>
      <c r="V69" s="47"/>
      <c r="W69" s="47"/>
      <c r="X69" s="47"/>
      <c r="Y69" s="47"/>
      <c r="Z69" s="47"/>
      <c r="AA69" s="47"/>
      <c r="AB69" s="47"/>
    </row>
    <row r="70" spans="1:28" ht="15.75" customHeight="1">
      <c r="A70" s="1"/>
      <c r="B70" s="1"/>
      <c r="C70" s="2"/>
      <c r="D70" s="2"/>
      <c r="E70" s="2"/>
      <c r="F70" s="2"/>
      <c r="G70" s="3"/>
      <c r="H70" s="3"/>
      <c r="I70" s="3"/>
      <c r="J70" s="47"/>
      <c r="K70" s="47"/>
      <c r="L70" s="47"/>
      <c r="M70" s="47"/>
      <c r="N70" s="47"/>
      <c r="O70" s="47"/>
      <c r="P70" s="47"/>
      <c r="Q70" s="47"/>
      <c r="R70" s="47"/>
      <c r="S70" s="47"/>
      <c r="T70" s="47"/>
      <c r="U70" s="47"/>
      <c r="V70" s="47"/>
      <c r="W70" s="47"/>
      <c r="X70" s="47"/>
      <c r="Y70" s="47"/>
      <c r="Z70" s="47"/>
      <c r="AA70" s="47"/>
      <c r="AB70" s="47"/>
    </row>
    <row r="71" spans="1:28" ht="15.75" customHeight="1">
      <c r="A71" s="1"/>
      <c r="B71" s="1"/>
      <c r="C71" s="2"/>
      <c r="D71" s="2"/>
      <c r="E71" s="2"/>
      <c r="F71" s="2"/>
      <c r="G71" s="3"/>
      <c r="H71" s="3"/>
      <c r="I71" s="3"/>
      <c r="J71" s="47"/>
      <c r="K71" s="47"/>
      <c r="L71" s="47"/>
      <c r="M71" s="47"/>
      <c r="N71" s="47"/>
      <c r="O71" s="47"/>
      <c r="P71" s="47"/>
      <c r="Q71" s="47"/>
      <c r="R71" s="47"/>
      <c r="S71" s="47"/>
      <c r="T71" s="47"/>
      <c r="U71" s="47"/>
      <c r="V71" s="47"/>
      <c r="W71" s="47"/>
      <c r="X71" s="47"/>
      <c r="Y71" s="47"/>
      <c r="Z71" s="47"/>
      <c r="AA71" s="47"/>
      <c r="AB71" s="47"/>
    </row>
    <row r="72" spans="1:28" ht="15.75" customHeight="1">
      <c r="A72" s="1"/>
      <c r="B72" s="1"/>
      <c r="C72" s="2"/>
      <c r="D72" s="2"/>
      <c r="E72" s="2"/>
      <c r="F72" s="2"/>
      <c r="G72" s="3"/>
      <c r="H72" s="3"/>
      <c r="I72" s="3"/>
      <c r="J72" s="47"/>
      <c r="K72" s="47"/>
      <c r="L72" s="47"/>
      <c r="M72" s="47"/>
      <c r="N72" s="47"/>
      <c r="O72" s="47"/>
      <c r="P72" s="47"/>
      <c r="Q72" s="47"/>
      <c r="R72" s="47"/>
      <c r="S72" s="47"/>
      <c r="T72" s="47"/>
      <c r="U72" s="47"/>
      <c r="V72" s="47"/>
      <c r="W72" s="47"/>
      <c r="X72" s="47"/>
      <c r="Y72" s="47"/>
      <c r="Z72" s="47"/>
      <c r="AA72" s="47"/>
      <c r="AB72" s="47"/>
    </row>
    <row r="73" spans="1:28" ht="15.75" customHeight="1">
      <c r="A73" s="1"/>
      <c r="B73" s="1"/>
      <c r="C73" s="2"/>
      <c r="D73" s="2"/>
      <c r="E73" s="2"/>
      <c r="F73" s="2"/>
      <c r="G73" s="3"/>
      <c r="H73" s="3"/>
      <c r="I73" s="3"/>
      <c r="J73" s="47"/>
      <c r="K73" s="47"/>
      <c r="L73" s="47"/>
      <c r="M73" s="47"/>
      <c r="N73" s="47"/>
      <c r="O73" s="47"/>
      <c r="P73" s="47"/>
      <c r="Q73" s="47"/>
      <c r="R73" s="47"/>
      <c r="S73" s="47"/>
      <c r="T73" s="47"/>
      <c r="U73" s="47"/>
      <c r="V73" s="47"/>
      <c r="W73" s="47"/>
      <c r="X73" s="47"/>
      <c r="Y73" s="47"/>
      <c r="Z73" s="47"/>
      <c r="AA73" s="47"/>
      <c r="AB73" s="47"/>
    </row>
    <row r="74" spans="1:28" ht="15.75" customHeight="1">
      <c r="A74" s="1"/>
      <c r="B74" s="1"/>
      <c r="C74" s="2"/>
      <c r="D74" s="2"/>
      <c r="E74" s="2"/>
      <c r="F74" s="2"/>
      <c r="G74" s="3"/>
      <c r="H74" s="3"/>
      <c r="I74" s="3"/>
      <c r="J74" s="47"/>
      <c r="K74" s="47"/>
      <c r="L74" s="47"/>
      <c r="M74" s="47"/>
      <c r="N74" s="47"/>
      <c r="O74" s="47"/>
      <c r="P74" s="47"/>
      <c r="Q74" s="47"/>
      <c r="R74" s="47"/>
      <c r="S74" s="47"/>
      <c r="T74" s="47"/>
      <c r="U74" s="47"/>
      <c r="V74" s="47"/>
      <c r="W74" s="47"/>
      <c r="X74" s="47"/>
      <c r="Y74" s="47"/>
      <c r="Z74" s="47"/>
      <c r="AA74" s="47"/>
      <c r="AB74" s="47"/>
    </row>
    <row r="75" spans="1:28" ht="15.75" customHeight="1">
      <c r="A75" s="1"/>
      <c r="B75" s="1"/>
      <c r="C75" s="2"/>
      <c r="D75" s="2"/>
      <c r="E75" s="2"/>
      <c r="F75" s="2"/>
      <c r="G75" s="3"/>
      <c r="H75" s="3"/>
      <c r="I75" s="3"/>
      <c r="J75" s="47"/>
      <c r="K75" s="47"/>
      <c r="L75" s="47"/>
      <c r="M75" s="47"/>
      <c r="N75" s="47"/>
      <c r="O75" s="47"/>
      <c r="P75" s="47"/>
      <c r="Q75" s="47"/>
      <c r="R75" s="47"/>
      <c r="S75" s="47"/>
      <c r="T75" s="47"/>
      <c r="U75" s="47"/>
      <c r="V75" s="47"/>
      <c r="W75" s="47"/>
      <c r="X75" s="47"/>
      <c r="Y75" s="47"/>
      <c r="Z75" s="47"/>
      <c r="AA75" s="47"/>
      <c r="AB75" s="47"/>
    </row>
    <row r="76" spans="1:28" ht="15.75" customHeight="1">
      <c r="A76" s="1"/>
      <c r="B76" s="1"/>
      <c r="C76" s="2"/>
      <c r="D76" s="2"/>
      <c r="E76" s="2"/>
      <c r="F76" s="2"/>
      <c r="G76" s="3"/>
      <c r="H76" s="3"/>
      <c r="I76" s="3"/>
      <c r="J76" s="47"/>
      <c r="K76" s="47"/>
      <c r="L76" s="47"/>
      <c r="M76" s="47"/>
      <c r="N76" s="47"/>
      <c r="O76" s="47"/>
      <c r="P76" s="47"/>
      <c r="Q76" s="47"/>
      <c r="R76" s="47"/>
      <c r="S76" s="47"/>
      <c r="T76" s="47"/>
      <c r="U76" s="47"/>
      <c r="V76" s="47"/>
      <c r="W76" s="47"/>
      <c r="X76" s="47"/>
      <c r="Y76" s="47"/>
      <c r="Z76" s="47"/>
      <c r="AA76" s="47"/>
      <c r="AB76" s="47"/>
    </row>
    <row r="77" spans="1:28" ht="15.75" customHeight="1">
      <c r="A77" s="1"/>
      <c r="B77" s="1"/>
      <c r="C77" s="2"/>
      <c r="D77" s="2"/>
      <c r="E77" s="2"/>
      <c r="F77" s="2"/>
      <c r="G77" s="3"/>
      <c r="H77" s="3"/>
      <c r="I77" s="3"/>
      <c r="J77" s="47"/>
      <c r="K77" s="47"/>
      <c r="L77" s="47"/>
      <c r="M77" s="47"/>
      <c r="N77" s="47"/>
      <c r="O77" s="47"/>
      <c r="P77" s="47"/>
      <c r="Q77" s="47"/>
      <c r="R77" s="47"/>
      <c r="S77" s="47"/>
      <c r="T77" s="47"/>
      <c r="U77" s="47"/>
      <c r="V77" s="47"/>
      <c r="W77" s="47"/>
      <c r="X77" s="47"/>
      <c r="Y77" s="47"/>
      <c r="Z77" s="47"/>
      <c r="AA77" s="47"/>
      <c r="AB77" s="47"/>
    </row>
    <row r="78" spans="1:28" ht="15.75" customHeight="1">
      <c r="A78" s="1"/>
      <c r="B78" s="1"/>
      <c r="C78" s="2"/>
      <c r="D78" s="2"/>
      <c r="E78" s="2"/>
      <c r="F78" s="2"/>
      <c r="G78" s="3"/>
      <c r="H78" s="3"/>
      <c r="I78" s="3"/>
      <c r="J78" s="47"/>
      <c r="K78" s="47"/>
      <c r="L78" s="47"/>
      <c r="M78" s="47"/>
      <c r="N78" s="47"/>
      <c r="O78" s="47"/>
      <c r="P78" s="47"/>
      <c r="Q78" s="47"/>
      <c r="R78" s="47"/>
      <c r="S78" s="47"/>
      <c r="T78" s="47"/>
      <c r="U78" s="47"/>
      <c r="V78" s="47"/>
      <c r="W78" s="47"/>
      <c r="X78" s="47"/>
      <c r="Y78" s="47"/>
      <c r="Z78" s="47"/>
      <c r="AA78" s="47"/>
      <c r="AB78" s="47"/>
    </row>
    <row r="79" spans="1:28" ht="15.75" customHeight="1">
      <c r="A79" s="1"/>
      <c r="B79" s="1"/>
      <c r="C79" s="2"/>
      <c r="D79" s="2"/>
      <c r="E79" s="2"/>
      <c r="F79" s="2"/>
      <c r="G79" s="3"/>
      <c r="H79" s="3"/>
      <c r="I79" s="3"/>
      <c r="J79" s="47"/>
      <c r="K79" s="47"/>
      <c r="L79" s="47"/>
      <c r="M79" s="47"/>
      <c r="N79" s="47"/>
      <c r="O79" s="47"/>
      <c r="P79" s="47"/>
      <c r="Q79" s="47"/>
      <c r="R79" s="47"/>
      <c r="S79" s="47"/>
      <c r="T79" s="47"/>
      <c r="U79" s="47"/>
      <c r="V79" s="47"/>
      <c r="W79" s="47"/>
      <c r="X79" s="47"/>
      <c r="Y79" s="47"/>
      <c r="Z79" s="47"/>
      <c r="AA79" s="47"/>
      <c r="AB79" s="47"/>
    </row>
    <row r="80" spans="1:28" ht="15.75" customHeight="1">
      <c r="A80" s="1"/>
      <c r="B80" s="1"/>
      <c r="C80" s="2"/>
      <c r="D80" s="2"/>
      <c r="E80" s="2"/>
      <c r="F80" s="2"/>
      <c r="G80" s="3"/>
      <c r="H80" s="3"/>
      <c r="I80" s="3"/>
      <c r="J80" s="47"/>
      <c r="K80" s="47"/>
      <c r="L80" s="47"/>
      <c r="M80" s="47"/>
      <c r="N80" s="47"/>
      <c r="O80" s="47"/>
      <c r="P80" s="47"/>
      <c r="Q80" s="47"/>
      <c r="R80" s="47"/>
      <c r="S80" s="47"/>
      <c r="T80" s="47"/>
      <c r="U80" s="47"/>
      <c r="V80" s="47"/>
      <c r="W80" s="47"/>
      <c r="X80" s="47"/>
      <c r="Y80" s="47"/>
      <c r="Z80" s="47"/>
      <c r="AA80" s="47"/>
      <c r="AB80" s="47"/>
    </row>
    <row r="81" spans="1:28" ht="15.75" customHeight="1">
      <c r="A81" s="1"/>
      <c r="B81" s="1"/>
      <c r="C81" s="2"/>
      <c r="D81" s="2"/>
      <c r="E81" s="2"/>
      <c r="F81" s="2"/>
      <c r="G81" s="3"/>
      <c r="H81" s="3"/>
      <c r="I81" s="3"/>
      <c r="J81" s="47"/>
      <c r="K81" s="47"/>
      <c r="L81" s="47"/>
      <c r="M81" s="47"/>
      <c r="N81" s="47"/>
      <c r="O81" s="47"/>
      <c r="P81" s="47"/>
      <c r="Q81" s="47"/>
      <c r="R81" s="47"/>
      <c r="S81" s="47"/>
      <c r="T81" s="47"/>
      <c r="U81" s="47"/>
      <c r="V81" s="47"/>
      <c r="W81" s="47"/>
      <c r="X81" s="47"/>
      <c r="Y81" s="47"/>
      <c r="Z81" s="47"/>
      <c r="AA81" s="47"/>
      <c r="AB81" s="47"/>
    </row>
    <row r="82" spans="1:28" ht="15.75" customHeight="1">
      <c r="A82" s="1"/>
      <c r="B82" s="1"/>
      <c r="C82" s="2"/>
      <c r="D82" s="2"/>
      <c r="E82" s="2"/>
      <c r="F82" s="2"/>
      <c r="G82" s="3"/>
      <c r="H82" s="3"/>
      <c r="I82" s="3"/>
      <c r="J82" s="47"/>
      <c r="K82" s="47"/>
      <c r="L82" s="47"/>
      <c r="M82" s="47"/>
      <c r="N82" s="47"/>
      <c r="O82" s="47"/>
      <c r="P82" s="47"/>
      <c r="Q82" s="47"/>
      <c r="R82" s="47"/>
      <c r="S82" s="47"/>
      <c r="T82" s="47"/>
      <c r="U82" s="47"/>
      <c r="V82" s="47"/>
      <c r="W82" s="47"/>
      <c r="X82" s="47"/>
      <c r="Y82" s="47"/>
      <c r="Z82" s="47"/>
      <c r="AA82" s="47"/>
      <c r="AB82" s="47"/>
    </row>
    <row r="83" spans="1:28" ht="15.75" customHeight="1">
      <c r="A83" s="1"/>
      <c r="B83" s="1"/>
      <c r="C83" s="2"/>
      <c r="D83" s="2"/>
      <c r="E83" s="2"/>
      <c r="F83" s="2"/>
      <c r="G83" s="3"/>
      <c r="H83" s="3"/>
      <c r="I83" s="3"/>
      <c r="J83" s="47"/>
      <c r="K83" s="47"/>
      <c r="L83" s="47"/>
      <c r="M83" s="47"/>
      <c r="N83" s="47"/>
      <c r="O83" s="47"/>
      <c r="P83" s="47"/>
      <c r="Q83" s="47"/>
      <c r="R83" s="47"/>
      <c r="S83" s="47"/>
      <c r="T83" s="47"/>
      <c r="U83" s="47"/>
      <c r="V83" s="47"/>
      <c r="W83" s="47"/>
      <c r="X83" s="47"/>
      <c r="Y83" s="47"/>
      <c r="Z83" s="47"/>
      <c r="AA83" s="47"/>
      <c r="AB83" s="47"/>
    </row>
    <row r="84" spans="1:28" ht="15.75" customHeight="1">
      <c r="A84" s="1"/>
      <c r="B84" s="1"/>
      <c r="C84" s="2"/>
      <c r="D84" s="2"/>
      <c r="E84" s="2"/>
      <c r="F84" s="2"/>
      <c r="G84" s="3"/>
      <c r="H84" s="3"/>
      <c r="I84" s="3"/>
      <c r="J84" s="47"/>
      <c r="K84" s="47"/>
      <c r="L84" s="47"/>
      <c r="M84" s="47"/>
      <c r="N84" s="47"/>
      <c r="O84" s="47"/>
      <c r="P84" s="47"/>
      <c r="Q84" s="47"/>
      <c r="R84" s="47"/>
      <c r="S84" s="47"/>
      <c r="T84" s="47"/>
      <c r="U84" s="47"/>
      <c r="V84" s="47"/>
      <c r="W84" s="47"/>
      <c r="X84" s="47"/>
      <c r="Y84" s="47"/>
      <c r="Z84" s="47"/>
      <c r="AA84" s="47"/>
      <c r="AB84" s="47"/>
    </row>
    <row r="85" spans="1:28" ht="15.75" customHeight="1">
      <c r="A85" s="1"/>
      <c r="B85" s="1"/>
      <c r="C85" s="2"/>
      <c r="D85" s="2"/>
      <c r="E85" s="2"/>
      <c r="F85" s="2"/>
      <c r="G85" s="3"/>
      <c r="H85" s="3"/>
      <c r="I85" s="3"/>
      <c r="J85" s="47"/>
      <c r="K85" s="47"/>
      <c r="L85" s="47"/>
      <c r="M85" s="47"/>
      <c r="N85" s="47"/>
      <c r="O85" s="47"/>
      <c r="P85" s="47"/>
      <c r="Q85" s="47"/>
      <c r="R85" s="47"/>
      <c r="S85" s="47"/>
      <c r="T85" s="47"/>
      <c r="U85" s="47"/>
      <c r="V85" s="47"/>
      <c r="W85" s="47"/>
      <c r="X85" s="47"/>
      <c r="Y85" s="47"/>
      <c r="Z85" s="47"/>
      <c r="AA85" s="47"/>
      <c r="AB85" s="47"/>
    </row>
    <row r="86" spans="1:28" ht="15.75" customHeight="1">
      <c r="A86" s="1"/>
      <c r="B86" s="1"/>
      <c r="C86" s="2"/>
      <c r="D86" s="2"/>
      <c r="E86" s="2"/>
      <c r="F86" s="2"/>
      <c r="G86" s="3"/>
      <c r="H86" s="3"/>
      <c r="I86" s="3"/>
      <c r="J86" s="47"/>
      <c r="K86" s="47"/>
      <c r="L86" s="47"/>
      <c r="M86" s="47"/>
      <c r="N86" s="47"/>
      <c r="O86" s="47"/>
      <c r="P86" s="47"/>
      <c r="Q86" s="47"/>
      <c r="R86" s="47"/>
      <c r="S86" s="47"/>
      <c r="T86" s="47"/>
      <c r="U86" s="47"/>
      <c r="V86" s="47"/>
      <c r="W86" s="47"/>
      <c r="X86" s="47"/>
      <c r="Y86" s="47"/>
      <c r="Z86" s="47"/>
      <c r="AA86" s="47"/>
      <c r="AB86" s="47"/>
    </row>
    <row r="87" spans="1:28" ht="15.75" customHeight="1">
      <c r="A87" s="1"/>
      <c r="B87" s="1"/>
      <c r="C87" s="2"/>
      <c r="D87" s="2"/>
      <c r="E87" s="2"/>
      <c r="F87" s="2"/>
      <c r="G87" s="3"/>
      <c r="H87" s="3"/>
      <c r="I87" s="3"/>
      <c r="J87" s="47"/>
      <c r="K87" s="47"/>
      <c r="L87" s="47"/>
      <c r="M87" s="47"/>
      <c r="N87" s="47"/>
      <c r="O87" s="47"/>
      <c r="P87" s="47"/>
      <c r="Q87" s="47"/>
      <c r="R87" s="47"/>
      <c r="S87" s="47"/>
      <c r="T87" s="47"/>
      <c r="U87" s="47"/>
      <c r="V87" s="47"/>
      <c r="W87" s="47"/>
      <c r="X87" s="47"/>
      <c r="Y87" s="47"/>
      <c r="Z87" s="47"/>
      <c r="AA87" s="47"/>
      <c r="AB87" s="47"/>
    </row>
    <row r="88" spans="1:28" ht="15.75" customHeight="1">
      <c r="A88" s="1"/>
      <c r="B88" s="1"/>
      <c r="C88" s="2"/>
      <c r="D88" s="2"/>
      <c r="E88" s="2"/>
      <c r="F88" s="2"/>
      <c r="G88" s="3"/>
      <c r="H88" s="3"/>
      <c r="I88" s="3"/>
      <c r="J88" s="47"/>
      <c r="K88" s="47"/>
      <c r="L88" s="47"/>
      <c r="M88" s="47"/>
      <c r="N88" s="47"/>
      <c r="O88" s="47"/>
      <c r="P88" s="47"/>
      <c r="Q88" s="47"/>
      <c r="R88" s="47"/>
      <c r="S88" s="47"/>
      <c r="T88" s="47"/>
      <c r="U88" s="47"/>
      <c r="V88" s="47"/>
      <c r="W88" s="47"/>
      <c r="X88" s="47"/>
      <c r="Y88" s="47"/>
      <c r="Z88" s="47"/>
      <c r="AA88" s="47"/>
      <c r="AB88" s="47"/>
    </row>
    <row r="89" spans="1:28" ht="15.75" customHeight="1">
      <c r="A89" s="1"/>
      <c r="B89" s="1"/>
      <c r="C89" s="2"/>
      <c r="D89" s="2"/>
      <c r="E89" s="2"/>
      <c r="F89" s="2"/>
      <c r="G89" s="3"/>
      <c r="H89" s="3"/>
      <c r="I89" s="3"/>
      <c r="J89" s="47"/>
      <c r="K89" s="47"/>
      <c r="L89" s="47"/>
      <c r="M89" s="47"/>
      <c r="N89" s="47"/>
      <c r="O89" s="47"/>
      <c r="P89" s="47"/>
      <c r="Q89" s="47"/>
      <c r="R89" s="47"/>
      <c r="S89" s="47"/>
      <c r="T89" s="47"/>
      <c r="U89" s="47"/>
      <c r="V89" s="47"/>
      <c r="W89" s="47"/>
      <c r="X89" s="47"/>
      <c r="Y89" s="47"/>
      <c r="Z89" s="47"/>
      <c r="AA89" s="47"/>
      <c r="AB89" s="47"/>
    </row>
    <row r="90" spans="1:28" ht="15.75" customHeight="1">
      <c r="A90" s="1"/>
      <c r="B90" s="1"/>
      <c r="C90" s="2"/>
      <c r="D90" s="2"/>
      <c r="E90" s="2"/>
      <c r="F90" s="2"/>
      <c r="G90" s="3"/>
      <c r="H90" s="3"/>
      <c r="I90" s="3"/>
      <c r="J90" s="47"/>
      <c r="K90" s="47"/>
      <c r="L90" s="47"/>
      <c r="M90" s="47"/>
      <c r="N90" s="47"/>
      <c r="O90" s="47"/>
      <c r="P90" s="47"/>
      <c r="Q90" s="47"/>
      <c r="R90" s="47"/>
      <c r="S90" s="47"/>
      <c r="T90" s="47"/>
      <c r="U90" s="47"/>
      <c r="V90" s="47"/>
      <c r="W90" s="47"/>
      <c r="X90" s="47"/>
      <c r="Y90" s="47"/>
      <c r="Z90" s="47"/>
      <c r="AA90" s="47"/>
      <c r="AB90" s="47"/>
    </row>
    <row r="91" spans="1:28" ht="15.75" customHeight="1">
      <c r="A91" s="1"/>
      <c r="B91" s="1"/>
      <c r="C91" s="2"/>
      <c r="D91" s="2"/>
      <c r="E91" s="2"/>
      <c r="F91" s="2"/>
      <c r="G91" s="3"/>
      <c r="H91" s="3"/>
      <c r="I91" s="3"/>
      <c r="J91" s="47"/>
      <c r="K91" s="47"/>
      <c r="L91" s="47"/>
      <c r="M91" s="47"/>
      <c r="N91" s="47"/>
      <c r="O91" s="47"/>
      <c r="P91" s="47"/>
      <c r="Q91" s="47"/>
      <c r="R91" s="47"/>
      <c r="S91" s="47"/>
      <c r="T91" s="47"/>
      <c r="U91" s="47"/>
      <c r="V91" s="47"/>
      <c r="W91" s="47"/>
      <c r="X91" s="47"/>
      <c r="Y91" s="47"/>
      <c r="Z91" s="47"/>
      <c r="AA91" s="47"/>
      <c r="AB91" s="47"/>
    </row>
    <row r="92" spans="1:28" ht="15.75" customHeight="1">
      <c r="A92" s="1"/>
      <c r="B92" s="1"/>
      <c r="C92" s="2"/>
      <c r="D92" s="2"/>
      <c r="E92" s="2"/>
      <c r="F92" s="2"/>
      <c r="G92" s="3"/>
      <c r="H92" s="3"/>
      <c r="I92" s="3"/>
      <c r="J92" s="47"/>
      <c r="K92" s="47"/>
      <c r="L92" s="47"/>
      <c r="M92" s="47"/>
      <c r="N92" s="47"/>
      <c r="O92" s="47"/>
      <c r="P92" s="47"/>
      <c r="Q92" s="47"/>
      <c r="R92" s="47"/>
      <c r="S92" s="47"/>
      <c r="T92" s="47"/>
      <c r="U92" s="47"/>
      <c r="V92" s="47"/>
      <c r="W92" s="47"/>
      <c r="X92" s="47"/>
      <c r="Y92" s="47"/>
      <c r="Z92" s="47"/>
      <c r="AA92" s="47"/>
      <c r="AB92" s="47"/>
    </row>
    <row r="93" spans="1:28" ht="15.75" customHeight="1">
      <c r="A93" s="1"/>
      <c r="B93" s="1"/>
      <c r="C93" s="2"/>
      <c r="D93" s="2"/>
      <c r="E93" s="2"/>
      <c r="F93" s="2"/>
      <c r="G93" s="3"/>
      <c r="H93" s="3"/>
      <c r="I93" s="3"/>
      <c r="J93" s="47"/>
      <c r="K93" s="47"/>
      <c r="L93" s="47"/>
      <c r="M93" s="47"/>
      <c r="N93" s="47"/>
      <c r="O93" s="47"/>
      <c r="P93" s="47"/>
      <c r="Q93" s="47"/>
      <c r="R93" s="47"/>
      <c r="S93" s="47"/>
      <c r="T93" s="47"/>
      <c r="U93" s="47"/>
      <c r="V93" s="47"/>
      <c r="W93" s="47"/>
      <c r="X93" s="47"/>
      <c r="Y93" s="47"/>
      <c r="Z93" s="47"/>
      <c r="AA93" s="47"/>
      <c r="AB93" s="47"/>
    </row>
    <row r="94" spans="1:28" ht="15.75" customHeight="1">
      <c r="A94" s="1"/>
      <c r="B94" s="1"/>
      <c r="C94" s="2"/>
      <c r="D94" s="2"/>
      <c r="E94" s="2"/>
      <c r="F94" s="2"/>
      <c r="G94" s="3"/>
      <c r="H94" s="3"/>
      <c r="I94" s="3"/>
      <c r="J94" s="47"/>
      <c r="K94" s="47"/>
      <c r="L94" s="47"/>
      <c r="M94" s="47"/>
      <c r="N94" s="47"/>
      <c r="O94" s="47"/>
      <c r="P94" s="47"/>
      <c r="Q94" s="47"/>
      <c r="R94" s="47"/>
      <c r="S94" s="47"/>
      <c r="T94" s="47"/>
      <c r="U94" s="47"/>
      <c r="V94" s="47"/>
      <c r="W94" s="47"/>
      <c r="X94" s="47"/>
      <c r="Y94" s="47"/>
      <c r="Z94" s="47"/>
      <c r="AA94" s="47"/>
      <c r="AB94" s="47"/>
    </row>
    <row r="95" spans="1:28" ht="15.75" customHeight="1">
      <c r="A95" s="1"/>
      <c r="B95" s="1"/>
      <c r="C95" s="2"/>
      <c r="D95" s="2"/>
      <c r="E95" s="2"/>
      <c r="F95" s="2"/>
      <c r="G95" s="3"/>
      <c r="H95" s="3"/>
      <c r="I95" s="3"/>
      <c r="J95" s="47"/>
      <c r="K95" s="47"/>
      <c r="L95" s="47"/>
      <c r="M95" s="47"/>
      <c r="N95" s="47"/>
      <c r="O95" s="47"/>
      <c r="P95" s="47"/>
      <c r="Q95" s="47"/>
      <c r="R95" s="47"/>
      <c r="S95" s="47"/>
      <c r="T95" s="47"/>
      <c r="U95" s="47"/>
      <c r="V95" s="47"/>
      <c r="W95" s="47"/>
      <c r="X95" s="47"/>
      <c r="Y95" s="47"/>
      <c r="Z95" s="47"/>
      <c r="AA95" s="47"/>
      <c r="AB95" s="47"/>
    </row>
    <row r="96" spans="1:28" ht="15.75" customHeight="1">
      <c r="A96" s="1"/>
      <c r="B96" s="1"/>
      <c r="C96" s="2"/>
      <c r="D96" s="2"/>
      <c r="E96" s="2"/>
      <c r="F96" s="2"/>
      <c r="G96" s="3"/>
      <c r="H96" s="3"/>
      <c r="I96" s="3"/>
      <c r="J96" s="47"/>
      <c r="K96" s="47"/>
      <c r="L96" s="47"/>
      <c r="M96" s="47"/>
      <c r="N96" s="47"/>
      <c r="O96" s="47"/>
      <c r="P96" s="47"/>
      <c r="Q96" s="47"/>
      <c r="R96" s="47"/>
      <c r="S96" s="47"/>
      <c r="T96" s="47"/>
      <c r="U96" s="47"/>
      <c r="V96" s="47"/>
      <c r="W96" s="47"/>
      <c r="X96" s="47"/>
      <c r="Y96" s="47"/>
      <c r="Z96" s="47"/>
      <c r="AA96" s="47"/>
      <c r="AB96" s="47"/>
    </row>
    <row r="97" spans="1:28" ht="15.75" customHeight="1">
      <c r="A97" s="1"/>
      <c r="B97" s="1"/>
      <c r="C97" s="2"/>
      <c r="D97" s="2"/>
      <c r="E97" s="2"/>
      <c r="F97" s="2"/>
      <c r="G97" s="3"/>
      <c r="H97" s="3"/>
      <c r="I97" s="3"/>
      <c r="J97" s="47"/>
      <c r="K97" s="47"/>
      <c r="L97" s="47"/>
      <c r="M97" s="47"/>
      <c r="N97" s="47"/>
      <c r="O97" s="47"/>
      <c r="P97" s="47"/>
      <c r="Q97" s="47"/>
      <c r="R97" s="47"/>
      <c r="S97" s="47"/>
      <c r="T97" s="47"/>
      <c r="U97" s="47"/>
      <c r="V97" s="47"/>
      <c r="W97" s="47"/>
      <c r="X97" s="47"/>
      <c r="Y97" s="47"/>
      <c r="Z97" s="47"/>
      <c r="AA97" s="47"/>
      <c r="AB97" s="47"/>
    </row>
    <row r="98" spans="1:28" ht="15.75" customHeight="1">
      <c r="A98" s="1"/>
      <c r="B98" s="1"/>
      <c r="C98" s="2"/>
      <c r="D98" s="2"/>
      <c r="E98" s="2"/>
      <c r="F98" s="2"/>
      <c r="G98" s="3"/>
      <c r="H98" s="3"/>
      <c r="I98" s="3"/>
      <c r="J98" s="47"/>
      <c r="K98" s="47"/>
      <c r="L98" s="47"/>
      <c r="M98" s="47"/>
      <c r="N98" s="47"/>
      <c r="O98" s="47"/>
      <c r="P98" s="47"/>
      <c r="Q98" s="47"/>
      <c r="R98" s="47"/>
      <c r="S98" s="47"/>
      <c r="T98" s="47"/>
      <c r="U98" s="47"/>
      <c r="V98" s="47"/>
      <c r="W98" s="47"/>
      <c r="X98" s="47"/>
      <c r="Y98" s="47"/>
      <c r="Z98" s="47"/>
      <c r="AA98" s="47"/>
      <c r="AB98" s="47"/>
    </row>
    <row r="99" spans="1:28" ht="15.75" customHeight="1">
      <c r="A99" s="1"/>
      <c r="B99" s="1"/>
      <c r="C99" s="2"/>
      <c r="D99" s="2"/>
      <c r="E99" s="2"/>
      <c r="F99" s="2"/>
      <c r="G99" s="3"/>
      <c r="H99" s="3"/>
      <c r="I99" s="3"/>
      <c r="J99" s="47"/>
      <c r="K99" s="47"/>
      <c r="L99" s="47"/>
      <c r="M99" s="47"/>
      <c r="N99" s="47"/>
      <c r="O99" s="47"/>
      <c r="P99" s="47"/>
      <c r="Q99" s="47"/>
      <c r="R99" s="47"/>
      <c r="S99" s="47"/>
      <c r="T99" s="47"/>
      <c r="U99" s="47"/>
      <c r="V99" s="47"/>
      <c r="W99" s="47"/>
      <c r="X99" s="47"/>
      <c r="Y99" s="47"/>
      <c r="Z99" s="47"/>
      <c r="AA99" s="47"/>
      <c r="AB99" s="47"/>
    </row>
    <row r="100" spans="1:28" ht="15.75" customHeight="1">
      <c r="A100" s="1"/>
      <c r="B100" s="1"/>
      <c r="C100" s="2"/>
      <c r="D100" s="2"/>
      <c r="E100" s="2"/>
      <c r="F100" s="2"/>
      <c r="G100" s="3"/>
      <c r="H100" s="3"/>
      <c r="I100" s="3"/>
      <c r="J100" s="47"/>
      <c r="K100" s="47"/>
      <c r="L100" s="47"/>
      <c r="M100" s="47"/>
      <c r="N100" s="47"/>
      <c r="O100" s="47"/>
      <c r="P100" s="47"/>
      <c r="Q100" s="47"/>
      <c r="R100" s="47"/>
      <c r="S100" s="47"/>
      <c r="T100" s="47"/>
      <c r="U100" s="47"/>
      <c r="V100" s="47"/>
      <c r="W100" s="47"/>
      <c r="X100" s="47"/>
      <c r="Y100" s="47"/>
      <c r="Z100" s="47"/>
      <c r="AA100" s="47"/>
      <c r="AB100" s="47"/>
    </row>
    <row r="101" spans="1:28" ht="15.75" customHeight="1">
      <c r="A101" s="1"/>
      <c r="B101" s="1"/>
      <c r="C101" s="2"/>
      <c r="D101" s="2"/>
      <c r="E101" s="2"/>
      <c r="F101" s="2"/>
      <c r="G101" s="3"/>
      <c r="H101" s="3"/>
      <c r="I101" s="3"/>
      <c r="J101" s="47"/>
      <c r="K101" s="47"/>
      <c r="L101" s="47"/>
      <c r="M101" s="47"/>
      <c r="N101" s="47"/>
      <c r="O101" s="47"/>
      <c r="P101" s="47"/>
      <c r="Q101" s="47"/>
      <c r="R101" s="47"/>
      <c r="S101" s="47"/>
      <c r="T101" s="47"/>
      <c r="U101" s="47"/>
      <c r="V101" s="47"/>
      <c r="W101" s="47"/>
      <c r="X101" s="47"/>
      <c r="Y101" s="47"/>
      <c r="Z101" s="47"/>
      <c r="AA101" s="47"/>
      <c r="AB101" s="47"/>
    </row>
    <row r="102" spans="1:28" ht="15.75" customHeight="1">
      <c r="A102" s="1"/>
      <c r="B102" s="1"/>
      <c r="C102" s="2"/>
      <c r="D102" s="2"/>
      <c r="E102" s="2"/>
      <c r="F102" s="2"/>
      <c r="G102" s="3"/>
      <c r="H102" s="3"/>
      <c r="I102" s="3"/>
      <c r="J102" s="47"/>
      <c r="K102" s="47"/>
      <c r="L102" s="47"/>
      <c r="M102" s="47"/>
      <c r="N102" s="47"/>
      <c r="O102" s="47"/>
      <c r="P102" s="47"/>
      <c r="Q102" s="47"/>
      <c r="R102" s="47"/>
      <c r="S102" s="47"/>
      <c r="T102" s="47"/>
      <c r="U102" s="47"/>
      <c r="V102" s="47"/>
      <c r="W102" s="47"/>
      <c r="X102" s="47"/>
      <c r="Y102" s="47"/>
      <c r="Z102" s="47"/>
      <c r="AA102" s="47"/>
      <c r="AB102" s="47"/>
    </row>
    <row r="103" spans="1:28" ht="15.75" customHeight="1">
      <c r="A103" s="1"/>
      <c r="B103" s="1"/>
      <c r="C103" s="2"/>
      <c r="D103" s="2"/>
      <c r="E103" s="2"/>
      <c r="F103" s="2"/>
      <c r="G103" s="3"/>
      <c r="H103" s="3"/>
      <c r="I103" s="3"/>
      <c r="J103" s="47"/>
      <c r="K103" s="47"/>
      <c r="L103" s="47"/>
      <c r="M103" s="47"/>
      <c r="N103" s="47"/>
      <c r="O103" s="47"/>
      <c r="P103" s="47"/>
      <c r="Q103" s="47"/>
      <c r="R103" s="47"/>
      <c r="S103" s="47"/>
      <c r="T103" s="47"/>
      <c r="U103" s="47"/>
      <c r="V103" s="47"/>
      <c r="W103" s="47"/>
      <c r="X103" s="47"/>
      <c r="Y103" s="47"/>
      <c r="Z103" s="47"/>
      <c r="AA103" s="47"/>
      <c r="AB103" s="47"/>
    </row>
    <row r="104" spans="1:28" ht="15.75" customHeight="1">
      <c r="A104" s="1"/>
      <c r="B104" s="1"/>
      <c r="C104" s="2"/>
      <c r="D104" s="2"/>
      <c r="E104" s="2"/>
      <c r="F104" s="2"/>
      <c r="G104" s="3"/>
      <c r="H104" s="3"/>
      <c r="I104" s="3"/>
      <c r="J104" s="47"/>
      <c r="K104" s="47"/>
      <c r="L104" s="47"/>
      <c r="M104" s="47"/>
      <c r="N104" s="47"/>
      <c r="O104" s="47"/>
      <c r="P104" s="47"/>
      <c r="Q104" s="47"/>
      <c r="R104" s="47"/>
      <c r="S104" s="47"/>
      <c r="T104" s="47"/>
      <c r="U104" s="47"/>
      <c r="V104" s="47"/>
      <c r="W104" s="47"/>
      <c r="X104" s="47"/>
      <c r="Y104" s="47"/>
      <c r="Z104" s="47"/>
      <c r="AA104" s="47"/>
      <c r="AB104" s="47"/>
    </row>
    <row r="105" spans="1:28" ht="15.75" customHeight="1">
      <c r="A105" s="1"/>
      <c r="B105" s="1"/>
      <c r="C105" s="2"/>
      <c r="D105" s="2"/>
      <c r="E105" s="2"/>
      <c r="F105" s="2"/>
      <c r="G105" s="3"/>
      <c r="H105" s="3"/>
      <c r="I105" s="3"/>
      <c r="J105" s="47"/>
      <c r="K105" s="47"/>
      <c r="L105" s="47"/>
      <c r="M105" s="47"/>
      <c r="N105" s="47"/>
      <c r="O105" s="47"/>
      <c r="P105" s="47"/>
      <c r="Q105" s="47"/>
      <c r="R105" s="47"/>
      <c r="S105" s="47"/>
      <c r="T105" s="47"/>
      <c r="U105" s="47"/>
      <c r="V105" s="47"/>
      <c r="W105" s="47"/>
      <c r="X105" s="47"/>
      <c r="Y105" s="47"/>
      <c r="Z105" s="47"/>
      <c r="AA105" s="47"/>
      <c r="AB105" s="47"/>
    </row>
    <row r="106" spans="1:28" ht="15.75" customHeight="1">
      <c r="A106" s="1"/>
      <c r="B106" s="1"/>
      <c r="C106" s="2"/>
      <c r="D106" s="2"/>
      <c r="E106" s="2"/>
      <c r="F106" s="2"/>
      <c r="G106" s="3"/>
      <c r="H106" s="3"/>
      <c r="I106" s="3"/>
      <c r="J106" s="47"/>
      <c r="K106" s="47"/>
      <c r="L106" s="47"/>
      <c r="M106" s="47"/>
      <c r="N106" s="47"/>
      <c r="O106" s="47"/>
      <c r="P106" s="47"/>
      <c r="Q106" s="47"/>
      <c r="R106" s="47"/>
      <c r="S106" s="47"/>
      <c r="T106" s="47"/>
      <c r="U106" s="47"/>
      <c r="V106" s="47"/>
      <c r="W106" s="47"/>
      <c r="X106" s="47"/>
      <c r="Y106" s="47"/>
      <c r="Z106" s="47"/>
      <c r="AA106" s="47"/>
      <c r="AB106" s="47"/>
    </row>
    <row r="107" spans="1:28" ht="15.75" customHeight="1">
      <c r="A107" s="1"/>
      <c r="B107" s="1"/>
      <c r="C107" s="2"/>
      <c r="D107" s="2"/>
      <c r="E107" s="2"/>
      <c r="F107" s="2"/>
      <c r="G107" s="3"/>
      <c r="H107" s="3"/>
      <c r="I107" s="3"/>
      <c r="J107" s="47"/>
      <c r="K107" s="47"/>
      <c r="L107" s="47"/>
      <c r="M107" s="47"/>
      <c r="N107" s="47"/>
      <c r="O107" s="47"/>
      <c r="P107" s="47"/>
      <c r="Q107" s="47"/>
      <c r="R107" s="47"/>
      <c r="S107" s="47"/>
      <c r="T107" s="47"/>
      <c r="U107" s="47"/>
      <c r="V107" s="47"/>
      <c r="W107" s="47"/>
      <c r="X107" s="47"/>
      <c r="Y107" s="47"/>
      <c r="Z107" s="47"/>
      <c r="AA107" s="47"/>
      <c r="AB107" s="47"/>
    </row>
    <row r="108" spans="1:28" ht="15.75" customHeight="1">
      <c r="A108" s="1"/>
      <c r="B108" s="1"/>
      <c r="C108" s="2"/>
      <c r="D108" s="2"/>
      <c r="E108" s="2"/>
      <c r="F108" s="2"/>
      <c r="G108" s="3"/>
      <c r="H108" s="3"/>
      <c r="I108" s="3"/>
      <c r="J108" s="47"/>
      <c r="K108" s="47"/>
      <c r="L108" s="47"/>
      <c r="M108" s="47"/>
      <c r="N108" s="47"/>
      <c r="O108" s="47"/>
      <c r="P108" s="47"/>
      <c r="Q108" s="47"/>
      <c r="R108" s="47"/>
      <c r="S108" s="47"/>
      <c r="T108" s="47"/>
      <c r="U108" s="47"/>
      <c r="V108" s="47"/>
      <c r="W108" s="47"/>
      <c r="X108" s="47"/>
      <c r="Y108" s="47"/>
      <c r="Z108" s="47"/>
      <c r="AA108" s="47"/>
      <c r="AB108" s="47"/>
    </row>
    <row r="109" spans="1:28" ht="15.75" customHeight="1">
      <c r="A109" s="1"/>
      <c r="B109" s="1"/>
      <c r="C109" s="2"/>
      <c r="D109" s="2"/>
      <c r="E109" s="2"/>
      <c r="F109" s="2"/>
      <c r="G109" s="3"/>
      <c r="H109" s="3"/>
      <c r="I109" s="3"/>
      <c r="J109" s="47"/>
      <c r="K109" s="47"/>
      <c r="L109" s="47"/>
      <c r="M109" s="47"/>
      <c r="N109" s="47"/>
      <c r="O109" s="47"/>
      <c r="P109" s="47"/>
      <c r="Q109" s="47"/>
      <c r="R109" s="47"/>
      <c r="S109" s="47"/>
      <c r="T109" s="47"/>
      <c r="U109" s="47"/>
      <c r="V109" s="47"/>
      <c r="W109" s="47"/>
      <c r="X109" s="47"/>
      <c r="Y109" s="47"/>
      <c r="Z109" s="47"/>
      <c r="AA109" s="47"/>
      <c r="AB109" s="47"/>
    </row>
    <row r="110" spans="1:28" ht="15.75" customHeight="1">
      <c r="A110" s="1"/>
      <c r="B110" s="1"/>
      <c r="C110" s="2"/>
      <c r="D110" s="2"/>
      <c r="E110" s="2"/>
      <c r="F110" s="2"/>
      <c r="G110" s="3"/>
      <c r="H110" s="3"/>
      <c r="I110" s="3"/>
      <c r="J110" s="47"/>
      <c r="K110" s="47"/>
      <c r="L110" s="47"/>
      <c r="M110" s="47"/>
      <c r="N110" s="47"/>
      <c r="O110" s="47"/>
      <c r="P110" s="47"/>
      <c r="Q110" s="47"/>
      <c r="R110" s="47"/>
      <c r="S110" s="47"/>
      <c r="T110" s="47"/>
      <c r="U110" s="47"/>
      <c r="V110" s="47"/>
      <c r="W110" s="47"/>
      <c r="X110" s="47"/>
      <c r="Y110" s="47"/>
      <c r="Z110" s="47"/>
      <c r="AA110" s="47"/>
      <c r="AB110" s="47"/>
    </row>
    <row r="111" spans="1:28" ht="15.75" customHeight="1">
      <c r="A111" s="1"/>
      <c r="B111" s="1"/>
      <c r="C111" s="2"/>
      <c r="D111" s="2"/>
      <c r="E111" s="2"/>
      <c r="F111" s="2"/>
      <c r="G111" s="3"/>
      <c r="H111" s="3"/>
      <c r="I111" s="3"/>
      <c r="J111" s="47"/>
      <c r="K111" s="47"/>
      <c r="L111" s="47"/>
      <c r="M111" s="47"/>
      <c r="N111" s="47"/>
      <c r="O111" s="47"/>
      <c r="P111" s="47"/>
      <c r="Q111" s="47"/>
      <c r="R111" s="47"/>
      <c r="S111" s="47"/>
      <c r="T111" s="47"/>
      <c r="U111" s="47"/>
      <c r="V111" s="47"/>
      <c r="W111" s="47"/>
      <c r="X111" s="47"/>
      <c r="Y111" s="47"/>
      <c r="Z111" s="47"/>
      <c r="AA111" s="47"/>
      <c r="AB111" s="47"/>
    </row>
    <row r="112" spans="1:28" ht="15.75" customHeight="1">
      <c r="A112" s="1"/>
      <c r="B112" s="1"/>
      <c r="C112" s="2"/>
      <c r="D112" s="2"/>
      <c r="E112" s="2"/>
      <c r="F112" s="2"/>
      <c r="G112" s="3"/>
      <c r="H112" s="3"/>
      <c r="I112" s="3"/>
      <c r="J112" s="47"/>
      <c r="K112" s="47"/>
      <c r="L112" s="47"/>
      <c r="M112" s="47"/>
      <c r="N112" s="47"/>
      <c r="O112" s="47"/>
      <c r="P112" s="47"/>
      <c r="Q112" s="47"/>
      <c r="R112" s="47"/>
      <c r="S112" s="47"/>
      <c r="T112" s="47"/>
      <c r="U112" s="47"/>
      <c r="V112" s="47"/>
      <c r="W112" s="47"/>
      <c r="X112" s="47"/>
      <c r="Y112" s="47"/>
      <c r="Z112" s="47"/>
      <c r="AA112" s="47"/>
      <c r="AB112" s="47"/>
    </row>
    <row r="113" spans="1:28" ht="15.75" customHeight="1">
      <c r="A113" s="1"/>
      <c r="B113" s="1"/>
      <c r="C113" s="2"/>
      <c r="D113" s="2"/>
      <c r="E113" s="2"/>
      <c r="F113" s="2"/>
      <c r="G113" s="3"/>
      <c r="H113" s="3"/>
      <c r="I113" s="3"/>
      <c r="J113" s="47"/>
      <c r="K113" s="47"/>
      <c r="L113" s="47"/>
      <c r="M113" s="47"/>
      <c r="N113" s="47"/>
      <c r="O113" s="47"/>
      <c r="P113" s="47"/>
      <c r="Q113" s="47"/>
      <c r="R113" s="47"/>
      <c r="S113" s="47"/>
      <c r="T113" s="47"/>
      <c r="U113" s="47"/>
      <c r="V113" s="47"/>
      <c r="W113" s="47"/>
      <c r="X113" s="47"/>
      <c r="Y113" s="47"/>
      <c r="Z113" s="47"/>
      <c r="AA113" s="47"/>
      <c r="AB113" s="47"/>
    </row>
    <row r="114" spans="1:28" ht="15.75" customHeight="1">
      <c r="A114" s="1"/>
      <c r="B114" s="1"/>
      <c r="C114" s="2"/>
      <c r="D114" s="2"/>
      <c r="E114" s="2"/>
      <c r="F114" s="2"/>
      <c r="G114" s="3"/>
      <c r="H114" s="3"/>
      <c r="I114" s="3"/>
      <c r="J114" s="47"/>
      <c r="K114" s="47"/>
      <c r="L114" s="47"/>
      <c r="M114" s="47"/>
      <c r="N114" s="47"/>
      <c r="O114" s="47"/>
      <c r="P114" s="47"/>
      <c r="Q114" s="47"/>
      <c r="R114" s="47"/>
      <c r="S114" s="47"/>
      <c r="T114" s="47"/>
      <c r="U114" s="47"/>
      <c r="V114" s="47"/>
      <c r="W114" s="47"/>
      <c r="X114" s="47"/>
      <c r="Y114" s="47"/>
      <c r="Z114" s="47"/>
      <c r="AA114" s="47"/>
      <c r="AB114" s="47"/>
    </row>
    <row r="115" spans="1:28" ht="15.75" customHeight="1">
      <c r="A115" s="1"/>
      <c r="B115" s="1"/>
      <c r="C115" s="2"/>
      <c r="D115" s="2"/>
      <c r="E115" s="2"/>
      <c r="F115" s="2"/>
      <c r="G115" s="3"/>
      <c r="H115" s="3"/>
      <c r="I115" s="3"/>
      <c r="J115" s="47"/>
      <c r="K115" s="47"/>
      <c r="L115" s="47"/>
      <c r="M115" s="47"/>
      <c r="N115" s="47"/>
      <c r="O115" s="47"/>
      <c r="P115" s="47"/>
      <c r="Q115" s="47"/>
      <c r="R115" s="47"/>
      <c r="S115" s="47"/>
      <c r="T115" s="47"/>
      <c r="U115" s="47"/>
      <c r="V115" s="47"/>
      <c r="W115" s="47"/>
      <c r="X115" s="47"/>
      <c r="Y115" s="47"/>
      <c r="Z115" s="47"/>
      <c r="AA115" s="47"/>
      <c r="AB115" s="47"/>
    </row>
    <row r="116" spans="1:28" ht="15.75" customHeight="1">
      <c r="A116" s="1"/>
      <c r="B116" s="1"/>
      <c r="C116" s="2"/>
      <c r="D116" s="2"/>
      <c r="E116" s="2"/>
      <c r="F116" s="2"/>
      <c r="G116" s="3"/>
      <c r="H116" s="3"/>
      <c r="I116" s="3"/>
      <c r="J116" s="47"/>
      <c r="K116" s="47"/>
      <c r="L116" s="47"/>
      <c r="M116" s="47"/>
      <c r="N116" s="47"/>
      <c r="O116" s="47"/>
      <c r="P116" s="47"/>
      <c r="Q116" s="47"/>
      <c r="R116" s="47"/>
      <c r="S116" s="47"/>
      <c r="T116" s="47"/>
      <c r="U116" s="47"/>
      <c r="V116" s="47"/>
      <c r="W116" s="47"/>
      <c r="X116" s="47"/>
      <c r="Y116" s="47"/>
      <c r="Z116" s="47"/>
      <c r="AA116" s="47"/>
      <c r="AB116" s="47"/>
    </row>
    <row r="117" spans="1:28" ht="15.75" customHeight="1">
      <c r="A117" s="1"/>
      <c r="B117" s="1"/>
      <c r="C117" s="2"/>
      <c r="D117" s="2"/>
      <c r="E117" s="2"/>
      <c r="F117" s="2"/>
      <c r="G117" s="3"/>
      <c r="H117" s="3"/>
      <c r="I117" s="3"/>
      <c r="J117" s="47"/>
      <c r="K117" s="47"/>
      <c r="L117" s="47"/>
      <c r="M117" s="47"/>
      <c r="N117" s="47"/>
      <c r="O117" s="47"/>
      <c r="P117" s="47"/>
      <c r="Q117" s="47"/>
      <c r="R117" s="47"/>
      <c r="S117" s="47"/>
      <c r="T117" s="47"/>
      <c r="U117" s="47"/>
      <c r="V117" s="47"/>
      <c r="W117" s="47"/>
      <c r="X117" s="47"/>
      <c r="Y117" s="47"/>
      <c r="Z117" s="47"/>
      <c r="AA117" s="47"/>
      <c r="AB117" s="47"/>
    </row>
    <row r="118" spans="1:28" ht="15.75" customHeight="1">
      <c r="A118" s="1"/>
      <c r="B118" s="1"/>
      <c r="C118" s="2"/>
      <c r="D118" s="2"/>
      <c r="E118" s="2"/>
      <c r="F118" s="2"/>
      <c r="G118" s="3"/>
      <c r="H118" s="3"/>
      <c r="I118" s="3"/>
      <c r="J118" s="47"/>
      <c r="K118" s="47"/>
      <c r="L118" s="47"/>
      <c r="M118" s="47"/>
      <c r="N118" s="47"/>
      <c r="O118" s="47"/>
      <c r="P118" s="47"/>
      <c r="Q118" s="47"/>
      <c r="R118" s="47"/>
      <c r="S118" s="47"/>
      <c r="T118" s="47"/>
      <c r="U118" s="47"/>
      <c r="V118" s="47"/>
      <c r="W118" s="47"/>
      <c r="X118" s="47"/>
      <c r="Y118" s="47"/>
      <c r="Z118" s="47"/>
      <c r="AA118" s="47"/>
      <c r="AB118" s="47"/>
    </row>
    <row r="119" spans="1:28" ht="15.75" customHeight="1">
      <c r="A119" s="1"/>
      <c r="B119" s="1"/>
      <c r="C119" s="2"/>
      <c r="D119" s="2"/>
      <c r="E119" s="2"/>
      <c r="F119" s="2"/>
      <c r="G119" s="3"/>
      <c r="H119" s="3"/>
      <c r="I119" s="3"/>
      <c r="J119" s="47"/>
      <c r="K119" s="47"/>
      <c r="L119" s="47"/>
      <c r="M119" s="47"/>
      <c r="N119" s="47"/>
      <c r="O119" s="47"/>
      <c r="P119" s="47"/>
      <c r="Q119" s="47"/>
      <c r="R119" s="47"/>
      <c r="S119" s="47"/>
      <c r="T119" s="47"/>
      <c r="U119" s="47"/>
      <c r="V119" s="47"/>
      <c r="W119" s="47"/>
      <c r="X119" s="47"/>
      <c r="Y119" s="47"/>
      <c r="Z119" s="47"/>
      <c r="AA119" s="47"/>
      <c r="AB119" s="47"/>
    </row>
    <row r="120" spans="1:28" ht="15.75" customHeight="1">
      <c r="A120" s="1"/>
      <c r="B120" s="1"/>
      <c r="C120" s="2"/>
      <c r="D120" s="2"/>
      <c r="E120" s="2"/>
      <c r="F120" s="2"/>
      <c r="G120" s="3"/>
      <c r="H120" s="3"/>
      <c r="I120" s="3"/>
      <c r="J120" s="47"/>
      <c r="K120" s="47"/>
      <c r="L120" s="47"/>
      <c r="M120" s="47"/>
      <c r="N120" s="47"/>
      <c r="O120" s="47"/>
      <c r="P120" s="47"/>
      <c r="Q120" s="47"/>
      <c r="R120" s="47"/>
      <c r="S120" s="47"/>
      <c r="T120" s="47"/>
      <c r="U120" s="47"/>
      <c r="V120" s="47"/>
      <c r="W120" s="47"/>
      <c r="X120" s="47"/>
      <c r="Y120" s="47"/>
      <c r="Z120" s="47"/>
      <c r="AA120" s="47"/>
      <c r="AB120" s="47"/>
    </row>
    <row r="121" spans="1:28" ht="15.75" customHeight="1">
      <c r="A121" s="1"/>
      <c r="B121" s="1"/>
      <c r="C121" s="2"/>
      <c r="D121" s="2"/>
      <c r="E121" s="2"/>
      <c r="F121" s="2"/>
      <c r="G121" s="3"/>
      <c r="H121" s="3"/>
      <c r="I121" s="3"/>
      <c r="J121" s="47"/>
      <c r="K121" s="47"/>
      <c r="L121" s="47"/>
      <c r="M121" s="47"/>
      <c r="N121" s="47"/>
      <c r="O121" s="47"/>
      <c r="P121" s="47"/>
      <c r="Q121" s="47"/>
      <c r="R121" s="47"/>
      <c r="S121" s="47"/>
      <c r="T121" s="47"/>
      <c r="U121" s="47"/>
      <c r="V121" s="47"/>
      <c r="W121" s="47"/>
      <c r="X121" s="47"/>
      <c r="Y121" s="47"/>
      <c r="Z121" s="47"/>
      <c r="AA121" s="47"/>
      <c r="AB121" s="47"/>
    </row>
    <row r="122" spans="1:28" ht="15.75" customHeight="1">
      <c r="A122" s="1"/>
      <c r="B122" s="1"/>
      <c r="C122" s="2"/>
      <c r="D122" s="2"/>
      <c r="E122" s="2"/>
      <c r="F122" s="2"/>
      <c r="G122" s="3"/>
      <c r="H122" s="3"/>
      <c r="I122" s="3"/>
      <c r="J122" s="47"/>
      <c r="K122" s="47"/>
      <c r="L122" s="47"/>
      <c r="M122" s="47"/>
      <c r="N122" s="47"/>
      <c r="O122" s="47"/>
      <c r="P122" s="47"/>
      <c r="Q122" s="47"/>
      <c r="R122" s="47"/>
      <c r="S122" s="47"/>
      <c r="T122" s="47"/>
      <c r="U122" s="47"/>
      <c r="V122" s="47"/>
      <c r="W122" s="47"/>
      <c r="X122" s="47"/>
      <c r="Y122" s="47"/>
      <c r="Z122" s="47"/>
      <c r="AA122" s="47"/>
      <c r="AB122" s="47"/>
    </row>
    <row r="123" spans="1:28" ht="15.75" customHeight="1">
      <c r="A123" s="1"/>
      <c r="B123" s="1"/>
      <c r="C123" s="2"/>
      <c r="D123" s="2"/>
      <c r="E123" s="2"/>
      <c r="F123" s="2"/>
      <c r="G123" s="3"/>
      <c r="H123" s="3"/>
      <c r="I123" s="3"/>
      <c r="J123" s="47"/>
      <c r="K123" s="47"/>
      <c r="L123" s="47"/>
      <c r="M123" s="47"/>
      <c r="N123" s="47"/>
      <c r="O123" s="47"/>
      <c r="P123" s="47"/>
      <c r="Q123" s="47"/>
      <c r="R123" s="47"/>
      <c r="S123" s="47"/>
      <c r="T123" s="47"/>
      <c r="U123" s="47"/>
      <c r="V123" s="47"/>
      <c r="W123" s="47"/>
      <c r="X123" s="47"/>
      <c r="Y123" s="47"/>
      <c r="Z123" s="47"/>
      <c r="AA123" s="47"/>
      <c r="AB123" s="47"/>
    </row>
    <row r="124" spans="1:28" ht="15.75" customHeight="1">
      <c r="A124" s="1"/>
      <c r="B124" s="1"/>
      <c r="C124" s="2"/>
      <c r="D124" s="2"/>
      <c r="E124" s="2"/>
      <c r="F124" s="2"/>
      <c r="G124" s="3"/>
      <c r="H124" s="3"/>
      <c r="I124" s="3"/>
      <c r="J124" s="47"/>
      <c r="K124" s="47"/>
      <c r="L124" s="47"/>
      <c r="M124" s="47"/>
      <c r="N124" s="47"/>
      <c r="O124" s="47"/>
      <c r="P124" s="47"/>
      <c r="Q124" s="47"/>
      <c r="R124" s="47"/>
      <c r="S124" s="47"/>
      <c r="T124" s="47"/>
      <c r="U124" s="47"/>
      <c r="V124" s="47"/>
      <c r="W124" s="47"/>
      <c r="X124" s="47"/>
      <c r="Y124" s="47"/>
      <c r="Z124" s="47"/>
      <c r="AA124" s="47"/>
      <c r="AB124" s="47"/>
    </row>
    <row r="125" spans="1:28" ht="15.75" customHeight="1">
      <c r="A125" s="1"/>
      <c r="B125" s="1"/>
      <c r="C125" s="2"/>
      <c r="D125" s="2"/>
      <c r="E125" s="2"/>
      <c r="F125" s="2"/>
      <c r="G125" s="3"/>
      <c r="H125" s="3"/>
      <c r="I125" s="3"/>
      <c r="J125" s="47"/>
      <c r="K125" s="47"/>
      <c r="L125" s="47"/>
      <c r="M125" s="47"/>
      <c r="N125" s="47"/>
      <c r="O125" s="47"/>
      <c r="P125" s="47"/>
      <c r="Q125" s="47"/>
      <c r="R125" s="47"/>
      <c r="S125" s="47"/>
      <c r="T125" s="47"/>
      <c r="U125" s="47"/>
      <c r="V125" s="47"/>
      <c r="W125" s="47"/>
      <c r="X125" s="47"/>
      <c r="Y125" s="47"/>
      <c r="Z125" s="47"/>
      <c r="AA125" s="47"/>
      <c r="AB125" s="47"/>
    </row>
    <row r="126" spans="1:28" ht="15.75" customHeight="1">
      <c r="A126" s="1"/>
      <c r="B126" s="1"/>
      <c r="C126" s="2"/>
      <c r="D126" s="2"/>
      <c r="E126" s="2"/>
      <c r="F126" s="2"/>
      <c r="G126" s="3"/>
      <c r="H126" s="3"/>
      <c r="I126" s="3"/>
      <c r="J126" s="47"/>
      <c r="K126" s="47"/>
      <c r="L126" s="47"/>
      <c r="M126" s="47"/>
      <c r="N126" s="47"/>
      <c r="O126" s="47"/>
      <c r="P126" s="47"/>
      <c r="Q126" s="47"/>
      <c r="R126" s="47"/>
      <c r="S126" s="47"/>
      <c r="T126" s="47"/>
      <c r="U126" s="47"/>
      <c r="V126" s="47"/>
      <c r="W126" s="47"/>
      <c r="X126" s="47"/>
      <c r="Y126" s="47"/>
      <c r="Z126" s="47"/>
      <c r="AA126" s="47"/>
      <c r="AB126" s="47"/>
    </row>
    <row r="127" spans="1:28" ht="15.75" customHeight="1">
      <c r="A127" s="1"/>
      <c r="B127" s="1"/>
      <c r="C127" s="2"/>
      <c r="D127" s="2"/>
      <c r="E127" s="2"/>
      <c r="F127" s="2"/>
      <c r="G127" s="3"/>
      <c r="H127" s="3"/>
      <c r="I127" s="3"/>
      <c r="J127" s="47"/>
      <c r="K127" s="47"/>
      <c r="L127" s="47"/>
      <c r="M127" s="47"/>
      <c r="N127" s="47"/>
      <c r="O127" s="47"/>
      <c r="P127" s="47"/>
      <c r="Q127" s="47"/>
      <c r="R127" s="47"/>
      <c r="S127" s="47"/>
      <c r="T127" s="47"/>
      <c r="U127" s="47"/>
      <c r="V127" s="47"/>
      <c r="W127" s="47"/>
      <c r="X127" s="47"/>
      <c r="Y127" s="47"/>
      <c r="Z127" s="47"/>
      <c r="AA127" s="47"/>
      <c r="AB127" s="47"/>
    </row>
    <row r="128" spans="1:28" ht="15.75" customHeight="1">
      <c r="A128" s="1"/>
      <c r="B128" s="1"/>
      <c r="C128" s="2"/>
      <c r="D128" s="2"/>
      <c r="E128" s="2"/>
      <c r="F128" s="2"/>
      <c r="G128" s="3"/>
      <c r="H128" s="3"/>
      <c r="I128" s="3"/>
      <c r="J128" s="47"/>
      <c r="K128" s="47"/>
      <c r="L128" s="47"/>
      <c r="M128" s="47"/>
      <c r="N128" s="47"/>
      <c r="O128" s="47"/>
      <c r="P128" s="47"/>
      <c r="Q128" s="47"/>
      <c r="R128" s="47"/>
      <c r="S128" s="47"/>
      <c r="T128" s="47"/>
      <c r="U128" s="47"/>
      <c r="V128" s="47"/>
      <c r="W128" s="47"/>
      <c r="X128" s="47"/>
      <c r="Y128" s="47"/>
      <c r="Z128" s="47"/>
      <c r="AA128" s="47"/>
      <c r="AB128" s="47"/>
    </row>
    <row r="129" spans="1:28" ht="15.75" customHeight="1">
      <c r="A129" s="1"/>
      <c r="B129" s="1"/>
      <c r="C129" s="2"/>
      <c r="D129" s="2"/>
      <c r="E129" s="2"/>
      <c r="F129" s="2"/>
      <c r="G129" s="3"/>
      <c r="H129" s="3"/>
      <c r="I129" s="3"/>
      <c r="J129" s="47"/>
      <c r="K129" s="47"/>
      <c r="L129" s="47"/>
      <c r="M129" s="47"/>
      <c r="N129" s="47"/>
      <c r="O129" s="47"/>
      <c r="P129" s="47"/>
      <c r="Q129" s="47"/>
      <c r="R129" s="47"/>
      <c r="S129" s="47"/>
      <c r="T129" s="47"/>
      <c r="U129" s="47"/>
      <c r="V129" s="47"/>
      <c r="W129" s="47"/>
      <c r="X129" s="47"/>
      <c r="Y129" s="47"/>
      <c r="Z129" s="47"/>
      <c r="AA129" s="47"/>
      <c r="AB129" s="47"/>
    </row>
    <row r="130" spans="1:28" ht="15.75" customHeight="1">
      <c r="A130" s="1"/>
      <c r="B130" s="1"/>
      <c r="C130" s="2"/>
      <c r="D130" s="2"/>
      <c r="E130" s="2"/>
      <c r="F130" s="2"/>
      <c r="G130" s="3"/>
      <c r="H130" s="3"/>
      <c r="I130" s="3"/>
      <c r="J130" s="47"/>
      <c r="K130" s="47"/>
      <c r="L130" s="47"/>
      <c r="M130" s="47"/>
      <c r="N130" s="47"/>
      <c r="O130" s="47"/>
      <c r="P130" s="47"/>
      <c r="Q130" s="47"/>
      <c r="R130" s="47"/>
      <c r="S130" s="47"/>
      <c r="T130" s="47"/>
      <c r="U130" s="47"/>
      <c r="V130" s="47"/>
      <c r="W130" s="47"/>
      <c r="X130" s="47"/>
      <c r="Y130" s="47"/>
      <c r="Z130" s="47"/>
      <c r="AA130" s="47"/>
      <c r="AB130" s="47"/>
    </row>
    <row r="131" spans="1:28" ht="15.75" customHeight="1">
      <c r="A131" s="1"/>
      <c r="B131" s="1"/>
      <c r="C131" s="2"/>
      <c r="D131" s="2"/>
      <c r="E131" s="2"/>
      <c r="F131" s="2"/>
      <c r="G131" s="3"/>
      <c r="H131" s="3"/>
      <c r="I131" s="3"/>
      <c r="J131" s="47"/>
      <c r="K131" s="47"/>
      <c r="L131" s="47"/>
      <c r="M131" s="47"/>
      <c r="N131" s="47"/>
      <c r="O131" s="47"/>
      <c r="P131" s="47"/>
      <c r="Q131" s="47"/>
      <c r="R131" s="47"/>
      <c r="S131" s="47"/>
      <c r="T131" s="47"/>
      <c r="U131" s="47"/>
      <c r="V131" s="47"/>
      <c r="W131" s="47"/>
      <c r="X131" s="47"/>
      <c r="Y131" s="47"/>
      <c r="Z131" s="47"/>
      <c r="AA131" s="47"/>
      <c r="AB131" s="47"/>
    </row>
    <row r="132" spans="1:28" ht="15.75" customHeight="1">
      <c r="A132" s="1"/>
      <c r="B132" s="1"/>
      <c r="C132" s="2"/>
      <c r="D132" s="2"/>
      <c r="E132" s="2"/>
      <c r="F132" s="2"/>
      <c r="G132" s="3"/>
      <c r="H132" s="3"/>
      <c r="I132" s="3"/>
      <c r="J132" s="47"/>
      <c r="K132" s="47"/>
      <c r="L132" s="47"/>
      <c r="M132" s="47"/>
      <c r="N132" s="47"/>
      <c r="O132" s="47"/>
      <c r="P132" s="47"/>
      <c r="Q132" s="47"/>
      <c r="R132" s="47"/>
      <c r="S132" s="47"/>
      <c r="T132" s="47"/>
      <c r="U132" s="47"/>
      <c r="V132" s="47"/>
      <c r="W132" s="47"/>
      <c r="X132" s="47"/>
      <c r="Y132" s="47"/>
      <c r="Z132" s="47"/>
      <c r="AA132" s="47"/>
      <c r="AB132" s="47"/>
    </row>
    <row r="133" spans="1:28" ht="15.75" customHeight="1">
      <c r="A133" s="1"/>
      <c r="B133" s="1"/>
      <c r="C133" s="2"/>
      <c r="D133" s="2"/>
      <c r="E133" s="2"/>
      <c r="F133" s="2"/>
      <c r="G133" s="3"/>
      <c r="H133" s="3"/>
      <c r="I133" s="3"/>
      <c r="J133" s="47"/>
      <c r="K133" s="47"/>
      <c r="L133" s="47"/>
      <c r="M133" s="47"/>
      <c r="N133" s="47"/>
      <c r="O133" s="47"/>
      <c r="P133" s="47"/>
      <c r="Q133" s="47"/>
      <c r="R133" s="47"/>
      <c r="S133" s="47"/>
      <c r="T133" s="47"/>
      <c r="U133" s="47"/>
      <c r="V133" s="47"/>
      <c r="W133" s="47"/>
      <c r="X133" s="47"/>
      <c r="Y133" s="47"/>
      <c r="Z133" s="47"/>
      <c r="AA133" s="47"/>
      <c r="AB133" s="47"/>
    </row>
    <row r="134" spans="1:28" ht="15.75" customHeight="1">
      <c r="A134" s="1"/>
      <c r="B134" s="1"/>
      <c r="C134" s="2"/>
      <c r="D134" s="2"/>
      <c r="E134" s="2"/>
      <c r="F134" s="2"/>
      <c r="G134" s="3"/>
      <c r="H134" s="3"/>
      <c r="I134" s="3"/>
      <c r="J134" s="47"/>
      <c r="K134" s="47"/>
      <c r="L134" s="47"/>
      <c r="M134" s="47"/>
      <c r="N134" s="47"/>
      <c r="O134" s="47"/>
      <c r="P134" s="47"/>
      <c r="Q134" s="47"/>
      <c r="R134" s="47"/>
      <c r="S134" s="47"/>
      <c r="T134" s="47"/>
      <c r="U134" s="47"/>
      <c r="V134" s="47"/>
      <c r="W134" s="47"/>
      <c r="X134" s="47"/>
      <c r="Y134" s="47"/>
      <c r="Z134" s="47"/>
      <c r="AA134" s="47"/>
      <c r="AB134" s="47"/>
    </row>
    <row r="135" spans="1:28" ht="15.75" customHeight="1">
      <c r="A135" s="1"/>
      <c r="B135" s="1"/>
      <c r="C135" s="2"/>
      <c r="D135" s="2"/>
      <c r="E135" s="2"/>
      <c r="F135" s="2"/>
      <c r="G135" s="3"/>
      <c r="H135" s="3"/>
      <c r="I135" s="3"/>
      <c r="J135" s="47"/>
      <c r="K135" s="47"/>
      <c r="L135" s="47"/>
      <c r="M135" s="47"/>
      <c r="N135" s="47"/>
      <c r="O135" s="47"/>
      <c r="P135" s="47"/>
      <c r="Q135" s="47"/>
      <c r="R135" s="47"/>
      <c r="S135" s="47"/>
      <c r="T135" s="47"/>
      <c r="U135" s="47"/>
      <c r="V135" s="47"/>
      <c r="W135" s="47"/>
      <c r="X135" s="47"/>
      <c r="Y135" s="47"/>
      <c r="Z135" s="47"/>
      <c r="AA135" s="47"/>
      <c r="AB135" s="47"/>
    </row>
    <row r="136" spans="1:28" ht="15.75" customHeight="1">
      <c r="A136" s="1"/>
      <c r="B136" s="1"/>
      <c r="C136" s="2"/>
      <c r="D136" s="2"/>
      <c r="E136" s="2"/>
      <c r="F136" s="2"/>
      <c r="G136" s="3"/>
      <c r="H136" s="3"/>
      <c r="I136" s="3"/>
      <c r="J136" s="47"/>
      <c r="K136" s="47"/>
      <c r="L136" s="47"/>
      <c r="M136" s="47"/>
      <c r="N136" s="47"/>
      <c r="O136" s="47"/>
      <c r="P136" s="47"/>
      <c r="Q136" s="47"/>
      <c r="R136" s="47"/>
      <c r="S136" s="47"/>
      <c r="T136" s="47"/>
      <c r="U136" s="47"/>
      <c r="V136" s="47"/>
      <c r="W136" s="47"/>
      <c r="X136" s="47"/>
      <c r="Y136" s="47"/>
      <c r="Z136" s="47"/>
      <c r="AA136" s="47"/>
      <c r="AB136" s="47"/>
    </row>
    <row r="137" spans="1:28" ht="15.75" customHeight="1">
      <c r="A137" s="1"/>
      <c r="B137" s="1"/>
      <c r="C137" s="2"/>
      <c r="D137" s="2"/>
      <c r="E137" s="2"/>
      <c r="F137" s="2"/>
      <c r="G137" s="3"/>
      <c r="H137" s="3"/>
      <c r="I137" s="3"/>
      <c r="J137" s="47"/>
      <c r="K137" s="47"/>
      <c r="L137" s="47"/>
      <c r="M137" s="47"/>
      <c r="N137" s="47"/>
      <c r="O137" s="47"/>
      <c r="P137" s="47"/>
      <c r="Q137" s="47"/>
      <c r="R137" s="47"/>
      <c r="S137" s="47"/>
      <c r="T137" s="47"/>
      <c r="U137" s="47"/>
      <c r="V137" s="47"/>
      <c r="W137" s="47"/>
      <c r="X137" s="47"/>
      <c r="Y137" s="47"/>
      <c r="Z137" s="47"/>
      <c r="AA137" s="47"/>
      <c r="AB137" s="47"/>
    </row>
    <row r="138" spans="1:28" ht="15.75" customHeight="1">
      <c r="A138" s="1"/>
      <c r="B138" s="1"/>
      <c r="C138" s="2"/>
      <c r="D138" s="2"/>
      <c r="E138" s="2"/>
      <c r="F138" s="2"/>
      <c r="G138" s="3"/>
      <c r="H138" s="3"/>
      <c r="I138" s="3"/>
      <c r="J138" s="47"/>
      <c r="K138" s="47"/>
      <c r="L138" s="47"/>
      <c r="M138" s="47"/>
      <c r="N138" s="47"/>
      <c r="O138" s="47"/>
      <c r="P138" s="47"/>
      <c r="Q138" s="47"/>
      <c r="R138" s="47"/>
      <c r="S138" s="47"/>
      <c r="T138" s="47"/>
      <c r="U138" s="47"/>
      <c r="V138" s="47"/>
      <c r="W138" s="47"/>
      <c r="X138" s="47"/>
      <c r="Y138" s="47"/>
      <c r="Z138" s="47"/>
      <c r="AA138" s="47"/>
      <c r="AB138" s="47"/>
    </row>
    <row r="139" spans="1:28" ht="15.75" customHeight="1">
      <c r="A139" s="1"/>
      <c r="B139" s="1"/>
      <c r="C139" s="2"/>
      <c r="D139" s="2"/>
      <c r="E139" s="2"/>
      <c r="F139" s="2"/>
      <c r="G139" s="3"/>
      <c r="H139" s="3"/>
      <c r="I139" s="3"/>
      <c r="J139" s="47"/>
      <c r="K139" s="47"/>
      <c r="L139" s="47"/>
      <c r="M139" s="47"/>
      <c r="N139" s="47"/>
      <c r="O139" s="47"/>
      <c r="P139" s="47"/>
      <c r="Q139" s="47"/>
      <c r="R139" s="47"/>
      <c r="S139" s="47"/>
      <c r="T139" s="47"/>
      <c r="U139" s="47"/>
      <c r="V139" s="47"/>
      <c r="W139" s="47"/>
      <c r="X139" s="47"/>
      <c r="Y139" s="47"/>
      <c r="Z139" s="47"/>
      <c r="AA139" s="47"/>
      <c r="AB139" s="47"/>
    </row>
    <row r="140" spans="1:28" ht="15.75" customHeight="1">
      <c r="A140" s="1"/>
      <c r="B140" s="1"/>
      <c r="C140" s="2"/>
      <c r="D140" s="2"/>
      <c r="E140" s="2"/>
      <c r="F140" s="2"/>
      <c r="G140" s="3"/>
      <c r="H140" s="3"/>
      <c r="I140" s="3"/>
      <c r="J140" s="47"/>
      <c r="K140" s="47"/>
      <c r="L140" s="47"/>
      <c r="M140" s="47"/>
      <c r="N140" s="47"/>
      <c r="O140" s="47"/>
      <c r="P140" s="47"/>
      <c r="Q140" s="47"/>
      <c r="R140" s="47"/>
      <c r="S140" s="47"/>
      <c r="T140" s="47"/>
      <c r="U140" s="47"/>
      <c r="V140" s="47"/>
      <c r="W140" s="47"/>
      <c r="X140" s="47"/>
      <c r="Y140" s="47"/>
      <c r="Z140" s="47"/>
      <c r="AA140" s="47"/>
      <c r="AB140" s="47"/>
    </row>
    <row r="141" spans="1:28" ht="15.75" customHeight="1">
      <c r="A141" s="1"/>
      <c r="B141" s="1"/>
      <c r="C141" s="2"/>
      <c r="D141" s="2"/>
      <c r="E141" s="2"/>
      <c r="F141" s="2"/>
      <c r="G141" s="3"/>
      <c r="H141" s="3"/>
      <c r="I141" s="3"/>
      <c r="J141" s="47"/>
      <c r="K141" s="47"/>
      <c r="L141" s="47"/>
      <c r="M141" s="47"/>
      <c r="N141" s="47"/>
      <c r="O141" s="47"/>
      <c r="P141" s="47"/>
      <c r="Q141" s="47"/>
      <c r="R141" s="47"/>
      <c r="S141" s="47"/>
      <c r="T141" s="47"/>
      <c r="U141" s="47"/>
      <c r="V141" s="47"/>
      <c r="W141" s="47"/>
      <c r="X141" s="47"/>
      <c r="Y141" s="47"/>
      <c r="Z141" s="47"/>
      <c r="AA141" s="47"/>
      <c r="AB141" s="47"/>
    </row>
    <row r="142" spans="1:28" ht="15.75" customHeight="1">
      <c r="A142" s="1"/>
      <c r="B142" s="1"/>
      <c r="C142" s="2"/>
      <c r="D142" s="2"/>
      <c r="E142" s="2"/>
      <c r="F142" s="2"/>
      <c r="G142" s="3"/>
      <c r="H142" s="3"/>
      <c r="I142" s="3"/>
      <c r="J142" s="47"/>
      <c r="K142" s="47"/>
      <c r="L142" s="47"/>
      <c r="M142" s="47"/>
      <c r="N142" s="47"/>
      <c r="O142" s="47"/>
      <c r="P142" s="47"/>
      <c r="Q142" s="47"/>
      <c r="R142" s="47"/>
      <c r="S142" s="47"/>
      <c r="T142" s="47"/>
      <c r="U142" s="47"/>
      <c r="V142" s="47"/>
      <c r="W142" s="47"/>
      <c r="X142" s="47"/>
      <c r="Y142" s="47"/>
      <c r="Z142" s="47"/>
      <c r="AA142" s="47"/>
      <c r="AB142" s="47"/>
    </row>
    <row r="143" spans="1:28" ht="15.75" customHeight="1">
      <c r="A143" s="1"/>
      <c r="B143" s="1"/>
      <c r="C143" s="2"/>
      <c r="D143" s="2"/>
      <c r="E143" s="2"/>
      <c r="F143" s="2"/>
      <c r="G143" s="3"/>
      <c r="H143" s="3"/>
      <c r="I143" s="3"/>
      <c r="J143" s="47"/>
      <c r="K143" s="47"/>
      <c r="L143" s="47"/>
      <c r="M143" s="47"/>
      <c r="N143" s="47"/>
      <c r="O143" s="47"/>
      <c r="P143" s="47"/>
      <c r="Q143" s="47"/>
      <c r="R143" s="47"/>
      <c r="S143" s="47"/>
      <c r="T143" s="47"/>
      <c r="U143" s="47"/>
      <c r="V143" s="47"/>
      <c r="W143" s="47"/>
      <c r="X143" s="47"/>
      <c r="Y143" s="47"/>
      <c r="Z143" s="47"/>
      <c r="AA143" s="47"/>
      <c r="AB143" s="47"/>
    </row>
    <row r="144" spans="1:28" ht="15.75" customHeight="1">
      <c r="A144" s="1"/>
      <c r="B144" s="1"/>
      <c r="C144" s="2"/>
      <c r="D144" s="2"/>
      <c r="E144" s="2"/>
      <c r="F144" s="2"/>
      <c r="G144" s="3"/>
      <c r="H144" s="3"/>
      <c r="I144" s="3"/>
      <c r="J144" s="47"/>
      <c r="K144" s="47"/>
      <c r="L144" s="47"/>
      <c r="M144" s="47"/>
      <c r="N144" s="47"/>
      <c r="O144" s="47"/>
      <c r="P144" s="47"/>
      <c r="Q144" s="47"/>
      <c r="R144" s="47"/>
      <c r="S144" s="47"/>
      <c r="T144" s="47"/>
      <c r="U144" s="47"/>
      <c r="V144" s="47"/>
      <c r="W144" s="47"/>
      <c r="X144" s="47"/>
      <c r="Y144" s="47"/>
      <c r="Z144" s="47"/>
      <c r="AA144" s="47"/>
      <c r="AB144" s="47"/>
    </row>
    <row r="145" spans="1:28" ht="15.75" customHeight="1">
      <c r="A145" s="1"/>
      <c r="B145" s="1"/>
      <c r="C145" s="2"/>
      <c r="D145" s="2"/>
      <c r="E145" s="2"/>
      <c r="F145" s="2"/>
      <c r="G145" s="3"/>
      <c r="H145" s="3"/>
      <c r="I145" s="3"/>
      <c r="J145" s="47"/>
      <c r="K145" s="47"/>
      <c r="L145" s="47"/>
      <c r="M145" s="47"/>
      <c r="N145" s="47"/>
      <c r="O145" s="47"/>
      <c r="P145" s="47"/>
      <c r="Q145" s="47"/>
      <c r="R145" s="47"/>
      <c r="S145" s="47"/>
      <c r="T145" s="47"/>
      <c r="U145" s="47"/>
      <c r="V145" s="47"/>
      <c r="W145" s="47"/>
      <c r="X145" s="47"/>
      <c r="Y145" s="47"/>
      <c r="Z145" s="47"/>
      <c r="AA145" s="47"/>
      <c r="AB145" s="47"/>
    </row>
    <row r="146" spans="1:28" ht="15.75" customHeight="1">
      <c r="A146" s="1"/>
      <c r="B146" s="1"/>
      <c r="C146" s="2"/>
      <c r="D146" s="2"/>
      <c r="E146" s="2"/>
      <c r="F146" s="2"/>
      <c r="G146" s="3"/>
      <c r="H146" s="3"/>
      <c r="I146" s="3"/>
      <c r="J146" s="47"/>
      <c r="K146" s="47"/>
      <c r="L146" s="47"/>
      <c r="M146" s="47"/>
      <c r="N146" s="47"/>
      <c r="O146" s="47"/>
      <c r="P146" s="47"/>
      <c r="Q146" s="47"/>
      <c r="R146" s="47"/>
      <c r="S146" s="47"/>
      <c r="T146" s="47"/>
      <c r="U146" s="47"/>
      <c r="V146" s="47"/>
      <c r="W146" s="47"/>
      <c r="X146" s="47"/>
      <c r="Y146" s="47"/>
      <c r="Z146" s="47"/>
      <c r="AA146" s="47"/>
      <c r="AB146" s="47"/>
    </row>
    <row r="147" spans="1:28" ht="15.75" customHeight="1">
      <c r="A147" s="1"/>
      <c r="B147" s="1"/>
      <c r="C147" s="2"/>
      <c r="D147" s="2"/>
      <c r="E147" s="2"/>
      <c r="F147" s="2"/>
      <c r="G147" s="3"/>
      <c r="H147" s="3"/>
      <c r="I147" s="3"/>
      <c r="J147" s="47"/>
      <c r="K147" s="47"/>
      <c r="L147" s="47"/>
      <c r="M147" s="47"/>
      <c r="N147" s="47"/>
      <c r="O147" s="47"/>
      <c r="P147" s="47"/>
      <c r="Q147" s="47"/>
      <c r="R147" s="47"/>
      <c r="S147" s="47"/>
      <c r="T147" s="47"/>
      <c r="U147" s="47"/>
      <c r="V147" s="47"/>
      <c r="W147" s="47"/>
      <c r="X147" s="47"/>
      <c r="Y147" s="47"/>
      <c r="Z147" s="47"/>
      <c r="AA147" s="47"/>
      <c r="AB147" s="47"/>
    </row>
    <row r="148" spans="1:28" ht="15.75" customHeight="1">
      <c r="A148" s="1"/>
      <c r="B148" s="1"/>
      <c r="C148" s="2"/>
      <c r="D148" s="2"/>
      <c r="E148" s="2"/>
      <c r="F148" s="2"/>
      <c r="G148" s="3"/>
      <c r="H148" s="3"/>
      <c r="I148" s="3"/>
      <c r="J148" s="47"/>
      <c r="K148" s="47"/>
      <c r="L148" s="47"/>
      <c r="M148" s="47"/>
      <c r="N148" s="47"/>
      <c r="O148" s="47"/>
      <c r="P148" s="47"/>
      <c r="Q148" s="47"/>
      <c r="R148" s="47"/>
      <c r="S148" s="47"/>
      <c r="T148" s="47"/>
      <c r="U148" s="47"/>
      <c r="V148" s="47"/>
      <c r="W148" s="47"/>
      <c r="X148" s="47"/>
      <c r="Y148" s="47"/>
      <c r="Z148" s="47"/>
      <c r="AA148" s="47"/>
      <c r="AB148" s="47"/>
    </row>
    <row r="149" spans="1:28" ht="15.75" customHeight="1">
      <c r="A149" s="1"/>
      <c r="B149" s="1"/>
      <c r="C149" s="2"/>
      <c r="D149" s="2"/>
      <c r="E149" s="2"/>
      <c r="F149" s="2"/>
      <c r="G149" s="3"/>
      <c r="H149" s="3"/>
      <c r="I149" s="3"/>
      <c r="J149" s="47"/>
      <c r="K149" s="47"/>
      <c r="L149" s="47"/>
      <c r="M149" s="47"/>
      <c r="N149" s="47"/>
      <c r="O149" s="47"/>
      <c r="P149" s="47"/>
      <c r="Q149" s="47"/>
      <c r="R149" s="47"/>
      <c r="S149" s="47"/>
      <c r="T149" s="47"/>
      <c r="U149" s="47"/>
      <c r="V149" s="47"/>
      <c r="W149" s="47"/>
      <c r="X149" s="47"/>
      <c r="Y149" s="47"/>
      <c r="Z149" s="47"/>
      <c r="AA149" s="47"/>
      <c r="AB149" s="47"/>
    </row>
    <row r="150" spans="1:28" ht="15.75" customHeight="1">
      <c r="A150" s="1"/>
      <c r="B150" s="1"/>
      <c r="C150" s="2"/>
      <c r="D150" s="2"/>
      <c r="E150" s="2"/>
      <c r="F150" s="2"/>
      <c r="G150" s="3"/>
      <c r="H150" s="3"/>
      <c r="I150" s="3"/>
      <c r="J150" s="47"/>
      <c r="K150" s="47"/>
      <c r="L150" s="47"/>
      <c r="M150" s="47"/>
      <c r="N150" s="47"/>
      <c r="O150" s="47"/>
      <c r="P150" s="47"/>
      <c r="Q150" s="47"/>
      <c r="R150" s="47"/>
      <c r="S150" s="47"/>
      <c r="T150" s="47"/>
      <c r="U150" s="47"/>
      <c r="V150" s="47"/>
      <c r="W150" s="47"/>
      <c r="X150" s="47"/>
      <c r="Y150" s="47"/>
      <c r="Z150" s="47"/>
      <c r="AA150" s="47"/>
      <c r="AB150" s="47"/>
    </row>
    <row r="151" spans="1:28" ht="15.75" customHeight="1">
      <c r="A151" s="1"/>
      <c r="B151" s="1"/>
      <c r="C151" s="2"/>
      <c r="D151" s="2"/>
      <c r="E151" s="2"/>
      <c r="F151" s="2"/>
      <c r="G151" s="3"/>
      <c r="H151" s="3"/>
      <c r="I151" s="3"/>
      <c r="J151" s="47"/>
      <c r="K151" s="47"/>
      <c r="L151" s="47"/>
      <c r="M151" s="47"/>
      <c r="N151" s="47"/>
      <c r="O151" s="47"/>
      <c r="P151" s="47"/>
      <c r="Q151" s="47"/>
      <c r="R151" s="47"/>
      <c r="S151" s="47"/>
      <c r="T151" s="47"/>
      <c r="U151" s="47"/>
      <c r="V151" s="47"/>
      <c r="W151" s="47"/>
      <c r="X151" s="47"/>
      <c r="Y151" s="47"/>
      <c r="Z151" s="47"/>
      <c r="AA151" s="47"/>
      <c r="AB151" s="47"/>
    </row>
    <row r="152" spans="1:28" ht="15.75" customHeight="1">
      <c r="A152" s="1"/>
      <c r="B152" s="1"/>
      <c r="C152" s="2"/>
      <c r="D152" s="2"/>
      <c r="E152" s="2"/>
      <c r="F152" s="2"/>
      <c r="G152" s="3"/>
      <c r="H152" s="3"/>
      <c r="I152" s="3"/>
      <c r="J152" s="47"/>
      <c r="K152" s="47"/>
      <c r="L152" s="47"/>
      <c r="M152" s="47"/>
      <c r="N152" s="47"/>
      <c r="O152" s="47"/>
      <c r="P152" s="47"/>
      <c r="Q152" s="47"/>
      <c r="R152" s="47"/>
      <c r="S152" s="47"/>
      <c r="T152" s="47"/>
      <c r="U152" s="47"/>
      <c r="V152" s="47"/>
      <c r="W152" s="47"/>
      <c r="X152" s="47"/>
      <c r="Y152" s="47"/>
      <c r="Z152" s="47"/>
      <c r="AA152" s="47"/>
      <c r="AB152" s="47"/>
    </row>
    <row r="153" spans="1:28" ht="15.75" customHeight="1">
      <c r="A153" s="1"/>
      <c r="B153" s="1"/>
      <c r="C153" s="2"/>
      <c r="D153" s="2"/>
      <c r="E153" s="2"/>
      <c r="F153" s="2"/>
      <c r="G153" s="3"/>
      <c r="H153" s="3"/>
      <c r="I153" s="3"/>
      <c r="J153" s="47"/>
      <c r="K153" s="47"/>
      <c r="L153" s="47"/>
      <c r="M153" s="47"/>
      <c r="N153" s="47"/>
      <c r="O153" s="47"/>
      <c r="P153" s="47"/>
      <c r="Q153" s="47"/>
      <c r="R153" s="47"/>
      <c r="S153" s="47"/>
      <c r="T153" s="47"/>
      <c r="U153" s="47"/>
      <c r="V153" s="47"/>
      <c r="W153" s="47"/>
      <c r="X153" s="47"/>
      <c r="Y153" s="47"/>
      <c r="Z153" s="47"/>
      <c r="AA153" s="47"/>
      <c r="AB153" s="47"/>
    </row>
    <row r="154" spans="1:28" ht="15.75" customHeight="1">
      <c r="A154" s="1"/>
      <c r="B154" s="1"/>
      <c r="C154" s="2"/>
      <c r="D154" s="2"/>
      <c r="E154" s="2"/>
      <c r="F154" s="2"/>
      <c r="G154" s="3"/>
      <c r="H154" s="3"/>
      <c r="I154" s="3"/>
      <c r="J154" s="47"/>
      <c r="K154" s="47"/>
      <c r="L154" s="47"/>
      <c r="M154" s="47"/>
      <c r="N154" s="47"/>
      <c r="O154" s="47"/>
      <c r="P154" s="47"/>
      <c r="Q154" s="47"/>
      <c r="R154" s="47"/>
      <c r="S154" s="47"/>
      <c r="T154" s="47"/>
      <c r="U154" s="47"/>
      <c r="V154" s="47"/>
      <c r="W154" s="47"/>
      <c r="X154" s="47"/>
      <c r="Y154" s="47"/>
      <c r="Z154" s="47"/>
      <c r="AA154" s="47"/>
      <c r="AB154" s="47"/>
    </row>
    <row r="155" spans="1:28" ht="15.75" customHeight="1">
      <c r="A155" s="1"/>
      <c r="B155" s="1"/>
      <c r="C155" s="2"/>
      <c r="D155" s="2"/>
      <c r="E155" s="2"/>
      <c r="F155" s="2"/>
      <c r="G155" s="3"/>
      <c r="H155" s="3"/>
      <c r="I155" s="3"/>
      <c r="J155" s="47"/>
      <c r="K155" s="47"/>
      <c r="L155" s="47"/>
      <c r="M155" s="47"/>
      <c r="N155" s="47"/>
      <c r="O155" s="47"/>
      <c r="P155" s="47"/>
      <c r="Q155" s="47"/>
      <c r="R155" s="47"/>
      <c r="S155" s="47"/>
      <c r="T155" s="47"/>
      <c r="U155" s="47"/>
      <c r="V155" s="47"/>
      <c r="W155" s="47"/>
      <c r="X155" s="47"/>
      <c r="Y155" s="47"/>
      <c r="Z155" s="47"/>
      <c r="AA155" s="47"/>
      <c r="AB155" s="47"/>
    </row>
    <row r="156" spans="1:28" ht="15.75" customHeight="1">
      <c r="A156" s="1"/>
      <c r="B156" s="1"/>
      <c r="C156" s="2"/>
      <c r="D156" s="2"/>
      <c r="E156" s="2"/>
      <c r="F156" s="2"/>
      <c r="G156" s="3"/>
      <c r="H156" s="3"/>
      <c r="I156" s="3"/>
      <c r="J156" s="47"/>
      <c r="K156" s="47"/>
      <c r="L156" s="47"/>
      <c r="M156" s="47"/>
      <c r="N156" s="47"/>
      <c r="O156" s="47"/>
      <c r="P156" s="47"/>
      <c r="Q156" s="47"/>
      <c r="R156" s="47"/>
      <c r="S156" s="47"/>
      <c r="T156" s="47"/>
      <c r="U156" s="47"/>
      <c r="V156" s="47"/>
      <c r="W156" s="47"/>
      <c r="X156" s="47"/>
      <c r="Y156" s="47"/>
      <c r="Z156" s="47"/>
      <c r="AA156" s="47"/>
      <c r="AB156" s="47"/>
    </row>
    <row r="157" spans="1:28" ht="15.75" customHeight="1">
      <c r="A157" s="1"/>
      <c r="B157" s="1"/>
      <c r="C157" s="2"/>
      <c r="D157" s="2"/>
      <c r="E157" s="2"/>
      <c r="F157" s="2"/>
      <c r="G157" s="3"/>
      <c r="H157" s="3"/>
      <c r="I157" s="3"/>
      <c r="J157" s="47"/>
      <c r="K157" s="47"/>
      <c r="L157" s="47"/>
      <c r="M157" s="47"/>
      <c r="N157" s="47"/>
      <c r="O157" s="47"/>
      <c r="P157" s="47"/>
      <c r="Q157" s="47"/>
      <c r="R157" s="47"/>
      <c r="S157" s="47"/>
      <c r="T157" s="47"/>
      <c r="U157" s="47"/>
      <c r="V157" s="47"/>
      <c r="W157" s="47"/>
      <c r="X157" s="47"/>
      <c r="Y157" s="47"/>
      <c r="Z157" s="47"/>
      <c r="AA157" s="47"/>
      <c r="AB157" s="47"/>
    </row>
    <row r="158" spans="1:28" ht="15.75" customHeight="1">
      <c r="A158" s="1"/>
      <c r="B158" s="1"/>
      <c r="C158" s="2"/>
      <c r="D158" s="2"/>
      <c r="E158" s="2"/>
      <c r="F158" s="2"/>
      <c r="G158" s="3"/>
      <c r="H158" s="3"/>
      <c r="I158" s="3"/>
      <c r="J158" s="47"/>
      <c r="K158" s="47"/>
      <c r="L158" s="47"/>
      <c r="M158" s="47"/>
      <c r="N158" s="47"/>
      <c r="O158" s="47"/>
      <c r="P158" s="47"/>
      <c r="Q158" s="47"/>
      <c r="R158" s="47"/>
      <c r="S158" s="47"/>
      <c r="T158" s="47"/>
      <c r="U158" s="47"/>
      <c r="V158" s="47"/>
      <c r="W158" s="47"/>
      <c r="X158" s="47"/>
      <c r="Y158" s="47"/>
      <c r="Z158" s="47"/>
      <c r="AA158" s="47"/>
      <c r="AB158" s="47"/>
    </row>
    <row r="159" spans="1:28" ht="15.75" customHeight="1">
      <c r="A159" s="1"/>
      <c r="B159" s="1"/>
      <c r="C159" s="2"/>
      <c r="D159" s="2"/>
      <c r="E159" s="2"/>
      <c r="F159" s="2"/>
      <c r="G159" s="3"/>
      <c r="H159" s="3"/>
      <c r="I159" s="3"/>
      <c r="J159" s="47"/>
      <c r="K159" s="47"/>
      <c r="L159" s="47"/>
      <c r="M159" s="47"/>
      <c r="N159" s="47"/>
      <c r="O159" s="47"/>
      <c r="P159" s="47"/>
      <c r="Q159" s="47"/>
      <c r="R159" s="47"/>
      <c r="S159" s="47"/>
      <c r="T159" s="47"/>
      <c r="U159" s="47"/>
      <c r="V159" s="47"/>
      <c r="W159" s="47"/>
      <c r="X159" s="47"/>
      <c r="Y159" s="47"/>
      <c r="Z159" s="47"/>
      <c r="AA159" s="47"/>
      <c r="AB159" s="47"/>
    </row>
    <row r="160" spans="1:28" ht="15.75" customHeight="1">
      <c r="A160" s="1"/>
      <c r="B160" s="1"/>
      <c r="C160" s="2"/>
      <c r="D160" s="2"/>
      <c r="E160" s="2"/>
      <c r="F160" s="2"/>
      <c r="G160" s="3"/>
      <c r="H160" s="3"/>
      <c r="I160" s="3"/>
      <c r="J160" s="47"/>
      <c r="K160" s="47"/>
      <c r="L160" s="47"/>
      <c r="M160" s="47"/>
      <c r="N160" s="47"/>
      <c r="O160" s="47"/>
      <c r="P160" s="47"/>
      <c r="Q160" s="47"/>
      <c r="R160" s="47"/>
      <c r="S160" s="47"/>
      <c r="T160" s="47"/>
      <c r="U160" s="47"/>
      <c r="V160" s="47"/>
      <c r="W160" s="47"/>
      <c r="X160" s="47"/>
      <c r="Y160" s="47"/>
      <c r="Z160" s="47"/>
      <c r="AA160" s="47"/>
      <c r="AB160" s="47"/>
    </row>
    <row r="161" spans="1:28" ht="15.75" customHeight="1">
      <c r="A161" s="1"/>
      <c r="B161" s="1"/>
      <c r="C161" s="2"/>
      <c r="D161" s="2"/>
      <c r="E161" s="2"/>
      <c r="F161" s="2"/>
      <c r="G161" s="3"/>
      <c r="H161" s="3"/>
      <c r="I161" s="3"/>
      <c r="J161" s="47"/>
      <c r="K161" s="47"/>
      <c r="L161" s="47"/>
      <c r="M161" s="47"/>
      <c r="N161" s="47"/>
      <c r="O161" s="47"/>
      <c r="P161" s="47"/>
      <c r="Q161" s="47"/>
      <c r="R161" s="47"/>
      <c r="S161" s="47"/>
      <c r="T161" s="47"/>
      <c r="U161" s="47"/>
      <c r="V161" s="47"/>
      <c r="W161" s="47"/>
      <c r="X161" s="47"/>
      <c r="Y161" s="47"/>
      <c r="Z161" s="47"/>
      <c r="AA161" s="47"/>
      <c r="AB161" s="47"/>
    </row>
    <row r="162" spans="1:28" ht="15.75" customHeight="1">
      <c r="A162" s="1"/>
      <c r="B162" s="1"/>
      <c r="C162" s="2"/>
      <c r="D162" s="2"/>
      <c r="E162" s="2"/>
      <c r="F162" s="2"/>
      <c r="G162" s="3"/>
      <c r="H162" s="3"/>
      <c r="I162" s="3"/>
      <c r="J162" s="47"/>
      <c r="K162" s="47"/>
      <c r="L162" s="47"/>
      <c r="M162" s="47"/>
      <c r="N162" s="47"/>
      <c r="O162" s="47"/>
      <c r="P162" s="47"/>
      <c r="Q162" s="47"/>
      <c r="R162" s="47"/>
      <c r="S162" s="47"/>
      <c r="T162" s="47"/>
      <c r="U162" s="47"/>
      <c r="V162" s="47"/>
      <c r="W162" s="47"/>
      <c r="X162" s="47"/>
      <c r="Y162" s="47"/>
      <c r="Z162" s="47"/>
      <c r="AA162" s="47"/>
      <c r="AB162" s="47"/>
    </row>
    <row r="163" spans="1:28" ht="15.75" customHeight="1">
      <c r="A163" s="1"/>
      <c r="B163" s="1"/>
      <c r="C163" s="2"/>
      <c r="D163" s="2"/>
      <c r="E163" s="2"/>
      <c r="F163" s="2"/>
      <c r="G163" s="3"/>
      <c r="H163" s="3"/>
      <c r="I163" s="3"/>
      <c r="J163" s="47"/>
      <c r="K163" s="47"/>
      <c r="L163" s="47"/>
      <c r="M163" s="47"/>
      <c r="N163" s="47"/>
      <c r="O163" s="47"/>
      <c r="P163" s="47"/>
      <c r="Q163" s="47"/>
      <c r="R163" s="47"/>
      <c r="S163" s="47"/>
      <c r="T163" s="47"/>
      <c r="U163" s="47"/>
      <c r="V163" s="47"/>
      <c r="W163" s="47"/>
      <c r="X163" s="47"/>
      <c r="Y163" s="47"/>
      <c r="Z163" s="47"/>
      <c r="AA163" s="47"/>
      <c r="AB163" s="47"/>
    </row>
    <row r="164" spans="1:28" ht="15.75" customHeight="1">
      <c r="A164" s="1"/>
      <c r="B164" s="1"/>
      <c r="C164" s="2"/>
      <c r="D164" s="2"/>
      <c r="E164" s="2"/>
      <c r="F164" s="2"/>
      <c r="G164" s="3"/>
      <c r="H164" s="3"/>
      <c r="I164" s="3"/>
      <c r="J164" s="47"/>
      <c r="K164" s="47"/>
      <c r="L164" s="47"/>
      <c r="M164" s="47"/>
      <c r="N164" s="47"/>
      <c r="O164" s="47"/>
      <c r="P164" s="47"/>
      <c r="Q164" s="47"/>
      <c r="R164" s="47"/>
      <c r="S164" s="47"/>
      <c r="T164" s="47"/>
      <c r="U164" s="47"/>
      <c r="V164" s="47"/>
      <c r="W164" s="47"/>
      <c r="X164" s="47"/>
      <c r="Y164" s="47"/>
      <c r="Z164" s="47"/>
      <c r="AA164" s="47"/>
      <c r="AB164" s="47"/>
    </row>
    <row r="165" spans="1:28" ht="15.75" customHeight="1">
      <c r="A165" s="1"/>
      <c r="B165" s="1"/>
      <c r="C165" s="2"/>
      <c r="D165" s="2"/>
      <c r="E165" s="2"/>
      <c r="F165" s="2"/>
      <c r="G165" s="3"/>
      <c r="H165" s="3"/>
      <c r="I165" s="3"/>
      <c r="J165" s="47"/>
      <c r="K165" s="47"/>
      <c r="L165" s="47"/>
      <c r="M165" s="47"/>
      <c r="N165" s="47"/>
      <c r="O165" s="47"/>
      <c r="P165" s="47"/>
      <c r="Q165" s="47"/>
      <c r="R165" s="47"/>
      <c r="S165" s="47"/>
      <c r="T165" s="47"/>
      <c r="U165" s="47"/>
      <c r="V165" s="47"/>
      <c r="W165" s="47"/>
      <c r="X165" s="47"/>
      <c r="Y165" s="47"/>
      <c r="Z165" s="47"/>
      <c r="AA165" s="47"/>
      <c r="AB165" s="47"/>
    </row>
    <row r="166" spans="1:28" ht="15.75" customHeight="1">
      <c r="A166" s="1"/>
      <c r="B166" s="1"/>
      <c r="C166" s="2"/>
      <c r="D166" s="2"/>
      <c r="E166" s="2"/>
      <c r="F166" s="2"/>
      <c r="G166" s="3"/>
      <c r="H166" s="3"/>
      <c r="I166" s="3"/>
      <c r="J166" s="47"/>
      <c r="K166" s="47"/>
      <c r="L166" s="47"/>
      <c r="M166" s="47"/>
      <c r="N166" s="47"/>
      <c r="O166" s="47"/>
      <c r="P166" s="47"/>
      <c r="Q166" s="47"/>
      <c r="R166" s="47"/>
      <c r="S166" s="47"/>
      <c r="T166" s="47"/>
      <c r="U166" s="47"/>
      <c r="V166" s="47"/>
      <c r="W166" s="47"/>
      <c r="X166" s="47"/>
      <c r="Y166" s="47"/>
      <c r="Z166" s="47"/>
      <c r="AA166" s="47"/>
      <c r="AB166" s="47"/>
    </row>
    <row r="167" spans="1:28" ht="15.75" customHeight="1">
      <c r="A167" s="1"/>
      <c r="B167" s="1"/>
      <c r="C167" s="2"/>
      <c r="D167" s="2"/>
      <c r="E167" s="2"/>
      <c r="F167" s="2"/>
      <c r="G167" s="3"/>
      <c r="H167" s="3"/>
      <c r="I167" s="3"/>
      <c r="J167" s="47"/>
      <c r="K167" s="47"/>
      <c r="L167" s="47"/>
      <c r="M167" s="47"/>
      <c r="N167" s="47"/>
      <c r="O167" s="47"/>
      <c r="P167" s="47"/>
      <c r="Q167" s="47"/>
      <c r="R167" s="47"/>
      <c r="S167" s="47"/>
      <c r="T167" s="47"/>
      <c r="U167" s="47"/>
      <c r="V167" s="47"/>
      <c r="W167" s="47"/>
      <c r="X167" s="47"/>
      <c r="Y167" s="47"/>
      <c r="Z167" s="47"/>
      <c r="AA167" s="47"/>
      <c r="AB167" s="47"/>
    </row>
    <row r="168" spans="1:28" ht="15.75" customHeight="1">
      <c r="A168" s="1"/>
      <c r="B168" s="1"/>
      <c r="C168" s="2"/>
      <c r="D168" s="2"/>
      <c r="E168" s="2"/>
      <c r="F168" s="2"/>
      <c r="G168" s="3"/>
      <c r="H168" s="3"/>
      <c r="I168" s="3"/>
      <c r="J168" s="47"/>
      <c r="K168" s="47"/>
      <c r="L168" s="47"/>
      <c r="M168" s="47"/>
      <c r="N168" s="47"/>
      <c r="O168" s="47"/>
      <c r="P168" s="47"/>
      <c r="Q168" s="47"/>
      <c r="R168" s="47"/>
      <c r="S168" s="47"/>
      <c r="T168" s="47"/>
      <c r="U168" s="47"/>
      <c r="V168" s="47"/>
      <c r="W168" s="47"/>
      <c r="X168" s="47"/>
      <c r="Y168" s="47"/>
      <c r="Z168" s="47"/>
      <c r="AA168" s="47"/>
      <c r="AB168" s="47"/>
    </row>
    <row r="169" spans="1:28" ht="15.75" customHeight="1">
      <c r="A169" s="1"/>
      <c r="B169" s="1"/>
      <c r="C169" s="2"/>
      <c r="D169" s="2"/>
      <c r="E169" s="2"/>
      <c r="F169" s="2"/>
      <c r="G169" s="3"/>
      <c r="H169" s="3"/>
      <c r="I169" s="3"/>
      <c r="J169" s="47"/>
      <c r="K169" s="47"/>
      <c r="L169" s="47"/>
      <c r="M169" s="47"/>
      <c r="N169" s="47"/>
      <c r="O169" s="47"/>
      <c r="P169" s="47"/>
      <c r="Q169" s="47"/>
      <c r="R169" s="47"/>
      <c r="S169" s="47"/>
      <c r="T169" s="47"/>
      <c r="U169" s="47"/>
      <c r="V169" s="47"/>
      <c r="W169" s="47"/>
      <c r="X169" s="47"/>
      <c r="Y169" s="47"/>
      <c r="Z169" s="47"/>
      <c r="AA169" s="47"/>
      <c r="AB169" s="47"/>
    </row>
    <row r="170" spans="1:28" ht="15.75" customHeight="1">
      <c r="A170" s="1"/>
      <c r="B170" s="1"/>
      <c r="C170" s="2"/>
      <c r="D170" s="2"/>
      <c r="E170" s="2"/>
      <c r="F170" s="2"/>
      <c r="G170" s="3"/>
      <c r="H170" s="3"/>
      <c r="I170" s="3"/>
      <c r="J170" s="47"/>
      <c r="K170" s="47"/>
      <c r="L170" s="47"/>
      <c r="M170" s="47"/>
      <c r="N170" s="47"/>
      <c r="O170" s="47"/>
      <c r="P170" s="47"/>
      <c r="Q170" s="47"/>
      <c r="R170" s="47"/>
      <c r="S170" s="47"/>
      <c r="T170" s="47"/>
      <c r="U170" s="47"/>
      <c r="V170" s="47"/>
      <c r="W170" s="47"/>
      <c r="X170" s="47"/>
      <c r="Y170" s="47"/>
      <c r="Z170" s="47"/>
      <c r="AA170" s="47"/>
      <c r="AB170" s="47"/>
    </row>
    <row r="171" spans="1:28" ht="15.75" customHeight="1">
      <c r="A171" s="1"/>
      <c r="B171" s="1"/>
      <c r="C171" s="2"/>
      <c r="D171" s="2"/>
      <c r="E171" s="2"/>
      <c r="F171" s="2"/>
      <c r="G171" s="3"/>
      <c r="H171" s="3"/>
      <c r="I171" s="3"/>
      <c r="J171" s="47"/>
      <c r="K171" s="47"/>
      <c r="L171" s="47"/>
      <c r="M171" s="47"/>
      <c r="N171" s="47"/>
      <c r="O171" s="47"/>
      <c r="P171" s="47"/>
      <c r="Q171" s="47"/>
      <c r="R171" s="47"/>
      <c r="S171" s="47"/>
      <c r="T171" s="47"/>
      <c r="U171" s="47"/>
      <c r="V171" s="47"/>
      <c r="W171" s="47"/>
      <c r="X171" s="47"/>
      <c r="Y171" s="47"/>
      <c r="Z171" s="47"/>
      <c r="AA171" s="47"/>
      <c r="AB171" s="47"/>
    </row>
    <row r="172" spans="1:28" ht="15.75" customHeight="1">
      <c r="A172" s="1"/>
      <c r="B172" s="1"/>
      <c r="C172" s="2"/>
      <c r="D172" s="2"/>
      <c r="E172" s="2"/>
      <c r="F172" s="2"/>
      <c r="G172" s="3"/>
      <c r="H172" s="3"/>
      <c r="I172" s="3"/>
      <c r="J172" s="47"/>
      <c r="K172" s="47"/>
      <c r="L172" s="47"/>
      <c r="M172" s="47"/>
      <c r="N172" s="47"/>
      <c r="O172" s="47"/>
      <c r="P172" s="47"/>
      <c r="Q172" s="47"/>
      <c r="R172" s="47"/>
      <c r="S172" s="47"/>
      <c r="T172" s="47"/>
      <c r="U172" s="47"/>
      <c r="V172" s="47"/>
      <c r="W172" s="47"/>
      <c r="X172" s="47"/>
      <c r="Y172" s="47"/>
      <c r="Z172" s="47"/>
      <c r="AA172" s="47"/>
      <c r="AB172" s="47"/>
    </row>
    <row r="173" spans="1:28" ht="15.75" customHeight="1">
      <c r="A173" s="1"/>
      <c r="B173" s="1"/>
      <c r="C173" s="2"/>
      <c r="D173" s="2"/>
      <c r="E173" s="2"/>
      <c r="F173" s="2"/>
      <c r="G173" s="3"/>
      <c r="H173" s="3"/>
      <c r="I173" s="3"/>
      <c r="J173" s="47"/>
      <c r="K173" s="47"/>
      <c r="L173" s="47"/>
      <c r="M173" s="47"/>
      <c r="N173" s="47"/>
      <c r="O173" s="47"/>
      <c r="P173" s="47"/>
      <c r="Q173" s="47"/>
      <c r="R173" s="47"/>
      <c r="S173" s="47"/>
      <c r="T173" s="47"/>
      <c r="U173" s="47"/>
      <c r="V173" s="47"/>
      <c r="W173" s="47"/>
      <c r="X173" s="47"/>
      <c r="Y173" s="47"/>
      <c r="Z173" s="47"/>
      <c r="AA173" s="47"/>
      <c r="AB173" s="47"/>
    </row>
    <row r="174" spans="1:28" ht="15.75" customHeight="1">
      <c r="A174" s="1"/>
      <c r="B174" s="1"/>
      <c r="C174" s="2"/>
      <c r="D174" s="2"/>
      <c r="E174" s="2"/>
      <c r="F174" s="2"/>
      <c r="G174" s="3"/>
      <c r="H174" s="3"/>
      <c r="I174" s="3"/>
      <c r="J174" s="47"/>
      <c r="K174" s="47"/>
      <c r="L174" s="47"/>
      <c r="M174" s="47"/>
      <c r="N174" s="47"/>
      <c r="O174" s="47"/>
      <c r="P174" s="47"/>
      <c r="Q174" s="47"/>
      <c r="R174" s="47"/>
      <c r="S174" s="47"/>
      <c r="T174" s="47"/>
      <c r="U174" s="47"/>
      <c r="V174" s="47"/>
      <c r="W174" s="47"/>
      <c r="X174" s="47"/>
      <c r="Y174" s="47"/>
      <c r="Z174" s="47"/>
      <c r="AA174" s="47"/>
      <c r="AB174" s="47"/>
    </row>
    <row r="175" spans="1:28" ht="15.75" customHeight="1">
      <c r="A175" s="1"/>
      <c r="B175" s="1"/>
      <c r="C175" s="2"/>
      <c r="D175" s="2"/>
      <c r="E175" s="2"/>
      <c r="F175" s="2"/>
      <c r="G175" s="3"/>
      <c r="H175" s="3"/>
      <c r="I175" s="3"/>
      <c r="J175" s="47"/>
      <c r="K175" s="47"/>
      <c r="L175" s="47"/>
      <c r="M175" s="47"/>
      <c r="N175" s="47"/>
      <c r="O175" s="47"/>
      <c r="P175" s="47"/>
      <c r="Q175" s="47"/>
      <c r="R175" s="47"/>
      <c r="S175" s="47"/>
      <c r="T175" s="47"/>
      <c r="U175" s="47"/>
      <c r="V175" s="47"/>
      <c r="W175" s="47"/>
      <c r="X175" s="47"/>
      <c r="Y175" s="47"/>
      <c r="Z175" s="47"/>
      <c r="AA175" s="47"/>
      <c r="AB175" s="47"/>
    </row>
    <row r="176" spans="1:28" ht="15.75" customHeight="1">
      <c r="A176" s="1"/>
      <c r="B176" s="1"/>
      <c r="C176" s="2"/>
      <c r="D176" s="2"/>
      <c r="E176" s="2"/>
      <c r="F176" s="2"/>
      <c r="G176" s="3"/>
      <c r="H176" s="3"/>
      <c r="I176" s="3"/>
      <c r="J176" s="47"/>
      <c r="K176" s="47"/>
      <c r="L176" s="47"/>
      <c r="M176" s="47"/>
      <c r="N176" s="47"/>
      <c r="O176" s="47"/>
      <c r="P176" s="47"/>
      <c r="Q176" s="47"/>
      <c r="R176" s="47"/>
      <c r="S176" s="47"/>
      <c r="T176" s="47"/>
      <c r="U176" s="47"/>
      <c r="V176" s="47"/>
      <c r="W176" s="47"/>
      <c r="X176" s="47"/>
      <c r="Y176" s="47"/>
      <c r="Z176" s="47"/>
      <c r="AA176" s="47"/>
      <c r="AB176" s="47"/>
    </row>
    <row r="177" spans="1:28" ht="15.75" customHeight="1">
      <c r="A177" s="1"/>
      <c r="B177" s="1"/>
      <c r="C177" s="2"/>
      <c r="D177" s="2"/>
      <c r="E177" s="2"/>
      <c r="F177" s="2"/>
      <c r="G177" s="3"/>
      <c r="H177" s="3"/>
      <c r="I177" s="3"/>
      <c r="J177" s="47"/>
      <c r="K177" s="47"/>
      <c r="L177" s="47"/>
      <c r="M177" s="47"/>
      <c r="N177" s="47"/>
      <c r="O177" s="47"/>
      <c r="P177" s="47"/>
      <c r="Q177" s="47"/>
      <c r="R177" s="47"/>
      <c r="S177" s="47"/>
      <c r="T177" s="47"/>
      <c r="U177" s="47"/>
      <c r="V177" s="47"/>
      <c r="W177" s="47"/>
      <c r="X177" s="47"/>
      <c r="Y177" s="47"/>
      <c r="Z177" s="47"/>
      <c r="AA177" s="47"/>
      <c r="AB177" s="47"/>
    </row>
    <row r="178" spans="1:28" ht="15.75" customHeight="1">
      <c r="A178" s="1"/>
      <c r="B178" s="1"/>
      <c r="C178" s="2"/>
      <c r="D178" s="2"/>
      <c r="E178" s="2"/>
      <c r="F178" s="2"/>
      <c r="G178" s="3"/>
      <c r="H178" s="3"/>
      <c r="I178" s="3"/>
      <c r="J178" s="47"/>
      <c r="K178" s="47"/>
      <c r="L178" s="47"/>
      <c r="M178" s="47"/>
      <c r="N178" s="47"/>
      <c r="O178" s="47"/>
      <c r="P178" s="47"/>
      <c r="Q178" s="47"/>
      <c r="R178" s="47"/>
      <c r="S178" s="47"/>
      <c r="T178" s="47"/>
      <c r="U178" s="47"/>
      <c r="V178" s="47"/>
      <c r="W178" s="47"/>
      <c r="X178" s="47"/>
      <c r="Y178" s="47"/>
      <c r="Z178" s="47"/>
      <c r="AA178" s="47"/>
      <c r="AB178" s="47"/>
    </row>
    <row r="179" spans="1:28" ht="15.75" customHeight="1">
      <c r="A179" s="1"/>
      <c r="B179" s="1"/>
      <c r="C179" s="2"/>
      <c r="D179" s="2"/>
      <c r="E179" s="2"/>
      <c r="F179" s="2"/>
      <c r="G179" s="3"/>
      <c r="H179" s="3"/>
      <c r="I179" s="3"/>
      <c r="J179" s="47"/>
      <c r="K179" s="47"/>
      <c r="L179" s="47"/>
      <c r="M179" s="47"/>
      <c r="N179" s="47"/>
      <c r="O179" s="47"/>
      <c r="P179" s="47"/>
      <c r="Q179" s="47"/>
      <c r="R179" s="47"/>
      <c r="S179" s="47"/>
      <c r="T179" s="47"/>
      <c r="U179" s="47"/>
      <c r="V179" s="47"/>
      <c r="W179" s="47"/>
      <c r="X179" s="47"/>
      <c r="Y179" s="47"/>
      <c r="Z179" s="47"/>
      <c r="AA179" s="47"/>
      <c r="AB179" s="47"/>
    </row>
    <row r="180" spans="1:28" ht="15.75" customHeight="1">
      <c r="A180" s="1"/>
      <c r="B180" s="1"/>
      <c r="C180" s="2"/>
      <c r="D180" s="2"/>
      <c r="E180" s="2"/>
      <c r="F180" s="2"/>
      <c r="G180" s="3"/>
      <c r="H180" s="3"/>
      <c r="I180" s="3"/>
      <c r="J180" s="47"/>
      <c r="K180" s="47"/>
      <c r="L180" s="47"/>
      <c r="M180" s="47"/>
      <c r="N180" s="47"/>
      <c r="O180" s="47"/>
      <c r="P180" s="47"/>
      <c r="Q180" s="47"/>
      <c r="R180" s="47"/>
      <c r="S180" s="47"/>
      <c r="T180" s="47"/>
      <c r="U180" s="47"/>
      <c r="V180" s="47"/>
      <c r="W180" s="47"/>
      <c r="X180" s="47"/>
      <c r="Y180" s="47"/>
      <c r="Z180" s="47"/>
      <c r="AA180" s="47"/>
      <c r="AB180" s="47"/>
    </row>
    <row r="181" spans="1:28" ht="15.75" customHeight="1">
      <c r="A181" s="1"/>
      <c r="B181" s="1"/>
      <c r="C181" s="2"/>
      <c r="D181" s="2"/>
      <c r="E181" s="2"/>
      <c r="F181" s="2"/>
      <c r="G181" s="3"/>
      <c r="H181" s="3"/>
      <c r="I181" s="3"/>
      <c r="J181" s="47"/>
      <c r="K181" s="47"/>
      <c r="L181" s="47"/>
      <c r="M181" s="47"/>
      <c r="N181" s="47"/>
      <c r="O181" s="47"/>
      <c r="P181" s="47"/>
      <c r="Q181" s="47"/>
      <c r="R181" s="47"/>
      <c r="S181" s="47"/>
      <c r="T181" s="47"/>
      <c r="U181" s="47"/>
      <c r="V181" s="47"/>
      <c r="W181" s="47"/>
      <c r="X181" s="47"/>
      <c r="Y181" s="47"/>
      <c r="Z181" s="47"/>
      <c r="AA181" s="47"/>
      <c r="AB181" s="47"/>
    </row>
    <row r="182" spans="1:28" ht="15.75" customHeight="1">
      <c r="A182" s="1"/>
      <c r="B182" s="1"/>
      <c r="C182" s="2"/>
      <c r="D182" s="2"/>
      <c r="E182" s="2"/>
      <c r="F182" s="2"/>
      <c r="G182" s="3"/>
      <c r="H182" s="3"/>
      <c r="I182" s="3"/>
      <c r="J182" s="47"/>
      <c r="K182" s="47"/>
      <c r="L182" s="47"/>
      <c r="M182" s="47"/>
      <c r="N182" s="47"/>
      <c r="O182" s="47"/>
      <c r="P182" s="47"/>
      <c r="Q182" s="47"/>
      <c r="R182" s="47"/>
      <c r="S182" s="47"/>
      <c r="T182" s="47"/>
      <c r="U182" s="47"/>
      <c r="V182" s="47"/>
      <c r="W182" s="47"/>
      <c r="X182" s="47"/>
      <c r="Y182" s="47"/>
      <c r="Z182" s="47"/>
      <c r="AA182" s="47"/>
      <c r="AB182" s="47"/>
    </row>
    <row r="183" spans="1:28" ht="15.75" customHeight="1">
      <c r="A183" s="1"/>
      <c r="B183" s="1"/>
      <c r="C183" s="2"/>
      <c r="D183" s="2"/>
      <c r="E183" s="2"/>
      <c r="F183" s="2"/>
      <c r="G183" s="3"/>
      <c r="H183" s="3"/>
      <c r="I183" s="3"/>
      <c r="J183" s="47"/>
      <c r="K183" s="47"/>
      <c r="L183" s="47"/>
      <c r="M183" s="47"/>
      <c r="N183" s="47"/>
      <c r="O183" s="47"/>
      <c r="P183" s="47"/>
      <c r="Q183" s="47"/>
      <c r="R183" s="47"/>
      <c r="S183" s="47"/>
      <c r="T183" s="47"/>
      <c r="U183" s="47"/>
      <c r="V183" s="47"/>
      <c r="W183" s="47"/>
      <c r="X183" s="47"/>
      <c r="Y183" s="47"/>
      <c r="Z183" s="47"/>
      <c r="AA183" s="47"/>
      <c r="AB183" s="47"/>
    </row>
    <row r="184" spans="1:28" ht="15.75" customHeight="1">
      <c r="A184" s="1"/>
      <c r="B184" s="1"/>
      <c r="C184" s="2"/>
      <c r="D184" s="2"/>
      <c r="E184" s="2"/>
      <c r="F184" s="2"/>
      <c r="G184" s="3"/>
      <c r="H184" s="3"/>
      <c r="I184" s="3"/>
      <c r="J184" s="47"/>
      <c r="K184" s="47"/>
      <c r="L184" s="47"/>
      <c r="M184" s="47"/>
      <c r="N184" s="47"/>
      <c r="O184" s="47"/>
      <c r="P184" s="47"/>
      <c r="Q184" s="47"/>
      <c r="R184" s="47"/>
      <c r="S184" s="47"/>
      <c r="T184" s="47"/>
      <c r="U184" s="47"/>
      <c r="V184" s="47"/>
      <c r="W184" s="47"/>
      <c r="X184" s="47"/>
      <c r="Y184" s="47"/>
      <c r="Z184" s="47"/>
      <c r="AA184" s="47"/>
      <c r="AB184" s="47"/>
    </row>
    <row r="185" spans="1:28" ht="15.75" customHeight="1">
      <c r="A185" s="1"/>
      <c r="B185" s="1"/>
      <c r="C185" s="2"/>
      <c r="D185" s="2"/>
      <c r="E185" s="2"/>
      <c r="F185" s="2"/>
      <c r="G185" s="3"/>
      <c r="H185" s="3"/>
      <c r="I185" s="3"/>
      <c r="J185" s="47"/>
      <c r="K185" s="47"/>
      <c r="L185" s="47"/>
      <c r="M185" s="47"/>
      <c r="N185" s="47"/>
      <c r="O185" s="47"/>
      <c r="P185" s="47"/>
      <c r="Q185" s="47"/>
      <c r="R185" s="47"/>
      <c r="S185" s="47"/>
      <c r="T185" s="47"/>
      <c r="U185" s="47"/>
      <c r="V185" s="47"/>
      <c r="W185" s="47"/>
      <c r="X185" s="47"/>
      <c r="Y185" s="47"/>
      <c r="Z185" s="47"/>
      <c r="AA185" s="47"/>
      <c r="AB185" s="47"/>
    </row>
    <row r="186" spans="1:28" ht="15.75" customHeight="1">
      <c r="A186" s="1"/>
      <c r="B186" s="1"/>
      <c r="C186" s="2"/>
      <c r="D186" s="2"/>
      <c r="E186" s="2"/>
      <c r="F186" s="2"/>
      <c r="G186" s="3"/>
      <c r="H186" s="3"/>
      <c r="I186" s="3"/>
      <c r="J186" s="47"/>
      <c r="K186" s="47"/>
      <c r="L186" s="47"/>
      <c r="M186" s="47"/>
      <c r="N186" s="47"/>
      <c r="O186" s="47"/>
      <c r="P186" s="47"/>
      <c r="Q186" s="47"/>
      <c r="R186" s="47"/>
      <c r="S186" s="47"/>
      <c r="T186" s="47"/>
      <c r="U186" s="47"/>
      <c r="V186" s="47"/>
      <c r="W186" s="47"/>
      <c r="X186" s="47"/>
      <c r="Y186" s="47"/>
      <c r="Z186" s="47"/>
      <c r="AA186" s="47"/>
      <c r="AB186" s="47"/>
    </row>
    <row r="187" spans="1:28" ht="15.75" customHeight="1">
      <c r="A187" s="1"/>
      <c r="B187" s="1"/>
      <c r="C187" s="2"/>
      <c r="D187" s="2"/>
      <c r="E187" s="2"/>
      <c r="F187" s="2"/>
      <c r="G187" s="3"/>
      <c r="H187" s="3"/>
      <c r="I187" s="3"/>
      <c r="J187" s="47"/>
      <c r="K187" s="47"/>
      <c r="L187" s="47"/>
      <c r="M187" s="47"/>
      <c r="N187" s="47"/>
      <c r="O187" s="47"/>
      <c r="P187" s="47"/>
      <c r="Q187" s="47"/>
      <c r="R187" s="47"/>
      <c r="S187" s="47"/>
      <c r="T187" s="47"/>
      <c r="U187" s="47"/>
      <c r="V187" s="47"/>
      <c r="W187" s="47"/>
      <c r="X187" s="47"/>
      <c r="Y187" s="47"/>
      <c r="Z187" s="47"/>
      <c r="AA187" s="47"/>
      <c r="AB187" s="47"/>
    </row>
    <row r="188" spans="1:28" ht="15.75" customHeight="1">
      <c r="A188" s="1"/>
      <c r="B188" s="1"/>
      <c r="C188" s="2"/>
      <c r="D188" s="2"/>
      <c r="E188" s="2"/>
      <c r="F188" s="2"/>
      <c r="G188" s="3"/>
      <c r="H188" s="3"/>
      <c r="I188" s="3"/>
      <c r="J188" s="47"/>
      <c r="K188" s="47"/>
      <c r="L188" s="47"/>
      <c r="M188" s="47"/>
      <c r="N188" s="47"/>
      <c r="O188" s="47"/>
      <c r="P188" s="47"/>
      <c r="Q188" s="47"/>
      <c r="R188" s="47"/>
      <c r="S188" s="47"/>
      <c r="T188" s="47"/>
      <c r="U188" s="47"/>
      <c r="V188" s="47"/>
      <c r="W188" s="47"/>
      <c r="X188" s="47"/>
      <c r="Y188" s="47"/>
      <c r="Z188" s="47"/>
      <c r="AA188" s="47"/>
      <c r="AB188" s="47"/>
    </row>
    <row r="189" spans="1:28" ht="15.75" customHeight="1">
      <c r="A189" s="1"/>
      <c r="B189" s="1"/>
      <c r="C189" s="2"/>
      <c r="D189" s="2"/>
      <c r="E189" s="2"/>
      <c r="F189" s="2"/>
      <c r="G189" s="3"/>
      <c r="H189" s="3"/>
      <c r="I189" s="3"/>
      <c r="J189" s="47"/>
      <c r="K189" s="47"/>
      <c r="L189" s="47"/>
      <c r="M189" s="47"/>
      <c r="N189" s="47"/>
      <c r="O189" s="47"/>
      <c r="P189" s="47"/>
      <c r="Q189" s="47"/>
      <c r="R189" s="47"/>
      <c r="S189" s="47"/>
      <c r="T189" s="47"/>
      <c r="U189" s="47"/>
      <c r="V189" s="47"/>
      <c r="W189" s="47"/>
      <c r="X189" s="47"/>
      <c r="Y189" s="47"/>
      <c r="Z189" s="47"/>
      <c r="AA189" s="47"/>
      <c r="AB189" s="47"/>
    </row>
    <row r="190" spans="1:28" ht="15.75" customHeight="1">
      <c r="A190" s="1"/>
      <c r="B190" s="1"/>
      <c r="C190" s="2"/>
      <c r="D190" s="2"/>
      <c r="E190" s="2"/>
      <c r="F190" s="2"/>
      <c r="G190" s="3"/>
      <c r="H190" s="3"/>
      <c r="I190" s="3"/>
      <c r="J190" s="47"/>
      <c r="K190" s="47"/>
      <c r="L190" s="47"/>
      <c r="M190" s="47"/>
      <c r="N190" s="47"/>
      <c r="O190" s="47"/>
      <c r="P190" s="47"/>
      <c r="Q190" s="47"/>
      <c r="R190" s="47"/>
      <c r="S190" s="47"/>
      <c r="T190" s="47"/>
      <c r="U190" s="47"/>
      <c r="V190" s="47"/>
      <c r="W190" s="47"/>
      <c r="X190" s="47"/>
      <c r="Y190" s="47"/>
      <c r="Z190" s="47"/>
      <c r="AA190" s="47"/>
      <c r="AB190" s="47"/>
    </row>
    <row r="191" spans="1:28" ht="15.75" customHeight="1">
      <c r="A191" s="1"/>
      <c r="B191" s="1"/>
      <c r="C191" s="2"/>
      <c r="D191" s="2"/>
      <c r="E191" s="2"/>
      <c r="F191" s="2"/>
      <c r="G191" s="3"/>
      <c r="H191" s="3"/>
      <c r="I191" s="3"/>
      <c r="J191" s="47"/>
      <c r="K191" s="47"/>
      <c r="L191" s="47"/>
      <c r="M191" s="47"/>
      <c r="N191" s="47"/>
      <c r="O191" s="47"/>
      <c r="P191" s="47"/>
      <c r="Q191" s="47"/>
      <c r="R191" s="47"/>
      <c r="S191" s="47"/>
      <c r="T191" s="47"/>
      <c r="U191" s="47"/>
      <c r="V191" s="47"/>
      <c r="W191" s="47"/>
      <c r="X191" s="47"/>
      <c r="Y191" s="47"/>
      <c r="Z191" s="47"/>
      <c r="AA191" s="47"/>
      <c r="AB191" s="47"/>
    </row>
    <row r="192" spans="1:28" ht="15.75" customHeight="1">
      <c r="A192" s="1"/>
      <c r="B192" s="1"/>
      <c r="C192" s="2"/>
      <c r="D192" s="2"/>
      <c r="E192" s="2"/>
      <c r="F192" s="2"/>
      <c r="G192" s="3"/>
      <c r="H192" s="3"/>
      <c r="I192" s="3"/>
      <c r="J192" s="47"/>
      <c r="K192" s="47"/>
      <c r="L192" s="47"/>
      <c r="M192" s="47"/>
      <c r="N192" s="47"/>
      <c r="O192" s="47"/>
      <c r="P192" s="47"/>
      <c r="Q192" s="47"/>
      <c r="R192" s="47"/>
      <c r="S192" s="47"/>
      <c r="T192" s="47"/>
      <c r="U192" s="47"/>
      <c r="V192" s="47"/>
      <c r="W192" s="47"/>
      <c r="X192" s="47"/>
      <c r="Y192" s="47"/>
      <c r="Z192" s="47"/>
      <c r="AA192" s="47"/>
      <c r="AB192" s="47"/>
    </row>
    <row r="193" spans="1:28" ht="15.75" customHeight="1">
      <c r="A193" s="1"/>
      <c r="B193" s="1"/>
      <c r="C193" s="2"/>
      <c r="D193" s="2"/>
      <c r="E193" s="2"/>
      <c r="F193" s="2"/>
      <c r="G193" s="3"/>
      <c r="H193" s="3"/>
      <c r="I193" s="3"/>
      <c r="J193" s="47"/>
      <c r="K193" s="47"/>
      <c r="L193" s="47"/>
      <c r="M193" s="47"/>
      <c r="N193" s="47"/>
      <c r="O193" s="47"/>
      <c r="P193" s="47"/>
      <c r="Q193" s="47"/>
      <c r="R193" s="47"/>
      <c r="S193" s="47"/>
      <c r="T193" s="47"/>
      <c r="U193" s="47"/>
      <c r="V193" s="47"/>
      <c r="W193" s="47"/>
      <c r="X193" s="47"/>
      <c r="Y193" s="47"/>
      <c r="Z193" s="47"/>
      <c r="AA193" s="47"/>
      <c r="AB193" s="47"/>
    </row>
    <row r="194" spans="1:28" ht="15.75" customHeight="1">
      <c r="A194" s="1"/>
      <c r="B194" s="1"/>
      <c r="C194" s="2"/>
      <c r="D194" s="2"/>
      <c r="E194" s="2"/>
      <c r="F194" s="2"/>
      <c r="G194" s="3"/>
      <c r="H194" s="3"/>
      <c r="I194" s="3"/>
      <c r="J194" s="47"/>
      <c r="K194" s="47"/>
      <c r="L194" s="47"/>
      <c r="M194" s="47"/>
      <c r="N194" s="47"/>
      <c r="O194" s="47"/>
      <c r="P194" s="47"/>
      <c r="Q194" s="47"/>
      <c r="R194" s="47"/>
      <c r="S194" s="47"/>
      <c r="T194" s="47"/>
      <c r="U194" s="47"/>
      <c r="V194" s="47"/>
      <c r="W194" s="47"/>
      <c r="X194" s="47"/>
      <c r="Y194" s="47"/>
      <c r="Z194" s="47"/>
      <c r="AA194" s="47"/>
      <c r="AB194" s="47"/>
    </row>
    <row r="195" spans="1:28" ht="15.75" customHeight="1">
      <c r="A195" s="1"/>
      <c r="B195" s="1"/>
      <c r="C195" s="2"/>
      <c r="D195" s="2"/>
      <c r="E195" s="2"/>
      <c r="F195" s="2"/>
      <c r="G195" s="3"/>
      <c r="H195" s="3"/>
      <c r="I195" s="3"/>
      <c r="J195" s="47"/>
      <c r="K195" s="47"/>
      <c r="L195" s="47"/>
      <c r="M195" s="47"/>
      <c r="N195" s="47"/>
      <c r="O195" s="47"/>
      <c r="P195" s="47"/>
      <c r="Q195" s="47"/>
      <c r="R195" s="47"/>
      <c r="S195" s="47"/>
      <c r="T195" s="47"/>
      <c r="U195" s="47"/>
      <c r="V195" s="47"/>
      <c r="W195" s="47"/>
      <c r="X195" s="47"/>
      <c r="Y195" s="47"/>
      <c r="Z195" s="47"/>
      <c r="AA195" s="47"/>
      <c r="AB195" s="47"/>
    </row>
    <row r="196" spans="1:28" ht="15.75" customHeight="1">
      <c r="A196" s="1"/>
      <c r="B196" s="1"/>
      <c r="C196" s="2"/>
      <c r="D196" s="2"/>
      <c r="E196" s="2"/>
      <c r="F196" s="2"/>
      <c r="G196" s="3"/>
      <c r="H196" s="3"/>
      <c r="I196" s="3"/>
      <c r="J196" s="47"/>
      <c r="K196" s="47"/>
      <c r="L196" s="47"/>
      <c r="M196" s="47"/>
      <c r="N196" s="47"/>
      <c r="O196" s="47"/>
      <c r="P196" s="47"/>
      <c r="Q196" s="47"/>
      <c r="R196" s="47"/>
      <c r="S196" s="47"/>
      <c r="T196" s="47"/>
      <c r="U196" s="47"/>
      <c r="V196" s="47"/>
      <c r="W196" s="47"/>
      <c r="X196" s="47"/>
      <c r="Y196" s="47"/>
      <c r="Z196" s="47"/>
      <c r="AA196" s="47"/>
      <c r="AB196" s="47"/>
    </row>
    <row r="197" spans="1:28" ht="15.75" customHeight="1">
      <c r="A197" s="1"/>
      <c r="B197" s="1"/>
      <c r="C197" s="2"/>
      <c r="D197" s="2"/>
      <c r="E197" s="2"/>
      <c r="F197" s="2"/>
      <c r="G197" s="3"/>
      <c r="H197" s="3"/>
      <c r="I197" s="3"/>
      <c r="J197" s="47"/>
      <c r="K197" s="47"/>
      <c r="L197" s="47"/>
      <c r="M197" s="47"/>
      <c r="N197" s="47"/>
      <c r="O197" s="47"/>
      <c r="P197" s="47"/>
      <c r="Q197" s="47"/>
      <c r="R197" s="47"/>
      <c r="S197" s="47"/>
      <c r="T197" s="47"/>
      <c r="U197" s="47"/>
      <c r="V197" s="47"/>
      <c r="W197" s="47"/>
      <c r="X197" s="47"/>
      <c r="Y197" s="47"/>
      <c r="Z197" s="47"/>
      <c r="AA197" s="47"/>
      <c r="AB197" s="47"/>
    </row>
    <row r="198" spans="1:28" ht="15.75" customHeight="1">
      <c r="A198" s="1"/>
      <c r="B198" s="1"/>
      <c r="C198" s="2"/>
      <c r="D198" s="2"/>
      <c r="E198" s="2"/>
      <c r="F198" s="2"/>
      <c r="G198" s="3"/>
      <c r="H198" s="3"/>
      <c r="I198" s="3"/>
      <c r="J198" s="47"/>
      <c r="K198" s="47"/>
      <c r="L198" s="47"/>
      <c r="M198" s="47"/>
      <c r="N198" s="47"/>
      <c r="O198" s="47"/>
      <c r="P198" s="47"/>
      <c r="Q198" s="47"/>
      <c r="R198" s="47"/>
      <c r="S198" s="47"/>
      <c r="T198" s="47"/>
      <c r="U198" s="47"/>
      <c r="V198" s="47"/>
      <c r="W198" s="47"/>
      <c r="X198" s="47"/>
      <c r="Y198" s="47"/>
      <c r="Z198" s="47"/>
      <c r="AA198" s="47"/>
      <c r="AB198" s="47"/>
    </row>
    <row r="199" spans="1:28" ht="15.75" customHeight="1">
      <c r="A199" s="1"/>
      <c r="B199" s="1"/>
      <c r="C199" s="2"/>
      <c r="D199" s="2"/>
      <c r="E199" s="2"/>
      <c r="F199" s="2"/>
      <c r="G199" s="3"/>
      <c r="H199" s="3"/>
      <c r="I199" s="3"/>
      <c r="J199" s="47"/>
      <c r="K199" s="47"/>
      <c r="L199" s="47"/>
      <c r="M199" s="47"/>
      <c r="N199" s="47"/>
      <c r="O199" s="47"/>
      <c r="P199" s="47"/>
      <c r="Q199" s="47"/>
      <c r="R199" s="47"/>
      <c r="S199" s="47"/>
      <c r="T199" s="47"/>
      <c r="U199" s="47"/>
      <c r="V199" s="47"/>
      <c r="W199" s="47"/>
      <c r="X199" s="47"/>
      <c r="Y199" s="47"/>
      <c r="Z199" s="47"/>
      <c r="AA199" s="47"/>
      <c r="AB199" s="47"/>
    </row>
    <row r="200" spans="1:28" ht="15.75" customHeight="1">
      <c r="A200" s="1"/>
      <c r="B200" s="1"/>
      <c r="C200" s="2"/>
      <c r="D200" s="2"/>
      <c r="E200" s="2"/>
      <c r="F200" s="2"/>
      <c r="G200" s="3"/>
      <c r="H200" s="3"/>
      <c r="I200" s="3"/>
      <c r="J200" s="47"/>
      <c r="K200" s="47"/>
      <c r="L200" s="47"/>
      <c r="M200" s="47"/>
      <c r="N200" s="47"/>
      <c r="O200" s="47"/>
      <c r="P200" s="47"/>
      <c r="Q200" s="47"/>
      <c r="R200" s="47"/>
      <c r="S200" s="47"/>
      <c r="T200" s="47"/>
      <c r="U200" s="47"/>
      <c r="V200" s="47"/>
      <c r="W200" s="47"/>
      <c r="X200" s="47"/>
      <c r="Y200" s="47"/>
      <c r="Z200" s="47"/>
      <c r="AA200" s="47"/>
      <c r="AB200" s="47"/>
    </row>
    <row r="201" spans="1:28" ht="15.75" customHeight="1">
      <c r="A201" s="1"/>
      <c r="B201" s="1"/>
      <c r="C201" s="2"/>
      <c r="D201" s="2"/>
      <c r="E201" s="2"/>
      <c r="F201" s="2"/>
      <c r="G201" s="3"/>
      <c r="H201" s="3"/>
      <c r="I201" s="3"/>
      <c r="J201" s="47"/>
      <c r="K201" s="47"/>
      <c r="L201" s="47"/>
      <c r="M201" s="47"/>
      <c r="N201" s="47"/>
      <c r="O201" s="47"/>
      <c r="P201" s="47"/>
      <c r="Q201" s="47"/>
      <c r="R201" s="47"/>
      <c r="S201" s="47"/>
      <c r="T201" s="47"/>
      <c r="U201" s="47"/>
      <c r="V201" s="47"/>
      <c r="W201" s="47"/>
      <c r="X201" s="47"/>
      <c r="Y201" s="47"/>
      <c r="Z201" s="47"/>
      <c r="AA201" s="47"/>
      <c r="AB201" s="47"/>
    </row>
    <row r="202" spans="1:28" ht="15.75" customHeight="1">
      <c r="A202" s="1"/>
      <c r="B202" s="1"/>
      <c r="C202" s="2"/>
      <c r="D202" s="2"/>
      <c r="E202" s="2"/>
      <c r="F202" s="2"/>
      <c r="G202" s="3"/>
      <c r="H202" s="3"/>
      <c r="I202" s="3"/>
      <c r="J202" s="47"/>
      <c r="K202" s="47"/>
      <c r="L202" s="47"/>
      <c r="M202" s="47"/>
      <c r="N202" s="47"/>
      <c r="O202" s="47"/>
      <c r="P202" s="47"/>
      <c r="Q202" s="47"/>
      <c r="R202" s="47"/>
      <c r="S202" s="47"/>
      <c r="T202" s="47"/>
      <c r="U202" s="47"/>
      <c r="V202" s="47"/>
      <c r="W202" s="47"/>
      <c r="X202" s="47"/>
      <c r="Y202" s="47"/>
      <c r="Z202" s="47"/>
      <c r="AA202" s="47"/>
      <c r="AB202" s="47"/>
    </row>
    <row r="203" spans="1:28" ht="15.75" customHeight="1">
      <c r="A203" s="1"/>
      <c r="B203" s="1"/>
      <c r="C203" s="2"/>
      <c r="D203" s="2"/>
      <c r="E203" s="2"/>
      <c r="F203" s="2"/>
      <c r="G203" s="3"/>
      <c r="H203" s="3"/>
      <c r="I203" s="3"/>
      <c r="J203" s="47"/>
      <c r="K203" s="47"/>
      <c r="L203" s="47"/>
      <c r="M203" s="47"/>
      <c r="N203" s="47"/>
      <c r="O203" s="47"/>
      <c r="P203" s="47"/>
      <c r="Q203" s="47"/>
      <c r="R203" s="47"/>
      <c r="S203" s="47"/>
      <c r="T203" s="47"/>
      <c r="U203" s="47"/>
      <c r="V203" s="47"/>
      <c r="W203" s="47"/>
      <c r="X203" s="47"/>
      <c r="Y203" s="47"/>
      <c r="Z203" s="47"/>
      <c r="AA203" s="47"/>
      <c r="AB203" s="47"/>
    </row>
    <row r="204" spans="1:28" ht="15.75" customHeight="1">
      <c r="A204" s="1"/>
      <c r="B204" s="1"/>
      <c r="C204" s="2"/>
      <c r="D204" s="2"/>
      <c r="E204" s="2"/>
      <c r="F204" s="2"/>
      <c r="G204" s="3"/>
      <c r="H204" s="3"/>
      <c r="I204" s="3"/>
      <c r="J204" s="47"/>
      <c r="K204" s="47"/>
      <c r="L204" s="47"/>
      <c r="M204" s="47"/>
      <c r="N204" s="47"/>
      <c r="O204" s="47"/>
      <c r="P204" s="47"/>
      <c r="Q204" s="47"/>
      <c r="R204" s="47"/>
      <c r="S204" s="47"/>
      <c r="T204" s="47"/>
      <c r="U204" s="47"/>
      <c r="V204" s="47"/>
      <c r="W204" s="47"/>
      <c r="X204" s="47"/>
      <c r="Y204" s="47"/>
      <c r="Z204" s="47"/>
      <c r="AA204" s="47"/>
      <c r="AB204" s="47"/>
    </row>
    <row r="205" spans="1:28" ht="15.75" customHeight="1">
      <c r="A205" s="1"/>
      <c r="B205" s="1"/>
      <c r="C205" s="2"/>
      <c r="D205" s="2"/>
      <c r="E205" s="2"/>
      <c r="F205" s="2"/>
      <c r="G205" s="3"/>
      <c r="H205" s="3"/>
      <c r="I205" s="3"/>
      <c r="J205" s="47"/>
      <c r="K205" s="47"/>
      <c r="L205" s="47"/>
      <c r="M205" s="47"/>
      <c r="N205" s="47"/>
      <c r="O205" s="47"/>
      <c r="P205" s="47"/>
      <c r="Q205" s="47"/>
      <c r="R205" s="47"/>
      <c r="S205" s="47"/>
      <c r="T205" s="47"/>
      <c r="U205" s="47"/>
      <c r="V205" s="47"/>
      <c r="W205" s="47"/>
      <c r="X205" s="47"/>
      <c r="Y205" s="47"/>
      <c r="Z205" s="47"/>
      <c r="AA205" s="47"/>
      <c r="AB205" s="47"/>
    </row>
    <row r="206" spans="1:28" ht="15.75" customHeight="1">
      <c r="A206" s="1"/>
      <c r="B206" s="1"/>
      <c r="C206" s="2"/>
      <c r="D206" s="2"/>
      <c r="E206" s="2"/>
      <c r="F206" s="2"/>
      <c r="G206" s="3"/>
      <c r="H206" s="3"/>
      <c r="I206" s="3"/>
      <c r="J206" s="47"/>
      <c r="K206" s="47"/>
      <c r="L206" s="47"/>
      <c r="M206" s="47"/>
      <c r="N206" s="47"/>
      <c r="O206" s="47"/>
      <c r="P206" s="47"/>
      <c r="Q206" s="47"/>
      <c r="R206" s="47"/>
      <c r="S206" s="47"/>
      <c r="T206" s="47"/>
      <c r="U206" s="47"/>
      <c r="V206" s="47"/>
      <c r="W206" s="47"/>
      <c r="X206" s="47"/>
      <c r="Y206" s="47"/>
      <c r="Z206" s="47"/>
      <c r="AA206" s="47"/>
      <c r="AB206" s="47"/>
    </row>
    <row r="207" spans="1:28" ht="15.75" customHeight="1">
      <c r="A207" s="1"/>
      <c r="B207" s="1"/>
      <c r="C207" s="2"/>
      <c r="D207" s="2"/>
      <c r="E207" s="2"/>
      <c r="F207" s="2"/>
      <c r="G207" s="3"/>
      <c r="H207" s="3"/>
      <c r="I207" s="3"/>
      <c r="J207" s="47"/>
      <c r="K207" s="47"/>
      <c r="L207" s="47"/>
      <c r="M207" s="47"/>
      <c r="N207" s="47"/>
      <c r="O207" s="47"/>
      <c r="P207" s="47"/>
      <c r="Q207" s="47"/>
      <c r="R207" s="47"/>
      <c r="S207" s="47"/>
      <c r="T207" s="47"/>
      <c r="U207" s="47"/>
      <c r="V207" s="47"/>
      <c r="W207" s="47"/>
      <c r="X207" s="47"/>
      <c r="Y207" s="47"/>
      <c r="Z207" s="47"/>
      <c r="AA207" s="47"/>
      <c r="AB207" s="47"/>
    </row>
    <row r="208" spans="1:28" ht="15.75" customHeight="1">
      <c r="A208" s="1"/>
      <c r="B208" s="1"/>
      <c r="C208" s="2"/>
      <c r="D208" s="2"/>
      <c r="E208" s="2"/>
      <c r="F208" s="2"/>
      <c r="G208" s="3"/>
      <c r="H208" s="3"/>
      <c r="I208" s="3"/>
      <c r="J208" s="47"/>
      <c r="K208" s="47"/>
      <c r="L208" s="47"/>
      <c r="M208" s="47"/>
      <c r="N208" s="47"/>
      <c r="O208" s="47"/>
      <c r="P208" s="47"/>
      <c r="Q208" s="47"/>
      <c r="R208" s="47"/>
      <c r="S208" s="47"/>
      <c r="T208" s="47"/>
      <c r="U208" s="47"/>
      <c r="V208" s="47"/>
      <c r="W208" s="47"/>
      <c r="X208" s="47"/>
      <c r="Y208" s="47"/>
      <c r="Z208" s="47"/>
      <c r="AA208" s="47"/>
      <c r="AB208" s="47"/>
    </row>
    <row r="209" spans="1:28" ht="15.75" customHeight="1">
      <c r="A209" s="1"/>
      <c r="B209" s="1"/>
      <c r="C209" s="2"/>
      <c r="D209" s="2"/>
      <c r="E209" s="2"/>
      <c r="F209" s="2"/>
      <c r="G209" s="3"/>
      <c r="H209" s="3"/>
      <c r="I209" s="3"/>
      <c r="J209" s="47"/>
      <c r="K209" s="47"/>
      <c r="L209" s="47"/>
      <c r="M209" s="47"/>
      <c r="N209" s="47"/>
      <c r="O209" s="47"/>
      <c r="P209" s="47"/>
      <c r="Q209" s="47"/>
      <c r="R209" s="47"/>
      <c r="S209" s="47"/>
      <c r="T209" s="47"/>
      <c r="U209" s="47"/>
      <c r="V209" s="47"/>
      <c r="W209" s="47"/>
      <c r="X209" s="47"/>
      <c r="Y209" s="47"/>
      <c r="Z209" s="47"/>
      <c r="AA209" s="47"/>
      <c r="AB209" s="47"/>
    </row>
    <row r="210" spans="1:28" ht="15.75" customHeight="1">
      <c r="A210" s="1"/>
      <c r="B210" s="1"/>
      <c r="C210" s="2"/>
      <c r="D210" s="2"/>
      <c r="E210" s="2"/>
      <c r="F210" s="2"/>
      <c r="G210" s="3"/>
      <c r="H210" s="3"/>
      <c r="I210" s="3"/>
      <c r="J210" s="47"/>
      <c r="K210" s="47"/>
      <c r="L210" s="47"/>
      <c r="M210" s="47"/>
      <c r="N210" s="47"/>
      <c r="O210" s="47"/>
      <c r="P210" s="47"/>
      <c r="Q210" s="47"/>
      <c r="R210" s="47"/>
      <c r="S210" s="47"/>
      <c r="T210" s="47"/>
      <c r="U210" s="47"/>
      <c r="V210" s="47"/>
      <c r="W210" s="47"/>
      <c r="X210" s="47"/>
      <c r="Y210" s="47"/>
      <c r="Z210" s="47"/>
      <c r="AA210" s="47"/>
      <c r="AB210" s="47"/>
    </row>
    <row r="211" spans="1:28" ht="15.75" customHeight="1">
      <c r="A211" s="1"/>
      <c r="B211" s="1"/>
      <c r="C211" s="2"/>
      <c r="D211" s="2"/>
      <c r="E211" s="2"/>
      <c r="F211" s="2"/>
      <c r="G211" s="3"/>
      <c r="H211" s="3"/>
      <c r="I211" s="3"/>
      <c r="J211" s="47"/>
      <c r="K211" s="47"/>
      <c r="L211" s="47"/>
      <c r="M211" s="47"/>
      <c r="N211" s="47"/>
      <c r="O211" s="47"/>
      <c r="P211" s="47"/>
      <c r="Q211" s="47"/>
      <c r="R211" s="47"/>
      <c r="S211" s="47"/>
      <c r="T211" s="47"/>
      <c r="U211" s="47"/>
      <c r="V211" s="47"/>
      <c r="W211" s="47"/>
      <c r="X211" s="47"/>
      <c r="Y211" s="47"/>
      <c r="Z211" s="47"/>
      <c r="AA211" s="47"/>
      <c r="AB211" s="47"/>
    </row>
    <row r="212" spans="1:28" ht="15.75" customHeight="1">
      <c r="A212" s="1"/>
      <c r="B212" s="1"/>
      <c r="C212" s="2"/>
      <c r="D212" s="2"/>
      <c r="E212" s="2"/>
      <c r="F212" s="2"/>
      <c r="G212" s="3"/>
      <c r="H212" s="3"/>
      <c r="I212" s="3"/>
      <c r="J212" s="47"/>
      <c r="K212" s="47"/>
      <c r="L212" s="47"/>
      <c r="M212" s="47"/>
      <c r="N212" s="47"/>
      <c r="O212" s="47"/>
      <c r="P212" s="47"/>
      <c r="Q212" s="47"/>
      <c r="R212" s="47"/>
      <c r="S212" s="47"/>
      <c r="T212" s="47"/>
      <c r="U212" s="47"/>
      <c r="V212" s="47"/>
      <c r="W212" s="47"/>
      <c r="X212" s="47"/>
      <c r="Y212" s="47"/>
      <c r="Z212" s="47"/>
      <c r="AA212" s="47"/>
      <c r="AB212" s="47"/>
    </row>
    <row r="213" spans="1:28" ht="15.75" customHeight="1">
      <c r="A213" s="1"/>
      <c r="B213" s="1"/>
      <c r="C213" s="2"/>
      <c r="D213" s="2"/>
      <c r="E213" s="2"/>
      <c r="F213" s="2"/>
      <c r="G213" s="3"/>
      <c r="H213" s="3"/>
      <c r="I213" s="3"/>
      <c r="J213" s="47"/>
      <c r="K213" s="47"/>
      <c r="L213" s="47"/>
      <c r="M213" s="47"/>
      <c r="N213" s="47"/>
      <c r="O213" s="47"/>
      <c r="P213" s="47"/>
      <c r="Q213" s="47"/>
      <c r="R213" s="47"/>
      <c r="S213" s="47"/>
      <c r="T213" s="47"/>
      <c r="U213" s="47"/>
      <c r="V213" s="47"/>
      <c r="W213" s="47"/>
      <c r="X213" s="47"/>
      <c r="Y213" s="47"/>
      <c r="Z213" s="47"/>
      <c r="AA213" s="47"/>
      <c r="AB213" s="47"/>
    </row>
    <row r="214" spans="1:28" ht="15.75" customHeight="1">
      <c r="A214" s="1"/>
      <c r="B214" s="1"/>
      <c r="C214" s="2"/>
      <c r="D214" s="2"/>
      <c r="E214" s="2"/>
      <c r="F214" s="2"/>
      <c r="G214" s="3"/>
      <c r="H214" s="3"/>
      <c r="I214" s="3"/>
      <c r="J214" s="47"/>
      <c r="K214" s="47"/>
      <c r="L214" s="47"/>
      <c r="M214" s="47"/>
      <c r="N214" s="47"/>
      <c r="O214" s="47"/>
      <c r="P214" s="47"/>
      <c r="Q214" s="47"/>
      <c r="R214" s="47"/>
      <c r="S214" s="47"/>
      <c r="T214" s="47"/>
      <c r="U214" s="47"/>
      <c r="V214" s="47"/>
      <c r="W214" s="47"/>
      <c r="X214" s="47"/>
      <c r="Y214" s="47"/>
      <c r="Z214" s="47"/>
      <c r="AA214" s="47"/>
      <c r="AB214" s="47"/>
    </row>
    <row r="215" spans="1:28" ht="15.75" customHeight="1">
      <c r="A215" s="1"/>
      <c r="B215" s="1"/>
      <c r="C215" s="2"/>
      <c r="D215" s="2"/>
      <c r="E215" s="2"/>
      <c r="F215" s="2"/>
      <c r="G215" s="3"/>
      <c r="H215" s="3"/>
      <c r="I215" s="3"/>
      <c r="J215" s="47"/>
      <c r="K215" s="47"/>
      <c r="L215" s="47"/>
      <c r="M215" s="47"/>
      <c r="N215" s="47"/>
      <c r="O215" s="47"/>
      <c r="P215" s="47"/>
      <c r="Q215" s="47"/>
      <c r="R215" s="47"/>
      <c r="S215" s="47"/>
      <c r="T215" s="47"/>
      <c r="U215" s="47"/>
      <c r="V215" s="47"/>
      <c r="W215" s="47"/>
      <c r="X215" s="47"/>
      <c r="Y215" s="47"/>
      <c r="Z215" s="47"/>
      <c r="AA215" s="47"/>
      <c r="AB215" s="47"/>
    </row>
    <row r="216" spans="1:28" ht="15.75" customHeight="1">
      <c r="A216" s="1"/>
      <c r="B216" s="1"/>
      <c r="C216" s="2"/>
      <c r="D216" s="2"/>
      <c r="E216" s="2"/>
      <c r="F216" s="2"/>
      <c r="G216" s="3"/>
      <c r="H216" s="3"/>
      <c r="I216" s="3"/>
      <c r="J216" s="47"/>
      <c r="K216" s="47"/>
      <c r="L216" s="47"/>
      <c r="M216" s="47"/>
      <c r="N216" s="47"/>
      <c r="O216" s="47"/>
      <c r="P216" s="47"/>
      <c r="Q216" s="47"/>
      <c r="R216" s="47"/>
      <c r="S216" s="47"/>
      <c r="T216" s="47"/>
      <c r="U216" s="47"/>
      <c r="V216" s="47"/>
      <c r="W216" s="47"/>
      <c r="X216" s="47"/>
      <c r="Y216" s="47"/>
      <c r="Z216" s="47"/>
      <c r="AA216" s="47"/>
      <c r="AB216" s="47"/>
    </row>
    <row r="217" spans="1:28" ht="15.75" customHeight="1">
      <c r="A217" s="1"/>
      <c r="B217" s="1"/>
      <c r="C217" s="2"/>
      <c r="D217" s="2"/>
      <c r="E217" s="2"/>
      <c r="F217" s="2"/>
      <c r="G217" s="3"/>
      <c r="H217" s="3"/>
      <c r="I217" s="3"/>
      <c r="J217" s="47"/>
      <c r="K217" s="47"/>
      <c r="L217" s="47"/>
      <c r="M217" s="47"/>
      <c r="N217" s="47"/>
      <c r="O217" s="47"/>
      <c r="P217" s="47"/>
      <c r="Q217" s="47"/>
      <c r="R217" s="47"/>
      <c r="S217" s="47"/>
      <c r="T217" s="47"/>
      <c r="U217" s="47"/>
      <c r="V217" s="47"/>
      <c r="W217" s="47"/>
      <c r="X217" s="47"/>
      <c r="Y217" s="47"/>
      <c r="Z217" s="47"/>
      <c r="AA217" s="47"/>
      <c r="AB217" s="47"/>
    </row>
    <row r="218" spans="1:28" ht="15.75" customHeight="1">
      <c r="A218" s="1"/>
      <c r="B218" s="1"/>
      <c r="C218" s="2"/>
      <c r="D218" s="2"/>
      <c r="E218" s="2"/>
      <c r="F218" s="2"/>
      <c r="G218" s="3"/>
      <c r="H218" s="3"/>
      <c r="I218" s="3"/>
      <c r="J218" s="47"/>
      <c r="K218" s="47"/>
      <c r="L218" s="47"/>
      <c r="M218" s="47"/>
      <c r="N218" s="47"/>
      <c r="O218" s="47"/>
      <c r="P218" s="47"/>
      <c r="Q218" s="47"/>
      <c r="R218" s="47"/>
      <c r="S218" s="47"/>
      <c r="T218" s="47"/>
      <c r="U218" s="47"/>
      <c r="V218" s="47"/>
      <c r="W218" s="47"/>
      <c r="X218" s="47"/>
      <c r="Y218" s="47"/>
      <c r="Z218" s="47"/>
      <c r="AA218" s="47"/>
      <c r="AB218" s="47"/>
    </row>
    <row r="219" spans="1:28" ht="15.75" customHeight="1">
      <c r="A219" s="1"/>
      <c r="B219" s="1"/>
      <c r="C219" s="2"/>
      <c r="D219" s="2"/>
      <c r="E219" s="2"/>
      <c r="F219" s="2"/>
      <c r="G219" s="3"/>
      <c r="H219" s="3"/>
      <c r="I219" s="3"/>
      <c r="J219" s="47"/>
      <c r="K219" s="47"/>
      <c r="L219" s="47"/>
      <c r="M219" s="47"/>
      <c r="N219" s="47"/>
      <c r="O219" s="47"/>
      <c r="P219" s="47"/>
      <c r="Q219" s="47"/>
      <c r="R219" s="47"/>
      <c r="S219" s="47"/>
      <c r="T219" s="47"/>
      <c r="U219" s="47"/>
      <c r="V219" s="47"/>
      <c r="W219" s="47"/>
      <c r="X219" s="47"/>
      <c r="Y219" s="47"/>
      <c r="Z219" s="47"/>
      <c r="AA219" s="47"/>
      <c r="AB219" s="47"/>
    </row>
    <row r="220" spans="1:28" ht="15.75" customHeight="1">
      <c r="A220" s="1"/>
      <c r="B220" s="1"/>
      <c r="C220" s="2"/>
      <c r="D220" s="2"/>
      <c r="E220" s="2"/>
      <c r="F220" s="2"/>
      <c r="G220" s="3"/>
      <c r="H220" s="3"/>
      <c r="I220" s="3"/>
      <c r="J220" s="47"/>
      <c r="K220" s="47"/>
      <c r="L220" s="47"/>
      <c r="M220" s="47"/>
      <c r="N220" s="47"/>
      <c r="O220" s="47"/>
      <c r="P220" s="47"/>
      <c r="Q220" s="47"/>
      <c r="R220" s="47"/>
      <c r="S220" s="47"/>
      <c r="T220" s="47"/>
      <c r="U220" s="47"/>
      <c r="V220" s="47"/>
      <c r="W220" s="47"/>
      <c r="X220" s="47"/>
      <c r="Y220" s="47"/>
      <c r="Z220" s="47"/>
      <c r="AA220" s="47"/>
      <c r="AB220" s="47"/>
    </row>
    <row r="221" spans="1:28"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row>
    <row r="222" spans="1:28"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row>
    <row r="223" spans="1:28"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row>
    <row r="224" spans="1:28"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row>
    <row r="225" spans="1:28"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row>
    <row r="228" spans="1:28"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row>
    <row r="229" spans="1:28"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row>
    <row r="230" spans="1:28"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row>
    <row r="231" spans="1:28"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row>
    <row r="232" spans="1:28"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row>
    <row r="233" spans="1:28"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row>
    <row r="234" spans="1:28"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row>
    <row r="235" spans="1:28"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row>
    <row r="236" spans="1:28"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row>
    <row r="237" spans="1:28"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row>
    <row r="238" spans="1:28"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row>
    <row r="239" spans="1:28"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row>
    <row r="240" spans="1:28"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row>
    <row r="241" spans="1:28"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row>
    <row r="242" spans="1:28"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row>
    <row r="243" spans="1:28"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row>
    <row r="244" spans="1:28"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row>
    <row r="245" spans="1:28"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row>
    <row r="246" spans="1:28"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row>
    <row r="247" spans="1:28"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row>
    <row r="248" spans="1:28"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row>
    <row r="249" spans="1:28"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row>
    <row r="250" spans="1:28"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row>
    <row r="251" spans="1:28"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row>
    <row r="252" spans="1:28"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row>
    <row r="253" spans="1:28"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row>
    <row r="254" spans="1:28"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row>
    <row r="255" spans="1:28"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row>
    <row r="256" spans="1:28"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row>
    <row r="257" spans="1:28"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row>
    <row r="258" spans="1:28"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row>
    <row r="259" spans="1:28"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row>
    <row r="260" spans="1:28"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row>
    <row r="261" spans="1:28"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row>
    <row r="262" spans="1:28"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row>
    <row r="263" spans="1:28"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row>
    <row r="264" spans="1:28"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row>
    <row r="265" spans="1:28"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row>
    <row r="266" spans="1:28"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row>
    <row r="267" spans="1:28"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row>
    <row r="268" spans="1:28"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row>
    <row r="269" spans="1:28"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row>
    <row r="270" spans="1:28"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row>
    <row r="271" spans="1:28"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row>
    <row r="272" spans="1:28"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row>
    <row r="273" spans="1:28"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row>
    <row r="274" spans="1:28"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row>
    <row r="275" spans="1:28"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row>
    <row r="276" spans="1:28"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row>
    <row r="277" spans="1:28"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row>
    <row r="278" spans="1:28"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row>
    <row r="279" spans="1:28"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row>
    <row r="280" spans="1:28"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row>
    <row r="281" spans="1:28"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row>
    <row r="282" spans="1:28"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row>
    <row r="283" spans="1:28"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row>
    <row r="284" spans="1:28"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row>
    <row r="285" spans="1:28"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row>
    <row r="286" spans="1:28"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row>
    <row r="287" spans="1:28"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row>
    <row r="288" spans="1:28"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row>
    <row r="289" spans="1:28"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row>
    <row r="290" spans="1:28"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row>
    <row r="291" spans="1:28"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row>
    <row r="292" spans="1:28"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row>
    <row r="293" spans="1:28"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row>
    <row r="294" spans="1:28"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row>
    <row r="295" spans="1:28"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row>
    <row r="296" spans="1:28"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row>
    <row r="297" spans="1:28"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row>
    <row r="298" spans="1:28"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row>
    <row r="299" spans="1:28"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row>
    <row r="300" spans="1:28"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row>
    <row r="301" spans="1:28"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row>
    <row r="302" spans="1:28"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row>
    <row r="303" spans="1:28"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row>
    <row r="304" spans="1:28"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row>
    <row r="305" spans="1:28"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row>
    <row r="306" spans="1:28"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row>
    <row r="307" spans="1:28"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row>
    <row r="308" spans="1:28"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row>
    <row r="309" spans="1:28"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row>
    <row r="310" spans="1:28"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row>
    <row r="311" spans="1:28"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row>
    <row r="312" spans="1:28"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row>
    <row r="313" spans="1:28"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row>
    <row r="314" spans="1:28"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row>
    <row r="315" spans="1:28"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row>
    <row r="316" spans="1:28"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row>
    <row r="317" spans="1:28"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row>
    <row r="318" spans="1:28"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row>
    <row r="319" spans="1:28"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row>
    <row r="320" spans="1:28"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row>
    <row r="321" spans="1:28"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row>
    <row r="322" spans="1:28"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row>
    <row r="323" spans="1:28"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row>
    <row r="324" spans="1:28"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row>
    <row r="325" spans="1:28"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row>
    <row r="326" spans="1:28"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row>
    <row r="327" spans="1:28"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row>
    <row r="328" spans="1:28"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row>
    <row r="329" spans="1:28"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row>
    <row r="330" spans="1:28"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row>
    <row r="331" spans="1:28"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row>
    <row r="332" spans="1:28"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row>
    <row r="333" spans="1:28"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row>
    <row r="334" spans="1:28"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row>
    <row r="335" spans="1:28"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row>
    <row r="336" spans="1:28"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row>
    <row r="337" spans="1:28"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row>
    <row r="338" spans="1:28"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row>
    <row r="339" spans="1:28"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row>
    <row r="340" spans="1:28"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row>
    <row r="341" spans="1:28"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row>
    <row r="342" spans="1:28"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row>
    <row r="343" spans="1:28"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row>
    <row r="344" spans="1:28"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row>
    <row r="345" spans="1:28"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row>
    <row r="346" spans="1:28"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row>
    <row r="347" spans="1:28"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row>
    <row r="348" spans="1:28"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row>
    <row r="349" spans="1:28"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row>
    <row r="350" spans="1:28"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row>
    <row r="351" spans="1:28"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row>
    <row r="352" spans="1:28"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row>
    <row r="353" spans="1:28"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row>
    <row r="354" spans="1:28"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row>
    <row r="355" spans="1:28"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row>
    <row r="356" spans="1:28"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row>
    <row r="357" spans="1:28"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row>
    <row r="358" spans="1:28"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row>
    <row r="359" spans="1:28"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row>
    <row r="360" spans="1:28"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row>
    <row r="361" spans="1:28"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row>
    <row r="362" spans="1:28"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row>
    <row r="363" spans="1:28"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row>
    <row r="364" spans="1:28"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row>
    <row r="365" spans="1:28"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row>
    <row r="366" spans="1:28"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row>
    <row r="367" spans="1:28"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row>
    <row r="368" spans="1:28"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row>
    <row r="369" spans="1:28"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row>
    <row r="370" spans="1:28"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row>
    <row r="371" spans="1:28"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row>
    <row r="372" spans="1:28"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row>
    <row r="373" spans="1:28"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row>
    <row r="374" spans="1:28"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row>
    <row r="375" spans="1:28"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row>
    <row r="376" spans="1:28"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row>
    <row r="377" spans="1:28"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row>
    <row r="378" spans="1:28"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row>
    <row r="379" spans="1:28"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row>
    <row r="380" spans="1:28"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row>
    <row r="381" spans="1:28"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row>
    <row r="382" spans="1:28"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row>
    <row r="383" spans="1:28"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row>
    <row r="384" spans="1:28"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row>
    <row r="385" spans="1:28"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row>
    <row r="386" spans="1:28"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row>
    <row r="387" spans="1:28"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row>
    <row r="388" spans="1:28"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row>
    <row r="389" spans="1:28"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row>
    <row r="390" spans="1:28"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row>
    <row r="391" spans="1:28"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row>
    <row r="392" spans="1:28"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row>
    <row r="393" spans="1:28"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row>
    <row r="394" spans="1:28"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row>
    <row r="395" spans="1:28"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row>
    <row r="396" spans="1:28"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row>
    <row r="397" spans="1:28"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row>
    <row r="398" spans="1:28"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row>
    <row r="399" spans="1:28"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row>
    <row r="400" spans="1:28"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row>
    <row r="401" spans="1:28"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row>
    <row r="402" spans="1:28"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row>
    <row r="403" spans="1:28"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row>
    <row r="404" spans="1:28"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row>
    <row r="405" spans="1:28"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row>
    <row r="406" spans="1:28"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row>
    <row r="407" spans="1:28"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row>
    <row r="408" spans="1:28"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row>
    <row r="409" spans="1:28"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row>
    <row r="410" spans="1:28"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row>
    <row r="411" spans="1:28"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row>
    <row r="412" spans="1:28"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row>
    <row r="413" spans="1:28"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row>
    <row r="414" spans="1:28"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row>
    <row r="415" spans="1:28"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row>
    <row r="416" spans="1:28"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row>
    <row r="417" spans="1:28"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row>
    <row r="418" spans="1:28"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row>
    <row r="419" spans="1:28"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row>
    <row r="420" spans="1:28"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row>
    <row r="421" spans="1:28"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row>
    <row r="422" spans="1:28"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row>
    <row r="423" spans="1:28"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row>
    <row r="424" spans="1:28"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row>
    <row r="425" spans="1:28"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row>
    <row r="426" spans="1:28"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row>
    <row r="427" spans="1:28"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row>
    <row r="428" spans="1:28"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row>
    <row r="429" spans="1:28"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row>
    <row r="430" spans="1:28"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row>
    <row r="431" spans="1:28"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row>
    <row r="432" spans="1:28"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row>
    <row r="433" spans="1:28"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row>
    <row r="434" spans="1:28"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row>
    <row r="435" spans="1:28"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row>
    <row r="436" spans="1:28"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row>
    <row r="437" spans="1:28"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row>
    <row r="438" spans="1:28"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row>
    <row r="439" spans="1:28"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row>
    <row r="440" spans="1:28"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row>
    <row r="441" spans="1:28"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row>
    <row r="442" spans="1:28"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row>
    <row r="443" spans="1:28"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row>
    <row r="444" spans="1:28"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row>
    <row r="445" spans="1:28"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row>
    <row r="446" spans="1:28"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row>
    <row r="447" spans="1:28"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row>
    <row r="448" spans="1:28"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row>
    <row r="449" spans="1:28"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row>
    <row r="450" spans="1:28"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row>
    <row r="451" spans="1:28"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row>
    <row r="452" spans="1:28"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row>
    <row r="453" spans="1:28"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row>
    <row r="454" spans="1:28"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row>
    <row r="455" spans="1:28"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row>
    <row r="456" spans="1:28"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row>
    <row r="457" spans="1:28"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row>
    <row r="458" spans="1:28"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row>
    <row r="459" spans="1:28"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row>
    <row r="460" spans="1:28"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row>
    <row r="461" spans="1:28"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row>
    <row r="462" spans="1:28"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row>
    <row r="463" spans="1:28"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row>
    <row r="464" spans="1:28"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row>
    <row r="465" spans="1:28"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row>
    <row r="466" spans="1:28"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row>
    <row r="467" spans="1:28"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row>
    <row r="468" spans="1:28"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row>
    <row r="469" spans="1:28"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row>
    <row r="470" spans="1:28"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row>
    <row r="471" spans="1:28"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row>
    <row r="472" spans="1:28"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row>
    <row r="473" spans="1:28"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row>
    <row r="474" spans="1:28"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row>
    <row r="475" spans="1:28"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row>
    <row r="476" spans="1:28"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row>
    <row r="477" spans="1:28"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row>
    <row r="478" spans="1:28"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row>
    <row r="479" spans="1:28"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row>
    <row r="480" spans="1:28"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row>
    <row r="481" spans="1:28"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row>
    <row r="482" spans="1:28"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row>
    <row r="483" spans="1:28"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row>
    <row r="484" spans="1:28"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row>
    <row r="485" spans="1:28"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row>
    <row r="486" spans="1:28"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row>
    <row r="487" spans="1:28"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row>
    <row r="488" spans="1:28"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row>
    <row r="489" spans="1:28"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row>
    <row r="490" spans="1:28"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row>
    <row r="491" spans="1:28"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row>
    <row r="492" spans="1:28"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row>
    <row r="493" spans="1:28"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row>
    <row r="494" spans="1:28"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row>
    <row r="495" spans="1:28"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row>
    <row r="496" spans="1:28"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row>
    <row r="497" spans="1:28"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row>
    <row r="498" spans="1:28"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row>
    <row r="499" spans="1:28"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row>
    <row r="500" spans="1:28"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row>
    <row r="501" spans="1:28"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row>
    <row r="502" spans="1:28"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row>
    <row r="503" spans="1:28"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row>
    <row r="504" spans="1:28"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row>
    <row r="505" spans="1:28"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row>
    <row r="506" spans="1:28"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row>
    <row r="507" spans="1:28"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row>
    <row r="508" spans="1:28"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row>
    <row r="509" spans="1:28"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row>
    <row r="510" spans="1:28"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row>
    <row r="511" spans="1:28"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row>
    <row r="512" spans="1:28"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row>
    <row r="513" spans="1:28"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row>
    <row r="514" spans="1:28"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row>
    <row r="515" spans="1:28"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row>
    <row r="516" spans="1:28"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row>
    <row r="517" spans="1:28"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row>
    <row r="518" spans="1:28"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row>
    <row r="519" spans="1:28"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row>
    <row r="520" spans="1:28"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row>
    <row r="521" spans="1:28"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row>
    <row r="522" spans="1:28"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row>
    <row r="523" spans="1:28"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row>
    <row r="524" spans="1:28"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row>
    <row r="525" spans="1:28"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row>
    <row r="526" spans="1:28"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row>
    <row r="527" spans="1:28"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row>
    <row r="528" spans="1:28"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row>
    <row r="529" spans="1:28"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row>
    <row r="530" spans="1:28"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row>
    <row r="531" spans="1:28"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row>
    <row r="532" spans="1:28"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row>
    <row r="533" spans="1:28"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row>
    <row r="534" spans="1:28"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row>
    <row r="535" spans="1:28"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row>
    <row r="536" spans="1:28"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row>
    <row r="537" spans="1:28"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row>
    <row r="538" spans="1:28"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row>
    <row r="539" spans="1:28"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row>
    <row r="540" spans="1:28"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row>
    <row r="541" spans="1:28"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row>
    <row r="542" spans="1:28"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row>
    <row r="543" spans="1:28"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row>
    <row r="544" spans="1:28"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row>
    <row r="545" spans="1:28"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row>
    <row r="546" spans="1:28"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row>
    <row r="547" spans="1:28"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row>
    <row r="548" spans="1:28"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row>
    <row r="549" spans="1:28"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row>
    <row r="550" spans="1:28"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row>
    <row r="551" spans="1:28"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row>
    <row r="552" spans="1:28"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row>
    <row r="553" spans="1:28"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row>
    <row r="554" spans="1:28"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row>
    <row r="555" spans="1:28"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row>
    <row r="556" spans="1:28"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row>
    <row r="557" spans="1:28"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row>
    <row r="558" spans="1:28"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row>
    <row r="559" spans="1:28"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row>
    <row r="560" spans="1:28"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row>
    <row r="561" spans="1:28"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row>
    <row r="562" spans="1:28"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row>
    <row r="563" spans="1:28"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row>
    <row r="564" spans="1:28"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row>
    <row r="565" spans="1:28"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row>
    <row r="566" spans="1:28"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row>
    <row r="567" spans="1:28"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row>
    <row r="568" spans="1:28"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row>
    <row r="569" spans="1:28"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row>
    <row r="570" spans="1:28"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row>
    <row r="571" spans="1:28"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row>
    <row r="572" spans="1:28"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row>
    <row r="573" spans="1:28"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row>
    <row r="574" spans="1:28"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row>
    <row r="575" spans="1:28"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row>
    <row r="576" spans="1:28"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row>
    <row r="577" spans="1:28"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row>
    <row r="578" spans="1:28"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row>
    <row r="579" spans="1:28"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row>
    <row r="580" spans="1:28"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row>
    <row r="581" spans="1:28"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row>
    <row r="582" spans="1:28"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row>
    <row r="583" spans="1:28"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row>
    <row r="584" spans="1:28"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row>
    <row r="585" spans="1:28"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row>
    <row r="586" spans="1:28"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row>
    <row r="587" spans="1:28"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row>
    <row r="588" spans="1:28"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row>
    <row r="589" spans="1:28"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row>
    <row r="590" spans="1:28"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row>
    <row r="591" spans="1:28"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row>
    <row r="592" spans="1:28"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row>
    <row r="593" spans="1:28"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row>
    <row r="594" spans="1:28"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row>
    <row r="595" spans="1:28"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row>
    <row r="596" spans="1:28"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row>
    <row r="597" spans="1:28"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row>
    <row r="598" spans="1:28"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row>
    <row r="599" spans="1:28"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row>
    <row r="600" spans="1:28"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row>
    <row r="601" spans="1:28"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row>
    <row r="602" spans="1:28"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row>
    <row r="603" spans="1:28"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row>
    <row r="604" spans="1:28"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row>
    <row r="605" spans="1:28"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row>
    <row r="606" spans="1:28"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row>
    <row r="607" spans="1:28"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row>
    <row r="608" spans="1:28"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row>
    <row r="609" spans="1:28"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row>
    <row r="610" spans="1:28"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row>
    <row r="611" spans="1:28"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row>
    <row r="612" spans="1:28"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row>
    <row r="613" spans="1:28"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row>
    <row r="614" spans="1:28"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row>
    <row r="615" spans="1:28"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row>
    <row r="616" spans="1:28"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row>
    <row r="617" spans="1:28"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row>
    <row r="618" spans="1:28"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row>
    <row r="619" spans="1:28"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row>
    <row r="620" spans="1:28"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row>
    <row r="621" spans="1:28"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row>
    <row r="622" spans="1:28"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row>
    <row r="623" spans="1:28"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row>
    <row r="624" spans="1:28"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row>
    <row r="625" spans="1:28"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row>
    <row r="626" spans="1:28"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row>
    <row r="627" spans="1:28"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row>
    <row r="628" spans="1:28"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row>
    <row r="629" spans="1:28"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row>
    <row r="630" spans="1:28"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row>
    <row r="631" spans="1:28"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row>
    <row r="632" spans="1:28"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row>
    <row r="633" spans="1:28"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row>
    <row r="634" spans="1:28"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row>
    <row r="635" spans="1:28"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row>
    <row r="636" spans="1:28"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row>
    <row r="637" spans="1:28"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row>
    <row r="638" spans="1:28"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row>
    <row r="639" spans="1:28"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row>
    <row r="640" spans="1:28"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row>
    <row r="641" spans="1:28"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row>
    <row r="642" spans="1:28"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row>
    <row r="643" spans="1:28"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row>
    <row r="644" spans="1:28"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row>
    <row r="645" spans="1:28"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row>
    <row r="646" spans="1:28"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row>
    <row r="647" spans="1:28"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row>
    <row r="648" spans="1:28"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row>
    <row r="649" spans="1:28"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row>
    <row r="650" spans="1:28"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row>
    <row r="651" spans="1:28"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row>
    <row r="652" spans="1:28"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row>
    <row r="653" spans="1:28"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row>
    <row r="654" spans="1:28"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row>
    <row r="655" spans="1:28"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row>
    <row r="656" spans="1:28"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row>
    <row r="657" spans="1:28"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row>
    <row r="658" spans="1:28"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row>
    <row r="659" spans="1:28"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row>
    <row r="660" spans="1:28"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row>
    <row r="661" spans="1:28"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row>
    <row r="662" spans="1:28"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row>
    <row r="663" spans="1:28"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row>
    <row r="664" spans="1:28"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row>
    <row r="665" spans="1:28"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row>
    <row r="666" spans="1:28"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row>
    <row r="667" spans="1:28"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row>
    <row r="668" spans="1:28"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row>
    <row r="669" spans="1:28"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row>
    <row r="670" spans="1:28"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row>
    <row r="671" spans="1:28"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row>
    <row r="672" spans="1:28"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row>
    <row r="673" spans="1:28"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row>
    <row r="674" spans="1:28"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row>
    <row r="675" spans="1:28"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row>
    <row r="676" spans="1:28"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row>
    <row r="677" spans="1:28"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row>
    <row r="678" spans="1:28"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row>
    <row r="679" spans="1:28"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row>
    <row r="680" spans="1:28"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row>
    <row r="681" spans="1:28"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row>
    <row r="682" spans="1:28"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row>
    <row r="683" spans="1:28"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row>
    <row r="684" spans="1:28"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row>
    <row r="685" spans="1:28"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row>
    <row r="686" spans="1:28"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row>
    <row r="687" spans="1:28"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row>
    <row r="688" spans="1:28"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row>
    <row r="689" spans="1:28"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row>
    <row r="690" spans="1:28"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row>
    <row r="691" spans="1:28"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row>
    <row r="692" spans="1:28"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row>
    <row r="693" spans="1:28"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row>
    <row r="694" spans="1:28"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row>
    <row r="695" spans="1:28"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row>
    <row r="696" spans="1:28"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row>
    <row r="697" spans="1:28"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row>
    <row r="698" spans="1:28"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row>
    <row r="699" spans="1:28"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row>
    <row r="700" spans="1:28"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row>
    <row r="701" spans="1:28"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row>
    <row r="702" spans="1:28"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row>
    <row r="703" spans="1:28"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row>
    <row r="704" spans="1:28"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row>
    <row r="705" spans="1:28"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row>
    <row r="706" spans="1:28"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row>
    <row r="707" spans="1:28"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row>
    <row r="708" spans="1:28"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row>
    <row r="709" spans="1:28"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row>
    <row r="710" spans="1:28"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row>
    <row r="711" spans="1:28"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row>
    <row r="712" spans="1:28"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row>
    <row r="713" spans="1:28"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row>
    <row r="714" spans="1:28"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row>
    <row r="715" spans="1:28"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row>
    <row r="716" spans="1:28"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row>
    <row r="717" spans="1:28"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row>
    <row r="718" spans="1:28"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row>
    <row r="719" spans="1:28"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row>
    <row r="720" spans="1:28"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row>
    <row r="721" spans="1:28"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row>
    <row r="722" spans="1:28"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row>
    <row r="723" spans="1:28"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row>
    <row r="724" spans="1:28"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row>
    <row r="725" spans="1:28"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row>
    <row r="726" spans="1:28"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row>
    <row r="727" spans="1:28"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row>
    <row r="728" spans="1:28"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row>
    <row r="729" spans="1:28"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row>
    <row r="730" spans="1:28"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row>
    <row r="731" spans="1:28"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row>
    <row r="732" spans="1:28"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row>
    <row r="733" spans="1:28"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row>
    <row r="734" spans="1:28"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row>
    <row r="735" spans="1:28"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row>
    <row r="736" spans="1:28"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row>
    <row r="737" spans="1:28"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row>
    <row r="738" spans="1:28"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row>
    <row r="739" spans="1:28"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row>
    <row r="740" spans="1:28"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row>
    <row r="741" spans="1:28"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row>
    <row r="742" spans="1:28"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row>
    <row r="743" spans="1:28"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row>
    <row r="744" spans="1:28"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row>
    <row r="745" spans="1:28"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row>
    <row r="746" spans="1:28"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row>
    <row r="747" spans="1:28"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row>
    <row r="748" spans="1:28"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row>
    <row r="749" spans="1:28"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row>
    <row r="750" spans="1:28"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row>
    <row r="751" spans="1:28"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row>
    <row r="752" spans="1:28"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row>
    <row r="753" spans="1:28"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row>
    <row r="754" spans="1:28"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row>
    <row r="755" spans="1:28"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row>
    <row r="756" spans="1:28"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row>
    <row r="757" spans="1:28"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row>
    <row r="758" spans="1:28"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row>
    <row r="759" spans="1:28"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row>
    <row r="760" spans="1:28"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row>
    <row r="761" spans="1:28"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row>
    <row r="762" spans="1:28"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row>
    <row r="763" spans="1:28"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row>
    <row r="764" spans="1:28"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row>
    <row r="765" spans="1:28"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row>
    <row r="766" spans="1:28"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row>
    <row r="767" spans="1:28"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row>
    <row r="768" spans="1:28"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row>
    <row r="769" spans="1:28"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row>
    <row r="770" spans="1:28"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row>
    <row r="771" spans="1:28"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row>
    <row r="772" spans="1:28"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row>
    <row r="773" spans="1:28"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row>
    <row r="774" spans="1:28"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row>
    <row r="775" spans="1:28"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row>
    <row r="776" spans="1:28"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row>
    <row r="777" spans="1:28"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row>
    <row r="778" spans="1:28"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row>
    <row r="779" spans="1:28"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row>
    <row r="780" spans="1:28"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row>
    <row r="781" spans="1:28"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row>
    <row r="782" spans="1:28"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row>
    <row r="783" spans="1:28"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row>
    <row r="784" spans="1:28"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row>
    <row r="785" spans="1:28"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row>
    <row r="786" spans="1:28"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row>
    <row r="787" spans="1:28"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row>
    <row r="788" spans="1:28"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row>
    <row r="789" spans="1:28"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row>
    <row r="790" spans="1:28"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row>
    <row r="791" spans="1:28"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row>
    <row r="792" spans="1:28"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row>
    <row r="793" spans="1:28"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row>
    <row r="794" spans="1:28"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row>
    <row r="795" spans="1:28"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row>
    <row r="796" spans="1:28"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row>
    <row r="797" spans="1:28"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row>
    <row r="798" spans="1:28"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row>
    <row r="799" spans="1:28"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row>
    <row r="800" spans="1:28"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row>
    <row r="801" spans="1:28"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row>
    <row r="802" spans="1:28"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row>
    <row r="803" spans="1:28"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row>
    <row r="804" spans="1:28"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row>
    <row r="805" spans="1:28"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row>
    <row r="806" spans="1:28"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row>
    <row r="807" spans="1:28"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row>
    <row r="808" spans="1:28"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row>
    <row r="809" spans="1:28"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row>
    <row r="810" spans="1:28"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row>
    <row r="811" spans="1:28"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row>
    <row r="812" spans="1:28"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row>
    <row r="813" spans="1:28"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row>
    <row r="814" spans="1:28"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row>
    <row r="815" spans="1:28"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row>
    <row r="816" spans="1:28"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row>
    <row r="817" spans="1:28"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row>
    <row r="818" spans="1:28"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row>
    <row r="819" spans="1:28"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row>
    <row r="820" spans="1:28"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row>
    <row r="821" spans="1:28"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row>
    <row r="822" spans="1:28"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row>
    <row r="823" spans="1:28"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row>
    <row r="824" spans="1:28"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row>
    <row r="825" spans="1:28"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row>
    <row r="826" spans="1:28"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row>
    <row r="827" spans="1:28"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row>
    <row r="828" spans="1:28"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row>
    <row r="829" spans="1:28"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row>
    <row r="830" spans="1:28"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row>
    <row r="831" spans="1:28"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row>
    <row r="832" spans="1:28"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row>
    <row r="833" spans="1:28"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row>
    <row r="834" spans="1:28"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row>
    <row r="835" spans="1:28"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row>
    <row r="836" spans="1:28"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row>
    <row r="837" spans="1:28"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row>
    <row r="838" spans="1:28"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row>
    <row r="839" spans="1:28"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row>
    <row r="840" spans="1:28"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row>
    <row r="841" spans="1:28"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row>
    <row r="842" spans="1:28"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row>
    <row r="843" spans="1:28"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row>
    <row r="844" spans="1:28"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row>
    <row r="845" spans="1:28"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row>
    <row r="846" spans="1:28"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row>
    <row r="847" spans="1:28"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row>
    <row r="848" spans="1:28"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row>
    <row r="849" spans="1:28"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row>
    <row r="850" spans="1:28"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row>
    <row r="851" spans="1:28"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row>
    <row r="852" spans="1:28"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row>
    <row r="853" spans="1:28"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row>
    <row r="854" spans="1:28"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row>
    <row r="855" spans="1:28"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row>
    <row r="856" spans="1:28"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row>
    <row r="857" spans="1:28"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row>
    <row r="858" spans="1:28"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row>
    <row r="859" spans="1:28"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row>
    <row r="860" spans="1:28"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row>
    <row r="861" spans="1:28"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row>
    <row r="862" spans="1:28"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row>
    <row r="863" spans="1:28"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row>
    <row r="864" spans="1:28"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row>
    <row r="865" spans="1:28"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row>
    <row r="866" spans="1:28"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row>
    <row r="867" spans="1:28"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row>
    <row r="868" spans="1:28"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row>
    <row r="869" spans="1:28"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row>
    <row r="870" spans="1:28"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row>
    <row r="871" spans="1:28"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row>
    <row r="872" spans="1:28"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row>
    <row r="873" spans="1:28"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row>
    <row r="874" spans="1:28"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row>
    <row r="875" spans="1:28"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row>
    <row r="876" spans="1:28"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row>
    <row r="877" spans="1:28"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row>
    <row r="878" spans="1:28"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row>
    <row r="879" spans="1:28"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row>
    <row r="880" spans="1:28"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row>
    <row r="881" spans="1:28"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row>
    <row r="882" spans="1:28"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row>
    <row r="883" spans="1:28"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row>
    <row r="884" spans="1:28"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row>
    <row r="885" spans="1:28"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row>
    <row r="886" spans="1:28"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row>
    <row r="887" spans="1:28"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row>
    <row r="888" spans="1:28"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row>
    <row r="889" spans="1:28"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row>
    <row r="890" spans="1:28"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row>
    <row r="891" spans="1:28"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row>
    <row r="892" spans="1:28"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row>
    <row r="893" spans="1:28"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row>
    <row r="894" spans="1:28"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row>
    <row r="895" spans="1:28"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row>
    <row r="896" spans="1:28"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row>
    <row r="897" spans="1:28"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row>
    <row r="898" spans="1:28"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row>
    <row r="899" spans="1:28"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row>
    <row r="900" spans="1:28"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row>
    <row r="901" spans="1:28"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row>
    <row r="902" spans="1:28"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row>
    <row r="903" spans="1:28"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row>
    <row r="904" spans="1:28"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row>
    <row r="905" spans="1:28"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row>
    <row r="906" spans="1:28"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row>
    <row r="907" spans="1:28"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row>
    <row r="908" spans="1:28"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row>
    <row r="909" spans="1:28"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row>
    <row r="910" spans="1:28"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row>
    <row r="911" spans="1:28"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row>
    <row r="912" spans="1:28"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row>
    <row r="913" spans="1:28"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row>
    <row r="914" spans="1:28"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row>
    <row r="915" spans="1:28"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row>
    <row r="916" spans="1:28"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row>
    <row r="917" spans="1:28"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row>
    <row r="918" spans="1:28"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row>
    <row r="919" spans="1:28"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row>
    <row r="920" spans="1:28"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row>
    <row r="921" spans="1:28"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row>
    <row r="922" spans="1:28"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row>
    <row r="923" spans="1:28"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row>
    <row r="924" spans="1:28"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row>
    <row r="925" spans="1:28"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row>
    <row r="926" spans="1:28"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row>
    <row r="927" spans="1:28"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row>
    <row r="928" spans="1:28"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row>
    <row r="929" spans="1:28"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row>
    <row r="930" spans="1:28"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row>
    <row r="931" spans="1:28"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row>
    <row r="932" spans="1:28"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row>
    <row r="933" spans="1:28"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row>
    <row r="934" spans="1:28"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row>
    <row r="935" spans="1:28"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row>
    <row r="936" spans="1:28"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row>
    <row r="937" spans="1:28"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row>
    <row r="938" spans="1:28"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row>
    <row r="939" spans="1:28"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row>
    <row r="940" spans="1:28"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row>
    <row r="941" spans="1:28"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row>
    <row r="942" spans="1:28"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row>
    <row r="943" spans="1:28"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row>
    <row r="944" spans="1:28"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row>
    <row r="945" spans="1:28"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row>
    <row r="946" spans="1:28"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row>
    <row r="947" spans="1:28"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row>
    <row r="948" spans="1:28"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row>
    <row r="949" spans="1:28"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row>
    <row r="950" spans="1:28"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row>
    <row r="951" spans="1:28"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row>
    <row r="952" spans="1:28"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row>
    <row r="953" spans="1:28"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row>
    <row r="954" spans="1:28"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row>
    <row r="955" spans="1:28"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row>
    <row r="956" spans="1:28"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row>
    <row r="957" spans="1:28"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row>
    <row r="958" spans="1:28"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row>
    <row r="959" spans="1:28"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row>
    <row r="960" spans="1:28"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row>
    <row r="961" spans="1:28"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row>
    <row r="962" spans="1:28"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row>
    <row r="963" spans="1:28"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row>
    <row r="964" spans="1:28"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row>
    <row r="965" spans="1:28"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row>
    <row r="966" spans="1:28"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row>
    <row r="967" spans="1:28"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row>
    <row r="968" spans="1:28"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row>
    <row r="969" spans="1:28"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row>
    <row r="970" spans="1:28"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row>
    <row r="971" spans="1:28"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row>
    <row r="972" spans="1:28"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row>
    <row r="973" spans="1:28"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row>
    <row r="974" spans="1:28"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row>
    <row r="975" spans="1:28"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row>
    <row r="976" spans="1:28"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row>
    <row r="977" spans="1:28"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row>
    <row r="978" spans="1:28"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row>
    <row r="979" spans="1:28"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row>
    <row r="980" spans="1:28"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row>
    <row r="981" spans="1:28"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row>
    <row r="982" spans="1:28"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row>
    <row r="983" spans="1:28"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row>
    <row r="984" spans="1:28"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row>
    <row r="985" spans="1:28"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row>
    <row r="986" spans="1:28"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row>
    <row r="987" spans="1:28"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row>
    <row r="988" spans="1:28"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row>
    <row r="989" spans="1:28"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row>
    <row r="990" spans="1:28"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row>
    <row r="991" spans="1:28"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row>
    <row r="992" spans="1:28"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row>
    <row r="993" spans="1:28"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row>
    <row r="994" spans="1:28"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row>
    <row r="995" spans="1:28"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row>
    <row r="996" spans="1:28"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row>
    <row r="997" spans="1:28"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row>
    <row r="998" spans="1:28"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row>
    <row r="999" spans="1:28"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row>
    <row r="1000" spans="1:28"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row>
  </sheetData>
  <mergeCells count="7">
    <mergeCell ref="A8:I8"/>
    <mergeCell ref="A19:I19"/>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Z1000"/>
  <sheetViews>
    <sheetView topLeftCell="A9" workbookViewId="0">
      <selection activeCell="I11" sqref="I11"/>
    </sheetView>
  </sheetViews>
  <sheetFormatPr defaultColWidth="14.3984375" defaultRowHeight="15" customHeight="1"/>
  <cols>
    <col min="1" max="1" width="23.73046875" customWidth="1"/>
    <col min="2" max="2" width="10.3984375" customWidth="1"/>
    <col min="3" max="3" width="23" customWidth="1"/>
    <col min="4" max="4" width="17" customWidth="1"/>
    <col min="5" max="5" width="16" customWidth="1"/>
    <col min="6" max="6" width="26.3984375" customWidth="1"/>
    <col min="7" max="7" width="9" customWidth="1"/>
    <col min="8" max="8" width="10.73046875" customWidth="1"/>
  </cols>
  <sheetData>
    <row r="1" spans="1:26" ht="14.25">
      <c r="A1" s="1"/>
      <c r="B1" s="1"/>
      <c r="C1" s="2"/>
      <c r="D1" s="2"/>
      <c r="E1" s="2"/>
      <c r="F1" s="2"/>
      <c r="G1" s="2"/>
      <c r="H1" s="3"/>
      <c r="I1" s="47"/>
      <c r="J1" s="47"/>
      <c r="K1" s="47"/>
      <c r="L1" s="47"/>
      <c r="M1" s="47"/>
      <c r="N1" s="47"/>
      <c r="O1" s="47"/>
      <c r="P1" s="47"/>
      <c r="Q1" s="47"/>
      <c r="R1" s="47"/>
      <c r="S1" s="47"/>
      <c r="T1" s="47"/>
      <c r="U1" s="47"/>
      <c r="V1" s="47"/>
      <c r="W1" s="47"/>
      <c r="X1" s="47"/>
      <c r="Y1" s="47"/>
      <c r="Z1" s="47"/>
    </row>
    <row r="2" spans="1:26" ht="15.75" customHeight="1">
      <c r="A2" s="766" t="s">
        <v>372</v>
      </c>
      <c r="B2" s="718"/>
      <c r="C2" s="718"/>
      <c r="D2" s="718"/>
      <c r="E2" s="718"/>
      <c r="F2" s="718"/>
      <c r="G2" s="718"/>
      <c r="H2" s="718"/>
      <c r="I2" s="47"/>
      <c r="J2" s="47"/>
      <c r="K2" s="47"/>
      <c r="L2" s="47"/>
      <c r="M2" s="47"/>
      <c r="N2" s="47"/>
      <c r="O2" s="47"/>
      <c r="P2" s="47"/>
      <c r="Q2" s="47"/>
      <c r="R2" s="47"/>
      <c r="S2" s="47"/>
      <c r="T2" s="47"/>
      <c r="U2" s="47"/>
      <c r="V2" s="47"/>
      <c r="W2" s="47"/>
      <c r="X2" s="47"/>
      <c r="Y2" s="47"/>
      <c r="Z2" s="47"/>
    </row>
    <row r="3" spans="1:26" ht="15.75" customHeight="1">
      <c r="A3" s="5"/>
      <c r="B3" s="5"/>
      <c r="C3" s="5"/>
      <c r="D3" s="5"/>
      <c r="E3" s="5"/>
      <c r="F3" s="5"/>
      <c r="G3" s="5"/>
      <c r="H3" s="5"/>
      <c r="I3" s="47"/>
      <c r="J3" s="47"/>
      <c r="K3" s="47"/>
      <c r="L3" s="47"/>
      <c r="M3" s="47"/>
      <c r="N3" s="47"/>
      <c r="O3" s="47"/>
      <c r="P3" s="47"/>
      <c r="Q3" s="47"/>
      <c r="R3" s="47"/>
      <c r="S3" s="47"/>
      <c r="T3" s="47"/>
      <c r="U3" s="47"/>
      <c r="V3" s="47"/>
      <c r="W3" s="47"/>
      <c r="X3" s="47"/>
      <c r="Y3" s="47"/>
      <c r="Z3" s="47"/>
    </row>
    <row r="4" spans="1:26" ht="14.25">
      <c r="A4" s="729" t="s">
        <v>130</v>
      </c>
      <c r="B4" s="718"/>
      <c r="C4" s="718"/>
      <c r="D4" s="718"/>
      <c r="E4" s="718"/>
      <c r="F4" s="718"/>
      <c r="G4" s="718"/>
      <c r="H4" s="718"/>
      <c r="I4" s="47"/>
      <c r="J4" s="47"/>
      <c r="K4" s="47"/>
      <c r="L4" s="47"/>
      <c r="M4" s="47"/>
      <c r="N4" s="47"/>
      <c r="O4" s="47"/>
      <c r="P4" s="47"/>
      <c r="Q4" s="47"/>
      <c r="R4" s="47"/>
      <c r="S4" s="47"/>
      <c r="T4" s="47"/>
      <c r="U4" s="47"/>
      <c r="V4" s="47"/>
      <c r="W4" s="47"/>
      <c r="X4" s="47"/>
      <c r="Y4" s="47"/>
      <c r="Z4" s="47"/>
    </row>
    <row r="5" spans="1:26" ht="14.1" customHeight="1">
      <c r="A5" s="729" t="s">
        <v>224</v>
      </c>
      <c r="B5" s="718"/>
      <c r="C5" s="718"/>
      <c r="D5" s="718"/>
      <c r="E5" s="718"/>
      <c r="F5" s="718"/>
      <c r="G5" s="718"/>
      <c r="H5" s="718"/>
      <c r="I5" s="47"/>
      <c r="J5" s="47"/>
      <c r="K5" s="47"/>
      <c r="L5" s="47"/>
      <c r="M5" s="47"/>
      <c r="N5" s="47"/>
      <c r="O5" s="47"/>
      <c r="P5" s="47"/>
      <c r="Q5" s="47"/>
      <c r="R5" s="47"/>
      <c r="S5" s="47"/>
      <c r="T5" s="47"/>
      <c r="U5" s="47"/>
      <c r="V5" s="47"/>
      <c r="W5" s="47"/>
      <c r="X5" s="47"/>
      <c r="Y5" s="47"/>
      <c r="Z5" s="47"/>
    </row>
    <row r="6" spans="1:26" ht="13.5" customHeight="1">
      <c r="A6" s="729" t="s">
        <v>225</v>
      </c>
      <c r="B6" s="718"/>
      <c r="C6" s="718"/>
      <c r="D6" s="718"/>
      <c r="E6" s="718"/>
      <c r="F6" s="718"/>
      <c r="G6" s="718"/>
      <c r="H6" s="718"/>
      <c r="I6" s="47"/>
      <c r="J6" s="47"/>
      <c r="K6" s="47"/>
      <c r="L6" s="47"/>
      <c r="M6" s="47"/>
      <c r="N6" s="47"/>
      <c r="O6" s="47"/>
      <c r="P6" s="47"/>
      <c r="Q6" s="47"/>
      <c r="R6" s="47"/>
      <c r="S6" s="47"/>
      <c r="T6" s="47"/>
      <c r="U6" s="47"/>
      <c r="V6" s="47"/>
      <c r="W6" s="47"/>
      <c r="X6" s="47"/>
      <c r="Y6" s="47"/>
      <c r="Z6" s="47"/>
    </row>
    <row r="7" spans="1:26" ht="13.35" customHeight="1">
      <c r="A7" s="729" t="s">
        <v>226</v>
      </c>
      <c r="B7" s="718"/>
      <c r="C7" s="718"/>
      <c r="D7" s="718"/>
      <c r="E7" s="718"/>
      <c r="F7" s="718"/>
      <c r="G7" s="718"/>
      <c r="H7" s="718"/>
      <c r="I7" s="47"/>
      <c r="J7" s="47"/>
      <c r="K7" s="47"/>
      <c r="L7" s="47"/>
      <c r="M7" s="47"/>
      <c r="N7" s="47"/>
      <c r="O7" s="47"/>
      <c r="P7" s="47"/>
      <c r="Q7" s="47"/>
      <c r="R7" s="47"/>
      <c r="S7" s="47"/>
      <c r="T7" s="47"/>
      <c r="U7" s="47"/>
      <c r="V7" s="47"/>
      <c r="W7" s="47"/>
      <c r="X7" s="47"/>
      <c r="Y7" s="47"/>
      <c r="Z7" s="47"/>
    </row>
    <row r="8" spans="1:26" ht="15.6" customHeight="1">
      <c r="A8" s="729" t="s">
        <v>227</v>
      </c>
      <c r="B8" s="718"/>
      <c r="C8" s="718"/>
      <c r="D8" s="718"/>
      <c r="E8" s="718"/>
      <c r="F8" s="718"/>
      <c r="G8" s="718"/>
      <c r="H8" s="718"/>
      <c r="I8" s="47"/>
      <c r="J8" s="47"/>
      <c r="K8" s="47"/>
      <c r="L8" s="47"/>
      <c r="M8" s="47"/>
      <c r="N8" s="47"/>
      <c r="O8" s="47"/>
      <c r="P8" s="47"/>
      <c r="Q8" s="47"/>
      <c r="R8" s="47"/>
      <c r="S8" s="47"/>
      <c r="T8" s="47"/>
      <c r="U8" s="47"/>
      <c r="V8" s="47"/>
      <c r="W8" s="47"/>
      <c r="X8" s="47"/>
      <c r="Y8" s="47"/>
      <c r="Z8" s="47"/>
    </row>
    <row r="9" spans="1:26" ht="372.75" customHeight="1">
      <c r="A9" s="729" t="s">
        <v>228</v>
      </c>
      <c r="B9" s="718"/>
      <c r="C9" s="718"/>
      <c r="D9" s="718"/>
      <c r="E9" s="718"/>
      <c r="F9" s="718"/>
      <c r="G9" s="718"/>
      <c r="H9" s="718"/>
      <c r="I9" s="47"/>
      <c r="J9" s="47"/>
      <c r="K9" s="47"/>
      <c r="L9" s="47"/>
      <c r="M9" s="47"/>
      <c r="N9" s="47"/>
      <c r="O9" s="47"/>
      <c r="P9" s="47"/>
      <c r="Q9" s="47"/>
      <c r="R9" s="47"/>
      <c r="S9" s="47"/>
      <c r="T9" s="47"/>
      <c r="U9" s="47"/>
      <c r="V9" s="47"/>
      <c r="W9" s="47"/>
      <c r="X9" s="47"/>
      <c r="Y9" s="47"/>
      <c r="Z9" s="47"/>
    </row>
    <row r="10" spans="1:26" ht="14.25">
      <c r="A10" s="7"/>
      <c r="B10" s="7"/>
      <c r="C10" s="8"/>
      <c r="D10" s="8"/>
      <c r="E10" s="8"/>
      <c r="F10" s="8"/>
      <c r="G10" s="8"/>
      <c r="H10" s="8"/>
      <c r="I10" s="47"/>
      <c r="J10" s="47"/>
      <c r="K10" s="47"/>
      <c r="L10" s="47"/>
      <c r="M10" s="47"/>
      <c r="N10" s="47"/>
      <c r="O10" s="47"/>
      <c r="P10" s="47"/>
      <c r="Q10" s="47"/>
      <c r="R10" s="47"/>
      <c r="S10" s="47"/>
      <c r="T10" s="47"/>
      <c r="U10" s="47"/>
      <c r="V10" s="47"/>
      <c r="W10" s="47"/>
      <c r="X10" s="47"/>
      <c r="Y10" s="47"/>
      <c r="Z10" s="47"/>
    </row>
    <row r="11" spans="1:26" ht="38.25" customHeight="1">
      <c r="A11" s="34" t="s">
        <v>135</v>
      </c>
      <c r="B11" s="34" t="s">
        <v>85</v>
      </c>
      <c r="C11" s="34" t="s">
        <v>136</v>
      </c>
      <c r="D11" s="34" t="s">
        <v>137</v>
      </c>
      <c r="E11" s="34" t="s">
        <v>138</v>
      </c>
      <c r="F11" s="34" t="s">
        <v>139</v>
      </c>
      <c r="G11" s="11" t="s">
        <v>71</v>
      </c>
      <c r="H11" s="11" t="s">
        <v>57</v>
      </c>
      <c r="I11" s="129" t="s">
        <v>393</v>
      </c>
      <c r="J11" s="47"/>
      <c r="K11" s="47"/>
      <c r="L11" s="47"/>
      <c r="M11" s="47"/>
      <c r="N11" s="47"/>
      <c r="O11" s="47"/>
      <c r="P11" s="47"/>
      <c r="Q11" s="47"/>
      <c r="R11" s="47"/>
      <c r="S11" s="47"/>
      <c r="T11" s="47"/>
      <c r="U11" s="47"/>
      <c r="V11" s="47"/>
      <c r="W11" s="47"/>
      <c r="X11" s="47"/>
      <c r="Y11" s="47"/>
      <c r="Z11" s="47"/>
    </row>
    <row r="12" spans="1:26" ht="14.25">
      <c r="A12" s="12"/>
      <c r="B12" s="12"/>
      <c r="C12" s="12"/>
      <c r="D12" s="12"/>
      <c r="E12" s="58"/>
      <c r="F12" s="21"/>
      <c r="G12" s="21"/>
      <c r="H12" s="59"/>
      <c r="I12" s="47"/>
      <c r="J12" s="47"/>
      <c r="K12" s="47"/>
      <c r="L12" s="47"/>
      <c r="M12" s="47"/>
      <c r="N12" s="47"/>
      <c r="O12" s="47"/>
      <c r="P12" s="47"/>
      <c r="Q12" s="47"/>
      <c r="R12" s="47"/>
      <c r="S12" s="47"/>
      <c r="T12" s="47"/>
      <c r="U12" s="47"/>
      <c r="V12" s="47"/>
      <c r="W12" s="47"/>
      <c r="X12" s="47"/>
      <c r="Y12" s="47"/>
      <c r="Z12" s="47"/>
    </row>
    <row r="13" spans="1:26" ht="14.25">
      <c r="A13" s="12"/>
      <c r="B13" s="21"/>
      <c r="C13" s="13"/>
      <c r="D13" s="13"/>
      <c r="E13" s="60"/>
      <c r="F13" s="21"/>
      <c r="G13" s="21"/>
      <c r="H13" s="45"/>
      <c r="I13" s="47"/>
      <c r="J13" s="47"/>
      <c r="K13" s="47"/>
      <c r="L13" s="47"/>
      <c r="M13" s="47"/>
      <c r="N13" s="47"/>
      <c r="O13" s="47"/>
      <c r="P13" s="47"/>
      <c r="Q13" s="47"/>
      <c r="R13" s="47"/>
      <c r="S13" s="47"/>
      <c r="T13" s="47"/>
      <c r="U13" s="47"/>
      <c r="V13" s="47"/>
      <c r="W13" s="47"/>
      <c r="X13" s="47"/>
      <c r="Y13" s="47"/>
      <c r="Z13" s="47"/>
    </row>
    <row r="14" spans="1:26" ht="14.25">
      <c r="A14" s="12"/>
      <c r="B14" s="21"/>
      <c r="C14" s="13"/>
      <c r="D14" s="13"/>
      <c r="E14" s="60"/>
      <c r="F14" s="21"/>
      <c r="G14" s="21"/>
      <c r="H14" s="45"/>
      <c r="I14" s="47"/>
      <c r="J14" s="47"/>
      <c r="K14" s="47"/>
      <c r="L14" s="47"/>
      <c r="M14" s="47"/>
      <c r="N14" s="47"/>
      <c r="O14" s="47"/>
      <c r="P14" s="47"/>
      <c r="Q14" s="47"/>
      <c r="R14" s="47"/>
      <c r="S14" s="47"/>
      <c r="T14" s="47"/>
      <c r="U14" s="47"/>
      <c r="V14" s="47"/>
      <c r="W14" s="47"/>
      <c r="X14" s="47"/>
      <c r="Y14" s="47"/>
      <c r="Z14" s="47"/>
    </row>
    <row r="15" spans="1:26" ht="14.25">
      <c r="A15" s="12"/>
      <c r="B15" s="21"/>
      <c r="C15" s="13"/>
      <c r="D15" s="13"/>
      <c r="E15" s="21"/>
      <c r="F15" s="21"/>
      <c r="G15" s="21"/>
      <c r="H15" s="45"/>
      <c r="I15" s="47"/>
      <c r="J15" s="47"/>
      <c r="K15" s="47"/>
      <c r="L15" s="47"/>
      <c r="M15" s="47"/>
      <c r="N15" s="47"/>
      <c r="O15" s="47"/>
      <c r="P15" s="47"/>
      <c r="Q15" s="47"/>
      <c r="R15" s="47"/>
      <c r="S15" s="47"/>
      <c r="T15" s="47"/>
      <c r="U15" s="47"/>
      <c r="V15" s="47"/>
      <c r="W15" s="47"/>
      <c r="X15" s="47"/>
      <c r="Y15" s="47"/>
      <c r="Z15" s="47"/>
    </row>
    <row r="16" spans="1:26" ht="14.25">
      <c r="A16" s="12"/>
      <c r="B16" s="21"/>
      <c r="C16" s="13"/>
      <c r="D16" s="13"/>
      <c r="E16" s="21"/>
      <c r="F16" s="21"/>
      <c r="G16" s="21"/>
      <c r="H16" s="45"/>
      <c r="I16" s="47"/>
      <c r="J16" s="47"/>
      <c r="K16" s="47"/>
      <c r="L16" s="47"/>
      <c r="M16" s="47"/>
      <c r="N16" s="47"/>
      <c r="O16" s="47"/>
      <c r="P16" s="47"/>
      <c r="Q16" s="47"/>
      <c r="R16" s="47"/>
      <c r="S16" s="47"/>
      <c r="T16" s="47"/>
      <c r="U16" s="47"/>
      <c r="V16" s="47"/>
      <c r="W16" s="47"/>
      <c r="X16" s="47"/>
      <c r="Y16" s="47"/>
      <c r="Z16" s="47"/>
    </row>
    <row r="17" spans="1:26" ht="14.25">
      <c r="A17" s="30" t="s">
        <v>58</v>
      </c>
      <c r="B17" s="30"/>
      <c r="C17" s="2"/>
      <c r="D17" s="2"/>
      <c r="E17" s="2"/>
      <c r="F17" s="2"/>
      <c r="G17" s="2"/>
      <c r="H17" s="61">
        <f>SUM(H12:H16)</f>
        <v>0</v>
      </c>
      <c r="I17" s="47"/>
      <c r="J17" s="47"/>
      <c r="K17" s="47"/>
      <c r="L17" s="47"/>
      <c r="M17" s="47"/>
      <c r="N17" s="47"/>
      <c r="O17" s="47"/>
      <c r="P17" s="47"/>
      <c r="Q17" s="47"/>
      <c r="R17" s="47"/>
      <c r="S17" s="47"/>
      <c r="T17" s="47"/>
      <c r="U17" s="47"/>
      <c r="V17" s="47"/>
      <c r="W17" s="47"/>
      <c r="X17" s="47"/>
      <c r="Y17" s="47"/>
      <c r="Z17" s="47"/>
    </row>
    <row r="18" spans="1:26" ht="14.25">
      <c r="A18" s="1"/>
      <c r="B18" s="1"/>
      <c r="C18" s="2"/>
      <c r="D18" s="2"/>
      <c r="E18" s="2"/>
      <c r="F18" s="2"/>
      <c r="G18" s="2"/>
      <c r="H18" s="3"/>
      <c r="I18" s="47"/>
      <c r="J18" s="47"/>
      <c r="K18" s="47"/>
      <c r="L18" s="47"/>
      <c r="M18" s="47"/>
      <c r="N18" s="47"/>
      <c r="O18" s="47"/>
      <c r="P18" s="47"/>
      <c r="Q18" s="47"/>
      <c r="R18" s="47"/>
      <c r="S18" s="47"/>
      <c r="T18" s="47"/>
      <c r="U18" s="47"/>
      <c r="V18" s="47"/>
      <c r="W18" s="47"/>
      <c r="X18" s="47"/>
      <c r="Y18" s="47"/>
      <c r="Z18" s="47"/>
    </row>
    <row r="19" spans="1:26" ht="14.25">
      <c r="A19" s="1"/>
      <c r="B19" s="2"/>
      <c r="C19" s="2"/>
      <c r="D19" s="2"/>
      <c r="E19" s="2"/>
      <c r="F19" s="2"/>
      <c r="G19" s="3"/>
      <c r="H19" s="47"/>
      <c r="I19" s="47"/>
      <c r="J19" s="47"/>
      <c r="K19" s="47"/>
      <c r="L19" s="47"/>
      <c r="M19" s="47"/>
      <c r="N19" s="47"/>
      <c r="O19" s="47"/>
      <c r="P19" s="47"/>
      <c r="Q19" s="47"/>
      <c r="R19" s="47"/>
      <c r="S19" s="47"/>
      <c r="T19" s="47"/>
      <c r="U19" s="47"/>
      <c r="V19" s="47"/>
      <c r="W19" s="47"/>
      <c r="X19" s="47"/>
      <c r="Y19" s="47"/>
      <c r="Z19" s="47"/>
    </row>
    <row r="20" spans="1:26" ht="14.25">
      <c r="A20" s="754" t="s">
        <v>59</v>
      </c>
      <c r="B20" s="721"/>
      <c r="C20" s="721"/>
      <c r="D20" s="721"/>
      <c r="E20" s="721"/>
      <c r="F20" s="721"/>
      <c r="G20" s="721"/>
      <c r="H20" s="721"/>
      <c r="I20" s="47"/>
      <c r="J20" s="47"/>
      <c r="K20" s="47"/>
      <c r="L20" s="47"/>
      <c r="M20" s="47"/>
      <c r="N20" s="47"/>
      <c r="O20" s="47"/>
      <c r="P20" s="47"/>
      <c r="Q20" s="47"/>
      <c r="R20" s="47"/>
      <c r="S20" s="47"/>
      <c r="T20" s="47"/>
      <c r="U20" s="47"/>
      <c r="V20" s="47"/>
      <c r="W20" s="47"/>
      <c r="X20" s="47"/>
      <c r="Y20" s="47"/>
      <c r="Z20" s="47"/>
    </row>
    <row r="21" spans="1:26" ht="15.75" customHeight="1">
      <c r="A21" s="1"/>
      <c r="B21" s="1"/>
      <c r="C21" s="2"/>
      <c r="D21" s="2"/>
      <c r="E21" s="2"/>
      <c r="F21" s="2"/>
      <c r="G21" s="2"/>
      <c r="H21" s="3"/>
      <c r="I21" s="47"/>
      <c r="J21" s="47"/>
      <c r="K21" s="47"/>
      <c r="L21" s="47"/>
      <c r="M21" s="47"/>
      <c r="N21" s="47"/>
      <c r="O21" s="47"/>
      <c r="P21" s="47"/>
      <c r="Q21" s="47"/>
      <c r="R21" s="47"/>
      <c r="S21" s="47"/>
      <c r="T21" s="47"/>
      <c r="U21" s="47"/>
      <c r="V21" s="47"/>
      <c r="W21" s="47"/>
      <c r="X21" s="47"/>
      <c r="Y21" s="47"/>
      <c r="Z21" s="47"/>
    </row>
    <row r="22" spans="1:26" ht="15.75" customHeight="1">
      <c r="A22" s="1"/>
      <c r="B22" s="1"/>
      <c r="C22" s="2"/>
      <c r="D22" s="2"/>
      <c r="E22" s="2"/>
      <c r="F22" s="2"/>
      <c r="G22" s="2"/>
      <c r="H22" s="3"/>
      <c r="I22" s="47"/>
      <c r="J22" s="47"/>
      <c r="K22" s="47"/>
      <c r="L22" s="47"/>
      <c r="M22" s="47"/>
      <c r="N22" s="47"/>
      <c r="O22" s="47"/>
      <c r="P22" s="47"/>
      <c r="Q22" s="47"/>
      <c r="R22" s="47"/>
      <c r="S22" s="47"/>
      <c r="T22" s="47"/>
      <c r="U22" s="47"/>
      <c r="V22" s="47"/>
      <c r="W22" s="47"/>
      <c r="X22" s="47"/>
      <c r="Y22" s="47"/>
      <c r="Z22" s="47"/>
    </row>
    <row r="23" spans="1:26" ht="15.75" customHeight="1">
      <c r="A23" s="1"/>
      <c r="B23" s="1"/>
      <c r="C23" s="2"/>
      <c r="D23" s="2"/>
      <c r="E23" s="2"/>
      <c r="F23" s="2"/>
      <c r="G23" s="2"/>
      <c r="H23" s="3"/>
      <c r="I23" s="47"/>
      <c r="J23" s="47"/>
      <c r="K23" s="47"/>
      <c r="L23" s="47"/>
      <c r="M23" s="47"/>
      <c r="N23" s="47"/>
      <c r="O23" s="47"/>
      <c r="P23" s="47"/>
      <c r="Q23" s="47"/>
      <c r="R23" s="47"/>
      <c r="S23" s="47"/>
      <c r="T23" s="47"/>
      <c r="U23" s="47"/>
      <c r="V23" s="47"/>
      <c r="W23" s="47"/>
      <c r="X23" s="47"/>
      <c r="Y23" s="47"/>
      <c r="Z23" s="47"/>
    </row>
    <row r="24" spans="1:26" ht="15.75" customHeight="1">
      <c r="A24" s="1"/>
      <c r="B24" s="1"/>
      <c r="C24" s="2"/>
      <c r="D24" s="2"/>
      <c r="E24" s="2"/>
      <c r="F24" s="2"/>
      <c r="G24" s="2"/>
      <c r="H24" s="3"/>
      <c r="I24" s="47"/>
      <c r="J24" s="47"/>
      <c r="K24" s="47"/>
      <c r="L24" s="47"/>
      <c r="M24" s="47"/>
      <c r="N24" s="47"/>
      <c r="O24" s="47"/>
      <c r="P24" s="47"/>
      <c r="Q24" s="47"/>
      <c r="R24" s="47"/>
      <c r="S24" s="47"/>
      <c r="T24" s="47"/>
      <c r="U24" s="47"/>
      <c r="V24" s="47"/>
      <c r="W24" s="47"/>
      <c r="X24" s="47"/>
      <c r="Y24" s="47"/>
      <c r="Z24" s="47"/>
    </row>
    <row r="25" spans="1:26" ht="15.75" customHeight="1">
      <c r="A25" s="1"/>
      <c r="B25" s="1"/>
      <c r="C25" s="2"/>
      <c r="D25" s="2"/>
      <c r="E25" s="2"/>
      <c r="F25" s="2"/>
      <c r="G25" s="2"/>
      <c r="H25" s="3"/>
      <c r="I25" s="47"/>
      <c r="J25" s="47"/>
      <c r="K25" s="47"/>
      <c r="L25" s="47"/>
      <c r="M25" s="47"/>
      <c r="N25" s="47"/>
      <c r="O25" s="47"/>
      <c r="P25" s="47"/>
      <c r="Q25" s="47"/>
      <c r="R25" s="47"/>
      <c r="S25" s="47"/>
      <c r="T25" s="47"/>
      <c r="U25" s="47"/>
      <c r="V25" s="47"/>
      <c r="W25" s="47"/>
      <c r="X25" s="47"/>
      <c r="Y25" s="47"/>
      <c r="Z25" s="47"/>
    </row>
    <row r="26" spans="1:26" ht="15.75" customHeight="1">
      <c r="A26" s="1"/>
      <c r="B26" s="1"/>
      <c r="C26" s="2"/>
      <c r="D26" s="2"/>
      <c r="E26" s="2"/>
      <c r="F26" s="2"/>
      <c r="G26" s="2"/>
      <c r="H26" s="3"/>
      <c r="I26" s="47"/>
      <c r="J26" s="47"/>
      <c r="K26" s="47"/>
      <c r="L26" s="47"/>
      <c r="M26" s="47"/>
      <c r="N26" s="47"/>
      <c r="O26" s="47"/>
      <c r="P26" s="47"/>
      <c r="Q26" s="47"/>
      <c r="R26" s="47"/>
      <c r="S26" s="47"/>
      <c r="T26" s="47"/>
      <c r="U26" s="47"/>
      <c r="V26" s="47"/>
      <c r="W26" s="47"/>
      <c r="X26" s="47"/>
      <c r="Y26" s="47"/>
      <c r="Z26" s="47"/>
    </row>
    <row r="27" spans="1:26" ht="15.75" customHeight="1">
      <c r="A27" s="1"/>
      <c r="B27" s="1"/>
      <c r="C27" s="2"/>
      <c r="D27" s="2"/>
      <c r="E27" s="2"/>
      <c r="F27" s="2"/>
      <c r="G27" s="2"/>
      <c r="H27" s="3"/>
      <c r="I27" s="47"/>
      <c r="J27" s="47"/>
      <c r="K27" s="47"/>
      <c r="L27" s="47"/>
      <c r="M27" s="47"/>
      <c r="N27" s="47"/>
      <c r="O27" s="47"/>
      <c r="P27" s="47"/>
      <c r="Q27" s="47"/>
      <c r="R27" s="47"/>
      <c r="S27" s="47"/>
      <c r="T27" s="47"/>
      <c r="U27" s="47"/>
      <c r="V27" s="47"/>
      <c r="W27" s="47"/>
      <c r="X27" s="47"/>
      <c r="Y27" s="47"/>
      <c r="Z27" s="47"/>
    </row>
    <row r="28" spans="1:26" ht="15.75" customHeight="1">
      <c r="A28" s="1"/>
      <c r="B28" s="1"/>
      <c r="C28" s="2"/>
      <c r="D28" s="2"/>
      <c r="E28" s="2"/>
      <c r="F28" s="2"/>
      <c r="G28" s="2"/>
      <c r="H28" s="3"/>
      <c r="I28" s="47"/>
      <c r="J28" s="47"/>
      <c r="K28" s="47"/>
      <c r="L28" s="47"/>
      <c r="M28" s="47"/>
      <c r="N28" s="47"/>
      <c r="O28" s="47"/>
      <c r="P28" s="47"/>
      <c r="Q28" s="47"/>
      <c r="R28" s="47"/>
      <c r="S28" s="47"/>
      <c r="T28" s="47"/>
      <c r="U28" s="47"/>
      <c r="V28" s="47"/>
      <c r="W28" s="47"/>
      <c r="X28" s="47"/>
      <c r="Y28" s="47"/>
      <c r="Z28" s="47"/>
    </row>
    <row r="29" spans="1:26" ht="15.75" customHeight="1">
      <c r="A29" s="1"/>
      <c r="B29" s="1"/>
      <c r="C29" s="2"/>
      <c r="D29" s="2"/>
      <c r="E29" s="2"/>
      <c r="F29" s="2"/>
      <c r="G29" s="2"/>
      <c r="H29" s="3"/>
      <c r="I29" s="47"/>
      <c r="J29" s="47"/>
      <c r="K29" s="47"/>
      <c r="L29" s="47"/>
      <c r="M29" s="47"/>
      <c r="N29" s="47"/>
      <c r="O29" s="47"/>
      <c r="P29" s="47"/>
      <c r="Q29" s="47"/>
      <c r="R29" s="47"/>
      <c r="S29" s="47"/>
      <c r="T29" s="47"/>
      <c r="U29" s="47"/>
      <c r="V29" s="47"/>
      <c r="W29" s="47"/>
      <c r="X29" s="47"/>
      <c r="Y29" s="47"/>
      <c r="Z29" s="47"/>
    </row>
    <row r="30" spans="1:26" ht="15.75" customHeight="1">
      <c r="A30" s="1"/>
      <c r="B30" s="1"/>
      <c r="C30" s="2"/>
      <c r="D30" s="2"/>
      <c r="E30" s="2"/>
      <c r="F30" s="2"/>
      <c r="G30" s="2"/>
      <c r="H30" s="3"/>
      <c r="I30" s="47"/>
      <c r="J30" s="47"/>
      <c r="K30" s="47"/>
      <c r="L30" s="47"/>
      <c r="M30" s="47"/>
      <c r="N30" s="47"/>
      <c r="O30" s="47"/>
      <c r="P30" s="47"/>
      <c r="Q30" s="47"/>
      <c r="R30" s="47"/>
      <c r="S30" s="47"/>
      <c r="T30" s="47"/>
      <c r="U30" s="47"/>
      <c r="V30" s="47"/>
      <c r="W30" s="47"/>
      <c r="X30" s="47"/>
      <c r="Y30" s="47"/>
      <c r="Z30" s="47"/>
    </row>
    <row r="31" spans="1:26" ht="15.75" customHeight="1">
      <c r="A31" s="1"/>
      <c r="B31" s="1"/>
      <c r="C31" s="2"/>
      <c r="D31" s="2"/>
      <c r="E31" s="2"/>
      <c r="F31" s="2"/>
      <c r="G31" s="2"/>
      <c r="H31" s="3"/>
      <c r="I31" s="47"/>
      <c r="J31" s="47"/>
      <c r="K31" s="47"/>
      <c r="L31" s="47"/>
      <c r="M31" s="47"/>
      <c r="N31" s="47"/>
      <c r="O31" s="47"/>
      <c r="P31" s="47"/>
      <c r="Q31" s="47"/>
      <c r="R31" s="47"/>
      <c r="S31" s="47"/>
      <c r="T31" s="47"/>
      <c r="U31" s="47"/>
      <c r="V31" s="47"/>
      <c r="W31" s="47"/>
      <c r="X31" s="47"/>
      <c r="Y31" s="47"/>
      <c r="Z31" s="47"/>
    </row>
    <row r="32" spans="1:26" ht="15.75" customHeight="1">
      <c r="A32" s="1"/>
      <c r="B32" s="1"/>
      <c r="C32" s="2"/>
      <c r="D32" s="2"/>
      <c r="E32" s="2"/>
      <c r="F32" s="2"/>
      <c r="G32" s="2"/>
      <c r="H32" s="3"/>
      <c r="I32" s="47"/>
      <c r="J32" s="47"/>
      <c r="K32" s="47"/>
      <c r="L32" s="47"/>
      <c r="M32" s="47"/>
      <c r="N32" s="47"/>
      <c r="O32" s="47"/>
      <c r="P32" s="47"/>
      <c r="Q32" s="47"/>
      <c r="R32" s="47"/>
      <c r="S32" s="47"/>
      <c r="T32" s="47"/>
      <c r="U32" s="47"/>
      <c r="V32" s="47"/>
      <c r="W32" s="47"/>
      <c r="X32" s="47"/>
      <c r="Y32" s="47"/>
      <c r="Z32" s="47"/>
    </row>
    <row r="33" spans="1:26" ht="15.75" customHeight="1">
      <c r="A33" s="1"/>
      <c r="B33" s="1"/>
      <c r="C33" s="2"/>
      <c r="D33" s="2"/>
      <c r="E33" s="2"/>
      <c r="F33" s="2"/>
      <c r="G33" s="2"/>
      <c r="H33" s="3"/>
      <c r="I33" s="47"/>
      <c r="J33" s="47"/>
      <c r="K33" s="47"/>
      <c r="L33" s="47"/>
      <c r="M33" s="47"/>
      <c r="N33" s="47"/>
      <c r="O33" s="47"/>
      <c r="P33" s="47"/>
      <c r="Q33" s="47"/>
      <c r="R33" s="47"/>
      <c r="S33" s="47"/>
      <c r="T33" s="47"/>
      <c r="U33" s="47"/>
      <c r="V33" s="47"/>
      <c r="W33" s="47"/>
      <c r="X33" s="47"/>
      <c r="Y33" s="47"/>
      <c r="Z33" s="47"/>
    </row>
    <row r="34" spans="1:26" ht="15.75" customHeight="1">
      <c r="A34" s="1"/>
      <c r="B34" s="1"/>
      <c r="C34" s="2"/>
      <c r="D34" s="2"/>
      <c r="E34" s="2"/>
      <c r="F34" s="2"/>
      <c r="G34" s="2"/>
      <c r="H34" s="3"/>
      <c r="I34" s="47"/>
      <c r="J34" s="47"/>
      <c r="K34" s="47"/>
      <c r="L34" s="47"/>
      <c r="M34" s="47"/>
      <c r="N34" s="47"/>
      <c r="O34" s="47"/>
      <c r="P34" s="47"/>
      <c r="Q34" s="47"/>
      <c r="R34" s="47"/>
      <c r="S34" s="47"/>
      <c r="T34" s="47"/>
      <c r="U34" s="47"/>
      <c r="V34" s="47"/>
      <c r="W34" s="47"/>
      <c r="X34" s="47"/>
      <c r="Y34" s="47"/>
      <c r="Z34" s="47"/>
    </row>
    <row r="35" spans="1:26" ht="15.75" customHeight="1">
      <c r="A35" s="1"/>
      <c r="B35" s="1"/>
      <c r="C35" s="2"/>
      <c r="D35" s="2"/>
      <c r="E35" s="2"/>
      <c r="F35" s="2"/>
      <c r="G35" s="2"/>
      <c r="H35" s="3"/>
      <c r="I35" s="47"/>
      <c r="J35" s="47"/>
      <c r="K35" s="47"/>
      <c r="L35" s="47"/>
      <c r="M35" s="47"/>
      <c r="N35" s="47"/>
      <c r="O35" s="47"/>
      <c r="P35" s="47"/>
      <c r="Q35" s="47"/>
      <c r="R35" s="47"/>
      <c r="S35" s="47"/>
      <c r="T35" s="47"/>
      <c r="U35" s="47"/>
      <c r="V35" s="47"/>
      <c r="W35" s="47"/>
      <c r="X35" s="47"/>
      <c r="Y35" s="47"/>
      <c r="Z35" s="47"/>
    </row>
    <row r="36" spans="1:26" ht="15.75" customHeight="1">
      <c r="A36" s="1"/>
      <c r="B36" s="1"/>
      <c r="C36" s="2"/>
      <c r="D36" s="2"/>
      <c r="E36" s="2"/>
      <c r="F36" s="2"/>
      <c r="G36" s="2"/>
      <c r="H36" s="3"/>
      <c r="I36" s="47"/>
      <c r="J36" s="47"/>
      <c r="K36" s="47"/>
      <c r="L36" s="47"/>
      <c r="M36" s="47"/>
      <c r="N36" s="47"/>
      <c r="O36" s="47"/>
      <c r="P36" s="47"/>
      <c r="Q36" s="47"/>
      <c r="R36" s="47"/>
      <c r="S36" s="47"/>
      <c r="T36" s="47"/>
      <c r="U36" s="47"/>
      <c r="V36" s="47"/>
      <c r="W36" s="47"/>
      <c r="X36" s="47"/>
      <c r="Y36" s="47"/>
      <c r="Z36" s="47"/>
    </row>
    <row r="37" spans="1:26" ht="15.75" customHeight="1">
      <c r="A37" s="1"/>
      <c r="B37" s="1"/>
      <c r="C37" s="2"/>
      <c r="D37" s="2"/>
      <c r="E37" s="2"/>
      <c r="F37" s="2"/>
      <c r="G37" s="2"/>
      <c r="H37" s="3"/>
      <c r="I37" s="47"/>
      <c r="J37" s="47"/>
      <c r="K37" s="47"/>
      <c r="L37" s="47"/>
      <c r="M37" s="47"/>
      <c r="N37" s="47"/>
      <c r="O37" s="47"/>
      <c r="P37" s="47"/>
      <c r="Q37" s="47"/>
      <c r="R37" s="47"/>
      <c r="S37" s="47"/>
      <c r="T37" s="47"/>
      <c r="U37" s="47"/>
      <c r="V37" s="47"/>
      <c r="W37" s="47"/>
      <c r="X37" s="47"/>
      <c r="Y37" s="47"/>
      <c r="Z37" s="47"/>
    </row>
    <row r="38" spans="1:26" ht="15.75" customHeight="1">
      <c r="A38" s="1"/>
      <c r="B38" s="1"/>
      <c r="C38" s="2"/>
      <c r="D38" s="2"/>
      <c r="E38" s="2"/>
      <c r="F38" s="2"/>
      <c r="G38" s="2"/>
      <c r="H38" s="3"/>
      <c r="I38" s="47"/>
      <c r="J38" s="47"/>
      <c r="K38" s="47"/>
      <c r="L38" s="47"/>
      <c r="M38" s="47"/>
      <c r="N38" s="47"/>
      <c r="O38" s="47"/>
      <c r="P38" s="47"/>
      <c r="Q38" s="47"/>
      <c r="R38" s="47"/>
      <c r="S38" s="47"/>
      <c r="T38" s="47"/>
      <c r="U38" s="47"/>
      <c r="V38" s="47"/>
      <c r="W38" s="47"/>
      <c r="X38" s="47"/>
      <c r="Y38" s="47"/>
      <c r="Z38" s="47"/>
    </row>
    <row r="39" spans="1:26" ht="15.75" customHeight="1">
      <c r="A39" s="1"/>
      <c r="B39" s="1"/>
      <c r="C39" s="2"/>
      <c r="D39" s="2"/>
      <c r="E39" s="2"/>
      <c r="F39" s="2"/>
      <c r="G39" s="2"/>
      <c r="H39" s="3"/>
      <c r="I39" s="47"/>
      <c r="J39" s="47"/>
      <c r="K39" s="47"/>
      <c r="L39" s="47"/>
      <c r="M39" s="47"/>
      <c r="N39" s="47"/>
      <c r="O39" s="47"/>
      <c r="P39" s="47"/>
      <c r="Q39" s="47"/>
      <c r="R39" s="47"/>
      <c r="S39" s="47"/>
      <c r="T39" s="47"/>
      <c r="U39" s="47"/>
      <c r="V39" s="47"/>
      <c r="W39" s="47"/>
      <c r="X39" s="47"/>
      <c r="Y39" s="47"/>
      <c r="Z39" s="47"/>
    </row>
    <row r="40" spans="1:26" ht="15.75" customHeight="1">
      <c r="A40" s="1"/>
      <c r="B40" s="1"/>
      <c r="C40" s="2"/>
      <c r="D40" s="2"/>
      <c r="E40" s="2"/>
      <c r="F40" s="2"/>
      <c r="G40" s="2"/>
      <c r="H40" s="3"/>
      <c r="I40" s="47"/>
      <c r="J40" s="47"/>
      <c r="K40" s="47"/>
      <c r="L40" s="47"/>
      <c r="M40" s="47"/>
      <c r="N40" s="47"/>
      <c r="O40" s="47"/>
      <c r="P40" s="47"/>
      <c r="Q40" s="47"/>
      <c r="R40" s="47"/>
      <c r="S40" s="47"/>
      <c r="T40" s="47"/>
      <c r="U40" s="47"/>
      <c r="V40" s="47"/>
      <c r="W40" s="47"/>
      <c r="X40" s="47"/>
      <c r="Y40" s="47"/>
      <c r="Z40" s="47"/>
    </row>
    <row r="41" spans="1:26" ht="15.75" customHeight="1">
      <c r="A41" s="1"/>
      <c r="B41" s="1"/>
      <c r="C41" s="2"/>
      <c r="D41" s="2"/>
      <c r="E41" s="2"/>
      <c r="F41" s="2"/>
      <c r="G41" s="2"/>
      <c r="H41" s="3"/>
      <c r="I41" s="47"/>
      <c r="J41" s="47"/>
      <c r="K41" s="47"/>
      <c r="L41" s="47"/>
      <c r="M41" s="47"/>
      <c r="N41" s="47"/>
      <c r="O41" s="47"/>
      <c r="P41" s="47"/>
      <c r="Q41" s="47"/>
      <c r="R41" s="47"/>
      <c r="S41" s="47"/>
      <c r="T41" s="47"/>
      <c r="U41" s="47"/>
      <c r="V41" s="47"/>
      <c r="W41" s="47"/>
      <c r="X41" s="47"/>
      <c r="Y41" s="47"/>
      <c r="Z41" s="47"/>
    </row>
    <row r="42" spans="1:26" ht="15.75" customHeight="1">
      <c r="A42" s="1"/>
      <c r="B42" s="1"/>
      <c r="C42" s="2"/>
      <c r="D42" s="2"/>
      <c r="E42" s="2"/>
      <c r="F42" s="2"/>
      <c r="G42" s="2"/>
      <c r="H42" s="3"/>
      <c r="I42" s="47"/>
      <c r="J42" s="47"/>
      <c r="K42" s="47"/>
      <c r="L42" s="47"/>
      <c r="M42" s="47"/>
      <c r="N42" s="47"/>
      <c r="O42" s="47"/>
      <c r="P42" s="47"/>
      <c r="Q42" s="47"/>
      <c r="R42" s="47"/>
      <c r="S42" s="47"/>
      <c r="T42" s="47"/>
      <c r="U42" s="47"/>
      <c r="V42" s="47"/>
      <c r="W42" s="47"/>
      <c r="X42" s="47"/>
      <c r="Y42" s="47"/>
      <c r="Z42" s="47"/>
    </row>
    <row r="43" spans="1:26" ht="15.75" customHeight="1">
      <c r="A43" s="1"/>
      <c r="B43" s="1"/>
      <c r="C43" s="2"/>
      <c r="D43" s="2"/>
      <c r="E43" s="2"/>
      <c r="F43" s="2"/>
      <c r="G43" s="2"/>
      <c r="H43" s="3"/>
      <c r="I43" s="47"/>
      <c r="J43" s="47"/>
      <c r="K43" s="47"/>
      <c r="L43" s="47"/>
      <c r="M43" s="47"/>
      <c r="N43" s="47"/>
      <c r="O43" s="47"/>
      <c r="P43" s="47"/>
      <c r="Q43" s="47"/>
      <c r="R43" s="47"/>
      <c r="S43" s="47"/>
      <c r="T43" s="47"/>
      <c r="U43" s="47"/>
      <c r="V43" s="47"/>
      <c r="W43" s="47"/>
      <c r="X43" s="47"/>
      <c r="Y43" s="47"/>
      <c r="Z43" s="47"/>
    </row>
    <row r="44" spans="1:26" ht="15.75" customHeight="1">
      <c r="A44" s="1"/>
      <c r="B44" s="1"/>
      <c r="C44" s="2"/>
      <c r="D44" s="2"/>
      <c r="E44" s="2"/>
      <c r="F44" s="2"/>
      <c r="G44" s="2"/>
      <c r="H44" s="3"/>
      <c r="I44" s="47"/>
      <c r="J44" s="47"/>
      <c r="K44" s="47"/>
      <c r="L44" s="47"/>
      <c r="M44" s="47"/>
      <c r="N44" s="47"/>
      <c r="O44" s="47"/>
      <c r="P44" s="47"/>
      <c r="Q44" s="47"/>
      <c r="R44" s="47"/>
      <c r="S44" s="47"/>
      <c r="T44" s="47"/>
      <c r="U44" s="47"/>
      <c r="V44" s="47"/>
      <c r="W44" s="47"/>
      <c r="X44" s="47"/>
      <c r="Y44" s="47"/>
      <c r="Z44" s="47"/>
    </row>
    <row r="45" spans="1:26" ht="15.75" customHeight="1">
      <c r="A45" s="1"/>
      <c r="B45" s="1"/>
      <c r="C45" s="2"/>
      <c r="D45" s="2"/>
      <c r="E45" s="2"/>
      <c r="F45" s="2"/>
      <c r="G45" s="2"/>
      <c r="H45" s="3"/>
      <c r="I45" s="47"/>
      <c r="J45" s="47"/>
      <c r="K45" s="47"/>
      <c r="L45" s="47"/>
      <c r="M45" s="47"/>
      <c r="N45" s="47"/>
      <c r="O45" s="47"/>
      <c r="P45" s="47"/>
      <c r="Q45" s="47"/>
      <c r="R45" s="47"/>
      <c r="S45" s="47"/>
      <c r="T45" s="47"/>
      <c r="U45" s="47"/>
      <c r="V45" s="47"/>
      <c r="W45" s="47"/>
      <c r="X45" s="47"/>
      <c r="Y45" s="47"/>
      <c r="Z45" s="47"/>
    </row>
    <row r="46" spans="1:26" ht="15.75" customHeight="1">
      <c r="A46" s="1"/>
      <c r="B46" s="1"/>
      <c r="C46" s="2"/>
      <c r="D46" s="2"/>
      <c r="E46" s="2"/>
      <c r="F46" s="2"/>
      <c r="G46" s="2"/>
      <c r="H46" s="3"/>
      <c r="I46" s="47"/>
      <c r="J46" s="47"/>
      <c r="K46" s="47"/>
      <c r="L46" s="47"/>
      <c r="M46" s="47"/>
      <c r="N46" s="47"/>
      <c r="O46" s="47"/>
      <c r="P46" s="47"/>
      <c r="Q46" s="47"/>
      <c r="R46" s="47"/>
      <c r="S46" s="47"/>
      <c r="T46" s="47"/>
      <c r="U46" s="47"/>
      <c r="V46" s="47"/>
      <c r="W46" s="47"/>
      <c r="X46" s="47"/>
      <c r="Y46" s="47"/>
      <c r="Z46" s="47"/>
    </row>
    <row r="47" spans="1:26" ht="15.75" customHeight="1">
      <c r="A47" s="1"/>
      <c r="B47" s="1"/>
      <c r="C47" s="2"/>
      <c r="D47" s="2"/>
      <c r="E47" s="2"/>
      <c r="F47" s="2"/>
      <c r="G47" s="2"/>
      <c r="H47" s="3"/>
      <c r="I47" s="47"/>
      <c r="J47" s="47"/>
      <c r="K47" s="47"/>
      <c r="L47" s="47"/>
      <c r="M47" s="47"/>
      <c r="N47" s="47"/>
      <c r="O47" s="47"/>
      <c r="P47" s="47"/>
      <c r="Q47" s="47"/>
      <c r="R47" s="47"/>
      <c r="S47" s="47"/>
      <c r="T47" s="47"/>
      <c r="U47" s="47"/>
      <c r="V47" s="47"/>
      <c r="W47" s="47"/>
      <c r="X47" s="47"/>
      <c r="Y47" s="47"/>
      <c r="Z47" s="47"/>
    </row>
    <row r="48" spans="1:26" ht="15.75" customHeight="1">
      <c r="A48" s="1"/>
      <c r="B48" s="1"/>
      <c r="C48" s="2"/>
      <c r="D48" s="2"/>
      <c r="E48" s="2"/>
      <c r="F48" s="2"/>
      <c r="G48" s="2"/>
      <c r="H48" s="3"/>
      <c r="I48" s="47"/>
      <c r="J48" s="47"/>
      <c r="K48" s="47"/>
      <c r="L48" s="47"/>
      <c r="M48" s="47"/>
      <c r="N48" s="47"/>
      <c r="O48" s="47"/>
      <c r="P48" s="47"/>
      <c r="Q48" s="47"/>
      <c r="R48" s="47"/>
      <c r="S48" s="47"/>
      <c r="T48" s="47"/>
      <c r="U48" s="47"/>
      <c r="V48" s="47"/>
      <c r="W48" s="47"/>
      <c r="X48" s="47"/>
      <c r="Y48" s="47"/>
      <c r="Z48" s="47"/>
    </row>
    <row r="49" spans="1:26" ht="15.75" customHeight="1">
      <c r="A49" s="1"/>
      <c r="B49" s="1"/>
      <c r="C49" s="2"/>
      <c r="D49" s="2"/>
      <c r="E49" s="2"/>
      <c r="F49" s="2"/>
      <c r="G49" s="2"/>
      <c r="H49" s="3"/>
      <c r="I49" s="47"/>
      <c r="J49" s="47"/>
      <c r="K49" s="47"/>
      <c r="L49" s="47"/>
      <c r="M49" s="47"/>
      <c r="N49" s="47"/>
      <c r="O49" s="47"/>
      <c r="P49" s="47"/>
      <c r="Q49" s="47"/>
      <c r="R49" s="47"/>
      <c r="S49" s="47"/>
      <c r="T49" s="47"/>
      <c r="U49" s="47"/>
      <c r="V49" s="47"/>
      <c r="W49" s="47"/>
      <c r="X49" s="47"/>
      <c r="Y49" s="47"/>
      <c r="Z49" s="47"/>
    </row>
    <row r="50" spans="1:26" ht="15.75" customHeight="1">
      <c r="A50" s="1"/>
      <c r="B50" s="1"/>
      <c r="C50" s="2"/>
      <c r="D50" s="2"/>
      <c r="E50" s="2"/>
      <c r="F50" s="2"/>
      <c r="G50" s="2"/>
      <c r="H50" s="3"/>
      <c r="I50" s="47"/>
      <c r="J50" s="47"/>
      <c r="K50" s="47"/>
      <c r="L50" s="47"/>
      <c r="M50" s="47"/>
      <c r="N50" s="47"/>
      <c r="O50" s="47"/>
      <c r="P50" s="47"/>
      <c r="Q50" s="47"/>
      <c r="R50" s="47"/>
      <c r="S50" s="47"/>
      <c r="T50" s="47"/>
      <c r="U50" s="47"/>
      <c r="V50" s="47"/>
      <c r="W50" s="47"/>
      <c r="X50" s="47"/>
      <c r="Y50" s="47"/>
      <c r="Z50" s="47"/>
    </row>
    <row r="51" spans="1:26" ht="15.75" customHeight="1">
      <c r="A51" s="1"/>
      <c r="B51" s="1"/>
      <c r="C51" s="2"/>
      <c r="D51" s="2"/>
      <c r="E51" s="2"/>
      <c r="F51" s="2"/>
      <c r="G51" s="2"/>
      <c r="H51" s="3"/>
      <c r="I51" s="47"/>
      <c r="J51" s="47"/>
      <c r="K51" s="47"/>
      <c r="L51" s="47"/>
      <c r="M51" s="47"/>
      <c r="N51" s="47"/>
      <c r="O51" s="47"/>
      <c r="P51" s="47"/>
      <c r="Q51" s="47"/>
      <c r="R51" s="47"/>
      <c r="S51" s="47"/>
      <c r="T51" s="47"/>
      <c r="U51" s="47"/>
      <c r="V51" s="47"/>
      <c r="W51" s="47"/>
      <c r="X51" s="47"/>
      <c r="Y51" s="47"/>
      <c r="Z51" s="47"/>
    </row>
    <row r="52" spans="1:26" ht="15.75" customHeight="1">
      <c r="A52" s="1"/>
      <c r="B52" s="1"/>
      <c r="C52" s="2"/>
      <c r="D52" s="2"/>
      <c r="E52" s="2"/>
      <c r="F52" s="2"/>
      <c r="G52" s="2"/>
      <c r="H52" s="3"/>
      <c r="I52" s="47"/>
      <c r="J52" s="47"/>
      <c r="K52" s="47"/>
      <c r="L52" s="47"/>
      <c r="M52" s="47"/>
      <c r="N52" s="47"/>
      <c r="O52" s="47"/>
      <c r="P52" s="47"/>
      <c r="Q52" s="47"/>
      <c r="R52" s="47"/>
      <c r="S52" s="47"/>
      <c r="T52" s="47"/>
      <c r="U52" s="47"/>
      <c r="V52" s="47"/>
      <c r="W52" s="47"/>
      <c r="X52" s="47"/>
      <c r="Y52" s="47"/>
      <c r="Z52" s="47"/>
    </row>
    <row r="53" spans="1:26" ht="15.75" customHeight="1">
      <c r="A53" s="1"/>
      <c r="B53" s="1"/>
      <c r="C53" s="2"/>
      <c r="D53" s="2"/>
      <c r="E53" s="2"/>
      <c r="F53" s="2"/>
      <c r="G53" s="2"/>
      <c r="H53" s="3"/>
      <c r="I53" s="47"/>
      <c r="J53" s="47"/>
      <c r="K53" s="47"/>
      <c r="L53" s="47"/>
      <c r="M53" s="47"/>
      <c r="N53" s="47"/>
      <c r="O53" s="47"/>
      <c r="P53" s="47"/>
      <c r="Q53" s="47"/>
      <c r="R53" s="47"/>
      <c r="S53" s="47"/>
      <c r="T53" s="47"/>
      <c r="U53" s="47"/>
      <c r="V53" s="47"/>
      <c r="W53" s="47"/>
      <c r="X53" s="47"/>
      <c r="Y53" s="47"/>
      <c r="Z53" s="47"/>
    </row>
    <row r="54" spans="1:26" ht="15.75" customHeight="1">
      <c r="A54" s="1"/>
      <c r="B54" s="1"/>
      <c r="C54" s="2"/>
      <c r="D54" s="2"/>
      <c r="E54" s="2"/>
      <c r="F54" s="2"/>
      <c r="G54" s="2"/>
      <c r="H54" s="3"/>
      <c r="I54" s="47"/>
      <c r="J54" s="47"/>
      <c r="K54" s="47"/>
      <c r="L54" s="47"/>
      <c r="M54" s="47"/>
      <c r="N54" s="47"/>
      <c r="O54" s="47"/>
      <c r="P54" s="47"/>
      <c r="Q54" s="47"/>
      <c r="R54" s="47"/>
      <c r="S54" s="47"/>
      <c r="T54" s="47"/>
      <c r="U54" s="47"/>
      <c r="V54" s="47"/>
      <c r="W54" s="47"/>
      <c r="X54" s="47"/>
      <c r="Y54" s="47"/>
      <c r="Z54" s="47"/>
    </row>
    <row r="55" spans="1:26" ht="15.75" customHeight="1">
      <c r="A55" s="1"/>
      <c r="B55" s="1"/>
      <c r="C55" s="2"/>
      <c r="D55" s="2"/>
      <c r="E55" s="2"/>
      <c r="F55" s="2"/>
      <c r="G55" s="2"/>
      <c r="H55" s="3"/>
      <c r="I55" s="47"/>
      <c r="J55" s="47"/>
      <c r="K55" s="47"/>
      <c r="L55" s="47"/>
      <c r="M55" s="47"/>
      <c r="N55" s="47"/>
      <c r="O55" s="47"/>
      <c r="P55" s="47"/>
      <c r="Q55" s="47"/>
      <c r="R55" s="47"/>
      <c r="S55" s="47"/>
      <c r="T55" s="47"/>
      <c r="U55" s="47"/>
      <c r="V55" s="47"/>
      <c r="W55" s="47"/>
      <c r="X55" s="47"/>
      <c r="Y55" s="47"/>
      <c r="Z55" s="47"/>
    </row>
    <row r="56" spans="1:26" ht="15.75" customHeight="1">
      <c r="A56" s="1"/>
      <c r="B56" s="1"/>
      <c r="C56" s="2"/>
      <c r="D56" s="2"/>
      <c r="E56" s="2"/>
      <c r="F56" s="2"/>
      <c r="G56" s="2"/>
      <c r="H56" s="3"/>
      <c r="I56" s="47"/>
      <c r="J56" s="47"/>
      <c r="K56" s="47"/>
      <c r="L56" s="47"/>
      <c r="M56" s="47"/>
      <c r="N56" s="47"/>
      <c r="O56" s="47"/>
      <c r="P56" s="47"/>
      <c r="Q56" s="47"/>
      <c r="R56" s="47"/>
      <c r="S56" s="47"/>
      <c r="T56" s="47"/>
      <c r="U56" s="47"/>
      <c r="V56" s="47"/>
      <c r="W56" s="47"/>
      <c r="X56" s="47"/>
      <c r="Y56" s="47"/>
      <c r="Z56" s="47"/>
    </row>
    <row r="57" spans="1:26" ht="15.75" customHeight="1">
      <c r="A57" s="1"/>
      <c r="B57" s="1"/>
      <c r="C57" s="2"/>
      <c r="D57" s="2"/>
      <c r="E57" s="2"/>
      <c r="F57" s="2"/>
      <c r="G57" s="2"/>
      <c r="H57" s="3"/>
      <c r="I57" s="47"/>
      <c r="J57" s="47"/>
      <c r="K57" s="47"/>
      <c r="L57" s="47"/>
      <c r="M57" s="47"/>
      <c r="N57" s="47"/>
      <c r="O57" s="47"/>
      <c r="P57" s="47"/>
      <c r="Q57" s="47"/>
      <c r="R57" s="47"/>
      <c r="S57" s="47"/>
      <c r="T57" s="47"/>
      <c r="U57" s="47"/>
      <c r="V57" s="47"/>
      <c r="W57" s="47"/>
      <c r="X57" s="47"/>
      <c r="Y57" s="47"/>
      <c r="Z57" s="47"/>
    </row>
    <row r="58" spans="1:26" ht="15.75" customHeight="1">
      <c r="A58" s="1"/>
      <c r="B58" s="1"/>
      <c r="C58" s="2"/>
      <c r="D58" s="2"/>
      <c r="E58" s="2"/>
      <c r="F58" s="2"/>
      <c r="G58" s="2"/>
      <c r="H58" s="3"/>
      <c r="I58" s="47"/>
      <c r="J58" s="47"/>
      <c r="K58" s="47"/>
      <c r="L58" s="47"/>
      <c r="M58" s="47"/>
      <c r="N58" s="47"/>
      <c r="O58" s="47"/>
      <c r="P58" s="47"/>
      <c r="Q58" s="47"/>
      <c r="R58" s="47"/>
      <c r="S58" s="47"/>
      <c r="T58" s="47"/>
      <c r="U58" s="47"/>
      <c r="V58" s="47"/>
      <c r="W58" s="47"/>
      <c r="X58" s="47"/>
      <c r="Y58" s="47"/>
      <c r="Z58" s="47"/>
    </row>
    <row r="59" spans="1:26" ht="15.75" customHeight="1">
      <c r="A59" s="1"/>
      <c r="B59" s="1"/>
      <c r="C59" s="2"/>
      <c r="D59" s="2"/>
      <c r="E59" s="2"/>
      <c r="F59" s="2"/>
      <c r="G59" s="2"/>
      <c r="H59" s="3"/>
      <c r="I59" s="47"/>
      <c r="J59" s="47"/>
      <c r="K59" s="47"/>
      <c r="L59" s="47"/>
      <c r="M59" s="47"/>
      <c r="N59" s="47"/>
      <c r="O59" s="47"/>
      <c r="P59" s="47"/>
      <c r="Q59" s="47"/>
      <c r="R59" s="47"/>
      <c r="S59" s="47"/>
      <c r="T59" s="47"/>
      <c r="U59" s="47"/>
      <c r="V59" s="47"/>
      <c r="W59" s="47"/>
      <c r="X59" s="47"/>
      <c r="Y59" s="47"/>
      <c r="Z59" s="47"/>
    </row>
    <row r="60" spans="1:26" ht="15.75" customHeight="1">
      <c r="A60" s="1"/>
      <c r="B60" s="1"/>
      <c r="C60" s="2"/>
      <c r="D60" s="2"/>
      <c r="E60" s="2"/>
      <c r="F60" s="2"/>
      <c r="G60" s="2"/>
      <c r="H60" s="3"/>
      <c r="I60" s="47"/>
      <c r="J60" s="47"/>
      <c r="K60" s="47"/>
      <c r="L60" s="47"/>
      <c r="M60" s="47"/>
      <c r="N60" s="47"/>
      <c r="O60" s="47"/>
      <c r="P60" s="47"/>
      <c r="Q60" s="47"/>
      <c r="R60" s="47"/>
      <c r="S60" s="47"/>
      <c r="T60" s="47"/>
      <c r="U60" s="47"/>
      <c r="V60" s="47"/>
      <c r="W60" s="47"/>
      <c r="X60" s="47"/>
      <c r="Y60" s="47"/>
      <c r="Z60" s="47"/>
    </row>
    <row r="61" spans="1:26" ht="15.75" customHeight="1">
      <c r="A61" s="1"/>
      <c r="B61" s="1"/>
      <c r="C61" s="2"/>
      <c r="D61" s="2"/>
      <c r="E61" s="2"/>
      <c r="F61" s="2"/>
      <c r="G61" s="2"/>
      <c r="H61" s="3"/>
      <c r="I61" s="47"/>
      <c r="J61" s="47"/>
      <c r="K61" s="47"/>
      <c r="L61" s="47"/>
      <c r="M61" s="47"/>
      <c r="N61" s="47"/>
      <c r="O61" s="47"/>
      <c r="P61" s="47"/>
      <c r="Q61" s="47"/>
      <c r="R61" s="47"/>
      <c r="S61" s="47"/>
      <c r="T61" s="47"/>
      <c r="U61" s="47"/>
      <c r="V61" s="47"/>
      <c r="W61" s="47"/>
      <c r="X61" s="47"/>
      <c r="Y61" s="47"/>
      <c r="Z61" s="47"/>
    </row>
    <row r="62" spans="1:26" ht="15.75" customHeight="1">
      <c r="A62" s="1"/>
      <c r="B62" s="1"/>
      <c r="C62" s="2"/>
      <c r="D62" s="2"/>
      <c r="E62" s="2"/>
      <c r="F62" s="2"/>
      <c r="G62" s="2"/>
      <c r="H62" s="3"/>
      <c r="I62" s="47"/>
      <c r="J62" s="47"/>
      <c r="K62" s="47"/>
      <c r="L62" s="47"/>
      <c r="M62" s="47"/>
      <c r="N62" s="47"/>
      <c r="O62" s="47"/>
      <c r="P62" s="47"/>
      <c r="Q62" s="47"/>
      <c r="R62" s="47"/>
      <c r="S62" s="47"/>
      <c r="T62" s="47"/>
      <c r="U62" s="47"/>
      <c r="V62" s="47"/>
      <c r="W62" s="47"/>
      <c r="X62" s="47"/>
      <c r="Y62" s="47"/>
      <c r="Z62" s="47"/>
    </row>
    <row r="63" spans="1:26" ht="15.75" customHeight="1">
      <c r="A63" s="1"/>
      <c r="B63" s="1"/>
      <c r="C63" s="2"/>
      <c r="D63" s="2"/>
      <c r="E63" s="2"/>
      <c r="F63" s="2"/>
      <c r="G63" s="2"/>
      <c r="H63" s="3"/>
      <c r="I63" s="47"/>
      <c r="J63" s="47"/>
      <c r="K63" s="47"/>
      <c r="L63" s="47"/>
      <c r="M63" s="47"/>
      <c r="N63" s="47"/>
      <c r="O63" s="47"/>
      <c r="P63" s="47"/>
      <c r="Q63" s="47"/>
      <c r="R63" s="47"/>
      <c r="S63" s="47"/>
      <c r="T63" s="47"/>
      <c r="U63" s="47"/>
      <c r="V63" s="47"/>
      <c r="W63" s="47"/>
      <c r="X63" s="47"/>
      <c r="Y63" s="47"/>
      <c r="Z63" s="47"/>
    </row>
    <row r="64" spans="1:26" ht="15.75" customHeight="1">
      <c r="A64" s="1"/>
      <c r="B64" s="1"/>
      <c r="C64" s="2"/>
      <c r="D64" s="2"/>
      <c r="E64" s="2"/>
      <c r="F64" s="2"/>
      <c r="G64" s="2"/>
      <c r="H64" s="3"/>
      <c r="I64" s="47"/>
      <c r="J64" s="47"/>
      <c r="K64" s="47"/>
      <c r="L64" s="47"/>
      <c r="M64" s="47"/>
      <c r="N64" s="47"/>
      <c r="O64" s="47"/>
      <c r="P64" s="47"/>
      <c r="Q64" s="47"/>
      <c r="R64" s="47"/>
      <c r="S64" s="47"/>
      <c r="T64" s="47"/>
      <c r="U64" s="47"/>
      <c r="V64" s="47"/>
      <c r="W64" s="47"/>
      <c r="X64" s="47"/>
      <c r="Y64" s="47"/>
      <c r="Z64" s="47"/>
    </row>
    <row r="65" spans="1:26" ht="15.75" customHeight="1">
      <c r="A65" s="1"/>
      <c r="B65" s="1"/>
      <c r="C65" s="2"/>
      <c r="D65" s="2"/>
      <c r="E65" s="2"/>
      <c r="F65" s="2"/>
      <c r="G65" s="2"/>
      <c r="H65" s="3"/>
      <c r="I65" s="47"/>
      <c r="J65" s="47"/>
      <c r="K65" s="47"/>
      <c r="L65" s="47"/>
      <c r="M65" s="47"/>
      <c r="N65" s="47"/>
      <c r="O65" s="47"/>
      <c r="P65" s="47"/>
      <c r="Q65" s="47"/>
      <c r="R65" s="47"/>
      <c r="S65" s="47"/>
      <c r="T65" s="47"/>
      <c r="U65" s="47"/>
      <c r="V65" s="47"/>
      <c r="W65" s="47"/>
      <c r="X65" s="47"/>
      <c r="Y65" s="47"/>
      <c r="Z65" s="47"/>
    </row>
    <row r="66" spans="1:26" ht="15.75" customHeight="1">
      <c r="A66" s="1"/>
      <c r="B66" s="1"/>
      <c r="C66" s="2"/>
      <c r="D66" s="2"/>
      <c r="E66" s="2"/>
      <c r="F66" s="2"/>
      <c r="G66" s="2"/>
      <c r="H66" s="3"/>
      <c r="I66" s="47"/>
      <c r="J66" s="47"/>
      <c r="K66" s="47"/>
      <c r="L66" s="47"/>
      <c r="M66" s="47"/>
      <c r="N66" s="47"/>
      <c r="O66" s="47"/>
      <c r="P66" s="47"/>
      <c r="Q66" s="47"/>
      <c r="R66" s="47"/>
      <c r="S66" s="47"/>
      <c r="T66" s="47"/>
      <c r="U66" s="47"/>
      <c r="V66" s="47"/>
      <c r="W66" s="47"/>
      <c r="X66" s="47"/>
      <c r="Y66" s="47"/>
      <c r="Z66" s="47"/>
    </row>
    <row r="67" spans="1:26" ht="15.75" customHeight="1">
      <c r="A67" s="1"/>
      <c r="B67" s="1"/>
      <c r="C67" s="2"/>
      <c r="D67" s="2"/>
      <c r="E67" s="2"/>
      <c r="F67" s="2"/>
      <c r="G67" s="2"/>
      <c r="H67" s="3"/>
      <c r="I67" s="47"/>
      <c r="J67" s="47"/>
      <c r="K67" s="47"/>
      <c r="L67" s="47"/>
      <c r="M67" s="47"/>
      <c r="N67" s="47"/>
      <c r="O67" s="47"/>
      <c r="P67" s="47"/>
      <c r="Q67" s="47"/>
      <c r="R67" s="47"/>
      <c r="S67" s="47"/>
      <c r="T67" s="47"/>
      <c r="U67" s="47"/>
      <c r="V67" s="47"/>
      <c r="W67" s="47"/>
      <c r="X67" s="47"/>
      <c r="Y67" s="47"/>
      <c r="Z67" s="47"/>
    </row>
    <row r="68" spans="1:26" ht="15.75" customHeight="1">
      <c r="A68" s="1"/>
      <c r="B68" s="1"/>
      <c r="C68" s="2"/>
      <c r="D68" s="2"/>
      <c r="E68" s="2"/>
      <c r="F68" s="2"/>
      <c r="G68" s="2"/>
      <c r="H68" s="3"/>
      <c r="I68" s="47"/>
      <c r="J68" s="47"/>
      <c r="K68" s="47"/>
      <c r="L68" s="47"/>
      <c r="M68" s="47"/>
      <c r="N68" s="47"/>
      <c r="O68" s="47"/>
      <c r="P68" s="47"/>
      <c r="Q68" s="47"/>
      <c r="R68" s="47"/>
      <c r="S68" s="47"/>
      <c r="T68" s="47"/>
      <c r="U68" s="47"/>
      <c r="V68" s="47"/>
      <c r="W68" s="47"/>
      <c r="X68" s="47"/>
      <c r="Y68" s="47"/>
      <c r="Z68" s="47"/>
    </row>
    <row r="69" spans="1:26" ht="15.75" customHeight="1">
      <c r="A69" s="1"/>
      <c r="B69" s="1"/>
      <c r="C69" s="2"/>
      <c r="D69" s="2"/>
      <c r="E69" s="2"/>
      <c r="F69" s="2"/>
      <c r="G69" s="2"/>
      <c r="H69" s="3"/>
      <c r="I69" s="47"/>
      <c r="J69" s="47"/>
      <c r="K69" s="47"/>
      <c r="L69" s="47"/>
      <c r="M69" s="47"/>
      <c r="N69" s="47"/>
      <c r="O69" s="47"/>
      <c r="P69" s="47"/>
      <c r="Q69" s="47"/>
      <c r="R69" s="47"/>
      <c r="S69" s="47"/>
      <c r="T69" s="47"/>
      <c r="U69" s="47"/>
      <c r="V69" s="47"/>
      <c r="W69" s="47"/>
      <c r="X69" s="47"/>
      <c r="Y69" s="47"/>
      <c r="Z69" s="47"/>
    </row>
    <row r="70" spans="1:26" ht="15.75" customHeight="1">
      <c r="A70" s="1"/>
      <c r="B70" s="1"/>
      <c r="C70" s="2"/>
      <c r="D70" s="2"/>
      <c r="E70" s="2"/>
      <c r="F70" s="2"/>
      <c r="G70" s="2"/>
      <c r="H70" s="3"/>
      <c r="I70" s="47"/>
      <c r="J70" s="47"/>
      <c r="K70" s="47"/>
      <c r="L70" s="47"/>
      <c r="M70" s="47"/>
      <c r="N70" s="47"/>
      <c r="O70" s="47"/>
      <c r="P70" s="47"/>
      <c r="Q70" s="47"/>
      <c r="R70" s="47"/>
      <c r="S70" s="47"/>
      <c r="T70" s="47"/>
      <c r="U70" s="47"/>
      <c r="V70" s="47"/>
      <c r="W70" s="47"/>
      <c r="X70" s="47"/>
      <c r="Y70" s="47"/>
      <c r="Z70" s="47"/>
    </row>
    <row r="71" spans="1:26" ht="15.75" customHeight="1">
      <c r="A71" s="1"/>
      <c r="B71" s="1"/>
      <c r="C71" s="2"/>
      <c r="D71" s="2"/>
      <c r="E71" s="2"/>
      <c r="F71" s="2"/>
      <c r="G71" s="2"/>
      <c r="H71" s="3"/>
      <c r="I71" s="47"/>
      <c r="J71" s="47"/>
      <c r="K71" s="47"/>
      <c r="L71" s="47"/>
      <c r="M71" s="47"/>
      <c r="N71" s="47"/>
      <c r="O71" s="47"/>
      <c r="P71" s="47"/>
      <c r="Q71" s="47"/>
      <c r="R71" s="47"/>
      <c r="S71" s="47"/>
      <c r="T71" s="47"/>
      <c r="U71" s="47"/>
      <c r="V71" s="47"/>
      <c r="W71" s="47"/>
      <c r="X71" s="47"/>
      <c r="Y71" s="47"/>
      <c r="Z71" s="47"/>
    </row>
    <row r="72" spans="1:26" ht="15.75" customHeight="1">
      <c r="A72" s="1"/>
      <c r="B72" s="1"/>
      <c r="C72" s="2"/>
      <c r="D72" s="2"/>
      <c r="E72" s="2"/>
      <c r="F72" s="2"/>
      <c r="G72" s="2"/>
      <c r="H72" s="3"/>
      <c r="I72" s="47"/>
      <c r="J72" s="47"/>
      <c r="K72" s="47"/>
      <c r="L72" s="47"/>
      <c r="M72" s="47"/>
      <c r="N72" s="47"/>
      <c r="O72" s="47"/>
      <c r="P72" s="47"/>
      <c r="Q72" s="47"/>
      <c r="R72" s="47"/>
      <c r="S72" s="47"/>
      <c r="T72" s="47"/>
      <c r="U72" s="47"/>
      <c r="V72" s="47"/>
      <c r="W72" s="47"/>
      <c r="X72" s="47"/>
      <c r="Y72" s="47"/>
      <c r="Z72" s="47"/>
    </row>
    <row r="73" spans="1:26" ht="15.75" customHeight="1">
      <c r="A73" s="1"/>
      <c r="B73" s="1"/>
      <c r="C73" s="2"/>
      <c r="D73" s="2"/>
      <c r="E73" s="2"/>
      <c r="F73" s="2"/>
      <c r="G73" s="2"/>
      <c r="H73" s="3"/>
      <c r="I73" s="47"/>
      <c r="J73" s="47"/>
      <c r="K73" s="47"/>
      <c r="L73" s="47"/>
      <c r="M73" s="47"/>
      <c r="N73" s="47"/>
      <c r="O73" s="47"/>
      <c r="P73" s="47"/>
      <c r="Q73" s="47"/>
      <c r="R73" s="47"/>
      <c r="S73" s="47"/>
      <c r="T73" s="47"/>
      <c r="U73" s="47"/>
      <c r="V73" s="47"/>
      <c r="W73" s="47"/>
      <c r="X73" s="47"/>
      <c r="Y73" s="47"/>
      <c r="Z73" s="47"/>
    </row>
    <row r="74" spans="1:26" ht="15.75" customHeight="1">
      <c r="A74" s="1"/>
      <c r="B74" s="1"/>
      <c r="C74" s="2"/>
      <c r="D74" s="2"/>
      <c r="E74" s="2"/>
      <c r="F74" s="2"/>
      <c r="G74" s="2"/>
      <c r="H74" s="3"/>
      <c r="I74" s="47"/>
      <c r="J74" s="47"/>
      <c r="K74" s="47"/>
      <c r="L74" s="47"/>
      <c r="M74" s="47"/>
      <c r="N74" s="47"/>
      <c r="O74" s="47"/>
      <c r="P74" s="47"/>
      <c r="Q74" s="47"/>
      <c r="R74" s="47"/>
      <c r="S74" s="47"/>
      <c r="T74" s="47"/>
      <c r="U74" s="47"/>
      <c r="V74" s="47"/>
      <c r="W74" s="47"/>
      <c r="X74" s="47"/>
      <c r="Y74" s="47"/>
      <c r="Z74" s="47"/>
    </row>
    <row r="75" spans="1:26" ht="15.75" customHeight="1">
      <c r="A75" s="1"/>
      <c r="B75" s="1"/>
      <c r="C75" s="2"/>
      <c r="D75" s="2"/>
      <c r="E75" s="2"/>
      <c r="F75" s="2"/>
      <c r="G75" s="2"/>
      <c r="H75" s="3"/>
      <c r="I75" s="47"/>
      <c r="J75" s="47"/>
      <c r="K75" s="47"/>
      <c r="L75" s="47"/>
      <c r="M75" s="47"/>
      <c r="N75" s="47"/>
      <c r="O75" s="47"/>
      <c r="P75" s="47"/>
      <c r="Q75" s="47"/>
      <c r="R75" s="47"/>
      <c r="S75" s="47"/>
      <c r="T75" s="47"/>
      <c r="U75" s="47"/>
      <c r="V75" s="47"/>
      <c r="W75" s="47"/>
      <c r="X75" s="47"/>
      <c r="Y75" s="47"/>
      <c r="Z75" s="47"/>
    </row>
    <row r="76" spans="1:26" ht="15.75" customHeight="1">
      <c r="A76" s="1"/>
      <c r="B76" s="1"/>
      <c r="C76" s="2"/>
      <c r="D76" s="2"/>
      <c r="E76" s="2"/>
      <c r="F76" s="2"/>
      <c r="G76" s="2"/>
      <c r="H76" s="3"/>
      <c r="I76" s="47"/>
      <c r="J76" s="47"/>
      <c r="K76" s="47"/>
      <c r="L76" s="47"/>
      <c r="M76" s="47"/>
      <c r="N76" s="47"/>
      <c r="O76" s="47"/>
      <c r="P76" s="47"/>
      <c r="Q76" s="47"/>
      <c r="R76" s="47"/>
      <c r="S76" s="47"/>
      <c r="T76" s="47"/>
      <c r="U76" s="47"/>
      <c r="V76" s="47"/>
      <c r="W76" s="47"/>
      <c r="X76" s="47"/>
      <c r="Y76" s="47"/>
      <c r="Z76" s="47"/>
    </row>
    <row r="77" spans="1:26" ht="15.75" customHeight="1">
      <c r="A77" s="1"/>
      <c r="B77" s="1"/>
      <c r="C77" s="2"/>
      <c r="D77" s="2"/>
      <c r="E77" s="2"/>
      <c r="F77" s="2"/>
      <c r="G77" s="2"/>
      <c r="H77" s="3"/>
      <c r="I77" s="47"/>
      <c r="J77" s="47"/>
      <c r="K77" s="47"/>
      <c r="L77" s="47"/>
      <c r="M77" s="47"/>
      <c r="N77" s="47"/>
      <c r="O77" s="47"/>
      <c r="P77" s="47"/>
      <c r="Q77" s="47"/>
      <c r="R77" s="47"/>
      <c r="S77" s="47"/>
      <c r="T77" s="47"/>
      <c r="U77" s="47"/>
      <c r="V77" s="47"/>
      <c r="W77" s="47"/>
      <c r="X77" s="47"/>
      <c r="Y77" s="47"/>
      <c r="Z77" s="47"/>
    </row>
    <row r="78" spans="1:26" ht="15.75" customHeight="1">
      <c r="A78" s="1"/>
      <c r="B78" s="1"/>
      <c r="C78" s="2"/>
      <c r="D78" s="2"/>
      <c r="E78" s="2"/>
      <c r="F78" s="2"/>
      <c r="G78" s="2"/>
      <c r="H78" s="3"/>
      <c r="I78" s="47"/>
      <c r="J78" s="47"/>
      <c r="K78" s="47"/>
      <c r="L78" s="47"/>
      <c r="M78" s="47"/>
      <c r="N78" s="47"/>
      <c r="O78" s="47"/>
      <c r="P78" s="47"/>
      <c r="Q78" s="47"/>
      <c r="R78" s="47"/>
      <c r="S78" s="47"/>
      <c r="T78" s="47"/>
      <c r="U78" s="47"/>
      <c r="V78" s="47"/>
      <c r="W78" s="47"/>
      <c r="X78" s="47"/>
      <c r="Y78" s="47"/>
      <c r="Z78" s="47"/>
    </row>
    <row r="79" spans="1:26" ht="15.75" customHeight="1">
      <c r="A79" s="1"/>
      <c r="B79" s="1"/>
      <c r="C79" s="2"/>
      <c r="D79" s="2"/>
      <c r="E79" s="2"/>
      <c r="F79" s="2"/>
      <c r="G79" s="2"/>
      <c r="H79" s="3"/>
      <c r="I79" s="47"/>
      <c r="J79" s="47"/>
      <c r="K79" s="47"/>
      <c r="L79" s="47"/>
      <c r="M79" s="47"/>
      <c r="N79" s="47"/>
      <c r="O79" s="47"/>
      <c r="P79" s="47"/>
      <c r="Q79" s="47"/>
      <c r="R79" s="47"/>
      <c r="S79" s="47"/>
      <c r="T79" s="47"/>
      <c r="U79" s="47"/>
      <c r="V79" s="47"/>
      <c r="W79" s="47"/>
      <c r="X79" s="47"/>
      <c r="Y79" s="47"/>
      <c r="Z79" s="47"/>
    </row>
    <row r="80" spans="1:26" ht="15.75" customHeight="1">
      <c r="A80" s="1"/>
      <c r="B80" s="1"/>
      <c r="C80" s="2"/>
      <c r="D80" s="2"/>
      <c r="E80" s="2"/>
      <c r="F80" s="2"/>
      <c r="G80" s="2"/>
      <c r="H80" s="3"/>
      <c r="I80" s="47"/>
      <c r="J80" s="47"/>
      <c r="K80" s="47"/>
      <c r="L80" s="47"/>
      <c r="M80" s="47"/>
      <c r="N80" s="47"/>
      <c r="O80" s="47"/>
      <c r="P80" s="47"/>
      <c r="Q80" s="47"/>
      <c r="R80" s="47"/>
      <c r="S80" s="47"/>
      <c r="T80" s="47"/>
      <c r="U80" s="47"/>
      <c r="V80" s="47"/>
      <c r="W80" s="47"/>
      <c r="X80" s="47"/>
      <c r="Y80" s="47"/>
      <c r="Z80" s="47"/>
    </row>
    <row r="81" spans="1:26" ht="15.75" customHeight="1">
      <c r="A81" s="1"/>
      <c r="B81" s="1"/>
      <c r="C81" s="2"/>
      <c r="D81" s="2"/>
      <c r="E81" s="2"/>
      <c r="F81" s="2"/>
      <c r="G81" s="2"/>
      <c r="H81" s="3"/>
      <c r="I81" s="47"/>
      <c r="J81" s="47"/>
      <c r="K81" s="47"/>
      <c r="L81" s="47"/>
      <c r="M81" s="47"/>
      <c r="N81" s="47"/>
      <c r="O81" s="47"/>
      <c r="P81" s="47"/>
      <c r="Q81" s="47"/>
      <c r="R81" s="47"/>
      <c r="S81" s="47"/>
      <c r="T81" s="47"/>
      <c r="U81" s="47"/>
      <c r="V81" s="47"/>
      <c r="W81" s="47"/>
      <c r="X81" s="47"/>
      <c r="Y81" s="47"/>
      <c r="Z81" s="47"/>
    </row>
    <row r="82" spans="1:26" ht="15.75" customHeight="1">
      <c r="A82" s="1"/>
      <c r="B82" s="1"/>
      <c r="C82" s="2"/>
      <c r="D82" s="2"/>
      <c r="E82" s="2"/>
      <c r="F82" s="2"/>
      <c r="G82" s="2"/>
      <c r="H82" s="3"/>
      <c r="I82" s="47"/>
      <c r="J82" s="47"/>
      <c r="K82" s="47"/>
      <c r="L82" s="47"/>
      <c r="M82" s="47"/>
      <c r="N82" s="47"/>
      <c r="O82" s="47"/>
      <c r="P82" s="47"/>
      <c r="Q82" s="47"/>
      <c r="R82" s="47"/>
      <c r="S82" s="47"/>
      <c r="T82" s="47"/>
      <c r="U82" s="47"/>
      <c r="V82" s="47"/>
      <c r="W82" s="47"/>
      <c r="X82" s="47"/>
      <c r="Y82" s="47"/>
      <c r="Z82" s="47"/>
    </row>
    <row r="83" spans="1:26" ht="15.75" customHeight="1">
      <c r="A83" s="1"/>
      <c r="B83" s="1"/>
      <c r="C83" s="2"/>
      <c r="D83" s="2"/>
      <c r="E83" s="2"/>
      <c r="F83" s="2"/>
      <c r="G83" s="2"/>
      <c r="H83" s="3"/>
      <c r="I83" s="47"/>
      <c r="J83" s="47"/>
      <c r="K83" s="47"/>
      <c r="L83" s="47"/>
      <c r="M83" s="47"/>
      <c r="N83" s="47"/>
      <c r="O83" s="47"/>
      <c r="P83" s="47"/>
      <c r="Q83" s="47"/>
      <c r="R83" s="47"/>
      <c r="S83" s="47"/>
      <c r="T83" s="47"/>
      <c r="U83" s="47"/>
      <c r="V83" s="47"/>
      <c r="W83" s="47"/>
      <c r="X83" s="47"/>
      <c r="Y83" s="47"/>
      <c r="Z83" s="47"/>
    </row>
    <row r="84" spans="1:26" ht="15.75" customHeight="1">
      <c r="A84" s="1"/>
      <c r="B84" s="1"/>
      <c r="C84" s="2"/>
      <c r="D84" s="2"/>
      <c r="E84" s="2"/>
      <c r="F84" s="2"/>
      <c r="G84" s="2"/>
      <c r="H84" s="3"/>
      <c r="I84" s="47"/>
      <c r="J84" s="47"/>
      <c r="K84" s="47"/>
      <c r="L84" s="47"/>
      <c r="M84" s="47"/>
      <c r="N84" s="47"/>
      <c r="O84" s="47"/>
      <c r="P84" s="47"/>
      <c r="Q84" s="47"/>
      <c r="R84" s="47"/>
      <c r="S84" s="47"/>
      <c r="T84" s="47"/>
      <c r="U84" s="47"/>
      <c r="V84" s="47"/>
      <c r="W84" s="47"/>
      <c r="X84" s="47"/>
      <c r="Y84" s="47"/>
      <c r="Z84" s="47"/>
    </row>
    <row r="85" spans="1:26" ht="15.75" customHeight="1">
      <c r="A85" s="1"/>
      <c r="B85" s="1"/>
      <c r="C85" s="2"/>
      <c r="D85" s="2"/>
      <c r="E85" s="2"/>
      <c r="F85" s="2"/>
      <c r="G85" s="2"/>
      <c r="H85" s="3"/>
      <c r="I85" s="47"/>
      <c r="J85" s="47"/>
      <c r="K85" s="47"/>
      <c r="L85" s="47"/>
      <c r="M85" s="47"/>
      <c r="N85" s="47"/>
      <c r="O85" s="47"/>
      <c r="P85" s="47"/>
      <c r="Q85" s="47"/>
      <c r="R85" s="47"/>
      <c r="S85" s="47"/>
      <c r="T85" s="47"/>
      <c r="U85" s="47"/>
      <c r="V85" s="47"/>
      <c r="W85" s="47"/>
      <c r="X85" s="47"/>
      <c r="Y85" s="47"/>
      <c r="Z85" s="47"/>
    </row>
    <row r="86" spans="1:26" ht="15.75" customHeight="1">
      <c r="A86" s="1"/>
      <c r="B86" s="1"/>
      <c r="C86" s="2"/>
      <c r="D86" s="2"/>
      <c r="E86" s="2"/>
      <c r="F86" s="2"/>
      <c r="G86" s="2"/>
      <c r="H86" s="3"/>
      <c r="I86" s="47"/>
      <c r="J86" s="47"/>
      <c r="K86" s="47"/>
      <c r="L86" s="47"/>
      <c r="M86" s="47"/>
      <c r="N86" s="47"/>
      <c r="O86" s="47"/>
      <c r="P86" s="47"/>
      <c r="Q86" s="47"/>
      <c r="R86" s="47"/>
      <c r="S86" s="47"/>
      <c r="T86" s="47"/>
      <c r="U86" s="47"/>
      <c r="V86" s="47"/>
      <c r="W86" s="47"/>
      <c r="X86" s="47"/>
      <c r="Y86" s="47"/>
      <c r="Z86" s="47"/>
    </row>
    <row r="87" spans="1:26" ht="15.75" customHeight="1">
      <c r="A87" s="1"/>
      <c r="B87" s="1"/>
      <c r="C87" s="2"/>
      <c r="D87" s="2"/>
      <c r="E87" s="2"/>
      <c r="F87" s="2"/>
      <c r="G87" s="2"/>
      <c r="H87" s="3"/>
      <c r="I87" s="47"/>
      <c r="J87" s="47"/>
      <c r="K87" s="47"/>
      <c r="L87" s="47"/>
      <c r="M87" s="47"/>
      <c r="N87" s="47"/>
      <c r="O87" s="47"/>
      <c r="P87" s="47"/>
      <c r="Q87" s="47"/>
      <c r="R87" s="47"/>
      <c r="S87" s="47"/>
      <c r="T87" s="47"/>
      <c r="U87" s="47"/>
      <c r="V87" s="47"/>
      <c r="W87" s="47"/>
      <c r="X87" s="47"/>
      <c r="Y87" s="47"/>
      <c r="Z87" s="47"/>
    </row>
    <row r="88" spans="1:26" ht="15.75" customHeight="1">
      <c r="A88" s="1"/>
      <c r="B88" s="1"/>
      <c r="C88" s="2"/>
      <c r="D88" s="2"/>
      <c r="E88" s="2"/>
      <c r="F88" s="2"/>
      <c r="G88" s="2"/>
      <c r="H88" s="3"/>
      <c r="I88" s="47"/>
      <c r="J88" s="47"/>
      <c r="K88" s="47"/>
      <c r="L88" s="47"/>
      <c r="M88" s="47"/>
      <c r="N88" s="47"/>
      <c r="O88" s="47"/>
      <c r="P88" s="47"/>
      <c r="Q88" s="47"/>
      <c r="R88" s="47"/>
      <c r="S88" s="47"/>
      <c r="T88" s="47"/>
      <c r="U88" s="47"/>
      <c r="V88" s="47"/>
      <c r="W88" s="47"/>
      <c r="X88" s="47"/>
      <c r="Y88" s="47"/>
      <c r="Z88" s="47"/>
    </row>
    <row r="89" spans="1:26" ht="15.75" customHeight="1">
      <c r="A89" s="1"/>
      <c r="B89" s="1"/>
      <c r="C89" s="2"/>
      <c r="D89" s="2"/>
      <c r="E89" s="2"/>
      <c r="F89" s="2"/>
      <c r="G89" s="2"/>
      <c r="H89" s="3"/>
      <c r="I89" s="47"/>
      <c r="J89" s="47"/>
      <c r="K89" s="47"/>
      <c r="L89" s="47"/>
      <c r="M89" s="47"/>
      <c r="N89" s="47"/>
      <c r="O89" s="47"/>
      <c r="P89" s="47"/>
      <c r="Q89" s="47"/>
      <c r="R89" s="47"/>
      <c r="S89" s="47"/>
      <c r="T89" s="47"/>
      <c r="U89" s="47"/>
      <c r="V89" s="47"/>
      <c r="W89" s="47"/>
      <c r="X89" s="47"/>
      <c r="Y89" s="47"/>
      <c r="Z89" s="47"/>
    </row>
    <row r="90" spans="1:26" ht="15.75" customHeight="1">
      <c r="A90" s="1"/>
      <c r="B90" s="1"/>
      <c r="C90" s="2"/>
      <c r="D90" s="2"/>
      <c r="E90" s="2"/>
      <c r="F90" s="2"/>
      <c r="G90" s="2"/>
      <c r="H90" s="3"/>
      <c r="I90" s="47"/>
      <c r="J90" s="47"/>
      <c r="K90" s="47"/>
      <c r="L90" s="47"/>
      <c r="M90" s="47"/>
      <c r="N90" s="47"/>
      <c r="O90" s="47"/>
      <c r="P90" s="47"/>
      <c r="Q90" s="47"/>
      <c r="R90" s="47"/>
      <c r="S90" s="47"/>
      <c r="T90" s="47"/>
      <c r="U90" s="47"/>
      <c r="V90" s="47"/>
      <c r="W90" s="47"/>
      <c r="X90" s="47"/>
      <c r="Y90" s="47"/>
      <c r="Z90" s="47"/>
    </row>
    <row r="91" spans="1:26" ht="15.75" customHeight="1">
      <c r="A91" s="1"/>
      <c r="B91" s="1"/>
      <c r="C91" s="2"/>
      <c r="D91" s="2"/>
      <c r="E91" s="2"/>
      <c r="F91" s="2"/>
      <c r="G91" s="2"/>
      <c r="H91" s="3"/>
      <c r="I91" s="47"/>
      <c r="J91" s="47"/>
      <c r="K91" s="47"/>
      <c r="L91" s="47"/>
      <c r="M91" s="47"/>
      <c r="N91" s="47"/>
      <c r="O91" s="47"/>
      <c r="P91" s="47"/>
      <c r="Q91" s="47"/>
      <c r="R91" s="47"/>
      <c r="S91" s="47"/>
      <c r="T91" s="47"/>
      <c r="U91" s="47"/>
      <c r="V91" s="47"/>
      <c r="W91" s="47"/>
      <c r="X91" s="47"/>
      <c r="Y91" s="47"/>
      <c r="Z91" s="47"/>
    </row>
    <row r="92" spans="1:26" ht="15.75" customHeight="1">
      <c r="A92" s="1"/>
      <c r="B92" s="1"/>
      <c r="C92" s="2"/>
      <c r="D92" s="2"/>
      <c r="E92" s="2"/>
      <c r="F92" s="2"/>
      <c r="G92" s="2"/>
      <c r="H92" s="3"/>
      <c r="I92" s="47"/>
      <c r="J92" s="47"/>
      <c r="K92" s="47"/>
      <c r="L92" s="47"/>
      <c r="M92" s="47"/>
      <c r="N92" s="47"/>
      <c r="O92" s="47"/>
      <c r="P92" s="47"/>
      <c r="Q92" s="47"/>
      <c r="R92" s="47"/>
      <c r="S92" s="47"/>
      <c r="T92" s="47"/>
      <c r="U92" s="47"/>
      <c r="V92" s="47"/>
      <c r="W92" s="47"/>
      <c r="X92" s="47"/>
      <c r="Y92" s="47"/>
      <c r="Z92" s="47"/>
    </row>
    <row r="93" spans="1:26" ht="15.75" customHeight="1">
      <c r="A93" s="1"/>
      <c r="B93" s="1"/>
      <c r="C93" s="2"/>
      <c r="D93" s="2"/>
      <c r="E93" s="2"/>
      <c r="F93" s="2"/>
      <c r="G93" s="2"/>
      <c r="H93" s="3"/>
      <c r="I93" s="47"/>
      <c r="J93" s="47"/>
      <c r="K93" s="47"/>
      <c r="L93" s="47"/>
      <c r="M93" s="47"/>
      <c r="N93" s="47"/>
      <c r="O93" s="47"/>
      <c r="P93" s="47"/>
      <c r="Q93" s="47"/>
      <c r="R93" s="47"/>
      <c r="S93" s="47"/>
      <c r="T93" s="47"/>
      <c r="U93" s="47"/>
      <c r="V93" s="47"/>
      <c r="W93" s="47"/>
      <c r="X93" s="47"/>
      <c r="Y93" s="47"/>
      <c r="Z93" s="47"/>
    </row>
    <row r="94" spans="1:26" ht="15.75" customHeight="1">
      <c r="A94" s="1"/>
      <c r="B94" s="1"/>
      <c r="C94" s="2"/>
      <c r="D94" s="2"/>
      <c r="E94" s="2"/>
      <c r="F94" s="2"/>
      <c r="G94" s="2"/>
      <c r="H94" s="3"/>
      <c r="I94" s="47"/>
      <c r="J94" s="47"/>
      <c r="K94" s="47"/>
      <c r="L94" s="47"/>
      <c r="M94" s="47"/>
      <c r="N94" s="47"/>
      <c r="O94" s="47"/>
      <c r="P94" s="47"/>
      <c r="Q94" s="47"/>
      <c r="R94" s="47"/>
      <c r="S94" s="47"/>
      <c r="T94" s="47"/>
      <c r="U94" s="47"/>
      <c r="V94" s="47"/>
      <c r="W94" s="47"/>
      <c r="X94" s="47"/>
      <c r="Y94" s="47"/>
      <c r="Z94" s="47"/>
    </row>
    <row r="95" spans="1:26" ht="15.75" customHeight="1">
      <c r="A95" s="1"/>
      <c r="B95" s="1"/>
      <c r="C95" s="2"/>
      <c r="D95" s="2"/>
      <c r="E95" s="2"/>
      <c r="F95" s="2"/>
      <c r="G95" s="2"/>
      <c r="H95" s="3"/>
      <c r="I95" s="47"/>
      <c r="J95" s="47"/>
      <c r="K95" s="47"/>
      <c r="L95" s="47"/>
      <c r="M95" s="47"/>
      <c r="N95" s="47"/>
      <c r="O95" s="47"/>
      <c r="P95" s="47"/>
      <c r="Q95" s="47"/>
      <c r="R95" s="47"/>
      <c r="S95" s="47"/>
      <c r="T95" s="47"/>
      <c r="U95" s="47"/>
      <c r="V95" s="47"/>
      <c r="W95" s="47"/>
      <c r="X95" s="47"/>
      <c r="Y95" s="47"/>
      <c r="Z95" s="47"/>
    </row>
    <row r="96" spans="1:26" ht="15.75" customHeight="1">
      <c r="A96" s="1"/>
      <c r="B96" s="1"/>
      <c r="C96" s="2"/>
      <c r="D96" s="2"/>
      <c r="E96" s="2"/>
      <c r="F96" s="2"/>
      <c r="G96" s="2"/>
      <c r="H96" s="3"/>
      <c r="I96" s="47"/>
      <c r="J96" s="47"/>
      <c r="K96" s="47"/>
      <c r="L96" s="47"/>
      <c r="M96" s="47"/>
      <c r="N96" s="47"/>
      <c r="O96" s="47"/>
      <c r="P96" s="47"/>
      <c r="Q96" s="47"/>
      <c r="R96" s="47"/>
      <c r="S96" s="47"/>
      <c r="T96" s="47"/>
      <c r="U96" s="47"/>
      <c r="V96" s="47"/>
      <c r="W96" s="47"/>
      <c r="X96" s="47"/>
      <c r="Y96" s="47"/>
      <c r="Z96" s="47"/>
    </row>
    <row r="97" spans="1:26" ht="15.75" customHeight="1">
      <c r="A97" s="1"/>
      <c r="B97" s="1"/>
      <c r="C97" s="2"/>
      <c r="D97" s="2"/>
      <c r="E97" s="2"/>
      <c r="F97" s="2"/>
      <c r="G97" s="2"/>
      <c r="H97" s="3"/>
      <c r="I97" s="47"/>
      <c r="J97" s="47"/>
      <c r="K97" s="47"/>
      <c r="L97" s="47"/>
      <c r="M97" s="47"/>
      <c r="N97" s="47"/>
      <c r="O97" s="47"/>
      <c r="P97" s="47"/>
      <c r="Q97" s="47"/>
      <c r="R97" s="47"/>
      <c r="S97" s="47"/>
      <c r="T97" s="47"/>
      <c r="U97" s="47"/>
      <c r="V97" s="47"/>
      <c r="W97" s="47"/>
      <c r="X97" s="47"/>
      <c r="Y97" s="47"/>
      <c r="Z97" s="47"/>
    </row>
    <row r="98" spans="1:26" ht="15.75" customHeight="1">
      <c r="A98" s="1"/>
      <c r="B98" s="1"/>
      <c r="C98" s="2"/>
      <c r="D98" s="2"/>
      <c r="E98" s="2"/>
      <c r="F98" s="2"/>
      <c r="G98" s="2"/>
      <c r="H98" s="3"/>
      <c r="I98" s="47"/>
      <c r="J98" s="47"/>
      <c r="K98" s="47"/>
      <c r="L98" s="47"/>
      <c r="M98" s="47"/>
      <c r="N98" s="47"/>
      <c r="O98" s="47"/>
      <c r="P98" s="47"/>
      <c r="Q98" s="47"/>
      <c r="R98" s="47"/>
      <c r="S98" s="47"/>
      <c r="T98" s="47"/>
      <c r="U98" s="47"/>
      <c r="V98" s="47"/>
      <c r="W98" s="47"/>
      <c r="X98" s="47"/>
      <c r="Y98" s="47"/>
      <c r="Z98" s="47"/>
    </row>
    <row r="99" spans="1:26" ht="15.75" customHeight="1">
      <c r="A99" s="1"/>
      <c r="B99" s="1"/>
      <c r="C99" s="2"/>
      <c r="D99" s="2"/>
      <c r="E99" s="2"/>
      <c r="F99" s="2"/>
      <c r="G99" s="2"/>
      <c r="H99" s="3"/>
      <c r="I99" s="47"/>
      <c r="J99" s="47"/>
      <c r="K99" s="47"/>
      <c r="L99" s="47"/>
      <c r="M99" s="47"/>
      <c r="N99" s="47"/>
      <c r="O99" s="47"/>
      <c r="P99" s="47"/>
      <c r="Q99" s="47"/>
      <c r="R99" s="47"/>
      <c r="S99" s="47"/>
      <c r="T99" s="47"/>
      <c r="U99" s="47"/>
      <c r="V99" s="47"/>
      <c r="W99" s="47"/>
      <c r="X99" s="47"/>
      <c r="Y99" s="47"/>
      <c r="Z99" s="47"/>
    </row>
    <row r="100" spans="1:26" ht="15.75" customHeight="1">
      <c r="A100" s="1"/>
      <c r="B100" s="1"/>
      <c r="C100" s="2"/>
      <c r="D100" s="2"/>
      <c r="E100" s="2"/>
      <c r="F100" s="2"/>
      <c r="G100" s="2"/>
      <c r="H100" s="3"/>
      <c r="I100" s="47"/>
      <c r="J100" s="47"/>
      <c r="K100" s="47"/>
      <c r="L100" s="47"/>
      <c r="M100" s="47"/>
      <c r="N100" s="47"/>
      <c r="O100" s="47"/>
      <c r="P100" s="47"/>
      <c r="Q100" s="47"/>
      <c r="R100" s="47"/>
      <c r="S100" s="47"/>
      <c r="T100" s="47"/>
      <c r="U100" s="47"/>
      <c r="V100" s="47"/>
      <c r="W100" s="47"/>
      <c r="X100" s="47"/>
      <c r="Y100" s="47"/>
      <c r="Z100" s="47"/>
    </row>
    <row r="101" spans="1:26" ht="15.75" customHeight="1">
      <c r="A101" s="1"/>
      <c r="B101" s="1"/>
      <c r="C101" s="2"/>
      <c r="D101" s="2"/>
      <c r="E101" s="2"/>
      <c r="F101" s="2"/>
      <c r="G101" s="2"/>
      <c r="H101" s="3"/>
      <c r="I101" s="47"/>
      <c r="J101" s="47"/>
      <c r="K101" s="47"/>
      <c r="L101" s="47"/>
      <c r="M101" s="47"/>
      <c r="N101" s="47"/>
      <c r="O101" s="47"/>
      <c r="P101" s="47"/>
      <c r="Q101" s="47"/>
      <c r="R101" s="47"/>
      <c r="S101" s="47"/>
      <c r="T101" s="47"/>
      <c r="U101" s="47"/>
      <c r="V101" s="47"/>
      <c r="W101" s="47"/>
      <c r="X101" s="47"/>
      <c r="Y101" s="47"/>
      <c r="Z101" s="47"/>
    </row>
    <row r="102" spans="1:26" ht="15.75" customHeight="1">
      <c r="A102" s="1"/>
      <c r="B102" s="1"/>
      <c r="C102" s="2"/>
      <c r="D102" s="2"/>
      <c r="E102" s="2"/>
      <c r="F102" s="2"/>
      <c r="G102" s="2"/>
      <c r="H102" s="3"/>
      <c r="I102" s="47"/>
      <c r="J102" s="47"/>
      <c r="K102" s="47"/>
      <c r="L102" s="47"/>
      <c r="M102" s="47"/>
      <c r="N102" s="47"/>
      <c r="O102" s="47"/>
      <c r="P102" s="47"/>
      <c r="Q102" s="47"/>
      <c r="R102" s="47"/>
      <c r="S102" s="47"/>
      <c r="T102" s="47"/>
      <c r="U102" s="47"/>
      <c r="V102" s="47"/>
      <c r="W102" s="47"/>
      <c r="X102" s="47"/>
      <c r="Y102" s="47"/>
      <c r="Z102" s="47"/>
    </row>
    <row r="103" spans="1:26" ht="15.75" customHeight="1">
      <c r="A103" s="1"/>
      <c r="B103" s="1"/>
      <c r="C103" s="2"/>
      <c r="D103" s="2"/>
      <c r="E103" s="2"/>
      <c r="F103" s="2"/>
      <c r="G103" s="2"/>
      <c r="H103" s="3"/>
      <c r="I103" s="47"/>
      <c r="J103" s="47"/>
      <c r="K103" s="47"/>
      <c r="L103" s="47"/>
      <c r="M103" s="47"/>
      <c r="N103" s="47"/>
      <c r="O103" s="47"/>
      <c r="P103" s="47"/>
      <c r="Q103" s="47"/>
      <c r="R103" s="47"/>
      <c r="S103" s="47"/>
      <c r="T103" s="47"/>
      <c r="U103" s="47"/>
      <c r="V103" s="47"/>
      <c r="W103" s="47"/>
      <c r="X103" s="47"/>
      <c r="Y103" s="47"/>
      <c r="Z103" s="47"/>
    </row>
    <row r="104" spans="1:26" ht="15.75" customHeight="1">
      <c r="A104" s="1"/>
      <c r="B104" s="1"/>
      <c r="C104" s="2"/>
      <c r="D104" s="2"/>
      <c r="E104" s="2"/>
      <c r="F104" s="2"/>
      <c r="G104" s="2"/>
      <c r="H104" s="3"/>
      <c r="I104" s="47"/>
      <c r="J104" s="47"/>
      <c r="K104" s="47"/>
      <c r="L104" s="47"/>
      <c r="M104" s="47"/>
      <c r="N104" s="47"/>
      <c r="O104" s="47"/>
      <c r="P104" s="47"/>
      <c r="Q104" s="47"/>
      <c r="R104" s="47"/>
      <c r="S104" s="47"/>
      <c r="T104" s="47"/>
      <c r="U104" s="47"/>
      <c r="V104" s="47"/>
      <c r="W104" s="47"/>
      <c r="X104" s="47"/>
      <c r="Y104" s="47"/>
      <c r="Z104" s="47"/>
    </row>
    <row r="105" spans="1:26" ht="15.75" customHeight="1">
      <c r="A105" s="1"/>
      <c r="B105" s="1"/>
      <c r="C105" s="2"/>
      <c r="D105" s="2"/>
      <c r="E105" s="2"/>
      <c r="F105" s="2"/>
      <c r="G105" s="2"/>
      <c r="H105" s="3"/>
      <c r="I105" s="47"/>
      <c r="J105" s="47"/>
      <c r="K105" s="47"/>
      <c r="L105" s="47"/>
      <c r="M105" s="47"/>
      <c r="N105" s="47"/>
      <c r="O105" s="47"/>
      <c r="P105" s="47"/>
      <c r="Q105" s="47"/>
      <c r="R105" s="47"/>
      <c r="S105" s="47"/>
      <c r="T105" s="47"/>
      <c r="U105" s="47"/>
      <c r="V105" s="47"/>
      <c r="W105" s="47"/>
      <c r="X105" s="47"/>
      <c r="Y105" s="47"/>
      <c r="Z105" s="47"/>
    </row>
    <row r="106" spans="1:26" ht="15.75" customHeight="1">
      <c r="A106" s="1"/>
      <c r="B106" s="1"/>
      <c r="C106" s="2"/>
      <c r="D106" s="2"/>
      <c r="E106" s="2"/>
      <c r="F106" s="2"/>
      <c r="G106" s="2"/>
      <c r="H106" s="3"/>
      <c r="I106" s="47"/>
      <c r="J106" s="47"/>
      <c r="K106" s="47"/>
      <c r="L106" s="47"/>
      <c r="M106" s="47"/>
      <c r="N106" s="47"/>
      <c r="O106" s="47"/>
      <c r="P106" s="47"/>
      <c r="Q106" s="47"/>
      <c r="R106" s="47"/>
      <c r="S106" s="47"/>
      <c r="T106" s="47"/>
      <c r="U106" s="47"/>
      <c r="V106" s="47"/>
      <c r="W106" s="47"/>
      <c r="X106" s="47"/>
      <c r="Y106" s="47"/>
      <c r="Z106" s="47"/>
    </row>
    <row r="107" spans="1:26" ht="15.75" customHeight="1">
      <c r="A107" s="1"/>
      <c r="B107" s="1"/>
      <c r="C107" s="2"/>
      <c r="D107" s="2"/>
      <c r="E107" s="2"/>
      <c r="F107" s="2"/>
      <c r="G107" s="2"/>
      <c r="H107" s="3"/>
      <c r="I107" s="47"/>
      <c r="J107" s="47"/>
      <c r="K107" s="47"/>
      <c r="L107" s="47"/>
      <c r="M107" s="47"/>
      <c r="N107" s="47"/>
      <c r="O107" s="47"/>
      <c r="P107" s="47"/>
      <c r="Q107" s="47"/>
      <c r="R107" s="47"/>
      <c r="S107" s="47"/>
      <c r="T107" s="47"/>
      <c r="U107" s="47"/>
      <c r="V107" s="47"/>
      <c r="W107" s="47"/>
      <c r="X107" s="47"/>
      <c r="Y107" s="47"/>
      <c r="Z107" s="47"/>
    </row>
    <row r="108" spans="1:26" ht="15.75" customHeight="1">
      <c r="A108" s="1"/>
      <c r="B108" s="1"/>
      <c r="C108" s="2"/>
      <c r="D108" s="2"/>
      <c r="E108" s="2"/>
      <c r="F108" s="2"/>
      <c r="G108" s="2"/>
      <c r="H108" s="3"/>
      <c r="I108" s="47"/>
      <c r="J108" s="47"/>
      <c r="K108" s="47"/>
      <c r="L108" s="47"/>
      <c r="M108" s="47"/>
      <c r="N108" s="47"/>
      <c r="O108" s="47"/>
      <c r="P108" s="47"/>
      <c r="Q108" s="47"/>
      <c r="R108" s="47"/>
      <c r="S108" s="47"/>
      <c r="T108" s="47"/>
      <c r="U108" s="47"/>
      <c r="V108" s="47"/>
      <c r="W108" s="47"/>
      <c r="X108" s="47"/>
      <c r="Y108" s="47"/>
      <c r="Z108" s="47"/>
    </row>
    <row r="109" spans="1:26" ht="15.75" customHeight="1">
      <c r="A109" s="1"/>
      <c r="B109" s="1"/>
      <c r="C109" s="2"/>
      <c r="D109" s="2"/>
      <c r="E109" s="2"/>
      <c r="F109" s="2"/>
      <c r="G109" s="2"/>
      <c r="H109" s="3"/>
      <c r="I109" s="47"/>
      <c r="J109" s="47"/>
      <c r="K109" s="47"/>
      <c r="L109" s="47"/>
      <c r="M109" s="47"/>
      <c r="N109" s="47"/>
      <c r="O109" s="47"/>
      <c r="P109" s="47"/>
      <c r="Q109" s="47"/>
      <c r="R109" s="47"/>
      <c r="S109" s="47"/>
      <c r="T109" s="47"/>
      <c r="U109" s="47"/>
      <c r="V109" s="47"/>
      <c r="W109" s="47"/>
      <c r="X109" s="47"/>
      <c r="Y109" s="47"/>
      <c r="Z109" s="47"/>
    </row>
    <row r="110" spans="1:26" ht="15.75" customHeight="1">
      <c r="A110" s="1"/>
      <c r="B110" s="1"/>
      <c r="C110" s="2"/>
      <c r="D110" s="2"/>
      <c r="E110" s="2"/>
      <c r="F110" s="2"/>
      <c r="G110" s="2"/>
      <c r="H110" s="3"/>
      <c r="I110" s="47"/>
      <c r="J110" s="47"/>
      <c r="K110" s="47"/>
      <c r="L110" s="47"/>
      <c r="M110" s="47"/>
      <c r="N110" s="47"/>
      <c r="O110" s="47"/>
      <c r="P110" s="47"/>
      <c r="Q110" s="47"/>
      <c r="R110" s="47"/>
      <c r="S110" s="47"/>
      <c r="T110" s="47"/>
      <c r="U110" s="47"/>
      <c r="V110" s="47"/>
      <c r="W110" s="47"/>
      <c r="X110" s="47"/>
      <c r="Y110" s="47"/>
      <c r="Z110" s="47"/>
    </row>
    <row r="111" spans="1:26" ht="15.75" customHeight="1">
      <c r="A111" s="1"/>
      <c r="B111" s="1"/>
      <c r="C111" s="2"/>
      <c r="D111" s="2"/>
      <c r="E111" s="2"/>
      <c r="F111" s="2"/>
      <c r="G111" s="2"/>
      <c r="H111" s="3"/>
      <c r="I111" s="47"/>
      <c r="J111" s="47"/>
      <c r="K111" s="47"/>
      <c r="L111" s="47"/>
      <c r="M111" s="47"/>
      <c r="N111" s="47"/>
      <c r="O111" s="47"/>
      <c r="P111" s="47"/>
      <c r="Q111" s="47"/>
      <c r="R111" s="47"/>
      <c r="S111" s="47"/>
      <c r="T111" s="47"/>
      <c r="U111" s="47"/>
      <c r="V111" s="47"/>
      <c r="W111" s="47"/>
      <c r="X111" s="47"/>
      <c r="Y111" s="47"/>
      <c r="Z111" s="47"/>
    </row>
    <row r="112" spans="1:26" ht="15.75" customHeight="1">
      <c r="A112" s="1"/>
      <c r="B112" s="1"/>
      <c r="C112" s="2"/>
      <c r="D112" s="2"/>
      <c r="E112" s="2"/>
      <c r="F112" s="2"/>
      <c r="G112" s="2"/>
      <c r="H112" s="3"/>
      <c r="I112" s="47"/>
      <c r="J112" s="47"/>
      <c r="K112" s="47"/>
      <c r="L112" s="47"/>
      <c r="M112" s="47"/>
      <c r="N112" s="47"/>
      <c r="O112" s="47"/>
      <c r="P112" s="47"/>
      <c r="Q112" s="47"/>
      <c r="R112" s="47"/>
      <c r="S112" s="47"/>
      <c r="T112" s="47"/>
      <c r="U112" s="47"/>
      <c r="V112" s="47"/>
      <c r="W112" s="47"/>
      <c r="X112" s="47"/>
      <c r="Y112" s="47"/>
      <c r="Z112" s="47"/>
    </row>
    <row r="113" spans="1:26" ht="15.75" customHeight="1">
      <c r="A113" s="1"/>
      <c r="B113" s="1"/>
      <c r="C113" s="2"/>
      <c r="D113" s="2"/>
      <c r="E113" s="2"/>
      <c r="F113" s="2"/>
      <c r="G113" s="2"/>
      <c r="H113" s="3"/>
      <c r="I113" s="47"/>
      <c r="J113" s="47"/>
      <c r="K113" s="47"/>
      <c r="L113" s="47"/>
      <c r="M113" s="47"/>
      <c r="N113" s="47"/>
      <c r="O113" s="47"/>
      <c r="P113" s="47"/>
      <c r="Q113" s="47"/>
      <c r="R113" s="47"/>
      <c r="S113" s="47"/>
      <c r="T113" s="47"/>
      <c r="U113" s="47"/>
      <c r="V113" s="47"/>
      <c r="W113" s="47"/>
      <c r="X113" s="47"/>
      <c r="Y113" s="47"/>
      <c r="Z113" s="47"/>
    </row>
    <row r="114" spans="1:26" ht="15.75" customHeight="1">
      <c r="A114" s="1"/>
      <c r="B114" s="1"/>
      <c r="C114" s="2"/>
      <c r="D114" s="2"/>
      <c r="E114" s="2"/>
      <c r="F114" s="2"/>
      <c r="G114" s="2"/>
      <c r="H114" s="3"/>
      <c r="I114" s="47"/>
      <c r="J114" s="47"/>
      <c r="K114" s="47"/>
      <c r="L114" s="47"/>
      <c r="M114" s="47"/>
      <c r="N114" s="47"/>
      <c r="O114" s="47"/>
      <c r="P114" s="47"/>
      <c r="Q114" s="47"/>
      <c r="R114" s="47"/>
      <c r="S114" s="47"/>
      <c r="T114" s="47"/>
      <c r="U114" s="47"/>
      <c r="V114" s="47"/>
      <c r="W114" s="47"/>
      <c r="X114" s="47"/>
      <c r="Y114" s="47"/>
      <c r="Z114" s="47"/>
    </row>
    <row r="115" spans="1:26" ht="15.75" customHeight="1">
      <c r="A115" s="1"/>
      <c r="B115" s="1"/>
      <c r="C115" s="2"/>
      <c r="D115" s="2"/>
      <c r="E115" s="2"/>
      <c r="F115" s="2"/>
      <c r="G115" s="2"/>
      <c r="H115" s="3"/>
      <c r="I115" s="47"/>
      <c r="J115" s="47"/>
      <c r="K115" s="47"/>
      <c r="L115" s="47"/>
      <c r="M115" s="47"/>
      <c r="N115" s="47"/>
      <c r="O115" s="47"/>
      <c r="P115" s="47"/>
      <c r="Q115" s="47"/>
      <c r="R115" s="47"/>
      <c r="S115" s="47"/>
      <c r="T115" s="47"/>
      <c r="U115" s="47"/>
      <c r="V115" s="47"/>
      <c r="W115" s="47"/>
      <c r="X115" s="47"/>
      <c r="Y115" s="47"/>
      <c r="Z115" s="47"/>
    </row>
    <row r="116" spans="1:26" ht="15.75" customHeight="1">
      <c r="A116" s="1"/>
      <c r="B116" s="1"/>
      <c r="C116" s="2"/>
      <c r="D116" s="2"/>
      <c r="E116" s="2"/>
      <c r="F116" s="2"/>
      <c r="G116" s="2"/>
      <c r="H116" s="3"/>
      <c r="I116" s="47"/>
      <c r="J116" s="47"/>
      <c r="K116" s="47"/>
      <c r="L116" s="47"/>
      <c r="M116" s="47"/>
      <c r="N116" s="47"/>
      <c r="O116" s="47"/>
      <c r="P116" s="47"/>
      <c r="Q116" s="47"/>
      <c r="R116" s="47"/>
      <c r="S116" s="47"/>
      <c r="T116" s="47"/>
      <c r="U116" s="47"/>
      <c r="V116" s="47"/>
      <c r="W116" s="47"/>
      <c r="X116" s="47"/>
      <c r="Y116" s="47"/>
      <c r="Z116" s="47"/>
    </row>
    <row r="117" spans="1:26" ht="15.75" customHeight="1">
      <c r="A117" s="1"/>
      <c r="B117" s="1"/>
      <c r="C117" s="2"/>
      <c r="D117" s="2"/>
      <c r="E117" s="2"/>
      <c r="F117" s="2"/>
      <c r="G117" s="2"/>
      <c r="H117" s="3"/>
      <c r="I117" s="47"/>
      <c r="J117" s="47"/>
      <c r="K117" s="47"/>
      <c r="L117" s="47"/>
      <c r="M117" s="47"/>
      <c r="N117" s="47"/>
      <c r="O117" s="47"/>
      <c r="P117" s="47"/>
      <c r="Q117" s="47"/>
      <c r="R117" s="47"/>
      <c r="S117" s="47"/>
      <c r="T117" s="47"/>
      <c r="U117" s="47"/>
      <c r="V117" s="47"/>
      <c r="W117" s="47"/>
      <c r="X117" s="47"/>
      <c r="Y117" s="47"/>
      <c r="Z117" s="47"/>
    </row>
    <row r="118" spans="1:26" ht="15.75" customHeight="1">
      <c r="A118" s="1"/>
      <c r="B118" s="1"/>
      <c r="C118" s="2"/>
      <c r="D118" s="2"/>
      <c r="E118" s="2"/>
      <c r="F118" s="2"/>
      <c r="G118" s="2"/>
      <c r="H118" s="3"/>
      <c r="I118" s="47"/>
      <c r="J118" s="47"/>
      <c r="K118" s="47"/>
      <c r="L118" s="47"/>
      <c r="M118" s="47"/>
      <c r="N118" s="47"/>
      <c r="O118" s="47"/>
      <c r="P118" s="47"/>
      <c r="Q118" s="47"/>
      <c r="R118" s="47"/>
      <c r="S118" s="47"/>
      <c r="T118" s="47"/>
      <c r="U118" s="47"/>
      <c r="V118" s="47"/>
      <c r="W118" s="47"/>
      <c r="X118" s="47"/>
      <c r="Y118" s="47"/>
      <c r="Z118" s="47"/>
    </row>
    <row r="119" spans="1:26" ht="15.75" customHeight="1">
      <c r="A119" s="1"/>
      <c r="B119" s="1"/>
      <c r="C119" s="2"/>
      <c r="D119" s="2"/>
      <c r="E119" s="2"/>
      <c r="F119" s="2"/>
      <c r="G119" s="2"/>
      <c r="H119" s="3"/>
      <c r="I119" s="47"/>
      <c r="J119" s="47"/>
      <c r="K119" s="47"/>
      <c r="L119" s="47"/>
      <c r="M119" s="47"/>
      <c r="N119" s="47"/>
      <c r="O119" s="47"/>
      <c r="P119" s="47"/>
      <c r="Q119" s="47"/>
      <c r="R119" s="47"/>
      <c r="S119" s="47"/>
      <c r="T119" s="47"/>
      <c r="U119" s="47"/>
      <c r="V119" s="47"/>
      <c r="W119" s="47"/>
      <c r="X119" s="47"/>
      <c r="Y119" s="47"/>
      <c r="Z119" s="47"/>
    </row>
    <row r="120" spans="1:26" ht="15.75" customHeight="1">
      <c r="A120" s="1"/>
      <c r="B120" s="1"/>
      <c r="C120" s="2"/>
      <c r="D120" s="2"/>
      <c r="E120" s="2"/>
      <c r="F120" s="2"/>
      <c r="G120" s="2"/>
      <c r="H120" s="3"/>
      <c r="I120" s="47"/>
      <c r="J120" s="47"/>
      <c r="K120" s="47"/>
      <c r="L120" s="47"/>
      <c r="M120" s="47"/>
      <c r="N120" s="47"/>
      <c r="O120" s="47"/>
      <c r="P120" s="47"/>
      <c r="Q120" s="47"/>
      <c r="R120" s="47"/>
      <c r="S120" s="47"/>
      <c r="T120" s="47"/>
      <c r="U120" s="47"/>
      <c r="V120" s="47"/>
      <c r="W120" s="47"/>
      <c r="X120" s="47"/>
      <c r="Y120" s="47"/>
      <c r="Z120" s="47"/>
    </row>
    <row r="121" spans="1:26" ht="15.75" customHeight="1">
      <c r="A121" s="1"/>
      <c r="B121" s="1"/>
      <c r="C121" s="2"/>
      <c r="D121" s="2"/>
      <c r="E121" s="2"/>
      <c r="F121" s="2"/>
      <c r="G121" s="2"/>
      <c r="H121" s="3"/>
      <c r="I121" s="47"/>
      <c r="J121" s="47"/>
      <c r="K121" s="47"/>
      <c r="L121" s="47"/>
      <c r="M121" s="47"/>
      <c r="N121" s="47"/>
      <c r="O121" s="47"/>
      <c r="P121" s="47"/>
      <c r="Q121" s="47"/>
      <c r="R121" s="47"/>
      <c r="S121" s="47"/>
      <c r="T121" s="47"/>
      <c r="U121" s="47"/>
      <c r="V121" s="47"/>
      <c r="W121" s="47"/>
      <c r="X121" s="47"/>
      <c r="Y121" s="47"/>
      <c r="Z121" s="47"/>
    </row>
    <row r="122" spans="1:26" ht="15.75" customHeight="1">
      <c r="A122" s="1"/>
      <c r="B122" s="1"/>
      <c r="C122" s="2"/>
      <c r="D122" s="2"/>
      <c r="E122" s="2"/>
      <c r="F122" s="2"/>
      <c r="G122" s="2"/>
      <c r="H122" s="3"/>
      <c r="I122" s="47"/>
      <c r="J122" s="47"/>
      <c r="K122" s="47"/>
      <c r="L122" s="47"/>
      <c r="M122" s="47"/>
      <c r="N122" s="47"/>
      <c r="O122" s="47"/>
      <c r="P122" s="47"/>
      <c r="Q122" s="47"/>
      <c r="R122" s="47"/>
      <c r="S122" s="47"/>
      <c r="T122" s="47"/>
      <c r="U122" s="47"/>
      <c r="V122" s="47"/>
      <c r="W122" s="47"/>
      <c r="X122" s="47"/>
      <c r="Y122" s="47"/>
      <c r="Z122" s="47"/>
    </row>
    <row r="123" spans="1:26" ht="15.75" customHeight="1">
      <c r="A123" s="1"/>
      <c r="B123" s="1"/>
      <c r="C123" s="2"/>
      <c r="D123" s="2"/>
      <c r="E123" s="2"/>
      <c r="F123" s="2"/>
      <c r="G123" s="2"/>
      <c r="H123" s="3"/>
      <c r="I123" s="47"/>
      <c r="J123" s="47"/>
      <c r="K123" s="47"/>
      <c r="L123" s="47"/>
      <c r="M123" s="47"/>
      <c r="N123" s="47"/>
      <c r="O123" s="47"/>
      <c r="P123" s="47"/>
      <c r="Q123" s="47"/>
      <c r="R123" s="47"/>
      <c r="S123" s="47"/>
      <c r="T123" s="47"/>
      <c r="U123" s="47"/>
      <c r="V123" s="47"/>
      <c r="W123" s="47"/>
      <c r="X123" s="47"/>
      <c r="Y123" s="47"/>
      <c r="Z123" s="47"/>
    </row>
    <row r="124" spans="1:26" ht="15.75" customHeight="1">
      <c r="A124" s="1"/>
      <c r="B124" s="1"/>
      <c r="C124" s="2"/>
      <c r="D124" s="2"/>
      <c r="E124" s="2"/>
      <c r="F124" s="2"/>
      <c r="G124" s="2"/>
      <c r="H124" s="3"/>
      <c r="I124" s="47"/>
      <c r="J124" s="47"/>
      <c r="K124" s="47"/>
      <c r="L124" s="47"/>
      <c r="M124" s="47"/>
      <c r="N124" s="47"/>
      <c r="O124" s="47"/>
      <c r="P124" s="47"/>
      <c r="Q124" s="47"/>
      <c r="R124" s="47"/>
      <c r="S124" s="47"/>
      <c r="T124" s="47"/>
      <c r="U124" s="47"/>
      <c r="V124" s="47"/>
      <c r="W124" s="47"/>
      <c r="X124" s="47"/>
      <c r="Y124" s="47"/>
      <c r="Z124" s="47"/>
    </row>
    <row r="125" spans="1:26" ht="15.75" customHeight="1">
      <c r="A125" s="1"/>
      <c r="B125" s="1"/>
      <c r="C125" s="2"/>
      <c r="D125" s="2"/>
      <c r="E125" s="2"/>
      <c r="F125" s="2"/>
      <c r="G125" s="2"/>
      <c r="H125" s="3"/>
      <c r="I125" s="47"/>
      <c r="J125" s="47"/>
      <c r="K125" s="47"/>
      <c r="L125" s="47"/>
      <c r="M125" s="47"/>
      <c r="N125" s="47"/>
      <c r="O125" s="47"/>
      <c r="P125" s="47"/>
      <c r="Q125" s="47"/>
      <c r="R125" s="47"/>
      <c r="S125" s="47"/>
      <c r="T125" s="47"/>
      <c r="U125" s="47"/>
      <c r="V125" s="47"/>
      <c r="W125" s="47"/>
      <c r="X125" s="47"/>
      <c r="Y125" s="47"/>
      <c r="Z125" s="47"/>
    </row>
    <row r="126" spans="1:26" ht="15.75" customHeight="1">
      <c r="A126" s="1"/>
      <c r="B126" s="1"/>
      <c r="C126" s="2"/>
      <c r="D126" s="2"/>
      <c r="E126" s="2"/>
      <c r="F126" s="2"/>
      <c r="G126" s="2"/>
      <c r="H126" s="3"/>
      <c r="I126" s="47"/>
      <c r="J126" s="47"/>
      <c r="K126" s="47"/>
      <c r="L126" s="47"/>
      <c r="M126" s="47"/>
      <c r="N126" s="47"/>
      <c r="O126" s="47"/>
      <c r="P126" s="47"/>
      <c r="Q126" s="47"/>
      <c r="R126" s="47"/>
      <c r="S126" s="47"/>
      <c r="T126" s="47"/>
      <c r="U126" s="47"/>
      <c r="V126" s="47"/>
      <c r="W126" s="47"/>
      <c r="X126" s="47"/>
      <c r="Y126" s="47"/>
      <c r="Z126" s="47"/>
    </row>
    <row r="127" spans="1:26" ht="15.75" customHeight="1">
      <c r="A127" s="1"/>
      <c r="B127" s="1"/>
      <c r="C127" s="2"/>
      <c r="D127" s="2"/>
      <c r="E127" s="2"/>
      <c r="F127" s="2"/>
      <c r="G127" s="2"/>
      <c r="H127" s="3"/>
      <c r="I127" s="47"/>
      <c r="J127" s="47"/>
      <c r="K127" s="47"/>
      <c r="L127" s="47"/>
      <c r="M127" s="47"/>
      <c r="N127" s="47"/>
      <c r="O127" s="47"/>
      <c r="P127" s="47"/>
      <c r="Q127" s="47"/>
      <c r="R127" s="47"/>
      <c r="S127" s="47"/>
      <c r="T127" s="47"/>
      <c r="U127" s="47"/>
      <c r="V127" s="47"/>
      <c r="W127" s="47"/>
      <c r="X127" s="47"/>
      <c r="Y127" s="47"/>
      <c r="Z127" s="47"/>
    </row>
    <row r="128" spans="1:26" ht="15.75" customHeight="1">
      <c r="A128" s="1"/>
      <c r="B128" s="1"/>
      <c r="C128" s="2"/>
      <c r="D128" s="2"/>
      <c r="E128" s="2"/>
      <c r="F128" s="2"/>
      <c r="G128" s="2"/>
      <c r="H128" s="3"/>
      <c r="I128" s="47"/>
      <c r="J128" s="47"/>
      <c r="K128" s="47"/>
      <c r="L128" s="47"/>
      <c r="M128" s="47"/>
      <c r="N128" s="47"/>
      <c r="O128" s="47"/>
      <c r="P128" s="47"/>
      <c r="Q128" s="47"/>
      <c r="R128" s="47"/>
      <c r="S128" s="47"/>
      <c r="T128" s="47"/>
      <c r="U128" s="47"/>
      <c r="V128" s="47"/>
      <c r="W128" s="47"/>
      <c r="X128" s="47"/>
      <c r="Y128" s="47"/>
      <c r="Z128" s="47"/>
    </row>
    <row r="129" spans="1:26" ht="15.75" customHeight="1">
      <c r="A129" s="1"/>
      <c r="B129" s="1"/>
      <c r="C129" s="2"/>
      <c r="D129" s="2"/>
      <c r="E129" s="2"/>
      <c r="F129" s="2"/>
      <c r="G129" s="2"/>
      <c r="H129" s="3"/>
      <c r="I129" s="47"/>
      <c r="J129" s="47"/>
      <c r="K129" s="47"/>
      <c r="L129" s="47"/>
      <c r="M129" s="47"/>
      <c r="N129" s="47"/>
      <c r="O129" s="47"/>
      <c r="P129" s="47"/>
      <c r="Q129" s="47"/>
      <c r="R129" s="47"/>
      <c r="S129" s="47"/>
      <c r="T129" s="47"/>
      <c r="U129" s="47"/>
      <c r="V129" s="47"/>
      <c r="W129" s="47"/>
      <c r="X129" s="47"/>
      <c r="Y129" s="47"/>
      <c r="Z129" s="47"/>
    </row>
    <row r="130" spans="1:26" ht="15.75" customHeight="1">
      <c r="A130" s="1"/>
      <c r="B130" s="1"/>
      <c r="C130" s="2"/>
      <c r="D130" s="2"/>
      <c r="E130" s="2"/>
      <c r="F130" s="2"/>
      <c r="G130" s="2"/>
      <c r="H130" s="3"/>
      <c r="I130" s="47"/>
      <c r="J130" s="47"/>
      <c r="K130" s="47"/>
      <c r="L130" s="47"/>
      <c r="M130" s="47"/>
      <c r="N130" s="47"/>
      <c r="O130" s="47"/>
      <c r="P130" s="47"/>
      <c r="Q130" s="47"/>
      <c r="R130" s="47"/>
      <c r="S130" s="47"/>
      <c r="T130" s="47"/>
      <c r="U130" s="47"/>
      <c r="V130" s="47"/>
      <c r="W130" s="47"/>
      <c r="X130" s="47"/>
      <c r="Y130" s="47"/>
      <c r="Z130" s="47"/>
    </row>
    <row r="131" spans="1:26" ht="15.75" customHeight="1">
      <c r="A131" s="1"/>
      <c r="B131" s="1"/>
      <c r="C131" s="2"/>
      <c r="D131" s="2"/>
      <c r="E131" s="2"/>
      <c r="F131" s="2"/>
      <c r="G131" s="2"/>
      <c r="H131" s="3"/>
      <c r="I131" s="47"/>
      <c r="J131" s="47"/>
      <c r="K131" s="47"/>
      <c r="L131" s="47"/>
      <c r="M131" s="47"/>
      <c r="N131" s="47"/>
      <c r="O131" s="47"/>
      <c r="P131" s="47"/>
      <c r="Q131" s="47"/>
      <c r="R131" s="47"/>
      <c r="S131" s="47"/>
      <c r="T131" s="47"/>
      <c r="U131" s="47"/>
      <c r="V131" s="47"/>
      <c r="W131" s="47"/>
      <c r="X131" s="47"/>
      <c r="Y131" s="47"/>
      <c r="Z131" s="47"/>
    </row>
    <row r="132" spans="1:26" ht="15.75" customHeight="1">
      <c r="A132" s="1"/>
      <c r="B132" s="1"/>
      <c r="C132" s="2"/>
      <c r="D132" s="2"/>
      <c r="E132" s="2"/>
      <c r="F132" s="2"/>
      <c r="G132" s="2"/>
      <c r="H132" s="3"/>
      <c r="I132" s="47"/>
      <c r="J132" s="47"/>
      <c r="K132" s="47"/>
      <c r="L132" s="47"/>
      <c r="M132" s="47"/>
      <c r="N132" s="47"/>
      <c r="O132" s="47"/>
      <c r="P132" s="47"/>
      <c r="Q132" s="47"/>
      <c r="R132" s="47"/>
      <c r="S132" s="47"/>
      <c r="T132" s="47"/>
      <c r="U132" s="47"/>
      <c r="V132" s="47"/>
      <c r="W132" s="47"/>
      <c r="X132" s="47"/>
      <c r="Y132" s="47"/>
      <c r="Z132" s="47"/>
    </row>
    <row r="133" spans="1:26" ht="15.75" customHeight="1">
      <c r="A133" s="1"/>
      <c r="B133" s="1"/>
      <c r="C133" s="2"/>
      <c r="D133" s="2"/>
      <c r="E133" s="2"/>
      <c r="F133" s="2"/>
      <c r="G133" s="2"/>
      <c r="H133" s="3"/>
      <c r="I133" s="47"/>
      <c r="J133" s="47"/>
      <c r="K133" s="47"/>
      <c r="L133" s="47"/>
      <c r="M133" s="47"/>
      <c r="N133" s="47"/>
      <c r="O133" s="47"/>
      <c r="P133" s="47"/>
      <c r="Q133" s="47"/>
      <c r="R133" s="47"/>
      <c r="S133" s="47"/>
      <c r="T133" s="47"/>
      <c r="U133" s="47"/>
      <c r="V133" s="47"/>
      <c r="W133" s="47"/>
      <c r="X133" s="47"/>
      <c r="Y133" s="47"/>
      <c r="Z133" s="47"/>
    </row>
    <row r="134" spans="1:26" ht="15.75" customHeight="1">
      <c r="A134" s="1"/>
      <c r="B134" s="1"/>
      <c r="C134" s="2"/>
      <c r="D134" s="2"/>
      <c r="E134" s="2"/>
      <c r="F134" s="2"/>
      <c r="G134" s="2"/>
      <c r="H134" s="3"/>
      <c r="I134" s="47"/>
      <c r="J134" s="47"/>
      <c r="K134" s="47"/>
      <c r="L134" s="47"/>
      <c r="M134" s="47"/>
      <c r="N134" s="47"/>
      <c r="O134" s="47"/>
      <c r="P134" s="47"/>
      <c r="Q134" s="47"/>
      <c r="R134" s="47"/>
      <c r="S134" s="47"/>
      <c r="T134" s="47"/>
      <c r="U134" s="47"/>
      <c r="V134" s="47"/>
      <c r="W134" s="47"/>
      <c r="X134" s="47"/>
      <c r="Y134" s="47"/>
      <c r="Z134" s="47"/>
    </row>
    <row r="135" spans="1:26" ht="15.75" customHeight="1">
      <c r="A135" s="1"/>
      <c r="B135" s="1"/>
      <c r="C135" s="2"/>
      <c r="D135" s="2"/>
      <c r="E135" s="2"/>
      <c r="F135" s="2"/>
      <c r="G135" s="2"/>
      <c r="H135" s="3"/>
      <c r="I135" s="47"/>
      <c r="J135" s="47"/>
      <c r="K135" s="47"/>
      <c r="L135" s="47"/>
      <c r="M135" s="47"/>
      <c r="N135" s="47"/>
      <c r="O135" s="47"/>
      <c r="P135" s="47"/>
      <c r="Q135" s="47"/>
      <c r="R135" s="47"/>
      <c r="S135" s="47"/>
      <c r="T135" s="47"/>
      <c r="U135" s="47"/>
      <c r="V135" s="47"/>
      <c r="W135" s="47"/>
      <c r="X135" s="47"/>
      <c r="Y135" s="47"/>
      <c r="Z135" s="47"/>
    </row>
    <row r="136" spans="1:26" ht="15.75" customHeight="1">
      <c r="A136" s="1"/>
      <c r="B136" s="1"/>
      <c r="C136" s="2"/>
      <c r="D136" s="2"/>
      <c r="E136" s="2"/>
      <c r="F136" s="2"/>
      <c r="G136" s="2"/>
      <c r="H136" s="3"/>
      <c r="I136" s="47"/>
      <c r="J136" s="47"/>
      <c r="K136" s="47"/>
      <c r="L136" s="47"/>
      <c r="M136" s="47"/>
      <c r="N136" s="47"/>
      <c r="O136" s="47"/>
      <c r="P136" s="47"/>
      <c r="Q136" s="47"/>
      <c r="R136" s="47"/>
      <c r="S136" s="47"/>
      <c r="T136" s="47"/>
      <c r="U136" s="47"/>
      <c r="V136" s="47"/>
      <c r="W136" s="47"/>
      <c r="X136" s="47"/>
      <c r="Y136" s="47"/>
      <c r="Z136" s="47"/>
    </row>
    <row r="137" spans="1:26" ht="15.75" customHeight="1">
      <c r="A137" s="1"/>
      <c r="B137" s="1"/>
      <c r="C137" s="2"/>
      <c r="D137" s="2"/>
      <c r="E137" s="2"/>
      <c r="F137" s="2"/>
      <c r="G137" s="2"/>
      <c r="H137" s="3"/>
      <c r="I137" s="47"/>
      <c r="J137" s="47"/>
      <c r="K137" s="47"/>
      <c r="L137" s="47"/>
      <c r="M137" s="47"/>
      <c r="N137" s="47"/>
      <c r="O137" s="47"/>
      <c r="P137" s="47"/>
      <c r="Q137" s="47"/>
      <c r="R137" s="47"/>
      <c r="S137" s="47"/>
      <c r="T137" s="47"/>
      <c r="U137" s="47"/>
      <c r="V137" s="47"/>
      <c r="W137" s="47"/>
      <c r="X137" s="47"/>
      <c r="Y137" s="47"/>
      <c r="Z137" s="47"/>
    </row>
    <row r="138" spans="1:26" ht="15.75" customHeight="1">
      <c r="A138" s="1"/>
      <c r="B138" s="1"/>
      <c r="C138" s="2"/>
      <c r="D138" s="2"/>
      <c r="E138" s="2"/>
      <c r="F138" s="2"/>
      <c r="G138" s="2"/>
      <c r="H138" s="3"/>
      <c r="I138" s="47"/>
      <c r="J138" s="47"/>
      <c r="K138" s="47"/>
      <c r="L138" s="47"/>
      <c r="M138" s="47"/>
      <c r="N138" s="47"/>
      <c r="O138" s="47"/>
      <c r="P138" s="47"/>
      <c r="Q138" s="47"/>
      <c r="R138" s="47"/>
      <c r="S138" s="47"/>
      <c r="T138" s="47"/>
      <c r="U138" s="47"/>
      <c r="V138" s="47"/>
      <c r="W138" s="47"/>
      <c r="X138" s="47"/>
      <c r="Y138" s="47"/>
      <c r="Z138" s="47"/>
    </row>
    <row r="139" spans="1:26" ht="15.75" customHeight="1">
      <c r="A139" s="1"/>
      <c r="B139" s="1"/>
      <c r="C139" s="2"/>
      <c r="D139" s="2"/>
      <c r="E139" s="2"/>
      <c r="F139" s="2"/>
      <c r="G139" s="2"/>
      <c r="H139" s="3"/>
      <c r="I139" s="47"/>
      <c r="J139" s="47"/>
      <c r="K139" s="47"/>
      <c r="L139" s="47"/>
      <c r="M139" s="47"/>
      <c r="N139" s="47"/>
      <c r="O139" s="47"/>
      <c r="P139" s="47"/>
      <c r="Q139" s="47"/>
      <c r="R139" s="47"/>
      <c r="S139" s="47"/>
      <c r="T139" s="47"/>
      <c r="U139" s="47"/>
      <c r="V139" s="47"/>
      <c r="W139" s="47"/>
      <c r="X139" s="47"/>
      <c r="Y139" s="47"/>
      <c r="Z139" s="47"/>
    </row>
    <row r="140" spans="1:26" ht="15.75" customHeight="1">
      <c r="A140" s="1"/>
      <c r="B140" s="1"/>
      <c r="C140" s="2"/>
      <c r="D140" s="2"/>
      <c r="E140" s="2"/>
      <c r="F140" s="2"/>
      <c r="G140" s="2"/>
      <c r="H140" s="3"/>
      <c r="I140" s="47"/>
      <c r="J140" s="47"/>
      <c r="K140" s="47"/>
      <c r="L140" s="47"/>
      <c r="M140" s="47"/>
      <c r="N140" s="47"/>
      <c r="O140" s="47"/>
      <c r="P140" s="47"/>
      <c r="Q140" s="47"/>
      <c r="R140" s="47"/>
      <c r="S140" s="47"/>
      <c r="T140" s="47"/>
      <c r="U140" s="47"/>
      <c r="V140" s="47"/>
      <c r="W140" s="47"/>
      <c r="X140" s="47"/>
      <c r="Y140" s="47"/>
      <c r="Z140" s="47"/>
    </row>
    <row r="141" spans="1:26" ht="15.75" customHeight="1">
      <c r="A141" s="1"/>
      <c r="B141" s="1"/>
      <c r="C141" s="2"/>
      <c r="D141" s="2"/>
      <c r="E141" s="2"/>
      <c r="F141" s="2"/>
      <c r="G141" s="2"/>
      <c r="H141" s="3"/>
      <c r="I141" s="47"/>
      <c r="J141" s="47"/>
      <c r="K141" s="47"/>
      <c r="L141" s="47"/>
      <c r="M141" s="47"/>
      <c r="N141" s="47"/>
      <c r="O141" s="47"/>
      <c r="P141" s="47"/>
      <c r="Q141" s="47"/>
      <c r="R141" s="47"/>
      <c r="S141" s="47"/>
      <c r="T141" s="47"/>
      <c r="U141" s="47"/>
      <c r="V141" s="47"/>
      <c r="W141" s="47"/>
      <c r="X141" s="47"/>
      <c r="Y141" s="47"/>
      <c r="Z141" s="47"/>
    </row>
    <row r="142" spans="1:26" ht="15.75" customHeight="1">
      <c r="A142" s="1"/>
      <c r="B142" s="1"/>
      <c r="C142" s="2"/>
      <c r="D142" s="2"/>
      <c r="E142" s="2"/>
      <c r="F142" s="2"/>
      <c r="G142" s="2"/>
      <c r="H142" s="3"/>
      <c r="I142" s="47"/>
      <c r="J142" s="47"/>
      <c r="K142" s="47"/>
      <c r="L142" s="47"/>
      <c r="M142" s="47"/>
      <c r="N142" s="47"/>
      <c r="O142" s="47"/>
      <c r="P142" s="47"/>
      <c r="Q142" s="47"/>
      <c r="R142" s="47"/>
      <c r="S142" s="47"/>
      <c r="T142" s="47"/>
      <c r="U142" s="47"/>
      <c r="V142" s="47"/>
      <c r="W142" s="47"/>
      <c r="X142" s="47"/>
      <c r="Y142" s="47"/>
      <c r="Z142" s="47"/>
    </row>
    <row r="143" spans="1:26" ht="15.75" customHeight="1">
      <c r="A143" s="1"/>
      <c r="B143" s="1"/>
      <c r="C143" s="2"/>
      <c r="D143" s="2"/>
      <c r="E143" s="2"/>
      <c r="F143" s="2"/>
      <c r="G143" s="2"/>
      <c r="H143" s="3"/>
      <c r="I143" s="47"/>
      <c r="J143" s="47"/>
      <c r="K143" s="47"/>
      <c r="L143" s="47"/>
      <c r="M143" s="47"/>
      <c r="N143" s="47"/>
      <c r="O143" s="47"/>
      <c r="P143" s="47"/>
      <c r="Q143" s="47"/>
      <c r="R143" s="47"/>
      <c r="S143" s="47"/>
      <c r="T143" s="47"/>
      <c r="U143" s="47"/>
      <c r="V143" s="47"/>
      <c r="W143" s="47"/>
      <c r="X143" s="47"/>
      <c r="Y143" s="47"/>
      <c r="Z143" s="47"/>
    </row>
    <row r="144" spans="1:26" ht="15.75" customHeight="1">
      <c r="A144" s="1"/>
      <c r="B144" s="1"/>
      <c r="C144" s="2"/>
      <c r="D144" s="2"/>
      <c r="E144" s="2"/>
      <c r="F144" s="2"/>
      <c r="G144" s="2"/>
      <c r="H144" s="3"/>
      <c r="I144" s="47"/>
      <c r="J144" s="47"/>
      <c r="K144" s="47"/>
      <c r="L144" s="47"/>
      <c r="M144" s="47"/>
      <c r="N144" s="47"/>
      <c r="O144" s="47"/>
      <c r="P144" s="47"/>
      <c r="Q144" s="47"/>
      <c r="R144" s="47"/>
      <c r="S144" s="47"/>
      <c r="T144" s="47"/>
      <c r="U144" s="47"/>
      <c r="V144" s="47"/>
      <c r="W144" s="47"/>
      <c r="X144" s="47"/>
      <c r="Y144" s="47"/>
      <c r="Z144" s="47"/>
    </row>
    <row r="145" spans="1:26" ht="15.75" customHeight="1">
      <c r="A145" s="1"/>
      <c r="B145" s="1"/>
      <c r="C145" s="2"/>
      <c r="D145" s="2"/>
      <c r="E145" s="2"/>
      <c r="F145" s="2"/>
      <c r="G145" s="2"/>
      <c r="H145" s="3"/>
      <c r="I145" s="47"/>
      <c r="J145" s="47"/>
      <c r="K145" s="47"/>
      <c r="L145" s="47"/>
      <c r="M145" s="47"/>
      <c r="N145" s="47"/>
      <c r="O145" s="47"/>
      <c r="P145" s="47"/>
      <c r="Q145" s="47"/>
      <c r="R145" s="47"/>
      <c r="S145" s="47"/>
      <c r="T145" s="47"/>
      <c r="U145" s="47"/>
      <c r="V145" s="47"/>
      <c r="W145" s="47"/>
      <c r="X145" s="47"/>
      <c r="Y145" s="47"/>
      <c r="Z145" s="47"/>
    </row>
    <row r="146" spans="1:26" ht="15.75" customHeight="1">
      <c r="A146" s="1"/>
      <c r="B146" s="1"/>
      <c r="C146" s="2"/>
      <c r="D146" s="2"/>
      <c r="E146" s="2"/>
      <c r="F146" s="2"/>
      <c r="G146" s="2"/>
      <c r="H146" s="3"/>
      <c r="I146" s="47"/>
      <c r="J146" s="47"/>
      <c r="K146" s="47"/>
      <c r="L146" s="47"/>
      <c r="M146" s="47"/>
      <c r="N146" s="47"/>
      <c r="O146" s="47"/>
      <c r="P146" s="47"/>
      <c r="Q146" s="47"/>
      <c r="R146" s="47"/>
      <c r="S146" s="47"/>
      <c r="T146" s="47"/>
      <c r="U146" s="47"/>
      <c r="V146" s="47"/>
      <c r="W146" s="47"/>
      <c r="X146" s="47"/>
      <c r="Y146" s="47"/>
      <c r="Z146" s="47"/>
    </row>
    <row r="147" spans="1:26" ht="15.75" customHeight="1">
      <c r="A147" s="1"/>
      <c r="B147" s="1"/>
      <c r="C147" s="2"/>
      <c r="D147" s="2"/>
      <c r="E147" s="2"/>
      <c r="F147" s="2"/>
      <c r="G147" s="2"/>
      <c r="H147" s="3"/>
      <c r="I147" s="47"/>
      <c r="J147" s="47"/>
      <c r="K147" s="47"/>
      <c r="L147" s="47"/>
      <c r="M147" s="47"/>
      <c r="N147" s="47"/>
      <c r="O147" s="47"/>
      <c r="P147" s="47"/>
      <c r="Q147" s="47"/>
      <c r="R147" s="47"/>
      <c r="S147" s="47"/>
      <c r="T147" s="47"/>
      <c r="U147" s="47"/>
      <c r="V147" s="47"/>
      <c r="W147" s="47"/>
      <c r="X147" s="47"/>
      <c r="Y147" s="47"/>
      <c r="Z147" s="47"/>
    </row>
    <row r="148" spans="1:26" ht="15.75" customHeight="1">
      <c r="A148" s="1"/>
      <c r="B148" s="1"/>
      <c r="C148" s="2"/>
      <c r="D148" s="2"/>
      <c r="E148" s="2"/>
      <c r="F148" s="2"/>
      <c r="G148" s="2"/>
      <c r="H148" s="3"/>
      <c r="I148" s="47"/>
      <c r="J148" s="47"/>
      <c r="K148" s="47"/>
      <c r="L148" s="47"/>
      <c r="M148" s="47"/>
      <c r="N148" s="47"/>
      <c r="O148" s="47"/>
      <c r="P148" s="47"/>
      <c r="Q148" s="47"/>
      <c r="R148" s="47"/>
      <c r="S148" s="47"/>
      <c r="T148" s="47"/>
      <c r="U148" s="47"/>
      <c r="V148" s="47"/>
      <c r="W148" s="47"/>
      <c r="X148" s="47"/>
      <c r="Y148" s="47"/>
      <c r="Z148" s="47"/>
    </row>
    <row r="149" spans="1:26" ht="15.75" customHeight="1">
      <c r="A149" s="1"/>
      <c r="B149" s="1"/>
      <c r="C149" s="2"/>
      <c r="D149" s="2"/>
      <c r="E149" s="2"/>
      <c r="F149" s="2"/>
      <c r="G149" s="2"/>
      <c r="H149" s="3"/>
      <c r="I149" s="47"/>
      <c r="J149" s="47"/>
      <c r="K149" s="47"/>
      <c r="L149" s="47"/>
      <c r="M149" s="47"/>
      <c r="N149" s="47"/>
      <c r="O149" s="47"/>
      <c r="P149" s="47"/>
      <c r="Q149" s="47"/>
      <c r="R149" s="47"/>
      <c r="S149" s="47"/>
      <c r="T149" s="47"/>
      <c r="U149" s="47"/>
      <c r="V149" s="47"/>
      <c r="W149" s="47"/>
      <c r="X149" s="47"/>
      <c r="Y149" s="47"/>
      <c r="Z149" s="47"/>
    </row>
    <row r="150" spans="1:26" ht="15.75" customHeight="1">
      <c r="A150" s="1"/>
      <c r="B150" s="1"/>
      <c r="C150" s="2"/>
      <c r="D150" s="2"/>
      <c r="E150" s="2"/>
      <c r="F150" s="2"/>
      <c r="G150" s="2"/>
      <c r="H150" s="3"/>
      <c r="I150" s="47"/>
      <c r="J150" s="47"/>
      <c r="K150" s="47"/>
      <c r="L150" s="47"/>
      <c r="M150" s="47"/>
      <c r="N150" s="47"/>
      <c r="O150" s="47"/>
      <c r="P150" s="47"/>
      <c r="Q150" s="47"/>
      <c r="R150" s="47"/>
      <c r="S150" s="47"/>
      <c r="T150" s="47"/>
      <c r="U150" s="47"/>
      <c r="V150" s="47"/>
      <c r="W150" s="47"/>
      <c r="X150" s="47"/>
      <c r="Y150" s="47"/>
      <c r="Z150" s="47"/>
    </row>
    <row r="151" spans="1:26" ht="15.75" customHeight="1">
      <c r="A151" s="1"/>
      <c r="B151" s="1"/>
      <c r="C151" s="2"/>
      <c r="D151" s="2"/>
      <c r="E151" s="2"/>
      <c r="F151" s="2"/>
      <c r="G151" s="2"/>
      <c r="H151" s="3"/>
      <c r="I151" s="47"/>
      <c r="J151" s="47"/>
      <c r="K151" s="47"/>
      <c r="L151" s="47"/>
      <c r="M151" s="47"/>
      <c r="N151" s="47"/>
      <c r="O151" s="47"/>
      <c r="P151" s="47"/>
      <c r="Q151" s="47"/>
      <c r="R151" s="47"/>
      <c r="S151" s="47"/>
      <c r="T151" s="47"/>
      <c r="U151" s="47"/>
      <c r="V151" s="47"/>
      <c r="W151" s="47"/>
      <c r="X151" s="47"/>
      <c r="Y151" s="47"/>
      <c r="Z151" s="47"/>
    </row>
    <row r="152" spans="1:26" ht="15.75" customHeight="1">
      <c r="A152" s="1"/>
      <c r="B152" s="1"/>
      <c r="C152" s="2"/>
      <c r="D152" s="2"/>
      <c r="E152" s="2"/>
      <c r="F152" s="2"/>
      <c r="G152" s="2"/>
      <c r="H152" s="3"/>
      <c r="I152" s="47"/>
      <c r="J152" s="47"/>
      <c r="K152" s="47"/>
      <c r="L152" s="47"/>
      <c r="M152" s="47"/>
      <c r="N152" s="47"/>
      <c r="O152" s="47"/>
      <c r="P152" s="47"/>
      <c r="Q152" s="47"/>
      <c r="R152" s="47"/>
      <c r="S152" s="47"/>
      <c r="T152" s="47"/>
      <c r="U152" s="47"/>
      <c r="V152" s="47"/>
      <c r="W152" s="47"/>
      <c r="X152" s="47"/>
      <c r="Y152" s="47"/>
      <c r="Z152" s="47"/>
    </row>
    <row r="153" spans="1:26" ht="15.75" customHeight="1">
      <c r="A153" s="1"/>
      <c r="B153" s="1"/>
      <c r="C153" s="2"/>
      <c r="D153" s="2"/>
      <c r="E153" s="2"/>
      <c r="F153" s="2"/>
      <c r="G153" s="2"/>
      <c r="H153" s="3"/>
      <c r="I153" s="47"/>
      <c r="J153" s="47"/>
      <c r="K153" s="47"/>
      <c r="L153" s="47"/>
      <c r="M153" s="47"/>
      <c r="N153" s="47"/>
      <c r="O153" s="47"/>
      <c r="P153" s="47"/>
      <c r="Q153" s="47"/>
      <c r="R153" s="47"/>
      <c r="S153" s="47"/>
      <c r="T153" s="47"/>
      <c r="U153" s="47"/>
      <c r="V153" s="47"/>
      <c r="W153" s="47"/>
      <c r="X153" s="47"/>
      <c r="Y153" s="47"/>
      <c r="Z153" s="47"/>
    </row>
    <row r="154" spans="1:26" ht="15.75" customHeight="1">
      <c r="A154" s="1"/>
      <c r="B154" s="1"/>
      <c r="C154" s="2"/>
      <c r="D154" s="2"/>
      <c r="E154" s="2"/>
      <c r="F154" s="2"/>
      <c r="G154" s="2"/>
      <c r="H154" s="3"/>
      <c r="I154" s="47"/>
      <c r="J154" s="47"/>
      <c r="K154" s="47"/>
      <c r="L154" s="47"/>
      <c r="M154" s="47"/>
      <c r="N154" s="47"/>
      <c r="O154" s="47"/>
      <c r="P154" s="47"/>
      <c r="Q154" s="47"/>
      <c r="R154" s="47"/>
      <c r="S154" s="47"/>
      <c r="T154" s="47"/>
      <c r="U154" s="47"/>
      <c r="V154" s="47"/>
      <c r="W154" s="47"/>
      <c r="X154" s="47"/>
      <c r="Y154" s="47"/>
      <c r="Z154" s="47"/>
    </row>
    <row r="155" spans="1:26" ht="15.75" customHeight="1">
      <c r="A155" s="1"/>
      <c r="B155" s="1"/>
      <c r="C155" s="2"/>
      <c r="D155" s="2"/>
      <c r="E155" s="2"/>
      <c r="F155" s="2"/>
      <c r="G155" s="2"/>
      <c r="H155" s="3"/>
      <c r="I155" s="47"/>
      <c r="J155" s="47"/>
      <c r="K155" s="47"/>
      <c r="L155" s="47"/>
      <c r="M155" s="47"/>
      <c r="N155" s="47"/>
      <c r="O155" s="47"/>
      <c r="P155" s="47"/>
      <c r="Q155" s="47"/>
      <c r="R155" s="47"/>
      <c r="S155" s="47"/>
      <c r="T155" s="47"/>
      <c r="U155" s="47"/>
      <c r="V155" s="47"/>
      <c r="W155" s="47"/>
      <c r="X155" s="47"/>
      <c r="Y155" s="47"/>
      <c r="Z155" s="47"/>
    </row>
    <row r="156" spans="1:26" ht="15.75" customHeight="1">
      <c r="A156" s="1"/>
      <c r="B156" s="1"/>
      <c r="C156" s="2"/>
      <c r="D156" s="2"/>
      <c r="E156" s="2"/>
      <c r="F156" s="2"/>
      <c r="G156" s="2"/>
      <c r="H156" s="3"/>
      <c r="I156" s="47"/>
      <c r="J156" s="47"/>
      <c r="K156" s="47"/>
      <c r="L156" s="47"/>
      <c r="M156" s="47"/>
      <c r="N156" s="47"/>
      <c r="O156" s="47"/>
      <c r="P156" s="47"/>
      <c r="Q156" s="47"/>
      <c r="R156" s="47"/>
      <c r="S156" s="47"/>
      <c r="T156" s="47"/>
      <c r="U156" s="47"/>
      <c r="V156" s="47"/>
      <c r="W156" s="47"/>
      <c r="X156" s="47"/>
      <c r="Y156" s="47"/>
      <c r="Z156" s="47"/>
    </row>
    <row r="157" spans="1:26" ht="15.75" customHeight="1">
      <c r="A157" s="1"/>
      <c r="B157" s="1"/>
      <c r="C157" s="2"/>
      <c r="D157" s="2"/>
      <c r="E157" s="2"/>
      <c r="F157" s="2"/>
      <c r="G157" s="2"/>
      <c r="H157" s="3"/>
      <c r="I157" s="47"/>
      <c r="J157" s="47"/>
      <c r="K157" s="47"/>
      <c r="L157" s="47"/>
      <c r="M157" s="47"/>
      <c r="N157" s="47"/>
      <c r="O157" s="47"/>
      <c r="P157" s="47"/>
      <c r="Q157" s="47"/>
      <c r="R157" s="47"/>
      <c r="S157" s="47"/>
      <c r="T157" s="47"/>
      <c r="U157" s="47"/>
      <c r="V157" s="47"/>
      <c r="W157" s="47"/>
      <c r="X157" s="47"/>
      <c r="Y157" s="47"/>
      <c r="Z157" s="47"/>
    </row>
    <row r="158" spans="1:26" ht="15.75" customHeight="1">
      <c r="A158" s="1"/>
      <c r="B158" s="1"/>
      <c r="C158" s="2"/>
      <c r="D158" s="2"/>
      <c r="E158" s="2"/>
      <c r="F158" s="2"/>
      <c r="G158" s="2"/>
      <c r="H158" s="3"/>
      <c r="I158" s="47"/>
      <c r="J158" s="47"/>
      <c r="K158" s="47"/>
      <c r="L158" s="47"/>
      <c r="M158" s="47"/>
      <c r="N158" s="47"/>
      <c r="O158" s="47"/>
      <c r="P158" s="47"/>
      <c r="Q158" s="47"/>
      <c r="R158" s="47"/>
      <c r="S158" s="47"/>
      <c r="T158" s="47"/>
      <c r="U158" s="47"/>
      <c r="V158" s="47"/>
      <c r="W158" s="47"/>
      <c r="X158" s="47"/>
      <c r="Y158" s="47"/>
      <c r="Z158" s="47"/>
    </row>
    <row r="159" spans="1:26" ht="15.75" customHeight="1">
      <c r="A159" s="1"/>
      <c r="B159" s="1"/>
      <c r="C159" s="2"/>
      <c r="D159" s="2"/>
      <c r="E159" s="2"/>
      <c r="F159" s="2"/>
      <c r="G159" s="2"/>
      <c r="H159" s="3"/>
      <c r="I159" s="47"/>
      <c r="J159" s="47"/>
      <c r="K159" s="47"/>
      <c r="L159" s="47"/>
      <c r="M159" s="47"/>
      <c r="N159" s="47"/>
      <c r="O159" s="47"/>
      <c r="P159" s="47"/>
      <c r="Q159" s="47"/>
      <c r="R159" s="47"/>
      <c r="S159" s="47"/>
      <c r="T159" s="47"/>
      <c r="U159" s="47"/>
      <c r="V159" s="47"/>
      <c r="W159" s="47"/>
      <c r="X159" s="47"/>
      <c r="Y159" s="47"/>
      <c r="Z159" s="47"/>
    </row>
    <row r="160" spans="1:26" ht="15.75" customHeight="1">
      <c r="A160" s="1"/>
      <c r="B160" s="1"/>
      <c r="C160" s="2"/>
      <c r="D160" s="2"/>
      <c r="E160" s="2"/>
      <c r="F160" s="2"/>
      <c r="G160" s="2"/>
      <c r="H160" s="3"/>
      <c r="I160" s="47"/>
      <c r="J160" s="47"/>
      <c r="K160" s="47"/>
      <c r="L160" s="47"/>
      <c r="M160" s="47"/>
      <c r="N160" s="47"/>
      <c r="O160" s="47"/>
      <c r="P160" s="47"/>
      <c r="Q160" s="47"/>
      <c r="R160" s="47"/>
      <c r="S160" s="47"/>
      <c r="T160" s="47"/>
      <c r="U160" s="47"/>
      <c r="V160" s="47"/>
      <c r="W160" s="47"/>
      <c r="X160" s="47"/>
      <c r="Y160" s="47"/>
      <c r="Z160" s="47"/>
    </row>
    <row r="161" spans="1:26" ht="15.75" customHeight="1">
      <c r="A161" s="1"/>
      <c r="B161" s="1"/>
      <c r="C161" s="2"/>
      <c r="D161" s="2"/>
      <c r="E161" s="2"/>
      <c r="F161" s="2"/>
      <c r="G161" s="2"/>
      <c r="H161" s="3"/>
      <c r="I161" s="47"/>
      <c r="J161" s="47"/>
      <c r="K161" s="47"/>
      <c r="L161" s="47"/>
      <c r="M161" s="47"/>
      <c r="N161" s="47"/>
      <c r="O161" s="47"/>
      <c r="P161" s="47"/>
      <c r="Q161" s="47"/>
      <c r="R161" s="47"/>
      <c r="S161" s="47"/>
      <c r="T161" s="47"/>
      <c r="U161" s="47"/>
      <c r="V161" s="47"/>
      <c r="W161" s="47"/>
      <c r="X161" s="47"/>
      <c r="Y161" s="47"/>
      <c r="Z161" s="47"/>
    </row>
    <row r="162" spans="1:26" ht="15.75" customHeight="1">
      <c r="A162" s="1"/>
      <c r="B162" s="1"/>
      <c r="C162" s="2"/>
      <c r="D162" s="2"/>
      <c r="E162" s="2"/>
      <c r="F162" s="2"/>
      <c r="G162" s="2"/>
      <c r="H162" s="3"/>
      <c r="I162" s="47"/>
      <c r="J162" s="47"/>
      <c r="K162" s="47"/>
      <c r="L162" s="47"/>
      <c r="M162" s="47"/>
      <c r="N162" s="47"/>
      <c r="O162" s="47"/>
      <c r="P162" s="47"/>
      <c r="Q162" s="47"/>
      <c r="R162" s="47"/>
      <c r="S162" s="47"/>
      <c r="T162" s="47"/>
      <c r="U162" s="47"/>
      <c r="V162" s="47"/>
      <c r="W162" s="47"/>
      <c r="X162" s="47"/>
      <c r="Y162" s="47"/>
      <c r="Z162" s="47"/>
    </row>
    <row r="163" spans="1:26" ht="15.75" customHeight="1">
      <c r="A163" s="1"/>
      <c r="B163" s="1"/>
      <c r="C163" s="2"/>
      <c r="D163" s="2"/>
      <c r="E163" s="2"/>
      <c r="F163" s="2"/>
      <c r="G163" s="2"/>
      <c r="H163" s="3"/>
      <c r="I163" s="47"/>
      <c r="J163" s="47"/>
      <c r="K163" s="47"/>
      <c r="L163" s="47"/>
      <c r="M163" s="47"/>
      <c r="N163" s="47"/>
      <c r="O163" s="47"/>
      <c r="P163" s="47"/>
      <c r="Q163" s="47"/>
      <c r="R163" s="47"/>
      <c r="S163" s="47"/>
      <c r="T163" s="47"/>
      <c r="U163" s="47"/>
      <c r="V163" s="47"/>
      <c r="W163" s="47"/>
      <c r="X163" s="47"/>
      <c r="Y163" s="47"/>
      <c r="Z163" s="47"/>
    </row>
    <row r="164" spans="1:26" ht="15.75" customHeight="1">
      <c r="A164" s="1"/>
      <c r="B164" s="1"/>
      <c r="C164" s="2"/>
      <c r="D164" s="2"/>
      <c r="E164" s="2"/>
      <c r="F164" s="2"/>
      <c r="G164" s="2"/>
      <c r="H164" s="3"/>
      <c r="I164" s="47"/>
      <c r="J164" s="47"/>
      <c r="K164" s="47"/>
      <c r="L164" s="47"/>
      <c r="M164" s="47"/>
      <c r="N164" s="47"/>
      <c r="O164" s="47"/>
      <c r="P164" s="47"/>
      <c r="Q164" s="47"/>
      <c r="R164" s="47"/>
      <c r="S164" s="47"/>
      <c r="T164" s="47"/>
      <c r="U164" s="47"/>
      <c r="V164" s="47"/>
      <c r="W164" s="47"/>
      <c r="X164" s="47"/>
      <c r="Y164" s="47"/>
      <c r="Z164" s="47"/>
    </row>
    <row r="165" spans="1:26" ht="15.75" customHeight="1">
      <c r="A165" s="1"/>
      <c r="B165" s="1"/>
      <c r="C165" s="2"/>
      <c r="D165" s="2"/>
      <c r="E165" s="2"/>
      <c r="F165" s="2"/>
      <c r="G165" s="2"/>
      <c r="H165" s="3"/>
      <c r="I165" s="47"/>
      <c r="J165" s="47"/>
      <c r="K165" s="47"/>
      <c r="L165" s="47"/>
      <c r="M165" s="47"/>
      <c r="N165" s="47"/>
      <c r="O165" s="47"/>
      <c r="P165" s="47"/>
      <c r="Q165" s="47"/>
      <c r="R165" s="47"/>
      <c r="S165" s="47"/>
      <c r="T165" s="47"/>
      <c r="U165" s="47"/>
      <c r="V165" s="47"/>
      <c r="W165" s="47"/>
      <c r="X165" s="47"/>
      <c r="Y165" s="47"/>
      <c r="Z165" s="47"/>
    </row>
    <row r="166" spans="1:26" ht="15.75" customHeight="1">
      <c r="A166" s="1"/>
      <c r="B166" s="1"/>
      <c r="C166" s="2"/>
      <c r="D166" s="2"/>
      <c r="E166" s="2"/>
      <c r="F166" s="2"/>
      <c r="G166" s="2"/>
      <c r="H166" s="3"/>
      <c r="I166" s="47"/>
      <c r="J166" s="47"/>
      <c r="K166" s="47"/>
      <c r="L166" s="47"/>
      <c r="M166" s="47"/>
      <c r="N166" s="47"/>
      <c r="O166" s="47"/>
      <c r="P166" s="47"/>
      <c r="Q166" s="47"/>
      <c r="R166" s="47"/>
      <c r="S166" s="47"/>
      <c r="T166" s="47"/>
      <c r="U166" s="47"/>
      <c r="V166" s="47"/>
      <c r="W166" s="47"/>
      <c r="X166" s="47"/>
      <c r="Y166" s="47"/>
      <c r="Z166" s="47"/>
    </row>
    <row r="167" spans="1:26" ht="15.75" customHeight="1">
      <c r="A167" s="1"/>
      <c r="B167" s="1"/>
      <c r="C167" s="2"/>
      <c r="D167" s="2"/>
      <c r="E167" s="2"/>
      <c r="F167" s="2"/>
      <c r="G167" s="2"/>
      <c r="H167" s="3"/>
      <c r="I167" s="47"/>
      <c r="J167" s="47"/>
      <c r="K167" s="47"/>
      <c r="L167" s="47"/>
      <c r="M167" s="47"/>
      <c r="N167" s="47"/>
      <c r="O167" s="47"/>
      <c r="P167" s="47"/>
      <c r="Q167" s="47"/>
      <c r="R167" s="47"/>
      <c r="S167" s="47"/>
      <c r="T167" s="47"/>
      <c r="U167" s="47"/>
      <c r="V167" s="47"/>
      <c r="W167" s="47"/>
      <c r="X167" s="47"/>
      <c r="Y167" s="47"/>
      <c r="Z167" s="47"/>
    </row>
    <row r="168" spans="1:26" ht="15.75" customHeight="1">
      <c r="A168" s="1"/>
      <c r="B168" s="1"/>
      <c r="C168" s="2"/>
      <c r="D168" s="2"/>
      <c r="E168" s="2"/>
      <c r="F168" s="2"/>
      <c r="G168" s="2"/>
      <c r="H168" s="3"/>
      <c r="I168" s="47"/>
      <c r="J168" s="47"/>
      <c r="K168" s="47"/>
      <c r="L168" s="47"/>
      <c r="M168" s="47"/>
      <c r="N168" s="47"/>
      <c r="O168" s="47"/>
      <c r="P168" s="47"/>
      <c r="Q168" s="47"/>
      <c r="R168" s="47"/>
      <c r="S168" s="47"/>
      <c r="T168" s="47"/>
      <c r="U168" s="47"/>
      <c r="V168" s="47"/>
      <c r="W168" s="47"/>
      <c r="X168" s="47"/>
      <c r="Y168" s="47"/>
      <c r="Z168" s="47"/>
    </row>
    <row r="169" spans="1:26" ht="15.75" customHeight="1">
      <c r="A169" s="1"/>
      <c r="B169" s="1"/>
      <c r="C169" s="2"/>
      <c r="D169" s="2"/>
      <c r="E169" s="2"/>
      <c r="F169" s="2"/>
      <c r="G169" s="2"/>
      <c r="H169" s="3"/>
      <c r="I169" s="47"/>
      <c r="J169" s="47"/>
      <c r="K169" s="47"/>
      <c r="L169" s="47"/>
      <c r="M169" s="47"/>
      <c r="N169" s="47"/>
      <c r="O169" s="47"/>
      <c r="P169" s="47"/>
      <c r="Q169" s="47"/>
      <c r="R169" s="47"/>
      <c r="S169" s="47"/>
      <c r="T169" s="47"/>
      <c r="U169" s="47"/>
      <c r="V169" s="47"/>
      <c r="W169" s="47"/>
      <c r="X169" s="47"/>
      <c r="Y169" s="47"/>
      <c r="Z169" s="47"/>
    </row>
    <row r="170" spans="1:26" ht="15.75" customHeight="1">
      <c r="A170" s="1"/>
      <c r="B170" s="1"/>
      <c r="C170" s="2"/>
      <c r="D170" s="2"/>
      <c r="E170" s="2"/>
      <c r="F170" s="2"/>
      <c r="G170" s="2"/>
      <c r="H170" s="3"/>
      <c r="I170" s="47"/>
      <c r="J170" s="47"/>
      <c r="K170" s="47"/>
      <c r="L170" s="47"/>
      <c r="M170" s="47"/>
      <c r="N170" s="47"/>
      <c r="O170" s="47"/>
      <c r="P170" s="47"/>
      <c r="Q170" s="47"/>
      <c r="R170" s="47"/>
      <c r="S170" s="47"/>
      <c r="T170" s="47"/>
      <c r="U170" s="47"/>
      <c r="V170" s="47"/>
      <c r="W170" s="47"/>
      <c r="X170" s="47"/>
      <c r="Y170" s="47"/>
      <c r="Z170" s="47"/>
    </row>
    <row r="171" spans="1:26" ht="15.75" customHeight="1">
      <c r="A171" s="1"/>
      <c r="B171" s="1"/>
      <c r="C171" s="2"/>
      <c r="D171" s="2"/>
      <c r="E171" s="2"/>
      <c r="F171" s="2"/>
      <c r="G171" s="2"/>
      <c r="H171" s="3"/>
      <c r="I171" s="47"/>
      <c r="J171" s="47"/>
      <c r="K171" s="47"/>
      <c r="L171" s="47"/>
      <c r="M171" s="47"/>
      <c r="N171" s="47"/>
      <c r="O171" s="47"/>
      <c r="P171" s="47"/>
      <c r="Q171" s="47"/>
      <c r="R171" s="47"/>
      <c r="S171" s="47"/>
      <c r="T171" s="47"/>
      <c r="U171" s="47"/>
      <c r="V171" s="47"/>
      <c r="W171" s="47"/>
      <c r="X171" s="47"/>
      <c r="Y171" s="47"/>
      <c r="Z171" s="47"/>
    </row>
    <row r="172" spans="1:26" ht="15.75" customHeight="1">
      <c r="A172" s="1"/>
      <c r="B172" s="1"/>
      <c r="C172" s="2"/>
      <c r="D172" s="2"/>
      <c r="E172" s="2"/>
      <c r="F172" s="2"/>
      <c r="G172" s="2"/>
      <c r="H172" s="3"/>
      <c r="I172" s="47"/>
      <c r="J172" s="47"/>
      <c r="K172" s="47"/>
      <c r="L172" s="47"/>
      <c r="M172" s="47"/>
      <c r="N172" s="47"/>
      <c r="O172" s="47"/>
      <c r="P172" s="47"/>
      <c r="Q172" s="47"/>
      <c r="R172" s="47"/>
      <c r="S172" s="47"/>
      <c r="T172" s="47"/>
      <c r="U172" s="47"/>
      <c r="V172" s="47"/>
      <c r="W172" s="47"/>
      <c r="X172" s="47"/>
      <c r="Y172" s="47"/>
      <c r="Z172" s="47"/>
    </row>
    <row r="173" spans="1:26" ht="15.75" customHeight="1">
      <c r="A173" s="1"/>
      <c r="B173" s="1"/>
      <c r="C173" s="2"/>
      <c r="D173" s="2"/>
      <c r="E173" s="2"/>
      <c r="F173" s="2"/>
      <c r="G173" s="2"/>
      <c r="H173" s="3"/>
      <c r="I173" s="47"/>
      <c r="J173" s="47"/>
      <c r="K173" s="47"/>
      <c r="L173" s="47"/>
      <c r="M173" s="47"/>
      <c r="N173" s="47"/>
      <c r="O173" s="47"/>
      <c r="P173" s="47"/>
      <c r="Q173" s="47"/>
      <c r="R173" s="47"/>
      <c r="S173" s="47"/>
      <c r="T173" s="47"/>
      <c r="U173" s="47"/>
      <c r="V173" s="47"/>
      <c r="W173" s="47"/>
      <c r="X173" s="47"/>
      <c r="Y173" s="47"/>
      <c r="Z173" s="47"/>
    </row>
    <row r="174" spans="1:26" ht="15.75" customHeight="1">
      <c r="A174" s="1"/>
      <c r="B174" s="1"/>
      <c r="C174" s="2"/>
      <c r="D174" s="2"/>
      <c r="E174" s="2"/>
      <c r="F174" s="2"/>
      <c r="G174" s="2"/>
      <c r="H174" s="3"/>
      <c r="I174" s="47"/>
      <c r="J174" s="47"/>
      <c r="K174" s="47"/>
      <c r="L174" s="47"/>
      <c r="M174" s="47"/>
      <c r="N174" s="47"/>
      <c r="O174" s="47"/>
      <c r="P174" s="47"/>
      <c r="Q174" s="47"/>
      <c r="R174" s="47"/>
      <c r="S174" s="47"/>
      <c r="T174" s="47"/>
      <c r="U174" s="47"/>
      <c r="V174" s="47"/>
      <c r="W174" s="47"/>
      <c r="X174" s="47"/>
      <c r="Y174" s="47"/>
      <c r="Z174" s="47"/>
    </row>
    <row r="175" spans="1:26" ht="15.75" customHeight="1">
      <c r="A175" s="1"/>
      <c r="B175" s="1"/>
      <c r="C175" s="2"/>
      <c r="D175" s="2"/>
      <c r="E175" s="2"/>
      <c r="F175" s="2"/>
      <c r="G175" s="2"/>
      <c r="H175" s="3"/>
      <c r="I175" s="47"/>
      <c r="J175" s="47"/>
      <c r="K175" s="47"/>
      <c r="L175" s="47"/>
      <c r="M175" s="47"/>
      <c r="N175" s="47"/>
      <c r="O175" s="47"/>
      <c r="P175" s="47"/>
      <c r="Q175" s="47"/>
      <c r="R175" s="47"/>
      <c r="S175" s="47"/>
      <c r="T175" s="47"/>
      <c r="U175" s="47"/>
      <c r="V175" s="47"/>
      <c r="W175" s="47"/>
      <c r="X175" s="47"/>
      <c r="Y175" s="47"/>
      <c r="Z175" s="47"/>
    </row>
    <row r="176" spans="1:26" ht="15.75" customHeight="1">
      <c r="A176" s="1"/>
      <c r="B176" s="1"/>
      <c r="C176" s="2"/>
      <c r="D176" s="2"/>
      <c r="E176" s="2"/>
      <c r="F176" s="2"/>
      <c r="G176" s="2"/>
      <c r="H176" s="3"/>
      <c r="I176" s="47"/>
      <c r="J176" s="47"/>
      <c r="K176" s="47"/>
      <c r="L176" s="47"/>
      <c r="M176" s="47"/>
      <c r="N176" s="47"/>
      <c r="O176" s="47"/>
      <c r="P176" s="47"/>
      <c r="Q176" s="47"/>
      <c r="R176" s="47"/>
      <c r="S176" s="47"/>
      <c r="T176" s="47"/>
      <c r="U176" s="47"/>
      <c r="V176" s="47"/>
      <c r="W176" s="47"/>
      <c r="X176" s="47"/>
      <c r="Y176" s="47"/>
      <c r="Z176" s="47"/>
    </row>
    <row r="177" spans="1:26" ht="15.75" customHeight="1">
      <c r="A177" s="1"/>
      <c r="B177" s="1"/>
      <c r="C177" s="2"/>
      <c r="D177" s="2"/>
      <c r="E177" s="2"/>
      <c r="F177" s="2"/>
      <c r="G177" s="2"/>
      <c r="H177" s="3"/>
      <c r="I177" s="47"/>
      <c r="J177" s="47"/>
      <c r="K177" s="47"/>
      <c r="L177" s="47"/>
      <c r="M177" s="47"/>
      <c r="N177" s="47"/>
      <c r="O177" s="47"/>
      <c r="P177" s="47"/>
      <c r="Q177" s="47"/>
      <c r="R177" s="47"/>
      <c r="S177" s="47"/>
      <c r="T177" s="47"/>
      <c r="U177" s="47"/>
      <c r="V177" s="47"/>
      <c r="W177" s="47"/>
      <c r="X177" s="47"/>
      <c r="Y177" s="47"/>
      <c r="Z177" s="47"/>
    </row>
    <row r="178" spans="1:26" ht="15.75" customHeight="1">
      <c r="A178" s="1"/>
      <c r="B178" s="1"/>
      <c r="C178" s="2"/>
      <c r="D178" s="2"/>
      <c r="E178" s="2"/>
      <c r="F178" s="2"/>
      <c r="G178" s="2"/>
      <c r="H178" s="3"/>
      <c r="I178" s="47"/>
      <c r="J178" s="47"/>
      <c r="K178" s="47"/>
      <c r="L178" s="47"/>
      <c r="M178" s="47"/>
      <c r="N178" s="47"/>
      <c r="O178" s="47"/>
      <c r="P178" s="47"/>
      <c r="Q178" s="47"/>
      <c r="R178" s="47"/>
      <c r="S178" s="47"/>
      <c r="T178" s="47"/>
      <c r="U178" s="47"/>
      <c r="V178" s="47"/>
      <c r="W178" s="47"/>
      <c r="X178" s="47"/>
      <c r="Y178" s="47"/>
      <c r="Z178" s="47"/>
    </row>
    <row r="179" spans="1:26" ht="15.75" customHeight="1">
      <c r="A179" s="1"/>
      <c r="B179" s="1"/>
      <c r="C179" s="2"/>
      <c r="D179" s="2"/>
      <c r="E179" s="2"/>
      <c r="F179" s="2"/>
      <c r="G179" s="2"/>
      <c r="H179" s="3"/>
      <c r="I179" s="47"/>
      <c r="J179" s="47"/>
      <c r="K179" s="47"/>
      <c r="L179" s="47"/>
      <c r="M179" s="47"/>
      <c r="N179" s="47"/>
      <c r="O179" s="47"/>
      <c r="P179" s="47"/>
      <c r="Q179" s="47"/>
      <c r="R179" s="47"/>
      <c r="S179" s="47"/>
      <c r="T179" s="47"/>
      <c r="U179" s="47"/>
      <c r="V179" s="47"/>
      <c r="W179" s="47"/>
      <c r="X179" s="47"/>
      <c r="Y179" s="47"/>
      <c r="Z179" s="47"/>
    </row>
    <row r="180" spans="1:26" ht="15.75" customHeight="1">
      <c r="A180" s="1"/>
      <c r="B180" s="1"/>
      <c r="C180" s="2"/>
      <c r="D180" s="2"/>
      <c r="E180" s="2"/>
      <c r="F180" s="2"/>
      <c r="G180" s="2"/>
      <c r="H180" s="3"/>
      <c r="I180" s="47"/>
      <c r="J180" s="47"/>
      <c r="K180" s="47"/>
      <c r="L180" s="47"/>
      <c r="M180" s="47"/>
      <c r="N180" s="47"/>
      <c r="O180" s="47"/>
      <c r="P180" s="47"/>
      <c r="Q180" s="47"/>
      <c r="R180" s="47"/>
      <c r="S180" s="47"/>
      <c r="T180" s="47"/>
      <c r="U180" s="47"/>
      <c r="V180" s="47"/>
      <c r="W180" s="47"/>
      <c r="X180" s="47"/>
      <c r="Y180" s="47"/>
      <c r="Z180" s="47"/>
    </row>
    <row r="181" spans="1:26" ht="15.75" customHeight="1">
      <c r="A181" s="1"/>
      <c r="B181" s="1"/>
      <c r="C181" s="2"/>
      <c r="D181" s="2"/>
      <c r="E181" s="2"/>
      <c r="F181" s="2"/>
      <c r="G181" s="2"/>
      <c r="H181" s="3"/>
      <c r="I181" s="47"/>
      <c r="J181" s="47"/>
      <c r="K181" s="47"/>
      <c r="L181" s="47"/>
      <c r="M181" s="47"/>
      <c r="N181" s="47"/>
      <c r="O181" s="47"/>
      <c r="P181" s="47"/>
      <c r="Q181" s="47"/>
      <c r="R181" s="47"/>
      <c r="S181" s="47"/>
      <c r="T181" s="47"/>
      <c r="U181" s="47"/>
      <c r="V181" s="47"/>
      <c r="W181" s="47"/>
      <c r="X181" s="47"/>
      <c r="Y181" s="47"/>
      <c r="Z181" s="47"/>
    </row>
    <row r="182" spans="1:26" ht="15.75" customHeight="1">
      <c r="A182" s="1"/>
      <c r="B182" s="1"/>
      <c r="C182" s="2"/>
      <c r="D182" s="2"/>
      <c r="E182" s="2"/>
      <c r="F182" s="2"/>
      <c r="G182" s="2"/>
      <c r="H182" s="3"/>
      <c r="I182" s="47"/>
      <c r="J182" s="47"/>
      <c r="K182" s="47"/>
      <c r="L182" s="47"/>
      <c r="M182" s="47"/>
      <c r="N182" s="47"/>
      <c r="O182" s="47"/>
      <c r="P182" s="47"/>
      <c r="Q182" s="47"/>
      <c r="R182" s="47"/>
      <c r="S182" s="47"/>
      <c r="T182" s="47"/>
      <c r="U182" s="47"/>
      <c r="V182" s="47"/>
      <c r="W182" s="47"/>
      <c r="X182" s="47"/>
      <c r="Y182" s="47"/>
      <c r="Z182" s="47"/>
    </row>
    <row r="183" spans="1:26" ht="15.75" customHeight="1">
      <c r="A183" s="1"/>
      <c r="B183" s="1"/>
      <c r="C183" s="2"/>
      <c r="D183" s="2"/>
      <c r="E183" s="2"/>
      <c r="F183" s="2"/>
      <c r="G183" s="2"/>
      <c r="H183" s="3"/>
      <c r="I183" s="47"/>
      <c r="J183" s="47"/>
      <c r="K183" s="47"/>
      <c r="L183" s="47"/>
      <c r="M183" s="47"/>
      <c r="N183" s="47"/>
      <c r="O183" s="47"/>
      <c r="P183" s="47"/>
      <c r="Q183" s="47"/>
      <c r="R183" s="47"/>
      <c r="S183" s="47"/>
      <c r="T183" s="47"/>
      <c r="U183" s="47"/>
      <c r="V183" s="47"/>
      <c r="W183" s="47"/>
      <c r="X183" s="47"/>
      <c r="Y183" s="47"/>
      <c r="Z183" s="47"/>
    </row>
    <row r="184" spans="1:26" ht="15.75" customHeight="1">
      <c r="A184" s="1"/>
      <c r="B184" s="1"/>
      <c r="C184" s="2"/>
      <c r="D184" s="2"/>
      <c r="E184" s="2"/>
      <c r="F184" s="2"/>
      <c r="G184" s="2"/>
      <c r="H184" s="3"/>
      <c r="I184" s="47"/>
      <c r="J184" s="47"/>
      <c r="K184" s="47"/>
      <c r="L184" s="47"/>
      <c r="M184" s="47"/>
      <c r="N184" s="47"/>
      <c r="O184" s="47"/>
      <c r="P184" s="47"/>
      <c r="Q184" s="47"/>
      <c r="R184" s="47"/>
      <c r="S184" s="47"/>
      <c r="T184" s="47"/>
      <c r="U184" s="47"/>
      <c r="V184" s="47"/>
      <c r="W184" s="47"/>
      <c r="X184" s="47"/>
      <c r="Y184" s="47"/>
      <c r="Z184" s="47"/>
    </row>
    <row r="185" spans="1:26" ht="15.75" customHeight="1">
      <c r="A185" s="1"/>
      <c r="B185" s="1"/>
      <c r="C185" s="2"/>
      <c r="D185" s="2"/>
      <c r="E185" s="2"/>
      <c r="F185" s="2"/>
      <c r="G185" s="2"/>
      <c r="H185" s="3"/>
      <c r="I185" s="47"/>
      <c r="J185" s="47"/>
      <c r="K185" s="47"/>
      <c r="L185" s="47"/>
      <c r="M185" s="47"/>
      <c r="N185" s="47"/>
      <c r="O185" s="47"/>
      <c r="P185" s="47"/>
      <c r="Q185" s="47"/>
      <c r="R185" s="47"/>
      <c r="S185" s="47"/>
      <c r="T185" s="47"/>
      <c r="U185" s="47"/>
      <c r="V185" s="47"/>
      <c r="W185" s="47"/>
      <c r="X185" s="47"/>
      <c r="Y185" s="47"/>
      <c r="Z185" s="47"/>
    </row>
    <row r="186" spans="1:26" ht="15.75" customHeight="1">
      <c r="A186" s="1"/>
      <c r="B186" s="1"/>
      <c r="C186" s="2"/>
      <c r="D186" s="2"/>
      <c r="E186" s="2"/>
      <c r="F186" s="2"/>
      <c r="G186" s="2"/>
      <c r="H186" s="3"/>
      <c r="I186" s="47"/>
      <c r="J186" s="47"/>
      <c r="K186" s="47"/>
      <c r="L186" s="47"/>
      <c r="M186" s="47"/>
      <c r="N186" s="47"/>
      <c r="O186" s="47"/>
      <c r="P186" s="47"/>
      <c r="Q186" s="47"/>
      <c r="R186" s="47"/>
      <c r="S186" s="47"/>
      <c r="T186" s="47"/>
      <c r="U186" s="47"/>
      <c r="V186" s="47"/>
      <c r="W186" s="47"/>
      <c r="X186" s="47"/>
      <c r="Y186" s="47"/>
      <c r="Z186" s="47"/>
    </row>
    <row r="187" spans="1:26" ht="15.75" customHeight="1">
      <c r="A187" s="1"/>
      <c r="B187" s="1"/>
      <c r="C187" s="2"/>
      <c r="D187" s="2"/>
      <c r="E187" s="2"/>
      <c r="F187" s="2"/>
      <c r="G187" s="2"/>
      <c r="H187" s="3"/>
      <c r="I187" s="47"/>
      <c r="J187" s="47"/>
      <c r="K187" s="47"/>
      <c r="L187" s="47"/>
      <c r="M187" s="47"/>
      <c r="N187" s="47"/>
      <c r="O187" s="47"/>
      <c r="P187" s="47"/>
      <c r="Q187" s="47"/>
      <c r="R187" s="47"/>
      <c r="S187" s="47"/>
      <c r="T187" s="47"/>
      <c r="U187" s="47"/>
      <c r="V187" s="47"/>
      <c r="W187" s="47"/>
      <c r="X187" s="47"/>
      <c r="Y187" s="47"/>
      <c r="Z187" s="47"/>
    </row>
    <row r="188" spans="1:26" ht="15.75" customHeight="1">
      <c r="A188" s="1"/>
      <c r="B188" s="1"/>
      <c r="C188" s="2"/>
      <c r="D188" s="2"/>
      <c r="E188" s="2"/>
      <c r="F188" s="2"/>
      <c r="G188" s="2"/>
      <c r="H188" s="3"/>
      <c r="I188" s="47"/>
      <c r="J188" s="47"/>
      <c r="K188" s="47"/>
      <c r="L188" s="47"/>
      <c r="M188" s="47"/>
      <c r="N188" s="47"/>
      <c r="O188" s="47"/>
      <c r="P188" s="47"/>
      <c r="Q188" s="47"/>
      <c r="R188" s="47"/>
      <c r="S188" s="47"/>
      <c r="T188" s="47"/>
      <c r="U188" s="47"/>
      <c r="V188" s="47"/>
      <c r="W188" s="47"/>
      <c r="X188" s="47"/>
      <c r="Y188" s="47"/>
      <c r="Z188" s="47"/>
    </row>
    <row r="189" spans="1:26" ht="15.75" customHeight="1">
      <c r="A189" s="1"/>
      <c r="B189" s="1"/>
      <c r="C189" s="2"/>
      <c r="D189" s="2"/>
      <c r="E189" s="2"/>
      <c r="F189" s="2"/>
      <c r="G189" s="2"/>
      <c r="H189" s="3"/>
      <c r="I189" s="47"/>
      <c r="J189" s="47"/>
      <c r="K189" s="47"/>
      <c r="L189" s="47"/>
      <c r="M189" s="47"/>
      <c r="N189" s="47"/>
      <c r="O189" s="47"/>
      <c r="P189" s="47"/>
      <c r="Q189" s="47"/>
      <c r="R189" s="47"/>
      <c r="S189" s="47"/>
      <c r="T189" s="47"/>
      <c r="U189" s="47"/>
      <c r="V189" s="47"/>
      <c r="W189" s="47"/>
      <c r="X189" s="47"/>
      <c r="Y189" s="47"/>
      <c r="Z189" s="47"/>
    </row>
    <row r="190" spans="1:26" ht="15.75" customHeight="1">
      <c r="A190" s="1"/>
      <c r="B190" s="1"/>
      <c r="C190" s="2"/>
      <c r="D190" s="2"/>
      <c r="E190" s="2"/>
      <c r="F190" s="2"/>
      <c r="G190" s="2"/>
      <c r="H190" s="3"/>
      <c r="I190" s="47"/>
      <c r="J190" s="47"/>
      <c r="K190" s="47"/>
      <c r="L190" s="47"/>
      <c r="M190" s="47"/>
      <c r="N190" s="47"/>
      <c r="O190" s="47"/>
      <c r="P190" s="47"/>
      <c r="Q190" s="47"/>
      <c r="R190" s="47"/>
      <c r="S190" s="47"/>
      <c r="T190" s="47"/>
      <c r="U190" s="47"/>
      <c r="V190" s="47"/>
      <c r="W190" s="47"/>
      <c r="X190" s="47"/>
      <c r="Y190" s="47"/>
      <c r="Z190" s="47"/>
    </row>
    <row r="191" spans="1:26" ht="15.75" customHeight="1">
      <c r="A191" s="1"/>
      <c r="B191" s="1"/>
      <c r="C191" s="2"/>
      <c r="D191" s="2"/>
      <c r="E191" s="2"/>
      <c r="F191" s="2"/>
      <c r="G191" s="2"/>
      <c r="H191" s="3"/>
      <c r="I191" s="47"/>
      <c r="J191" s="47"/>
      <c r="K191" s="47"/>
      <c r="L191" s="47"/>
      <c r="M191" s="47"/>
      <c r="N191" s="47"/>
      <c r="O191" s="47"/>
      <c r="P191" s="47"/>
      <c r="Q191" s="47"/>
      <c r="R191" s="47"/>
      <c r="S191" s="47"/>
      <c r="T191" s="47"/>
      <c r="U191" s="47"/>
      <c r="V191" s="47"/>
      <c r="W191" s="47"/>
      <c r="X191" s="47"/>
      <c r="Y191" s="47"/>
      <c r="Z191" s="47"/>
    </row>
    <row r="192" spans="1:26" ht="15.75" customHeight="1">
      <c r="A192" s="1"/>
      <c r="B192" s="1"/>
      <c r="C192" s="2"/>
      <c r="D192" s="2"/>
      <c r="E192" s="2"/>
      <c r="F192" s="2"/>
      <c r="G192" s="2"/>
      <c r="H192" s="3"/>
      <c r="I192" s="47"/>
      <c r="J192" s="47"/>
      <c r="K192" s="47"/>
      <c r="L192" s="47"/>
      <c r="M192" s="47"/>
      <c r="N192" s="47"/>
      <c r="O192" s="47"/>
      <c r="P192" s="47"/>
      <c r="Q192" s="47"/>
      <c r="R192" s="47"/>
      <c r="S192" s="47"/>
      <c r="T192" s="47"/>
      <c r="U192" s="47"/>
      <c r="V192" s="47"/>
      <c r="W192" s="47"/>
      <c r="X192" s="47"/>
      <c r="Y192" s="47"/>
      <c r="Z192" s="47"/>
    </row>
    <row r="193" spans="1:26" ht="15.75" customHeight="1">
      <c r="A193" s="1"/>
      <c r="B193" s="1"/>
      <c r="C193" s="2"/>
      <c r="D193" s="2"/>
      <c r="E193" s="2"/>
      <c r="F193" s="2"/>
      <c r="G193" s="2"/>
      <c r="H193" s="3"/>
      <c r="I193" s="47"/>
      <c r="J193" s="47"/>
      <c r="K193" s="47"/>
      <c r="L193" s="47"/>
      <c r="M193" s="47"/>
      <c r="N193" s="47"/>
      <c r="O193" s="47"/>
      <c r="P193" s="47"/>
      <c r="Q193" s="47"/>
      <c r="R193" s="47"/>
      <c r="S193" s="47"/>
      <c r="T193" s="47"/>
      <c r="U193" s="47"/>
      <c r="V193" s="47"/>
      <c r="W193" s="47"/>
      <c r="X193" s="47"/>
      <c r="Y193" s="47"/>
      <c r="Z193" s="47"/>
    </row>
    <row r="194" spans="1:26" ht="15.75" customHeight="1">
      <c r="A194" s="1"/>
      <c r="B194" s="1"/>
      <c r="C194" s="2"/>
      <c r="D194" s="2"/>
      <c r="E194" s="2"/>
      <c r="F194" s="2"/>
      <c r="G194" s="2"/>
      <c r="H194" s="3"/>
      <c r="I194" s="47"/>
      <c r="J194" s="47"/>
      <c r="K194" s="47"/>
      <c r="L194" s="47"/>
      <c r="M194" s="47"/>
      <c r="N194" s="47"/>
      <c r="O194" s="47"/>
      <c r="P194" s="47"/>
      <c r="Q194" s="47"/>
      <c r="R194" s="47"/>
      <c r="S194" s="47"/>
      <c r="T194" s="47"/>
      <c r="U194" s="47"/>
      <c r="V194" s="47"/>
      <c r="W194" s="47"/>
      <c r="X194" s="47"/>
      <c r="Y194" s="47"/>
      <c r="Z194" s="47"/>
    </row>
    <row r="195" spans="1:26" ht="15.75" customHeight="1">
      <c r="A195" s="1"/>
      <c r="B195" s="1"/>
      <c r="C195" s="2"/>
      <c r="D195" s="2"/>
      <c r="E195" s="2"/>
      <c r="F195" s="2"/>
      <c r="G195" s="2"/>
      <c r="H195" s="3"/>
      <c r="I195" s="47"/>
      <c r="J195" s="47"/>
      <c r="K195" s="47"/>
      <c r="L195" s="47"/>
      <c r="M195" s="47"/>
      <c r="N195" s="47"/>
      <c r="O195" s="47"/>
      <c r="P195" s="47"/>
      <c r="Q195" s="47"/>
      <c r="R195" s="47"/>
      <c r="S195" s="47"/>
      <c r="T195" s="47"/>
      <c r="U195" s="47"/>
      <c r="V195" s="47"/>
      <c r="W195" s="47"/>
      <c r="X195" s="47"/>
      <c r="Y195" s="47"/>
      <c r="Z195" s="47"/>
    </row>
    <row r="196" spans="1:26" ht="15.75" customHeight="1">
      <c r="A196" s="1"/>
      <c r="B196" s="1"/>
      <c r="C196" s="2"/>
      <c r="D196" s="2"/>
      <c r="E196" s="2"/>
      <c r="F196" s="2"/>
      <c r="G196" s="2"/>
      <c r="H196" s="3"/>
      <c r="I196" s="47"/>
      <c r="J196" s="47"/>
      <c r="K196" s="47"/>
      <c r="L196" s="47"/>
      <c r="M196" s="47"/>
      <c r="N196" s="47"/>
      <c r="O196" s="47"/>
      <c r="P196" s="47"/>
      <c r="Q196" s="47"/>
      <c r="R196" s="47"/>
      <c r="S196" s="47"/>
      <c r="T196" s="47"/>
      <c r="U196" s="47"/>
      <c r="V196" s="47"/>
      <c r="W196" s="47"/>
      <c r="X196" s="47"/>
      <c r="Y196" s="47"/>
      <c r="Z196" s="47"/>
    </row>
    <row r="197" spans="1:26" ht="15.75" customHeight="1">
      <c r="A197" s="1"/>
      <c r="B197" s="1"/>
      <c r="C197" s="2"/>
      <c r="D197" s="2"/>
      <c r="E197" s="2"/>
      <c r="F197" s="2"/>
      <c r="G197" s="2"/>
      <c r="H197" s="3"/>
      <c r="I197" s="47"/>
      <c r="J197" s="47"/>
      <c r="K197" s="47"/>
      <c r="L197" s="47"/>
      <c r="M197" s="47"/>
      <c r="N197" s="47"/>
      <c r="O197" s="47"/>
      <c r="P197" s="47"/>
      <c r="Q197" s="47"/>
      <c r="R197" s="47"/>
      <c r="S197" s="47"/>
      <c r="T197" s="47"/>
      <c r="U197" s="47"/>
      <c r="V197" s="47"/>
      <c r="W197" s="47"/>
      <c r="X197" s="47"/>
      <c r="Y197" s="47"/>
      <c r="Z197" s="47"/>
    </row>
    <row r="198" spans="1:26" ht="15.75" customHeight="1">
      <c r="A198" s="1"/>
      <c r="B198" s="1"/>
      <c r="C198" s="2"/>
      <c r="D198" s="2"/>
      <c r="E198" s="2"/>
      <c r="F198" s="2"/>
      <c r="G198" s="2"/>
      <c r="H198" s="3"/>
      <c r="I198" s="47"/>
      <c r="J198" s="47"/>
      <c r="K198" s="47"/>
      <c r="L198" s="47"/>
      <c r="M198" s="47"/>
      <c r="N198" s="47"/>
      <c r="O198" s="47"/>
      <c r="P198" s="47"/>
      <c r="Q198" s="47"/>
      <c r="R198" s="47"/>
      <c r="S198" s="47"/>
      <c r="T198" s="47"/>
      <c r="U198" s="47"/>
      <c r="V198" s="47"/>
      <c r="W198" s="47"/>
      <c r="X198" s="47"/>
      <c r="Y198" s="47"/>
      <c r="Z198" s="47"/>
    </row>
    <row r="199" spans="1:26" ht="15.75" customHeight="1">
      <c r="A199" s="1"/>
      <c r="B199" s="1"/>
      <c r="C199" s="2"/>
      <c r="D199" s="2"/>
      <c r="E199" s="2"/>
      <c r="F199" s="2"/>
      <c r="G199" s="2"/>
      <c r="H199" s="3"/>
      <c r="I199" s="47"/>
      <c r="J199" s="47"/>
      <c r="K199" s="47"/>
      <c r="L199" s="47"/>
      <c r="M199" s="47"/>
      <c r="N199" s="47"/>
      <c r="O199" s="47"/>
      <c r="P199" s="47"/>
      <c r="Q199" s="47"/>
      <c r="R199" s="47"/>
      <c r="S199" s="47"/>
      <c r="T199" s="47"/>
      <c r="U199" s="47"/>
      <c r="V199" s="47"/>
      <c r="W199" s="47"/>
      <c r="X199" s="47"/>
      <c r="Y199" s="47"/>
      <c r="Z199" s="47"/>
    </row>
    <row r="200" spans="1:26" ht="15.75" customHeight="1">
      <c r="A200" s="1"/>
      <c r="B200" s="1"/>
      <c r="C200" s="2"/>
      <c r="D200" s="2"/>
      <c r="E200" s="2"/>
      <c r="F200" s="2"/>
      <c r="G200" s="2"/>
      <c r="H200" s="3"/>
      <c r="I200" s="47"/>
      <c r="J200" s="47"/>
      <c r="K200" s="47"/>
      <c r="L200" s="47"/>
      <c r="M200" s="47"/>
      <c r="N200" s="47"/>
      <c r="O200" s="47"/>
      <c r="P200" s="47"/>
      <c r="Q200" s="47"/>
      <c r="R200" s="47"/>
      <c r="S200" s="47"/>
      <c r="T200" s="47"/>
      <c r="U200" s="47"/>
      <c r="V200" s="47"/>
      <c r="W200" s="47"/>
      <c r="X200" s="47"/>
      <c r="Y200" s="47"/>
      <c r="Z200" s="47"/>
    </row>
    <row r="201" spans="1:26" ht="15.75" customHeight="1">
      <c r="A201" s="1"/>
      <c r="B201" s="1"/>
      <c r="C201" s="2"/>
      <c r="D201" s="2"/>
      <c r="E201" s="2"/>
      <c r="F201" s="2"/>
      <c r="G201" s="2"/>
      <c r="H201" s="3"/>
      <c r="I201" s="47"/>
      <c r="J201" s="47"/>
      <c r="K201" s="47"/>
      <c r="L201" s="47"/>
      <c r="M201" s="47"/>
      <c r="N201" s="47"/>
      <c r="O201" s="47"/>
      <c r="P201" s="47"/>
      <c r="Q201" s="47"/>
      <c r="R201" s="47"/>
      <c r="S201" s="47"/>
      <c r="T201" s="47"/>
      <c r="U201" s="47"/>
      <c r="V201" s="47"/>
      <c r="W201" s="47"/>
      <c r="X201" s="47"/>
      <c r="Y201" s="47"/>
      <c r="Z201" s="47"/>
    </row>
    <row r="202" spans="1:26" ht="15.75" customHeight="1">
      <c r="A202" s="1"/>
      <c r="B202" s="1"/>
      <c r="C202" s="2"/>
      <c r="D202" s="2"/>
      <c r="E202" s="2"/>
      <c r="F202" s="2"/>
      <c r="G202" s="2"/>
      <c r="H202" s="3"/>
      <c r="I202" s="47"/>
      <c r="J202" s="47"/>
      <c r="K202" s="47"/>
      <c r="L202" s="47"/>
      <c r="M202" s="47"/>
      <c r="N202" s="47"/>
      <c r="O202" s="47"/>
      <c r="P202" s="47"/>
      <c r="Q202" s="47"/>
      <c r="R202" s="47"/>
      <c r="S202" s="47"/>
      <c r="T202" s="47"/>
      <c r="U202" s="47"/>
      <c r="V202" s="47"/>
      <c r="W202" s="47"/>
      <c r="X202" s="47"/>
      <c r="Y202" s="47"/>
      <c r="Z202" s="47"/>
    </row>
    <row r="203" spans="1:26" ht="15.75" customHeight="1">
      <c r="A203" s="1"/>
      <c r="B203" s="1"/>
      <c r="C203" s="2"/>
      <c r="D203" s="2"/>
      <c r="E203" s="2"/>
      <c r="F203" s="2"/>
      <c r="G203" s="2"/>
      <c r="H203" s="3"/>
      <c r="I203" s="47"/>
      <c r="J203" s="47"/>
      <c r="K203" s="47"/>
      <c r="L203" s="47"/>
      <c r="M203" s="47"/>
      <c r="N203" s="47"/>
      <c r="O203" s="47"/>
      <c r="P203" s="47"/>
      <c r="Q203" s="47"/>
      <c r="R203" s="47"/>
      <c r="S203" s="47"/>
      <c r="T203" s="47"/>
      <c r="U203" s="47"/>
      <c r="V203" s="47"/>
      <c r="W203" s="47"/>
      <c r="X203" s="47"/>
      <c r="Y203" s="47"/>
      <c r="Z203" s="47"/>
    </row>
    <row r="204" spans="1:26" ht="15.75" customHeight="1">
      <c r="A204" s="1"/>
      <c r="B204" s="1"/>
      <c r="C204" s="2"/>
      <c r="D204" s="2"/>
      <c r="E204" s="2"/>
      <c r="F204" s="2"/>
      <c r="G204" s="2"/>
      <c r="H204" s="3"/>
      <c r="I204" s="47"/>
      <c r="J204" s="47"/>
      <c r="K204" s="47"/>
      <c r="L204" s="47"/>
      <c r="M204" s="47"/>
      <c r="N204" s="47"/>
      <c r="O204" s="47"/>
      <c r="P204" s="47"/>
      <c r="Q204" s="47"/>
      <c r="R204" s="47"/>
      <c r="S204" s="47"/>
      <c r="T204" s="47"/>
      <c r="U204" s="47"/>
      <c r="V204" s="47"/>
      <c r="W204" s="47"/>
      <c r="X204" s="47"/>
      <c r="Y204" s="47"/>
      <c r="Z204" s="47"/>
    </row>
    <row r="205" spans="1:26" ht="15.75" customHeight="1">
      <c r="A205" s="1"/>
      <c r="B205" s="1"/>
      <c r="C205" s="2"/>
      <c r="D205" s="2"/>
      <c r="E205" s="2"/>
      <c r="F205" s="2"/>
      <c r="G205" s="2"/>
      <c r="H205" s="3"/>
      <c r="I205" s="47"/>
      <c r="J205" s="47"/>
      <c r="K205" s="47"/>
      <c r="L205" s="47"/>
      <c r="M205" s="47"/>
      <c r="N205" s="47"/>
      <c r="O205" s="47"/>
      <c r="P205" s="47"/>
      <c r="Q205" s="47"/>
      <c r="R205" s="47"/>
      <c r="S205" s="47"/>
      <c r="T205" s="47"/>
      <c r="U205" s="47"/>
      <c r="V205" s="47"/>
      <c r="W205" s="47"/>
      <c r="X205" s="47"/>
      <c r="Y205" s="47"/>
      <c r="Z205" s="47"/>
    </row>
    <row r="206" spans="1:26" ht="15.75" customHeight="1">
      <c r="A206" s="1"/>
      <c r="B206" s="1"/>
      <c r="C206" s="2"/>
      <c r="D206" s="2"/>
      <c r="E206" s="2"/>
      <c r="F206" s="2"/>
      <c r="G206" s="2"/>
      <c r="H206" s="3"/>
      <c r="I206" s="47"/>
      <c r="J206" s="47"/>
      <c r="K206" s="47"/>
      <c r="L206" s="47"/>
      <c r="M206" s="47"/>
      <c r="N206" s="47"/>
      <c r="O206" s="47"/>
      <c r="P206" s="47"/>
      <c r="Q206" s="47"/>
      <c r="R206" s="47"/>
      <c r="S206" s="47"/>
      <c r="T206" s="47"/>
      <c r="U206" s="47"/>
      <c r="V206" s="47"/>
      <c r="W206" s="47"/>
      <c r="X206" s="47"/>
      <c r="Y206" s="47"/>
      <c r="Z206" s="47"/>
    </row>
    <row r="207" spans="1:26" ht="15.75" customHeight="1">
      <c r="A207" s="1"/>
      <c r="B207" s="1"/>
      <c r="C207" s="2"/>
      <c r="D207" s="2"/>
      <c r="E207" s="2"/>
      <c r="F207" s="2"/>
      <c r="G207" s="2"/>
      <c r="H207" s="3"/>
      <c r="I207" s="47"/>
      <c r="J207" s="47"/>
      <c r="K207" s="47"/>
      <c r="L207" s="47"/>
      <c r="M207" s="47"/>
      <c r="N207" s="47"/>
      <c r="O207" s="47"/>
      <c r="P207" s="47"/>
      <c r="Q207" s="47"/>
      <c r="R207" s="47"/>
      <c r="S207" s="47"/>
      <c r="T207" s="47"/>
      <c r="U207" s="47"/>
      <c r="V207" s="47"/>
      <c r="W207" s="47"/>
      <c r="X207" s="47"/>
      <c r="Y207" s="47"/>
      <c r="Z207" s="47"/>
    </row>
    <row r="208" spans="1:26" ht="15.75" customHeight="1">
      <c r="A208" s="1"/>
      <c r="B208" s="1"/>
      <c r="C208" s="2"/>
      <c r="D208" s="2"/>
      <c r="E208" s="2"/>
      <c r="F208" s="2"/>
      <c r="G208" s="2"/>
      <c r="H208" s="3"/>
      <c r="I208" s="47"/>
      <c r="J208" s="47"/>
      <c r="K208" s="47"/>
      <c r="L208" s="47"/>
      <c r="M208" s="47"/>
      <c r="N208" s="47"/>
      <c r="O208" s="47"/>
      <c r="P208" s="47"/>
      <c r="Q208" s="47"/>
      <c r="R208" s="47"/>
      <c r="S208" s="47"/>
      <c r="T208" s="47"/>
      <c r="U208" s="47"/>
      <c r="V208" s="47"/>
      <c r="W208" s="47"/>
      <c r="X208" s="47"/>
      <c r="Y208" s="47"/>
      <c r="Z208" s="47"/>
    </row>
    <row r="209" spans="1:26" ht="15.75" customHeight="1">
      <c r="A209" s="1"/>
      <c r="B209" s="1"/>
      <c r="C209" s="2"/>
      <c r="D209" s="2"/>
      <c r="E209" s="2"/>
      <c r="F209" s="2"/>
      <c r="G209" s="2"/>
      <c r="H209" s="3"/>
      <c r="I209" s="47"/>
      <c r="J209" s="47"/>
      <c r="K209" s="47"/>
      <c r="L209" s="47"/>
      <c r="M209" s="47"/>
      <c r="N209" s="47"/>
      <c r="O209" s="47"/>
      <c r="P209" s="47"/>
      <c r="Q209" s="47"/>
      <c r="R209" s="47"/>
      <c r="S209" s="47"/>
      <c r="T209" s="47"/>
      <c r="U209" s="47"/>
      <c r="V209" s="47"/>
      <c r="W209" s="47"/>
      <c r="X209" s="47"/>
      <c r="Y209" s="47"/>
      <c r="Z209" s="47"/>
    </row>
    <row r="210" spans="1:26" ht="15.75" customHeight="1">
      <c r="A210" s="1"/>
      <c r="B210" s="1"/>
      <c r="C210" s="2"/>
      <c r="D210" s="2"/>
      <c r="E210" s="2"/>
      <c r="F210" s="2"/>
      <c r="G210" s="2"/>
      <c r="H210" s="3"/>
      <c r="I210" s="47"/>
      <c r="J210" s="47"/>
      <c r="K210" s="47"/>
      <c r="L210" s="47"/>
      <c r="M210" s="47"/>
      <c r="N210" s="47"/>
      <c r="O210" s="47"/>
      <c r="P210" s="47"/>
      <c r="Q210" s="47"/>
      <c r="R210" s="47"/>
      <c r="S210" s="47"/>
      <c r="T210" s="47"/>
      <c r="U210" s="47"/>
      <c r="V210" s="47"/>
      <c r="W210" s="47"/>
      <c r="X210" s="47"/>
      <c r="Y210" s="47"/>
      <c r="Z210" s="47"/>
    </row>
    <row r="211" spans="1:26" ht="15.75" customHeight="1">
      <c r="A211" s="1"/>
      <c r="B211" s="1"/>
      <c r="C211" s="2"/>
      <c r="D211" s="2"/>
      <c r="E211" s="2"/>
      <c r="F211" s="2"/>
      <c r="G211" s="2"/>
      <c r="H211" s="3"/>
      <c r="I211" s="47"/>
      <c r="J211" s="47"/>
      <c r="K211" s="47"/>
      <c r="L211" s="47"/>
      <c r="M211" s="47"/>
      <c r="N211" s="47"/>
      <c r="O211" s="47"/>
      <c r="P211" s="47"/>
      <c r="Q211" s="47"/>
      <c r="R211" s="47"/>
      <c r="S211" s="47"/>
      <c r="T211" s="47"/>
      <c r="U211" s="47"/>
      <c r="V211" s="47"/>
      <c r="W211" s="47"/>
      <c r="X211" s="47"/>
      <c r="Y211" s="47"/>
      <c r="Z211" s="47"/>
    </row>
    <row r="212" spans="1:26" ht="15.75" customHeight="1">
      <c r="A212" s="1"/>
      <c r="B212" s="1"/>
      <c r="C212" s="2"/>
      <c r="D212" s="2"/>
      <c r="E212" s="2"/>
      <c r="F212" s="2"/>
      <c r="G212" s="2"/>
      <c r="H212" s="3"/>
      <c r="I212" s="47"/>
      <c r="J212" s="47"/>
      <c r="K212" s="47"/>
      <c r="L212" s="47"/>
      <c r="M212" s="47"/>
      <c r="N212" s="47"/>
      <c r="O212" s="47"/>
      <c r="P212" s="47"/>
      <c r="Q212" s="47"/>
      <c r="R212" s="47"/>
      <c r="S212" s="47"/>
      <c r="T212" s="47"/>
      <c r="U212" s="47"/>
      <c r="V212" s="47"/>
      <c r="W212" s="47"/>
      <c r="X212" s="47"/>
      <c r="Y212" s="47"/>
      <c r="Z212" s="47"/>
    </row>
    <row r="213" spans="1:26" ht="15.75" customHeight="1">
      <c r="A213" s="1"/>
      <c r="B213" s="1"/>
      <c r="C213" s="2"/>
      <c r="D213" s="2"/>
      <c r="E213" s="2"/>
      <c r="F213" s="2"/>
      <c r="G213" s="2"/>
      <c r="H213" s="3"/>
      <c r="I213" s="47"/>
      <c r="J213" s="47"/>
      <c r="K213" s="47"/>
      <c r="L213" s="47"/>
      <c r="M213" s="47"/>
      <c r="N213" s="47"/>
      <c r="O213" s="47"/>
      <c r="P213" s="47"/>
      <c r="Q213" s="47"/>
      <c r="R213" s="47"/>
      <c r="S213" s="47"/>
      <c r="T213" s="47"/>
      <c r="U213" s="47"/>
      <c r="V213" s="47"/>
      <c r="W213" s="47"/>
      <c r="X213" s="47"/>
      <c r="Y213" s="47"/>
      <c r="Z213" s="47"/>
    </row>
    <row r="214" spans="1:26" ht="15.75" customHeight="1">
      <c r="A214" s="1"/>
      <c r="B214" s="1"/>
      <c r="C214" s="2"/>
      <c r="D214" s="2"/>
      <c r="E214" s="2"/>
      <c r="F214" s="2"/>
      <c r="G214" s="2"/>
      <c r="H214" s="3"/>
      <c r="I214" s="47"/>
      <c r="J214" s="47"/>
      <c r="K214" s="47"/>
      <c r="L214" s="47"/>
      <c r="M214" s="47"/>
      <c r="N214" s="47"/>
      <c r="O214" s="47"/>
      <c r="P214" s="47"/>
      <c r="Q214" s="47"/>
      <c r="R214" s="47"/>
      <c r="S214" s="47"/>
      <c r="T214" s="47"/>
      <c r="U214" s="47"/>
      <c r="V214" s="47"/>
      <c r="W214" s="47"/>
      <c r="X214" s="47"/>
      <c r="Y214" s="47"/>
      <c r="Z214" s="47"/>
    </row>
    <row r="215" spans="1:26" ht="15.75" customHeight="1">
      <c r="A215" s="1"/>
      <c r="B215" s="1"/>
      <c r="C215" s="2"/>
      <c r="D215" s="2"/>
      <c r="E215" s="2"/>
      <c r="F215" s="2"/>
      <c r="G215" s="2"/>
      <c r="H215" s="3"/>
      <c r="I215" s="47"/>
      <c r="J215" s="47"/>
      <c r="K215" s="47"/>
      <c r="L215" s="47"/>
      <c r="M215" s="47"/>
      <c r="N215" s="47"/>
      <c r="O215" s="47"/>
      <c r="P215" s="47"/>
      <c r="Q215" s="47"/>
      <c r="R215" s="47"/>
      <c r="S215" s="47"/>
      <c r="T215" s="47"/>
      <c r="U215" s="47"/>
      <c r="V215" s="47"/>
      <c r="W215" s="47"/>
      <c r="X215" s="47"/>
      <c r="Y215" s="47"/>
      <c r="Z215" s="47"/>
    </row>
    <row r="216" spans="1:26" ht="15.75" customHeight="1">
      <c r="A216" s="1"/>
      <c r="B216" s="1"/>
      <c r="C216" s="2"/>
      <c r="D216" s="2"/>
      <c r="E216" s="2"/>
      <c r="F216" s="2"/>
      <c r="G216" s="2"/>
      <c r="H216" s="3"/>
      <c r="I216" s="47"/>
      <c r="J216" s="47"/>
      <c r="K216" s="47"/>
      <c r="L216" s="47"/>
      <c r="M216" s="47"/>
      <c r="N216" s="47"/>
      <c r="O216" s="47"/>
      <c r="P216" s="47"/>
      <c r="Q216" s="47"/>
      <c r="R216" s="47"/>
      <c r="S216" s="47"/>
      <c r="T216" s="47"/>
      <c r="U216" s="47"/>
      <c r="V216" s="47"/>
      <c r="W216" s="47"/>
      <c r="X216" s="47"/>
      <c r="Y216" s="47"/>
      <c r="Z216" s="47"/>
    </row>
    <row r="217" spans="1:26" ht="15.75" customHeight="1">
      <c r="A217" s="1"/>
      <c r="B217" s="1"/>
      <c r="C217" s="2"/>
      <c r="D217" s="2"/>
      <c r="E217" s="2"/>
      <c r="F217" s="2"/>
      <c r="G217" s="2"/>
      <c r="H217" s="3"/>
      <c r="I217" s="47"/>
      <c r="J217" s="47"/>
      <c r="K217" s="47"/>
      <c r="L217" s="47"/>
      <c r="M217" s="47"/>
      <c r="N217" s="47"/>
      <c r="O217" s="47"/>
      <c r="P217" s="47"/>
      <c r="Q217" s="47"/>
      <c r="R217" s="47"/>
      <c r="S217" s="47"/>
      <c r="T217" s="47"/>
      <c r="U217" s="47"/>
      <c r="V217" s="47"/>
      <c r="W217" s="47"/>
      <c r="X217" s="47"/>
      <c r="Y217" s="47"/>
      <c r="Z217" s="47"/>
    </row>
    <row r="218" spans="1:26" ht="15.75" customHeight="1">
      <c r="A218" s="1"/>
      <c r="B218" s="1"/>
      <c r="C218" s="2"/>
      <c r="D218" s="2"/>
      <c r="E218" s="2"/>
      <c r="F218" s="2"/>
      <c r="G218" s="2"/>
      <c r="H218" s="3"/>
      <c r="I218" s="47"/>
      <c r="J218" s="47"/>
      <c r="K218" s="47"/>
      <c r="L218" s="47"/>
      <c r="M218" s="47"/>
      <c r="N218" s="47"/>
      <c r="O218" s="47"/>
      <c r="P218" s="47"/>
      <c r="Q218" s="47"/>
      <c r="R218" s="47"/>
      <c r="S218" s="47"/>
      <c r="T218" s="47"/>
      <c r="U218" s="47"/>
      <c r="V218" s="47"/>
      <c r="W218" s="47"/>
      <c r="X218" s="47"/>
      <c r="Y218" s="47"/>
      <c r="Z218" s="47"/>
    </row>
    <row r="219" spans="1:26" ht="15.75" customHeight="1">
      <c r="A219" s="1"/>
      <c r="B219" s="1"/>
      <c r="C219" s="2"/>
      <c r="D219" s="2"/>
      <c r="E219" s="2"/>
      <c r="F219" s="2"/>
      <c r="G219" s="2"/>
      <c r="H219" s="3"/>
      <c r="I219" s="47"/>
      <c r="J219" s="47"/>
      <c r="K219" s="47"/>
      <c r="L219" s="47"/>
      <c r="M219" s="47"/>
      <c r="N219" s="47"/>
      <c r="O219" s="47"/>
      <c r="P219" s="47"/>
      <c r="Q219" s="47"/>
      <c r="R219" s="47"/>
      <c r="S219" s="47"/>
      <c r="T219" s="47"/>
      <c r="U219" s="47"/>
      <c r="V219" s="47"/>
      <c r="W219" s="47"/>
      <c r="X219" s="47"/>
      <c r="Y219" s="47"/>
      <c r="Z219" s="47"/>
    </row>
    <row r="220" spans="1:26" ht="15.75" customHeight="1">
      <c r="A220" s="1"/>
      <c r="B220" s="1"/>
      <c r="C220" s="2"/>
      <c r="D220" s="2"/>
      <c r="E220" s="2"/>
      <c r="F220" s="2"/>
      <c r="G220" s="2"/>
      <c r="H220" s="3"/>
      <c r="I220" s="47"/>
      <c r="J220" s="47"/>
      <c r="K220" s="47"/>
      <c r="L220" s="47"/>
      <c r="M220" s="47"/>
      <c r="N220" s="47"/>
      <c r="O220" s="47"/>
      <c r="P220" s="47"/>
      <c r="Q220" s="47"/>
      <c r="R220" s="47"/>
      <c r="S220" s="47"/>
      <c r="T220" s="47"/>
      <c r="U220" s="47"/>
      <c r="V220" s="47"/>
      <c r="W220" s="47"/>
      <c r="X220" s="47"/>
      <c r="Y220" s="47"/>
      <c r="Z220" s="47"/>
    </row>
    <row r="221" spans="1:26" ht="15.7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8">
    <mergeCell ref="A8:H8"/>
    <mergeCell ref="A9:H9"/>
    <mergeCell ref="A20:H20"/>
    <mergeCell ref="A2:H2"/>
    <mergeCell ref="A4:H4"/>
    <mergeCell ref="A5:H5"/>
    <mergeCell ref="A6:H6"/>
    <mergeCell ref="A7:H7"/>
  </mergeCell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topLeftCell="A4" workbookViewId="0">
      <selection activeCell="J12" sqref="J12"/>
    </sheetView>
  </sheetViews>
  <sheetFormatPr defaultColWidth="14.3984375" defaultRowHeight="15" customHeight="1"/>
  <cols>
    <col min="1" max="1" width="23.73046875" customWidth="1"/>
    <col min="2" max="2" width="15.3984375" customWidth="1"/>
    <col min="3" max="3" width="12.3984375" customWidth="1"/>
    <col min="4" max="4" width="16.86328125" customWidth="1"/>
    <col min="5" max="5" width="12.3984375" customWidth="1"/>
    <col min="6" max="6" width="26.3984375" customWidth="1"/>
    <col min="7" max="7" width="12.1328125" customWidth="1"/>
    <col min="8" max="8" width="10.73046875" customWidth="1"/>
    <col min="9" max="9" width="7.3984375" customWidth="1"/>
    <col min="10" max="10" width="11.86328125" customWidth="1"/>
    <col min="11" max="25" width="8" customWidth="1"/>
  </cols>
  <sheetData>
    <row r="1" spans="1:26" ht="14.25">
      <c r="A1" s="1"/>
      <c r="B1" s="1"/>
      <c r="C1" s="1"/>
      <c r="D1" s="1"/>
      <c r="E1" s="2"/>
      <c r="F1" s="2"/>
      <c r="G1" s="2"/>
      <c r="H1" s="2"/>
      <c r="I1" s="3"/>
      <c r="J1" s="47"/>
      <c r="K1" s="47"/>
      <c r="L1" s="47"/>
      <c r="M1" s="47"/>
      <c r="N1" s="47"/>
      <c r="O1" s="47"/>
      <c r="P1" s="47"/>
      <c r="Q1" s="47"/>
      <c r="R1" s="47"/>
      <c r="S1" s="47"/>
      <c r="T1" s="47"/>
      <c r="U1" s="47"/>
      <c r="V1" s="47"/>
      <c r="W1" s="47"/>
      <c r="X1" s="47"/>
      <c r="Y1" s="47"/>
      <c r="Z1" s="47"/>
    </row>
    <row r="2" spans="1:26" ht="14.25">
      <c r="A2" s="766" t="s">
        <v>373</v>
      </c>
      <c r="B2" s="718"/>
      <c r="C2" s="718"/>
      <c r="D2" s="718"/>
      <c r="E2" s="718"/>
      <c r="F2" s="718"/>
      <c r="G2" s="718"/>
      <c r="H2" s="718"/>
      <c r="I2" s="719"/>
      <c r="J2" s="47"/>
      <c r="K2" s="47"/>
      <c r="L2" s="47"/>
      <c r="M2" s="47"/>
      <c r="N2" s="47"/>
      <c r="O2" s="47"/>
      <c r="P2" s="47"/>
      <c r="Q2" s="47"/>
      <c r="R2" s="47"/>
      <c r="S2" s="47"/>
      <c r="T2" s="47"/>
      <c r="U2" s="47"/>
      <c r="V2" s="47"/>
      <c r="W2" s="47"/>
      <c r="X2" s="47"/>
      <c r="Y2" s="47"/>
      <c r="Z2" s="47"/>
    </row>
    <row r="3" spans="1:26" ht="14.25">
      <c r="A3" s="22"/>
      <c r="B3" s="22"/>
      <c r="C3" s="22"/>
      <c r="D3" s="22"/>
      <c r="E3" s="22"/>
      <c r="F3" s="22"/>
      <c r="G3" s="22"/>
      <c r="H3" s="22"/>
      <c r="I3" s="22"/>
      <c r="J3" s="47"/>
      <c r="K3" s="47"/>
      <c r="L3" s="47"/>
      <c r="M3" s="47"/>
      <c r="N3" s="47"/>
      <c r="O3" s="47"/>
      <c r="P3" s="47"/>
      <c r="Q3" s="47"/>
      <c r="R3" s="47"/>
      <c r="S3" s="47"/>
      <c r="T3" s="47"/>
      <c r="U3" s="47"/>
      <c r="V3" s="47"/>
      <c r="W3" s="47"/>
      <c r="X3" s="47"/>
      <c r="Y3" s="47"/>
      <c r="Z3" s="47"/>
    </row>
    <row r="4" spans="1:26" ht="14.25">
      <c r="A4" s="729" t="s">
        <v>229</v>
      </c>
      <c r="B4" s="718"/>
      <c r="C4" s="718"/>
      <c r="D4" s="718"/>
      <c r="E4" s="718"/>
      <c r="F4" s="718"/>
      <c r="G4" s="718"/>
      <c r="H4" s="718"/>
      <c r="I4" s="719"/>
      <c r="J4" s="47"/>
      <c r="K4" s="47"/>
      <c r="L4" s="47"/>
      <c r="M4" s="47"/>
      <c r="N4" s="47"/>
      <c r="O4" s="47"/>
      <c r="P4" s="47"/>
      <c r="Q4" s="47"/>
      <c r="R4" s="47"/>
      <c r="S4" s="47"/>
      <c r="T4" s="47"/>
      <c r="U4" s="47"/>
      <c r="V4" s="47"/>
      <c r="W4" s="47"/>
      <c r="X4" s="47"/>
      <c r="Y4" s="47"/>
      <c r="Z4" s="47"/>
    </row>
    <row r="5" spans="1:26" ht="14.25">
      <c r="A5" s="729" t="s">
        <v>141</v>
      </c>
      <c r="B5" s="718"/>
      <c r="C5" s="718"/>
      <c r="D5" s="718"/>
      <c r="E5" s="718"/>
      <c r="F5" s="718"/>
      <c r="G5" s="718"/>
      <c r="H5" s="718"/>
      <c r="I5" s="719"/>
      <c r="J5" s="47"/>
      <c r="K5" s="47"/>
      <c r="L5" s="47"/>
      <c r="M5" s="47"/>
      <c r="N5" s="47"/>
      <c r="O5" s="47"/>
      <c r="P5" s="47"/>
      <c r="Q5" s="47"/>
      <c r="R5" s="47"/>
      <c r="S5" s="47"/>
      <c r="T5" s="47"/>
      <c r="U5" s="47"/>
      <c r="V5" s="47"/>
      <c r="W5" s="47"/>
      <c r="X5" s="47"/>
      <c r="Y5" s="47"/>
      <c r="Z5" s="47"/>
    </row>
    <row r="6" spans="1:26" ht="14.25">
      <c r="A6" s="729" t="s">
        <v>143</v>
      </c>
      <c r="B6" s="718"/>
      <c r="C6" s="718"/>
      <c r="D6" s="718"/>
      <c r="E6" s="718"/>
      <c r="F6" s="718"/>
      <c r="G6" s="718"/>
      <c r="H6" s="718"/>
      <c r="I6" s="719"/>
      <c r="J6" s="47"/>
      <c r="K6" s="47"/>
      <c r="L6" s="47"/>
      <c r="M6" s="47"/>
      <c r="N6" s="47"/>
      <c r="O6" s="47"/>
      <c r="P6" s="47"/>
      <c r="Q6" s="47"/>
      <c r="R6" s="47"/>
      <c r="S6" s="47"/>
      <c r="T6" s="47"/>
      <c r="U6" s="47"/>
      <c r="V6" s="47"/>
      <c r="W6" s="47"/>
      <c r="X6" s="47"/>
      <c r="Y6" s="47"/>
      <c r="Z6" s="47"/>
    </row>
    <row r="7" spans="1:26" ht="14.25">
      <c r="A7" s="729" t="s">
        <v>230</v>
      </c>
      <c r="B7" s="718"/>
      <c r="C7" s="718"/>
      <c r="D7" s="718"/>
      <c r="E7" s="718"/>
      <c r="F7" s="718"/>
      <c r="G7" s="718"/>
      <c r="H7" s="718"/>
      <c r="I7" s="719"/>
      <c r="J7" s="47"/>
      <c r="K7" s="47"/>
      <c r="L7" s="47"/>
      <c r="M7" s="47"/>
      <c r="N7" s="47"/>
      <c r="O7" s="47"/>
      <c r="P7" s="47"/>
      <c r="Q7" s="47"/>
      <c r="R7" s="47"/>
      <c r="S7" s="47"/>
      <c r="T7" s="47"/>
      <c r="U7" s="47"/>
      <c r="V7" s="47"/>
      <c r="W7" s="47"/>
      <c r="X7" s="47"/>
      <c r="Y7" s="47"/>
      <c r="Z7" s="47"/>
    </row>
    <row r="8" spans="1:26" ht="14.25">
      <c r="A8" s="729" t="s">
        <v>231</v>
      </c>
      <c r="B8" s="718"/>
      <c r="C8" s="718"/>
      <c r="D8" s="718"/>
      <c r="E8" s="718"/>
      <c r="F8" s="718"/>
      <c r="G8" s="718"/>
      <c r="H8" s="718"/>
      <c r="I8" s="719"/>
      <c r="J8" s="47"/>
      <c r="K8" s="47"/>
      <c r="L8" s="47"/>
      <c r="M8" s="47"/>
      <c r="N8" s="47"/>
      <c r="O8" s="47"/>
      <c r="P8" s="47"/>
      <c r="Q8" s="47"/>
      <c r="R8" s="47"/>
      <c r="S8" s="47"/>
      <c r="T8" s="47"/>
      <c r="U8" s="47"/>
      <c r="V8" s="47"/>
      <c r="W8" s="47"/>
      <c r="X8" s="47"/>
      <c r="Y8" s="47"/>
      <c r="Z8" s="47"/>
    </row>
    <row r="9" spans="1:26" ht="14.25">
      <c r="A9" s="729" t="s">
        <v>232</v>
      </c>
      <c r="B9" s="718"/>
      <c r="C9" s="718"/>
      <c r="D9" s="718"/>
      <c r="E9" s="718"/>
      <c r="F9" s="718"/>
      <c r="G9" s="718"/>
      <c r="H9" s="718"/>
      <c r="I9" s="719"/>
      <c r="J9" s="47"/>
      <c r="K9" s="47"/>
      <c r="L9" s="47"/>
      <c r="M9" s="47"/>
      <c r="N9" s="47"/>
      <c r="O9" s="47"/>
      <c r="P9" s="47"/>
      <c r="Q9" s="47"/>
      <c r="R9" s="47"/>
      <c r="S9" s="47"/>
      <c r="T9" s="47"/>
      <c r="U9" s="47"/>
      <c r="V9" s="47"/>
      <c r="W9" s="47"/>
      <c r="X9" s="47"/>
      <c r="Y9" s="47"/>
      <c r="Z9" s="47"/>
    </row>
    <row r="10" spans="1:26" ht="64.5" customHeight="1">
      <c r="A10" s="717" t="s">
        <v>233</v>
      </c>
      <c r="B10" s="718"/>
      <c r="C10" s="718"/>
      <c r="D10" s="718"/>
      <c r="E10" s="718"/>
      <c r="F10" s="718"/>
      <c r="G10" s="718"/>
      <c r="H10" s="718"/>
      <c r="I10" s="719"/>
      <c r="J10" s="47"/>
      <c r="K10" s="47"/>
      <c r="L10" s="47"/>
      <c r="M10" s="47"/>
      <c r="N10" s="47"/>
      <c r="O10" s="47"/>
      <c r="P10" s="47"/>
      <c r="Q10" s="47"/>
      <c r="R10" s="47"/>
      <c r="S10" s="47"/>
      <c r="T10" s="47"/>
      <c r="U10" s="47"/>
      <c r="V10" s="47"/>
      <c r="W10" s="47"/>
      <c r="X10" s="47"/>
      <c r="Y10" s="47"/>
      <c r="Z10" s="47"/>
    </row>
    <row r="11" spans="1:26" ht="14.25">
      <c r="A11" s="1"/>
      <c r="B11" s="1"/>
      <c r="C11" s="1"/>
      <c r="D11" s="1"/>
      <c r="E11" s="2"/>
      <c r="F11" s="2"/>
      <c r="G11" s="2"/>
      <c r="H11" s="2"/>
      <c r="I11" s="3"/>
      <c r="J11" s="47"/>
      <c r="K11" s="47"/>
      <c r="L11" s="47"/>
      <c r="M11" s="47"/>
      <c r="N11" s="47"/>
      <c r="O11" s="47"/>
      <c r="P11" s="47"/>
      <c r="Q11" s="47"/>
      <c r="R11" s="47"/>
      <c r="S11" s="47"/>
      <c r="T11" s="47"/>
      <c r="U11" s="47"/>
      <c r="V11" s="47"/>
      <c r="W11" s="47"/>
      <c r="X11" s="47"/>
      <c r="Y11" s="47"/>
      <c r="Z11" s="47"/>
    </row>
    <row r="12" spans="1:26" ht="38.25" customHeight="1">
      <c r="A12" s="34" t="s">
        <v>135</v>
      </c>
      <c r="B12" s="34" t="s">
        <v>85</v>
      </c>
      <c r="C12" s="34" t="s">
        <v>136</v>
      </c>
      <c r="D12" s="34" t="s">
        <v>137</v>
      </c>
      <c r="E12" s="34" t="s">
        <v>138</v>
      </c>
      <c r="F12" s="34" t="s">
        <v>139</v>
      </c>
      <c r="G12" s="42" t="s">
        <v>149</v>
      </c>
      <c r="H12" s="42" t="s">
        <v>90</v>
      </c>
      <c r="I12" s="42" t="s">
        <v>57</v>
      </c>
      <c r="J12" s="129" t="s">
        <v>393</v>
      </c>
      <c r="K12" s="47"/>
      <c r="L12" s="47"/>
      <c r="M12" s="47"/>
      <c r="N12" s="47"/>
      <c r="O12" s="47"/>
      <c r="P12" s="47"/>
      <c r="Q12" s="47"/>
      <c r="R12" s="47"/>
      <c r="S12" s="47"/>
      <c r="T12" s="47"/>
      <c r="U12" s="47"/>
      <c r="V12" s="47"/>
      <c r="W12" s="47"/>
      <c r="X12" s="47"/>
      <c r="Y12" s="47"/>
      <c r="Z12" s="47"/>
    </row>
    <row r="13" spans="1:26" ht="14.25">
      <c r="A13" s="56"/>
      <c r="B13" s="12"/>
      <c r="C13" s="12"/>
      <c r="D13" s="12"/>
      <c r="E13" s="12"/>
      <c r="F13" s="12"/>
      <c r="G13" s="12"/>
      <c r="H13" s="12"/>
      <c r="I13" s="57"/>
      <c r="J13" s="47"/>
      <c r="K13" s="47"/>
      <c r="L13" s="47"/>
      <c r="M13" s="47"/>
      <c r="N13" s="47"/>
      <c r="O13" s="47"/>
      <c r="P13" s="47"/>
      <c r="Q13" s="47"/>
      <c r="R13" s="47"/>
      <c r="S13" s="47"/>
      <c r="T13" s="47"/>
      <c r="U13" s="47"/>
      <c r="V13" s="47"/>
      <c r="W13" s="47"/>
      <c r="X13" s="47"/>
      <c r="Y13" s="47"/>
      <c r="Z13" s="47"/>
    </row>
    <row r="14" spans="1:26" ht="14.25">
      <c r="A14" s="56"/>
      <c r="B14" s="12"/>
      <c r="C14" s="12"/>
      <c r="D14" s="12"/>
      <c r="E14" s="21"/>
      <c r="F14" s="29"/>
      <c r="G14" s="29"/>
      <c r="H14" s="29"/>
      <c r="I14" s="55"/>
      <c r="J14" s="47"/>
      <c r="K14" s="47"/>
      <c r="L14" s="47"/>
      <c r="M14" s="47"/>
      <c r="N14" s="47"/>
      <c r="O14" s="47"/>
      <c r="P14" s="47"/>
      <c r="Q14" s="47"/>
      <c r="R14" s="47"/>
      <c r="S14" s="47"/>
      <c r="T14" s="47"/>
      <c r="U14" s="47"/>
      <c r="V14" s="47"/>
      <c r="W14" s="47"/>
      <c r="X14" s="47"/>
      <c r="Y14" s="47"/>
      <c r="Z14" s="47"/>
    </row>
    <row r="15" spans="1:26" ht="14.25">
      <c r="A15" s="56"/>
      <c r="B15" s="12"/>
      <c r="C15" s="12"/>
      <c r="D15" s="12"/>
      <c r="E15" s="21"/>
      <c r="F15" s="29"/>
      <c r="G15" s="29"/>
      <c r="H15" s="29"/>
      <c r="I15" s="55"/>
      <c r="J15" s="47"/>
      <c r="K15" s="47"/>
      <c r="L15" s="47"/>
      <c r="M15" s="47"/>
      <c r="N15" s="47"/>
      <c r="O15" s="47"/>
      <c r="P15" s="47"/>
      <c r="Q15" s="47"/>
      <c r="R15" s="47"/>
      <c r="S15" s="47"/>
      <c r="T15" s="47"/>
      <c r="U15" s="47"/>
      <c r="V15" s="47"/>
      <c r="W15" s="47"/>
      <c r="X15" s="47"/>
      <c r="Y15" s="47"/>
      <c r="Z15" s="47"/>
    </row>
    <row r="16" spans="1:26" ht="14.25">
      <c r="A16" s="56"/>
      <c r="B16" s="12"/>
      <c r="C16" s="12"/>
      <c r="D16" s="12"/>
      <c r="E16" s="21"/>
      <c r="F16" s="29"/>
      <c r="G16" s="29"/>
      <c r="H16" s="29"/>
      <c r="I16" s="55"/>
      <c r="J16" s="47"/>
      <c r="K16" s="47"/>
      <c r="L16" s="47"/>
      <c r="M16" s="47"/>
      <c r="N16" s="47"/>
      <c r="O16" s="47"/>
      <c r="P16" s="47"/>
      <c r="Q16" s="47"/>
      <c r="R16" s="47"/>
      <c r="S16" s="47"/>
      <c r="T16" s="47"/>
      <c r="U16" s="47"/>
      <c r="V16" s="47"/>
      <c r="W16" s="47"/>
      <c r="X16" s="47"/>
      <c r="Y16" s="47"/>
      <c r="Z16" s="47"/>
    </row>
    <row r="17" spans="1:26" ht="14.25">
      <c r="A17" s="56"/>
      <c r="B17" s="12"/>
      <c r="C17" s="12"/>
      <c r="D17" s="12"/>
      <c r="E17" s="21"/>
      <c r="F17" s="29"/>
      <c r="G17" s="29"/>
      <c r="H17" s="29"/>
      <c r="I17" s="55"/>
      <c r="J17" s="47"/>
      <c r="K17" s="47"/>
      <c r="L17" s="47"/>
      <c r="M17" s="47"/>
      <c r="N17" s="47"/>
      <c r="O17" s="47"/>
      <c r="P17" s="47"/>
      <c r="Q17" s="47"/>
      <c r="R17" s="47"/>
      <c r="S17" s="47"/>
      <c r="T17" s="47"/>
      <c r="U17" s="47"/>
      <c r="V17" s="47"/>
      <c r="W17" s="47"/>
      <c r="X17" s="47"/>
      <c r="Y17" s="47"/>
      <c r="Z17" s="47"/>
    </row>
    <row r="18" spans="1:26" ht="14.25">
      <c r="A18" s="56"/>
      <c r="B18" s="12"/>
      <c r="C18" s="12"/>
      <c r="D18" s="12"/>
      <c r="E18" s="21"/>
      <c r="F18" s="29"/>
      <c r="G18" s="29"/>
      <c r="H18" s="29"/>
      <c r="I18" s="55"/>
      <c r="J18" s="47"/>
      <c r="K18" s="47"/>
      <c r="L18" s="47"/>
      <c r="M18" s="47"/>
      <c r="N18" s="47"/>
      <c r="O18" s="47"/>
      <c r="P18" s="47"/>
      <c r="Q18" s="47"/>
      <c r="R18" s="47"/>
      <c r="S18" s="47"/>
      <c r="T18" s="47"/>
      <c r="U18" s="47"/>
      <c r="V18" s="47"/>
      <c r="W18" s="47"/>
      <c r="X18" s="47"/>
      <c r="Y18" s="47"/>
      <c r="Z18" s="47"/>
    </row>
    <row r="19" spans="1:26" ht="14.25">
      <c r="A19" s="56"/>
      <c r="B19" s="12"/>
      <c r="C19" s="12"/>
      <c r="D19" s="12"/>
      <c r="E19" s="21"/>
      <c r="F19" s="29"/>
      <c r="G19" s="29"/>
      <c r="H19" s="29"/>
      <c r="I19" s="55"/>
      <c r="J19" s="47"/>
      <c r="K19" s="47"/>
      <c r="L19" s="47"/>
      <c r="M19" s="47"/>
      <c r="N19" s="47"/>
      <c r="O19" s="47"/>
      <c r="P19" s="47"/>
      <c r="Q19" s="47"/>
      <c r="R19" s="47"/>
      <c r="S19" s="47"/>
      <c r="T19" s="47"/>
      <c r="U19" s="47"/>
      <c r="V19" s="47"/>
      <c r="W19" s="47"/>
      <c r="X19" s="47"/>
      <c r="Y19" s="47"/>
      <c r="Z19" s="47"/>
    </row>
    <row r="20" spans="1:26" ht="14.25">
      <c r="A20" s="56"/>
      <c r="B20" s="12"/>
      <c r="C20" s="12"/>
      <c r="D20" s="12"/>
      <c r="E20" s="21"/>
      <c r="F20" s="29"/>
      <c r="G20" s="29"/>
      <c r="H20" s="29"/>
      <c r="I20" s="55"/>
      <c r="J20" s="47"/>
      <c r="K20" s="47"/>
      <c r="L20" s="47"/>
      <c r="M20" s="47"/>
      <c r="N20" s="47"/>
      <c r="O20" s="47"/>
      <c r="P20" s="47"/>
      <c r="Q20" s="47"/>
      <c r="R20" s="47"/>
      <c r="S20" s="47"/>
      <c r="T20" s="47"/>
      <c r="U20" s="47"/>
      <c r="V20" s="47"/>
      <c r="W20" s="47"/>
      <c r="X20" s="47"/>
      <c r="Y20" s="47"/>
      <c r="Z20" s="47"/>
    </row>
    <row r="21" spans="1:26" ht="15.75" customHeight="1">
      <c r="A21" s="56"/>
      <c r="B21" s="12"/>
      <c r="C21" s="12"/>
      <c r="D21" s="12"/>
      <c r="E21" s="21"/>
      <c r="F21" s="29"/>
      <c r="G21" s="29"/>
      <c r="H21" s="29"/>
      <c r="I21" s="55"/>
      <c r="J21" s="47"/>
      <c r="K21" s="47"/>
      <c r="L21" s="47"/>
      <c r="M21" s="47"/>
      <c r="N21" s="47"/>
      <c r="O21" s="47"/>
      <c r="P21" s="47"/>
      <c r="Q21" s="47"/>
      <c r="R21" s="47"/>
      <c r="S21" s="47"/>
      <c r="T21" s="47"/>
      <c r="U21" s="47"/>
      <c r="V21" s="47"/>
      <c r="W21" s="47"/>
      <c r="X21" s="47"/>
      <c r="Y21" s="47"/>
      <c r="Z21" s="47"/>
    </row>
    <row r="22" spans="1:26" ht="15.75" customHeight="1">
      <c r="A22" s="30" t="s">
        <v>58</v>
      </c>
      <c r="B22" s="1"/>
      <c r="C22" s="1"/>
      <c r="D22" s="1"/>
      <c r="E22" s="2"/>
      <c r="F22" s="2"/>
      <c r="G22" s="3"/>
      <c r="H22" s="3"/>
      <c r="I22" s="31">
        <f>SUM(I13:I21)</f>
        <v>0</v>
      </c>
      <c r="J22" s="47"/>
      <c r="K22" s="47"/>
      <c r="L22" s="47"/>
      <c r="M22" s="47"/>
      <c r="N22" s="47"/>
      <c r="O22" s="47"/>
      <c r="P22" s="47"/>
      <c r="Q22" s="47"/>
      <c r="R22" s="47"/>
      <c r="S22" s="47"/>
      <c r="T22" s="47"/>
      <c r="U22" s="47"/>
      <c r="V22" s="47"/>
      <c r="W22" s="47"/>
      <c r="X22" s="47"/>
      <c r="Y22" s="47"/>
      <c r="Z22" s="47"/>
    </row>
    <row r="23" spans="1:26" ht="15.75" customHeight="1">
      <c r="A23" s="3"/>
      <c r="B23" s="1"/>
      <c r="C23" s="1"/>
      <c r="D23" s="1"/>
      <c r="E23" s="2"/>
      <c r="F23" s="2"/>
      <c r="G23" s="2"/>
      <c r="H23" s="2"/>
      <c r="I23" s="3"/>
      <c r="J23" s="47"/>
      <c r="K23" s="47"/>
      <c r="L23" s="47"/>
      <c r="M23" s="47"/>
      <c r="N23" s="47"/>
      <c r="O23" s="47"/>
      <c r="P23" s="47"/>
      <c r="Q23" s="47"/>
      <c r="R23" s="47"/>
      <c r="S23" s="47"/>
      <c r="T23" s="47"/>
      <c r="U23" s="47"/>
      <c r="V23" s="47"/>
      <c r="W23" s="47"/>
      <c r="X23" s="47"/>
      <c r="Y23" s="47"/>
      <c r="Z23" s="47"/>
    </row>
    <row r="24" spans="1:26" ht="15.75" customHeight="1">
      <c r="A24" s="1"/>
      <c r="B24" s="2"/>
      <c r="C24" s="2"/>
      <c r="D24" s="2"/>
      <c r="E24" s="2"/>
      <c r="F24" s="2"/>
      <c r="G24" s="3"/>
      <c r="H24" s="47"/>
      <c r="I24" s="47"/>
      <c r="J24" s="47"/>
      <c r="K24" s="47"/>
      <c r="L24" s="47"/>
      <c r="M24" s="47"/>
      <c r="N24" s="47"/>
      <c r="O24" s="47"/>
      <c r="P24" s="47"/>
      <c r="Q24" s="47"/>
      <c r="R24" s="47"/>
      <c r="S24" s="47"/>
      <c r="T24" s="47"/>
      <c r="U24" s="47"/>
      <c r="V24" s="47"/>
      <c r="W24" s="47"/>
      <c r="X24" s="47"/>
      <c r="Y24" s="47"/>
      <c r="Z24" s="47"/>
    </row>
    <row r="25" spans="1:26" ht="15.75" customHeight="1">
      <c r="A25" s="754" t="s">
        <v>59</v>
      </c>
      <c r="B25" s="721"/>
      <c r="C25" s="721"/>
      <c r="D25" s="721"/>
      <c r="E25" s="721"/>
      <c r="F25" s="721"/>
      <c r="G25" s="721"/>
      <c r="H25" s="721"/>
      <c r="I25" s="721"/>
      <c r="J25" s="47"/>
      <c r="K25" s="47"/>
      <c r="L25" s="47"/>
      <c r="M25" s="47"/>
      <c r="N25" s="47"/>
      <c r="O25" s="47"/>
      <c r="P25" s="47"/>
      <c r="Q25" s="47"/>
      <c r="R25" s="47"/>
      <c r="S25" s="47"/>
      <c r="T25" s="47"/>
      <c r="U25" s="47"/>
      <c r="V25" s="47"/>
      <c r="W25" s="47"/>
      <c r="X25" s="47"/>
      <c r="Y25" s="47"/>
      <c r="Z25" s="47"/>
    </row>
    <row r="26" spans="1:26" ht="15.75" customHeight="1">
      <c r="A26" s="1"/>
      <c r="B26" s="1"/>
      <c r="C26" s="1"/>
      <c r="D26" s="1"/>
      <c r="E26" s="2"/>
      <c r="F26" s="2"/>
      <c r="G26" s="2"/>
      <c r="H26" s="2"/>
      <c r="I26" s="3"/>
      <c r="J26" s="47"/>
      <c r="K26" s="47"/>
      <c r="L26" s="47"/>
      <c r="M26" s="47"/>
      <c r="N26" s="47"/>
      <c r="O26" s="47"/>
      <c r="P26" s="47"/>
      <c r="Q26" s="47"/>
      <c r="R26" s="47"/>
      <c r="S26" s="47"/>
      <c r="T26" s="47"/>
      <c r="U26" s="47"/>
      <c r="V26" s="47"/>
      <c r="W26" s="47"/>
      <c r="X26" s="47"/>
      <c r="Y26" s="47"/>
      <c r="Z26" s="47"/>
    </row>
    <row r="27" spans="1:26" ht="15.75" customHeight="1">
      <c r="A27" s="1"/>
      <c r="B27" s="1"/>
      <c r="C27" s="1"/>
      <c r="D27" s="1"/>
      <c r="E27" s="2"/>
      <c r="F27" s="2"/>
      <c r="G27" s="2"/>
      <c r="H27" s="2"/>
      <c r="I27" s="3"/>
      <c r="J27" s="47"/>
      <c r="K27" s="47"/>
      <c r="L27" s="47"/>
      <c r="M27" s="47"/>
      <c r="N27" s="47"/>
      <c r="O27" s="47"/>
      <c r="P27" s="47"/>
      <c r="Q27" s="47"/>
      <c r="R27" s="47"/>
      <c r="S27" s="47"/>
      <c r="T27" s="47"/>
      <c r="U27" s="47"/>
      <c r="V27" s="47"/>
      <c r="W27" s="47"/>
      <c r="X27" s="47"/>
      <c r="Y27" s="47"/>
      <c r="Z27" s="47"/>
    </row>
    <row r="28" spans="1:26" ht="15.75" customHeight="1">
      <c r="A28" s="1"/>
      <c r="B28" s="1"/>
      <c r="C28" s="1"/>
      <c r="D28" s="1"/>
      <c r="E28" s="2"/>
      <c r="F28" s="2"/>
      <c r="G28" s="2"/>
      <c r="H28" s="2"/>
      <c r="I28" s="3"/>
      <c r="J28" s="47"/>
      <c r="K28" s="47"/>
      <c r="L28" s="47"/>
      <c r="M28" s="47"/>
      <c r="N28" s="47"/>
      <c r="O28" s="47"/>
      <c r="P28" s="47"/>
      <c r="Q28" s="47"/>
      <c r="R28" s="47"/>
      <c r="S28" s="47"/>
      <c r="T28" s="47"/>
      <c r="U28" s="47"/>
      <c r="V28" s="47"/>
      <c r="W28" s="47"/>
      <c r="X28" s="47"/>
      <c r="Y28" s="47"/>
      <c r="Z28" s="47"/>
    </row>
    <row r="29" spans="1:26" ht="15.75" customHeight="1">
      <c r="A29" s="1"/>
      <c r="B29" s="1"/>
      <c r="C29" s="1"/>
      <c r="D29" s="1"/>
      <c r="E29" s="2"/>
      <c r="F29" s="2"/>
      <c r="G29" s="2"/>
      <c r="H29" s="2"/>
      <c r="I29" s="3"/>
      <c r="J29" s="47"/>
      <c r="K29" s="47"/>
      <c r="L29" s="47"/>
      <c r="M29" s="47"/>
      <c r="N29" s="47"/>
      <c r="O29" s="47"/>
      <c r="P29" s="47"/>
      <c r="Q29" s="47"/>
      <c r="R29" s="47"/>
      <c r="S29" s="47"/>
      <c r="T29" s="47"/>
      <c r="U29" s="47"/>
      <c r="V29" s="47"/>
      <c r="W29" s="47"/>
      <c r="X29" s="47"/>
      <c r="Y29" s="47"/>
      <c r="Z29" s="47"/>
    </row>
    <row r="30" spans="1:26" ht="15.75" customHeight="1">
      <c r="A30" s="1"/>
      <c r="B30" s="1"/>
      <c r="C30" s="1"/>
      <c r="D30" s="1"/>
      <c r="E30" s="2"/>
      <c r="F30" s="2"/>
      <c r="G30" s="2"/>
      <c r="H30" s="2"/>
      <c r="I30" s="3"/>
      <c r="J30" s="47"/>
      <c r="K30" s="47"/>
      <c r="L30" s="47"/>
      <c r="M30" s="47"/>
      <c r="N30" s="47"/>
      <c r="O30" s="47"/>
      <c r="P30" s="47"/>
      <c r="Q30" s="47"/>
      <c r="R30" s="47"/>
      <c r="S30" s="47"/>
      <c r="T30" s="47"/>
      <c r="U30" s="47"/>
      <c r="V30" s="47"/>
      <c r="W30" s="47"/>
      <c r="X30" s="47"/>
      <c r="Y30" s="47"/>
      <c r="Z30" s="47"/>
    </row>
    <row r="31" spans="1:26" ht="15.75" customHeight="1">
      <c r="A31" s="1"/>
      <c r="B31" s="1"/>
      <c r="C31" s="1"/>
      <c r="D31" s="1"/>
      <c r="E31" s="2"/>
      <c r="F31" s="2"/>
      <c r="G31" s="2"/>
      <c r="H31" s="2"/>
      <c r="I31" s="3"/>
      <c r="J31" s="47"/>
      <c r="K31" s="47"/>
      <c r="L31" s="47"/>
      <c r="M31" s="47"/>
      <c r="N31" s="47"/>
      <c r="O31" s="47"/>
      <c r="P31" s="47"/>
      <c r="Q31" s="47"/>
      <c r="R31" s="47"/>
      <c r="S31" s="47"/>
      <c r="T31" s="47"/>
      <c r="U31" s="47"/>
      <c r="V31" s="47"/>
      <c r="W31" s="47"/>
      <c r="X31" s="47"/>
      <c r="Y31" s="47"/>
      <c r="Z31" s="47"/>
    </row>
    <row r="32" spans="1:26" ht="15.75" customHeight="1">
      <c r="A32" s="1"/>
      <c r="B32" s="1"/>
      <c r="C32" s="1"/>
      <c r="D32" s="1"/>
      <c r="E32" s="2"/>
      <c r="F32" s="2"/>
      <c r="G32" s="2"/>
      <c r="H32" s="2"/>
      <c r="I32" s="3"/>
      <c r="J32" s="47"/>
      <c r="K32" s="47"/>
      <c r="L32" s="47"/>
      <c r="M32" s="47"/>
      <c r="N32" s="47"/>
      <c r="O32" s="47"/>
      <c r="P32" s="47"/>
      <c r="Q32" s="47"/>
      <c r="R32" s="47"/>
      <c r="S32" s="47"/>
      <c r="T32" s="47"/>
      <c r="U32" s="47"/>
      <c r="V32" s="47"/>
      <c r="W32" s="47"/>
      <c r="X32" s="47"/>
      <c r="Y32" s="47"/>
      <c r="Z32" s="47"/>
    </row>
    <row r="33" spans="1:26" ht="15.75" customHeight="1">
      <c r="A33" s="1"/>
      <c r="B33" s="1"/>
      <c r="C33" s="1"/>
      <c r="D33" s="1"/>
      <c r="E33" s="2"/>
      <c r="F33" s="2"/>
      <c r="G33" s="2"/>
      <c r="H33" s="2"/>
      <c r="I33" s="3"/>
      <c r="J33" s="47"/>
      <c r="K33" s="47"/>
      <c r="L33" s="47"/>
      <c r="M33" s="47"/>
      <c r="N33" s="47"/>
      <c r="O33" s="47"/>
      <c r="P33" s="47"/>
      <c r="Q33" s="47"/>
      <c r="R33" s="47"/>
      <c r="S33" s="47"/>
      <c r="T33" s="47"/>
      <c r="U33" s="47"/>
      <c r="V33" s="47"/>
      <c r="W33" s="47"/>
      <c r="X33" s="47"/>
      <c r="Y33" s="47"/>
      <c r="Z33" s="47"/>
    </row>
    <row r="34" spans="1:26" ht="15.75" customHeight="1">
      <c r="A34" s="1"/>
      <c r="B34" s="1"/>
      <c r="C34" s="1"/>
      <c r="D34" s="1"/>
      <c r="E34" s="2"/>
      <c r="F34" s="2"/>
      <c r="G34" s="2"/>
      <c r="H34" s="2"/>
      <c r="I34" s="3"/>
      <c r="J34" s="47"/>
      <c r="K34" s="47"/>
      <c r="L34" s="47"/>
      <c r="M34" s="47"/>
      <c r="N34" s="47"/>
      <c r="O34" s="47"/>
      <c r="P34" s="47"/>
      <c r="Q34" s="47"/>
      <c r="R34" s="47"/>
      <c r="S34" s="47"/>
      <c r="T34" s="47"/>
      <c r="U34" s="47"/>
      <c r="V34" s="47"/>
      <c r="W34" s="47"/>
      <c r="X34" s="47"/>
      <c r="Y34" s="47"/>
      <c r="Z34" s="47"/>
    </row>
    <row r="35" spans="1:26" ht="15.75" customHeight="1">
      <c r="A35" s="1"/>
      <c r="B35" s="1"/>
      <c r="C35" s="1"/>
      <c r="D35" s="1"/>
      <c r="E35" s="2"/>
      <c r="F35" s="2"/>
      <c r="G35" s="2"/>
      <c r="H35" s="2"/>
      <c r="I35" s="3"/>
      <c r="J35" s="47"/>
      <c r="K35" s="47"/>
      <c r="L35" s="47"/>
      <c r="M35" s="47"/>
      <c r="N35" s="47"/>
      <c r="O35" s="47"/>
      <c r="P35" s="47"/>
      <c r="Q35" s="47"/>
      <c r="R35" s="47"/>
      <c r="S35" s="47"/>
      <c r="T35" s="47"/>
      <c r="U35" s="47"/>
      <c r="V35" s="47"/>
      <c r="W35" s="47"/>
      <c r="X35" s="47"/>
      <c r="Y35" s="47"/>
      <c r="Z35" s="47"/>
    </row>
    <row r="36" spans="1:26" ht="15.75" customHeight="1">
      <c r="A36" s="1"/>
      <c r="B36" s="1"/>
      <c r="C36" s="1"/>
      <c r="D36" s="1"/>
      <c r="E36" s="2"/>
      <c r="F36" s="2"/>
      <c r="G36" s="2"/>
      <c r="H36" s="2"/>
      <c r="I36" s="3"/>
      <c r="J36" s="47"/>
      <c r="K36" s="47"/>
      <c r="L36" s="47"/>
      <c r="M36" s="47"/>
      <c r="N36" s="47"/>
      <c r="O36" s="47"/>
      <c r="P36" s="47"/>
      <c r="Q36" s="47"/>
      <c r="R36" s="47"/>
      <c r="S36" s="47"/>
      <c r="T36" s="47"/>
      <c r="U36" s="47"/>
      <c r="V36" s="47"/>
      <c r="W36" s="47"/>
      <c r="X36" s="47"/>
      <c r="Y36" s="47"/>
      <c r="Z36" s="47"/>
    </row>
    <row r="37" spans="1:26" ht="15.75" customHeight="1">
      <c r="A37" s="1"/>
      <c r="B37" s="1"/>
      <c r="C37" s="1"/>
      <c r="D37" s="1"/>
      <c r="E37" s="2"/>
      <c r="F37" s="2"/>
      <c r="G37" s="2"/>
      <c r="H37" s="2"/>
      <c r="I37" s="3"/>
      <c r="J37" s="47"/>
      <c r="K37" s="47"/>
      <c r="L37" s="47"/>
      <c r="M37" s="47"/>
      <c r="N37" s="47"/>
      <c r="O37" s="47"/>
      <c r="P37" s="47"/>
      <c r="Q37" s="47"/>
      <c r="R37" s="47"/>
      <c r="S37" s="47"/>
      <c r="T37" s="47"/>
      <c r="U37" s="47"/>
      <c r="V37" s="47"/>
      <c r="W37" s="47"/>
      <c r="X37" s="47"/>
      <c r="Y37" s="47"/>
      <c r="Z37" s="47"/>
    </row>
    <row r="38" spans="1:26" ht="15.75" customHeight="1">
      <c r="A38" s="1"/>
      <c r="B38" s="1"/>
      <c r="C38" s="1"/>
      <c r="D38" s="1"/>
      <c r="E38" s="2"/>
      <c r="F38" s="2"/>
      <c r="G38" s="2"/>
      <c r="H38" s="2"/>
      <c r="I38" s="3"/>
      <c r="J38" s="47"/>
      <c r="K38" s="47"/>
      <c r="L38" s="47"/>
      <c r="M38" s="47"/>
      <c r="N38" s="47"/>
      <c r="O38" s="47"/>
      <c r="P38" s="47"/>
      <c r="Q38" s="47"/>
      <c r="R38" s="47"/>
      <c r="S38" s="47"/>
      <c r="T38" s="47"/>
      <c r="U38" s="47"/>
      <c r="V38" s="47"/>
      <c r="W38" s="47"/>
      <c r="X38" s="47"/>
      <c r="Y38" s="47"/>
      <c r="Z38" s="47"/>
    </row>
    <row r="39" spans="1:26" ht="15.75" customHeight="1">
      <c r="A39" s="1"/>
      <c r="B39" s="1"/>
      <c r="C39" s="1"/>
      <c r="D39" s="1"/>
      <c r="E39" s="2"/>
      <c r="F39" s="2"/>
      <c r="G39" s="2"/>
      <c r="H39" s="2"/>
      <c r="I39" s="3"/>
      <c r="J39" s="47"/>
      <c r="K39" s="47"/>
      <c r="L39" s="47"/>
      <c r="M39" s="47"/>
      <c r="N39" s="47"/>
      <c r="O39" s="47"/>
      <c r="P39" s="47"/>
      <c r="Q39" s="47"/>
      <c r="R39" s="47"/>
      <c r="S39" s="47"/>
      <c r="T39" s="47"/>
      <c r="U39" s="47"/>
      <c r="V39" s="47"/>
      <c r="W39" s="47"/>
      <c r="X39" s="47"/>
      <c r="Y39" s="47"/>
      <c r="Z39" s="47"/>
    </row>
    <row r="40" spans="1:26" ht="15.75" customHeight="1">
      <c r="A40" s="1"/>
      <c r="B40" s="1"/>
      <c r="C40" s="1"/>
      <c r="D40" s="1"/>
      <c r="E40" s="2"/>
      <c r="F40" s="2"/>
      <c r="G40" s="2"/>
      <c r="H40" s="2"/>
      <c r="I40" s="3"/>
      <c r="J40" s="47"/>
      <c r="K40" s="47"/>
      <c r="L40" s="47"/>
      <c r="M40" s="47"/>
      <c r="N40" s="47"/>
      <c r="O40" s="47"/>
      <c r="P40" s="47"/>
      <c r="Q40" s="47"/>
      <c r="R40" s="47"/>
      <c r="S40" s="47"/>
      <c r="T40" s="47"/>
      <c r="U40" s="47"/>
      <c r="V40" s="47"/>
      <c r="W40" s="47"/>
      <c r="X40" s="47"/>
      <c r="Y40" s="47"/>
      <c r="Z40" s="47"/>
    </row>
    <row r="41" spans="1:26" ht="15.75" customHeight="1">
      <c r="A41" s="1"/>
      <c r="B41" s="1"/>
      <c r="C41" s="1"/>
      <c r="D41" s="1"/>
      <c r="E41" s="2"/>
      <c r="F41" s="2"/>
      <c r="G41" s="2"/>
      <c r="H41" s="2"/>
      <c r="I41" s="3"/>
      <c r="J41" s="47"/>
      <c r="K41" s="47"/>
      <c r="L41" s="47"/>
      <c r="M41" s="47"/>
      <c r="N41" s="47"/>
      <c r="O41" s="47"/>
      <c r="P41" s="47"/>
      <c r="Q41" s="47"/>
      <c r="R41" s="47"/>
      <c r="S41" s="47"/>
      <c r="T41" s="47"/>
      <c r="U41" s="47"/>
      <c r="V41" s="47"/>
      <c r="W41" s="47"/>
      <c r="X41" s="47"/>
      <c r="Y41" s="47"/>
      <c r="Z41" s="47"/>
    </row>
    <row r="42" spans="1:26" ht="15.75" customHeight="1">
      <c r="A42" s="1"/>
      <c r="B42" s="1"/>
      <c r="C42" s="1"/>
      <c r="D42" s="1"/>
      <c r="E42" s="2"/>
      <c r="F42" s="2"/>
      <c r="G42" s="2"/>
      <c r="H42" s="2"/>
      <c r="I42" s="3"/>
      <c r="J42" s="47"/>
      <c r="K42" s="47"/>
      <c r="L42" s="47"/>
      <c r="M42" s="47"/>
      <c r="N42" s="47"/>
      <c r="O42" s="47"/>
      <c r="P42" s="47"/>
      <c r="Q42" s="47"/>
      <c r="R42" s="47"/>
      <c r="S42" s="47"/>
      <c r="T42" s="47"/>
      <c r="U42" s="47"/>
      <c r="V42" s="47"/>
      <c r="W42" s="47"/>
      <c r="X42" s="47"/>
      <c r="Y42" s="47"/>
      <c r="Z42" s="47"/>
    </row>
    <row r="43" spans="1:26" ht="15.75" customHeight="1">
      <c r="A43" s="1"/>
      <c r="B43" s="1"/>
      <c r="C43" s="1"/>
      <c r="D43" s="1"/>
      <c r="E43" s="2"/>
      <c r="F43" s="2"/>
      <c r="G43" s="2"/>
      <c r="H43" s="2"/>
      <c r="I43" s="3"/>
      <c r="J43" s="47"/>
      <c r="K43" s="47"/>
      <c r="L43" s="47"/>
      <c r="M43" s="47"/>
      <c r="N43" s="47"/>
      <c r="O43" s="47"/>
      <c r="P43" s="47"/>
      <c r="Q43" s="47"/>
      <c r="R43" s="47"/>
      <c r="S43" s="47"/>
      <c r="T43" s="47"/>
      <c r="U43" s="47"/>
      <c r="V43" s="47"/>
      <c r="W43" s="47"/>
      <c r="X43" s="47"/>
      <c r="Y43" s="47"/>
      <c r="Z43" s="47"/>
    </row>
    <row r="44" spans="1:26" ht="15.75" customHeight="1">
      <c r="A44" s="1"/>
      <c r="B44" s="1"/>
      <c r="C44" s="1"/>
      <c r="D44" s="1"/>
      <c r="E44" s="2"/>
      <c r="F44" s="2"/>
      <c r="G44" s="2"/>
      <c r="H44" s="2"/>
      <c r="I44" s="3"/>
      <c r="J44" s="47"/>
      <c r="K44" s="47"/>
      <c r="L44" s="47"/>
      <c r="M44" s="47"/>
      <c r="N44" s="47"/>
      <c r="O44" s="47"/>
      <c r="P44" s="47"/>
      <c r="Q44" s="47"/>
      <c r="R44" s="47"/>
      <c r="S44" s="47"/>
      <c r="T44" s="47"/>
      <c r="U44" s="47"/>
      <c r="V44" s="47"/>
      <c r="W44" s="47"/>
      <c r="X44" s="47"/>
      <c r="Y44" s="47"/>
      <c r="Z44" s="47"/>
    </row>
    <row r="45" spans="1:26" ht="15.75" customHeight="1">
      <c r="A45" s="1"/>
      <c r="B45" s="1"/>
      <c r="C45" s="1"/>
      <c r="D45" s="1"/>
      <c r="E45" s="2"/>
      <c r="F45" s="2"/>
      <c r="G45" s="2"/>
      <c r="H45" s="2"/>
      <c r="I45" s="3"/>
      <c r="J45" s="47"/>
      <c r="K45" s="47"/>
      <c r="L45" s="47"/>
      <c r="M45" s="47"/>
      <c r="N45" s="47"/>
      <c r="O45" s="47"/>
      <c r="P45" s="47"/>
      <c r="Q45" s="47"/>
      <c r="R45" s="47"/>
      <c r="S45" s="47"/>
      <c r="T45" s="47"/>
      <c r="U45" s="47"/>
      <c r="V45" s="47"/>
      <c r="W45" s="47"/>
      <c r="X45" s="47"/>
      <c r="Y45" s="47"/>
      <c r="Z45" s="47"/>
    </row>
    <row r="46" spans="1:26" ht="15.75" customHeight="1">
      <c r="A46" s="1"/>
      <c r="B46" s="1"/>
      <c r="C46" s="1"/>
      <c r="D46" s="1"/>
      <c r="E46" s="2"/>
      <c r="F46" s="2"/>
      <c r="G46" s="2"/>
      <c r="H46" s="2"/>
      <c r="I46" s="3"/>
      <c r="J46" s="47"/>
      <c r="K46" s="47"/>
      <c r="L46" s="47"/>
      <c r="M46" s="47"/>
      <c r="N46" s="47"/>
      <c r="O46" s="47"/>
      <c r="P46" s="47"/>
      <c r="Q46" s="47"/>
      <c r="R46" s="47"/>
      <c r="S46" s="47"/>
      <c r="T46" s="47"/>
      <c r="U46" s="47"/>
      <c r="V46" s="47"/>
      <c r="W46" s="47"/>
      <c r="X46" s="47"/>
      <c r="Y46" s="47"/>
      <c r="Z46" s="47"/>
    </row>
    <row r="47" spans="1:26" ht="15.75" customHeight="1">
      <c r="A47" s="1"/>
      <c r="B47" s="1"/>
      <c r="C47" s="1"/>
      <c r="D47" s="1"/>
      <c r="E47" s="2"/>
      <c r="F47" s="2"/>
      <c r="G47" s="2"/>
      <c r="H47" s="2"/>
      <c r="I47" s="3"/>
      <c r="J47" s="47"/>
      <c r="K47" s="47"/>
      <c r="L47" s="47"/>
      <c r="M47" s="47"/>
      <c r="N47" s="47"/>
      <c r="O47" s="47"/>
      <c r="P47" s="47"/>
      <c r="Q47" s="47"/>
      <c r="R47" s="47"/>
      <c r="S47" s="47"/>
      <c r="T47" s="47"/>
      <c r="U47" s="47"/>
      <c r="V47" s="47"/>
      <c r="W47" s="47"/>
      <c r="X47" s="47"/>
      <c r="Y47" s="47"/>
      <c r="Z47" s="47"/>
    </row>
    <row r="48" spans="1:26" ht="15.75" customHeight="1">
      <c r="A48" s="1"/>
      <c r="B48" s="1"/>
      <c r="C48" s="1"/>
      <c r="D48" s="1"/>
      <c r="E48" s="2"/>
      <c r="F48" s="2"/>
      <c r="G48" s="2"/>
      <c r="H48" s="2"/>
      <c r="I48" s="3"/>
      <c r="J48" s="47"/>
      <c r="K48" s="47"/>
      <c r="L48" s="47"/>
      <c r="M48" s="47"/>
      <c r="N48" s="47"/>
      <c r="O48" s="47"/>
      <c r="P48" s="47"/>
      <c r="Q48" s="47"/>
      <c r="R48" s="47"/>
      <c r="S48" s="47"/>
      <c r="T48" s="47"/>
      <c r="U48" s="47"/>
      <c r="V48" s="47"/>
      <c r="W48" s="47"/>
      <c r="X48" s="47"/>
      <c r="Y48" s="47"/>
      <c r="Z48" s="47"/>
    </row>
    <row r="49" spans="1:26" ht="15.75" customHeight="1">
      <c r="A49" s="1"/>
      <c r="B49" s="1"/>
      <c r="C49" s="1"/>
      <c r="D49" s="1"/>
      <c r="E49" s="2"/>
      <c r="F49" s="2"/>
      <c r="G49" s="2"/>
      <c r="H49" s="2"/>
      <c r="I49" s="3"/>
      <c r="J49" s="47"/>
      <c r="K49" s="47"/>
      <c r="L49" s="47"/>
      <c r="M49" s="47"/>
      <c r="N49" s="47"/>
      <c r="O49" s="47"/>
      <c r="P49" s="47"/>
      <c r="Q49" s="47"/>
      <c r="R49" s="47"/>
      <c r="S49" s="47"/>
      <c r="T49" s="47"/>
      <c r="U49" s="47"/>
      <c r="V49" s="47"/>
      <c r="W49" s="47"/>
      <c r="X49" s="47"/>
      <c r="Y49" s="47"/>
      <c r="Z49" s="47"/>
    </row>
    <row r="50" spans="1:26" ht="15.75" customHeight="1">
      <c r="A50" s="1"/>
      <c r="B50" s="1"/>
      <c r="C50" s="1"/>
      <c r="D50" s="1"/>
      <c r="E50" s="2"/>
      <c r="F50" s="2"/>
      <c r="G50" s="2"/>
      <c r="H50" s="2"/>
      <c r="I50" s="3"/>
      <c r="J50" s="47"/>
      <c r="K50" s="47"/>
      <c r="L50" s="47"/>
      <c r="M50" s="47"/>
      <c r="N50" s="47"/>
      <c r="O50" s="47"/>
      <c r="P50" s="47"/>
      <c r="Q50" s="47"/>
      <c r="R50" s="47"/>
      <c r="S50" s="47"/>
      <c r="T50" s="47"/>
      <c r="U50" s="47"/>
      <c r="V50" s="47"/>
      <c r="W50" s="47"/>
      <c r="X50" s="47"/>
      <c r="Y50" s="47"/>
      <c r="Z50" s="47"/>
    </row>
    <row r="51" spans="1:26" ht="15.75" customHeight="1">
      <c r="A51" s="1"/>
      <c r="B51" s="1"/>
      <c r="C51" s="1"/>
      <c r="D51" s="1"/>
      <c r="E51" s="2"/>
      <c r="F51" s="2"/>
      <c r="G51" s="2"/>
      <c r="H51" s="2"/>
      <c r="I51" s="3"/>
      <c r="J51" s="47"/>
      <c r="K51" s="47"/>
      <c r="L51" s="47"/>
      <c r="M51" s="47"/>
      <c r="N51" s="47"/>
      <c r="O51" s="47"/>
      <c r="P51" s="47"/>
      <c r="Q51" s="47"/>
      <c r="R51" s="47"/>
      <c r="S51" s="47"/>
      <c r="T51" s="47"/>
      <c r="U51" s="47"/>
      <c r="V51" s="47"/>
      <c r="W51" s="47"/>
      <c r="X51" s="47"/>
      <c r="Y51" s="47"/>
      <c r="Z51" s="47"/>
    </row>
    <row r="52" spans="1:26" ht="15.75" customHeight="1">
      <c r="A52" s="1"/>
      <c r="B52" s="1"/>
      <c r="C52" s="1"/>
      <c r="D52" s="1"/>
      <c r="E52" s="2"/>
      <c r="F52" s="2"/>
      <c r="G52" s="2"/>
      <c r="H52" s="2"/>
      <c r="I52" s="3"/>
      <c r="J52" s="47"/>
      <c r="K52" s="47"/>
      <c r="L52" s="47"/>
      <c r="M52" s="47"/>
      <c r="N52" s="47"/>
      <c r="O52" s="47"/>
      <c r="P52" s="47"/>
      <c r="Q52" s="47"/>
      <c r="R52" s="47"/>
      <c r="S52" s="47"/>
      <c r="T52" s="47"/>
      <c r="U52" s="47"/>
      <c r="V52" s="47"/>
      <c r="W52" s="47"/>
      <c r="X52" s="47"/>
      <c r="Y52" s="47"/>
      <c r="Z52" s="47"/>
    </row>
    <row r="53" spans="1:26" ht="15.75" customHeight="1">
      <c r="A53" s="1"/>
      <c r="B53" s="1"/>
      <c r="C53" s="1"/>
      <c r="D53" s="1"/>
      <c r="E53" s="2"/>
      <c r="F53" s="2"/>
      <c r="G53" s="2"/>
      <c r="H53" s="2"/>
      <c r="I53" s="3"/>
      <c r="J53" s="47"/>
      <c r="K53" s="47"/>
      <c r="L53" s="47"/>
      <c r="M53" s="47"/>
      <c r="N53" s="47"/>
      <c r="O53" s="47"/>
      <c r="P53" s="47"/>
      <c r="Q53" s="47"/>
      <c r="R53" s="47"/>
      <c r="S53" s="47"/>
      <c r="T53" s="47"/>
      <c r="U53" s="47"/>
      <c r="V53" s="47"/>
      <c r="W53" s="47"/>
      <c r="X53" s="47"/>
      <c r="Y53" s="47"/>
      <c r="Z53" s="47"/>
    </row>
    <row r="54" spans="1:26" ht="15.75" customHeight="1">
      <c r="A54" s="1"/>
      <c r="B54" s="1"/>
      <c r="C54" s="1"/>
      <c r="D54" s="1"/>
      <c r="E54" s="2"/>
      <c r="F54" s="2"/>
      <c r="G54" s="2"/>
      <c r="H54" s="2"/>
      <c r="I54" s="3"/>
      <c r="J54" s="47"/>
      <c r="K54" s="47"/>
      <c r="L54" s="47"/>
      <c r="M54" s="47"/>
      <c r="N54" s="47"/>
      <c r="O54" s="47"/>
      <c r="P54" s="47"/>
      <c r="Q54" s="47"/>
      <c r="R54" s="47"/>
      <c r="S54" s="47"/>
      <c r="T54" s="47"/>
      <c r="U54" s="47"/>
      <c r="V54" s="47"/>
      <c r="W54" s="47"/>
      <c r="X54" s="47"/>
      <c r="Y54" s="47"/>
      <c r="Z54" s="47"/>
    </row>
    <row r="55" spans="1:26" ht="15.75" customHeight="1">
      <c r="A55" s="1"/>
      <c r="B55" s="1"/>
      <c r="C55" s="1"/>
      <c r="D55" s="1"/>
      <c r="E55" s="2"/>
      <c r="F55" s="2"/>
      <c r="G55" s="2"/>
      <c r="H55" s="2"/>
      <c r="I55" s="3"/>
      <c r="J55" s="47"/>
      <c r="K55" s="47"/>
      <c r="L55" s="47"/>
      <c r="M55" s="47"/>
      <c r="N55" s="47"/>
      <c r="O55" s="47"/>
      <c r="P55" s="47"/>
      <c r="Q55" s="47"/>
      <c r="R55" s="47"/>
      <c r="S55" s="47"/>
      <c r="T55" s="47"/>
      <c r="U55" s="47"/>
      <c r="V55" s="47"/>
      <c r="W55" s="47"/>
      <c r="X55" s="47"/>
      <c r="Y55" s="47"/>
      <c r="Z55" s="47"/>
    </row>
    <row r="56" spans="1:26" ht="15.75" customHeight="1">
      <c r="A56" s="1"/>
      <c r="B56" s="1"/>
      <c r="C56" s="1"/>
      <c r="D56" s="1"/>
      <c r="E56" s="2"/>
      <c r="F56" s="2"/>
      <c r="G56" s="2"/>
      <c r="H56" s="2"/>
      <c r="I56" s="3"/>
      <c r="J56" s="47"/>
      <c r="K56" s="47"/>
      <c r="L56" s="47"/>
      <c r="M56" s="47"/>
      <c r="N56" s="47"/>
      <c r="O56" s="47"/>
      <c r="P56" s="47"/>
      <c r="Q56" s="47"/>
      <c r="R56" s="47"/>
      <c r="S56" s="47"/>
      <c r="T56" s="47"/>
      <c r="U56" s="47"/>
      <c r="V56" s="47"/>
      <c r="W56" s="47"/>
      <c r="X56" s="47"/>
      <c r="Y56" s="47"/>
      <c r="Z56" s="47"/>
    </row>
    <row r="57" spans="1:26" ht="15.75" customHeight="1">
      <c r="A57" s="1"/>
      <c r="B57" s="1"/>
      <c r="C57" s="1"/>
      <c r="D57" s="1"/>
      <c r="E57" s="2"/>
      <c r="F57" s="2"/>
      <c r="G57" s="2"/>
      <c r="H57" s="2"/>
      <c r="I57" s="3"/>
      <c r="J57" s="47"/>
      <c r="K57" s="47"/>
      <c r="L57" s="47"/>
      <c r="M57" s="47"/>
      <c r="N57" s="47"/>
      <c r="O57" s="47"/>
      <c r="P57" s="47"/>
      <c r="Q57" s="47"/>
      <c r="R57" s="47"/>
      <c r="S57" s="47"/>
      <c r="T57" s="47"/>
      <c r="U57" s="47"/>
      <c r="V57" s="47"/>
      <c r="W57" s="47"/>
      <c r="X57" s="47"/>
      <c r="Y57" s="47"/>
      <c r="Z57" s="47"/>
    </row>
    <row r="58" spans="1:26" ht="15.75" customHeight="1">
      <c r="A58" s="1"/>
      <c r="B58" s="1"/>
      <c r="C58" s="1"/>
      <c r="D58" s="1"/>
      <c r="E58" s="2"/>
      <c r="F58" s="2"/>
      <c r="G58" s="2"/>
      <c r="H58" s="2"/>
      <c r="I58" s="3"/>
      <c r="J58" s="47"/>
      <c r="K58" s="47"/>
      <c r="L58" s="47"/>
      <c r="M58" s="47"/>
      <c r="N58" s="47"/>
      <c r="O58" s="47"/>
      <c r="P58" s="47"/>
      <c r="Q58" s="47"/>
      <c r="R58" s="47"/>
      <c r="S58" s="47"/>
      <c r="T58" s="47"/>
      <c r="U58" s="47"/>
      <c r="V58" s="47"/>
      <c r="W58" s="47"/>
      <c r="X58" s="47"/>
      <c r="Y58" s="47"/>
      <c r="Z58" s="47"/>
    </row>
    <row r="59" spans="1:26" ht="15.75" customHeight="1">
      <c r="A59" s="1"/>
      <c r="B59" s="1"/>
      <c r="C59" s="1"/>
      <c r="D59" s="1"/>
      <c r="E59" s="2"/>
      <c r="F59" s="2"/>
      <c r="G59" s="2"/>
      <c r="H59" s="2"/>
      <c r="I59" s="3"/>
      <c r="J59" s="47"/>
      <c r="K59" s="47"/>
      <c r="L59" s="47"/>
      <c r="M59" s="47"/>
      <c r="N59" s="47"/>
      <c r="O59" s="47"/>
      <c r="P59" s="47"/>
      <c r="Q59" s="47"/>
      <c r="R59" s="47"/>
      <c r="S59" s="47"/>
      <c r="T59" s="47"/>
      <c r="U59" s="47"/>
      <c r="V59" s="47"/>
      <c r="W59" s="47"/>
      <c r="X59" s="47"/>
      <c r="Y59" s="47"/>
      <c r="Z59" s="47"/>
    </row>
    <row r="60" spans="1:26" ht="15.75" customHeight="1">
      <c r="A60" s="1"/>
      <c r="B60" s="1"/>
      <c r="C60" s="1"/>
      <c r="D60" s="1"/>
      <c r="E60" s="2"/>
      <c r="F60" s="2"/>
      <c r="G60" s="2"/>
      <c r="H60" s="2"/>
      <c r="I60" s="3"/>
      <c r="J60" s="47"/>
      <c r="K60" s="47"/>
      <c r="L60" s="47"/>
      <c r="M60" s="47"/>
      <c r="N60" s="47"/>
      <c r="O60" s="47"/>
      <c r="P60" s="47"/>
      <c r="Q60" s="47"/>
      <c r="R60" s="47"/>
      <c r="S60" s="47"/>
      <c r="T60" s="47"/>
      <c r="U60" s="47"/>
      <c r="V60" s="47"/>
      <c r="W60" s="47"/>
      <c r="X60" s="47"/>
      <c r="Y60" s="47"/>
      <c r="Z60" s="47"/>
    </row>
    <row r="61" spans="1:26" ht="15.75" customHeight="1">
      <c r="A61" s="1"/>
      <c r="B61" s="1"/>
      <c r="C61" s="1"/>
      <c r="D61" s="1"/>
      <c r="E61" s="2"/>
      <c r="F61" s="2"/>
      <c r="G61" s="2"/>
      <c r="H61" s="2"/>
      <c r="I61" s="3"/>
      <c r="J61" s="47"/>
      <c r="K61" s="47"/>
      <c r="L61" s="47"/>
      <c r="M61" s="47"/>
      <c r="N61" s="47"/>
      <c r="O61" s="47"/>
      <c r="P61" s="47"/>
      <c r="Q61" s="47"/>
      <c r="R61" s="47"/>
      <c r="S61" s="47"/>
      <c r="T61" s="47"/>
      <c r="U61" s="47"/>
      <c r="V61" s="47"/>
      <c r="W61" s="47"/>
      <c r="X61" s="47"/>
      <c r="Y61" s="47"/>
      <c r="Z61" s="47"/>
    </row>
    <row r="62" spans="1:26" ht="15.75" customHeight="1">
      <c r="A62" s="1"/>
      <c r="B62" s="1"/>
      <c r="C62" s="1"/>
      <c r="D62" s="1"/>
      <c r="E62" s="2"/>
      <c r="F62" s="2"/>
      <c r="G62" s="2"/>
      <c r="H62" s="2"/>
      <c r="I62" s="3"/>
      <c r="J62" s="47"/>
      <c r="K62" s="47"/>
      <c r="L62" s="47"/>
      <c r="M62" s="47"/>
      <c r="N62" s="47"/>
      <c r="O62" s="47"/>
      <c r="P62" s="47"/>
      <c r="Q62" s="47"/>
      <c r="R62" s="47"/>
      <c r="S62" s="47"/>
      <c r="T62" s="47"/>
      <c r="U62" s="47"/>
      <c r="V62" s="47"/>
      <c r="W62" s="47"/>
      <c r="X62" s="47"/>
      <c r="Y62" s="47"/>
      <c r="Z62" s="47"/>
    </row>
    <row r="63" spans="1:26" ht="15.75" customHeight="1">
      <c r="A63" s="1"/>
      <c r="B63" s="1"/>
      <c r="C63" s="1"/>
      <c r="D63" s="1"/>
      <c r="E63" s="2"/>
      <c r="F63" s="2"/>
      <c r="G63" s="2"/>
      <c r="H63" s="2"/>
      <c r="I63" s="3"/>
      <c r="J63" s="47"/>
      <c r="K63" s="47"/>
      <c r="L63" s="47"/>
      <c r="M63" s="47"/>
      <c r="N63" s="47"/>
      <c r="O63" s="47"/>
      <c r="P63" s="47"/>
      <c r="Q63" s="47"/>
      <c r="R63" s="47"/>
      <c r="S63" s="47"/>
      <c r="T63" s="47"/>
      <c r="U63" s="47"/>
      <c r="V63" s="47"/>
      <c r="W63" s="47"/>
      <c r="X63" s="47"/>
      <c r="Y63" s="47"/>
      <c r="Z63" s="47"/>
    </row>
    <row r="64" spans="1:26" ht="15.75" customHeight="1">
      <c r="A64" s="1"/>
      <c r="B64" s="1"/>
      <c r="C64" s="1"/>
      <c r="D64" s="1"/>
      <c r="E64" s="2"/>
      <c r="F64" s="2"/>
      <c r="G64" s="2"/>
      <c r="H64" s="2"/>
      <c r="I64" s="3"/>
      <c r="J64" s="47"/>
      <c r="K64" s="47"/>
      <c r="L64" s="47"/>
      <c r="M64" s="47"/>
      <c r="N64" s="47"/>
      <c r="O64" s="47"/>
      <c r="P64" s="47"/>
      <c r="Q64" s="47"/>
      <c r="R64" s="47"/>
      <c r="S64" s="47"/>
      <c r="T64" s="47"/>
      <c r="U64" s="47"/>
      <c r="V64" s="47"/>
      <c r="W64" s="47"/>
      <c r="X64" s="47"/>
      <c r="Y64" s="47"/>
      <c r="Z64" s="47"/>
    </row>
    <row r="65" spans="1:26" ht="15.75" customHeight="1">
      <c r="A65" s="1"/>
      <c r="B65" s="1"/>
      <c r="C65" s="1"/>
      <c r="D65" s="1"/>
      <c r="E65" s="2"/>
      <c r="F65" s="2"/>
      <c r="G65" s="2"/>
      <c r="H65" s="2"/>
      <c r="I65" s="3"/>
      <c r="J65" s="47"/>
      <c r="K65" s="47"/>
      <c r="L65" s="47"/>
      <c r="M65" s="47"/>
      <c r="N65" s="47"/>
      <c r="O65" s="47"/>
      <c r="P65" s="47"/>
      <c r="Q65" s="47"/>
      <c r="R65" s="47"/>
      <c r="S65" s="47"/>
      <c r="T65" s="47"/>
      <c r="U65" s="47"/>
      <c r="V65" s="47"/>
      <c r="W65" s="47"/>
      <c r="X65" s="47"/>
      <c r="Y65" s="47"/>
      <c r="Z65" s="47"/>
    </row>
    <row r="66" spans="1:26" ht="15.75" customHeight="1">
      <c r="A66" s="1"/>
      <c r="B66" s="1"/>
      <c r="C66" s="1"/>
      <c r="D66" s="1"/>
      <c r="E66" s="2"/>
      <c r="F66" s="2"/>
      <c r="G66" s="2"/>
      <c r="H66" s="2"/>
      <c r="I66" s="3"/>
      <c r="J66" s="47"/>
      <c r="K66" s="47"/>
      <c r="L66" s="47"/>
      <c r="M66" s="47"/>
      <c r="N66" s="47"/>
      <c r="O66" s="47"/>
      <c r="P66" s="47"/>
      <c r="Q66" s="47"/>
      <c r="R66" s="47"/>
      <c r="S66" s="47"/>
      <c r="T66" s="47"/>
      <c r="U66" s="47"/>
      <c r="V66" s="47"/>
      <c r="W66" s="47"/>
      <c r="X66" s="47"/>
      <c r="Y66" s="47"/>
      <c r="Z66" s="47"/>
    </row>
    <row r="67" spans="1:26" ht="15.75" customHeight="1">
      <c r="A67" s="1"/>
      <c r="B67" s="1"/>
      <c r="C67" s="1"/>
      <c r="D67" s="1"/>
      <c r="E67" s="2"/>
      <c r="F67" s="2"/>
      <c r="G67" s="2"/>
      <c r="H67" s="2"/>
      <c r="I67" s="3"/>
      <c r="J67" s="47"/>
      <c r="K67" s="47"/>
      <c r="L67" s="47"/>
      <c r="M67" s="47"/>
      <c r="N67" s="47"/>
      <c r="O67" s="47"/>
      <c r="P67" s="47"/>
      <c r="Q67" s="47"/>
      <c r="R67" s="47"/>
      <c r="S67" s="47"/>
      <c r="T67" s="47"/>
      <c r="U67" s="47"/>
      <c r="V67" s="47"/>
      <c r="W67" s="47"/>
      <c r="X67" s="47"/>
      <c r="Y67" s="47"/>
      <c r="Z67" s="47"/>
    </row>
    <row r="68" spans="1:26" ht="15.75" customHeight="1">
      <c r="A68" s="1"/>
      <c r="B68" s="1"/>
      <c r="C68" s="1"/>
      <c r="D68" s="1"/>
      <c r="E68" s="2"/>
      <c r="F68" s="2"/>
      <c r="G68" s="2"/>
      <c r="H68" s="2"/>
      <c r="I68" s="3"/>
      <c r="J68" s="47"/>
      <c r="K68" s="47"/>
      <c r="L68" s="47"/>
      <c r="M68" s="47"/>
      <c r="N68" s="47"/>
      <c r="O68" s="47"/>
      <c r="P68" s="47"/>
      <c r="Q68" s="47"/>
      <c r="R68" s="47"/>
      <c r="S68" s="47"/>
      <c r="T68" s="47"/>
      <c r="U68" s="47"/>
      <c r="V68" s="47"/>
      <c r="W68" s="47"/>
      <c r="X68" s="47"/>
      <c r="Y68" s="47"/>
      <c r="Z68" s="47"/>
    </row>
    <row r="69" spans="1:26" ht="15.75" customHeight="1">
      <c r="A69" s="1"/>
      <c r="B69" s="1"/>
      <c r="C69" s="1"/>
      <c r="D69" s="1"/>
      <c r="E69" s="2"/>
      <c r="F69" s="2"/>
      <c r="G69" s="2"/>
      <c r="H69" s="2"/>
      <c r="I69" s="3"/>
      <c r="J69" s="47"/>
      <c r="K69" s="47"/>
      <c r="L69" s="47"/>
      <c r="M69" s="47"/>
      <c r="N69" s="47"/>
      <c r="O69" s="47"/>
      <c r="P69" s="47"/>
      <c r="Q69" s="47"/>
      <c r="R69" s="47"/>
      <c r="S69" s="47"/>
      <c r="T69" s="47"/>
      <c r="U69" s="47"/>
      <c r="V69" s="47"/>
      <c r="W69" s="47"/>
      <c r="X69" s="47"/>
      <c r="Y69" s="47"/>
      <c r="Z69" s="47"/>
    </row>
    <row r="70" spans="1:26" ht="15.75" customHeight="1">
      <c r="A70" s="1"/>
      <c r="B70" s="1"/>
      <c r="C70" s="1"/>
      <c r="D70" s="1"/>
      <c r="E70" s="2"/>
      <c r="F70" s="2"/>
      <c r="G70" s="2"/>
      <c r="H70" s="2"/>
      <c r="I70" s="3"/>
      <c r="J70" s="47"/>
      <c r="K70" s="47"/>
      <c r="L70" s="47"/>
      <c r="M70" s="47"/>
      <c r="N70" s="47"/>
      <c r="O70" s="47"/>
      <c r="P70" s="47"/>
      <c r="Q70" s="47"/>
      <c r="R70" s="47"/>
      <c r="S70" s="47"/>
      <c r="T70" s="47"/>
      <c r="U70" s="47"/>
      <c r="V70" s="47"/>
      <c r="W70" s="47"/>
      <c r="X70" s="47"/>
      <c r="Y70" s="47"/>
      <c r="Z70" s="47"/>
    </row>
    <row r="71" spans="1:26" ht="15.75" customHeight="1">
      <c r="A71" s="1"/>
      <c r="B71" s="1"/>
      <c r="C71" s="1"/>
      <c r="D71" s="1"/>
      <c r="E71" s="2"/>
      <c r="F71" s="2"/>
      <c r="G71" s="2"/>
      <c r="H71" s="2"/>
      <c r="I71" s="3"/>
      <c r="J71" s="47"/>
      <c r="K71" s="47"/>
      <c r="L71" s="47"/>
      <c r="M71" s="47"/>
      <c r="N71" s="47"/>
      <c r="O71" s="47"/>
      <c r="P71" s="47"/>
      <c r="Q71" s="47"/>
      <c r="R71" s="47"/>
      <c r="S71" s="47"/>
      <c r="T71" s="47"/>
      <c r="U71" s="47"/>
      <c r="V71" s="47"/>
      <c r="W71" s="47"/>
      <c r="X71" s="47"/>
      <c r="Y71" s="47"/>
      <c r="Z71" s="47"/>
    </row>
    <row r="72" spans="1:26" ht="15.75" customHeight="1">
      <c r="A72" s="1"/>
      <c r="B72" s="1"/>
      <c r="C72" s="1"/>
      <c r="D72" s="1"/>
      <c r="E72" s="2"/>
      <c r="F72" s="2"/>
      <c r="G72" s="2"/>
      <c r="H72" s="2"/>
      <c r="I72" s="3"/>
      <c r="J72" s="47"/>
      <c r="K72" s="47"/>
      <c r="L72" s="47"/>
      <c r="M72" s="47"/>
      <c r="N72" s="47"/>
      <c r="O72" s="47"/>
      <c r="P72" s="47"/>
      <c r="Q72" s="47"/>
      <c r="R72" s="47"/>
      <c r="S72" s="47"/>
      <c r="T72" s="47"/>
      <c r="U72" s="47"/>
      <c r="V72" s="47"/>
      <c r="W72" s="47"/>
      <c r="X72" s="47"/>
      <c r="Y72" s="47"/>
      <c r="Z72" s="47"/>
    </row>
    <row r="73" spans="1:26" ht="15.75" customHeight="1">
      <c r="A73" s="1"/>
      <c r="B73" s="1"/>
      <c r="C73" s="1"/>
      <c r="D73" s="1"/>
      <c r="E73" s="2"/>
      <c r="F73" s="2"/>
      <c r="G73" s="2"/>
      <c r="H73" s="2"/>
      <c r="I73" s="3"/>
      <c r="J73" s="47"/>
      <c r="K73" s="47"/>
      <c r="L73" s="47"/>
      <c r="M73" s="47"/>
      <c r="N73" s="47"/>
      <c r="O73" s="47"/>
      <c r="P73" s="47"/>
      <c r="Q73" s="47"/>
      <c r="R73" s="47"/>
      <c r="S73" s="47"/>
      <c r="T73" s="47"/>
      <c r="U73" s="47"/>
      <c r="V73" s="47"/>
      <c r="W73" s="47"/>
      <c r="X73" s="47"/>
      <c r="Y73" s="47"/>
      <c r="Z73" s="47"/>
    </row>
    <row r="74" spans="1:26" ht="15.75" customHeight="1">
      <c r="A74" s="1"/>
      <c r="B74" s="1"/>
      <c r="C74" s="1"/>
      <c r="D74" s="1"/>
      <c r="E74" s="2"/>
      <c r="F74" s="2"/>
      <c r="G74" s="2"/>
      <c r="H74" s="2"/>
      <c r="I74" s="3"/>
      <c r="J74" s="47"/>
      <c r="K74" s="47"/>
      <c r="L74" s="47"/>
      <c r="M74" s="47"/>
      <c r="N74" s="47"/>
      <c r="O74" s="47"/>
      <c r="P74" s="47"/>
      <c r="Q74" s="47"/>
      <c r="R74" s="47"/>
      <c r="S74" s="47"/>
      <c r="T74" s="47"/>
      <c r="U74" s="47"/>
      <c r="V74" s="47"/>
      <c r="W74" s="47"/>
      <c r="X74" s="47"/>
      <c r="Y74" s="47"/>
      <c r="Z74" s="47"/>
    </row>
    <row r="75" spans="1:26" ht="15.75" customHeight="1">
      <c r="A75" s="1"/>
      <c r="B75" s="1"/>
      <c r="C75" s="1"/>
      <c r="D75" s="1"/>
      <c r="E75" s="2"/>
      <c r="F75" s="2"/>
      <c r="G75" s="2"/>
      <c r="H75" s="2"/>
      <c r="I75" s="3"/>
      <c r="J75" s="47"/>
      <c r="K75" s="47"/>
      <c r="L75" s="47"/>
      <c r="M75" s="47"/>
      <c r="N75" s="47"/>
      <c r="O75" s="47"/>
      <c r="P75" s="47"/>
      <c r="Q75" s="47"/>
      <c r="R75" s="47"/>
      <c r="S75" s="47"/>
      <c r="T75" s="47"/>
      <c r="U75" s="47"/>
      <c r="V75" s="47"/>
      <c r="W75" s="47"/>
      <c r="X75" s="47"/>
      <c r="Y75" s="47"/>
      <c r="Z75" s="47"/>
    </row>
    <row r="76" spans="1:26" ht="15.75" customHeight="1">
      <c r="A76" s="1"/>
      <c r="B76" s="1"/>
      <c r="C76" s="1"/>
      <c r="D76" s="1"/>
      <c r="E76" s="2"/>
      <c r="F76" s="2"/>
      <c r="G76" s="2"/>
      <c r="H76" s="2"/>
      <c r="I76" s="3"/>
      <c r="J76" s="47"/>
      <c r="K76" s="47"/>
      <c r="L76" s="47"/>
      <c r="M76" s="47"/>
      <c r="N76" s="47"/>
      <c r="O76" s="47"/>
      <c r="P76" s="47"/>
      <c r="Q76" s="47"/>
      <c r="R76" s="47"/>
      <c r="S76" s="47"/>
      <c r="T76" s="47"/>
      <c r="U76" s="47"/>
      <c r="V76" s="47"/>
      <c r="W76" s="47"/>
      <c r="X76" s="47"/>
      <c r="Y76" s="47"/>
      <c r="Z76" s="47"/>
    </row>
    <row r="77" spans="1:26" ht="15.75" customHeight="1">
      <c r="A77" s="1"/>
      <c r="B77" s="1"/>
      <c r="C77" s="1"/>
      <c r="D77" s="1"/>
      <c r="E77" s="2"/>
      <c r="F77" s="2"/>
      <c r="G77" s="2"/>
      <c r="H77" s="2"/>
      <c r="I77" s="3"/>
      <c r="J77" s="47"/>
      <c r="K77" s="47"/>
      <c r="L77" s="47"/>
      <c r="M77" s="47"/>
      <c r="N77" s="47"/>
      <c r="O77" s="47"/>
      <c r="P77" s="47"/>
      <c r="Q77" s="47"/>
      <c r="R77" s="47"/>
      <c r="S77" s="47"/>
      <c r="T77" s="47"/>
      <c r="U77" s="47"/>
      <c r="V77" s="47"/>
      <c r="W77" s="47"/>
      <c r="X77" s="47"/>
      <c r="Y77" s="47"/>
      <c r="Z77" s="47"/>
    </row>
    <row r="78" spans="1:26" ht="15.75" customHeight="1">
      <c r="A78" s="1"/>
      <c r="B78" s="1"/>
      <c r="C78" s="1"/>
      <c r="D78" s="1"/>
      <c r="E78" s="2"/>
      <c r="F78" s="2"/>
      <c r="G78" s="2"/>
      <c r="H78" s="2"/>
      <c r="I78" s="3"/>
      <c r="J78" s="47"/>
      <c r="K78" s="47"/>
      <c r="L78" s="47"/>
      <c r="M78" s="47"/>
      <c r="N78" s="47"/>
      <c r="O78" s="47"/>
      <c r="P78" s="47"/>
      <c r="Q78" s="47"/>
      <c r="R78" s="47"/>
      <c r="S78" s="47"/>
      <c r="T78" s="47"/>
      <c r="U78" s="47"/>
      <c r="V78" s="47"/>
      <c r="W78" s="47"/>
      <c r="X78" s="47"/>
      <c r="Y78" s="47"/>
      <c r="Z78" s="47"/>
    </row>
    <row r="79" spans="1:26" ht="15.75" customHeight="1">
      <c r="A79" s="1"/>
      <c r="B79" s="1"/>
      <c r="C79" s="1"/>
      <c r="D79" s="1"/>
      <c r="E79" s="2"/>
      <c r="F79" s="2"/>
      <c r="G79" s="2"/>
      <c r="H79" s="2"/>
      <c r="I79" s="3"/>
      <c r="J79" s="47"/>
      <c r="K79" s="47"/>
      <c r="L79" s="47"/>
      <c r="M79" s="47"/>
      <c r="N79" s="47"/>
      <c r="O79" s="47"/>
      <c r="P79" s="47"/>
      <c r="Q79" s="47"/>
      <c r="R79" s="47"/>
      <c r="S79" s="47"/>
      <c r="T79" s="47"/>
      <c r="U79" s="47"/>
      <c r="V79" s="47"/>
      <c r="W79" s="47"/>
      <c r="X79" s="47"/>
      <c r="Y79" s="47"/>
      <c r="Z79" s="47"/>
    </row>
    <row r="80" spans="1:26" ht="15.75" customHeight="1">
      <c r="A80" s="1"/>
      <c r="B80" s="1"/>
      <c r="C80" s="1"/>
      <c r="D80" s="1"/>
      <c r="E80" s="2"/>
      <c r="F80" s="2"/>
      <c r="G80" s="2"/>
      <c r="H80" s="2"/>
      <c r="I80" s="3"/>
      <c r="J80" s="47"/>
      <c r="K80" s="47"/>
      <c r="L80" s="47"/>
      <c r="M80" s="47"/>
      <c r="N80" s="47"/>
      <c r="O80" s="47"/>
      <c r="P80" s="47"/>
      <c r="Q80" s="47"/>
      <c r="R80" s="47"/>
      <c r="S80" s="47"/>
      <c r="T80" s="47"/>
      <c r="U80" s="47"/>
      <c r="V80" s="47"/>
      <c r="W80" s="47"/>
      <c r="X80" s="47"/>
      <c r="Y80" s="47"/>
      <c r="Z80" s="47"/>
    </row>
    <row r="81" spans="1:26" ht="15.75" customHeight="1">
      <c r="A81" s="1"/>
      <c r="B81" s="1"/>
      <c r="C81" s="1"/>
      <c r="D81" s="1"/>
      <c r="E81" s="2"/>
      <c r="F81" s="2"/>
      <c r="G81" s="2"/>
      <c r="H81" s="2"/>
      <c r="I81" s="3"/>
      <c r="J81" s="47"/>
      <c r="K81" s="47"/>
      <c r="L81" s="47"/>
      <c r="M81" s="47"/>
      <c r="N81" s="47"/>
      <c r="O81" s="47"/>
      <c r="P81" s="47"/>
      <c r="Q81" s="47"/>
      <c r="R81" s="47"/>
      <c r="S81" s="47"/>
      <c r="T81" s="47"/>
      <c r="U81" s="47"/>
      <c r="V81" s="47"/>
      <c r="W81" s="47"/>
      <c r="X81" s="47"/>
      <c r="Y81" s="47"/>
      <c r="Z81" s="47"/>
    </row>
    <row r="82" spans="1:26" ht="15.75" customHeight="1">
      <c r="A82" s="1"/>
      <c r="B82" s="1"/>
      <c r="C82" s="1"/>
      <c r="D82" s="1"/>
      <c r="E82" s="2"/>
      <c r="F82" s="2"/>
      <c r="G82" s="2"/>
      <c r="H82" s="2"/>
      <c r="I82" s="3"/>
      <c r="J82" s="47"/>
      <c r="K82" s="47"/>
      <c r="L82" s="47"/>
      <c r="M82" s="47"/>
      <c r="N82" s="47"/>
      <c r="O82" s="47"/>
      <c r="P82" s="47"/>
      <c r="Q82" s="47"/>
      <c r="R82" s="47"/>
      <c r="S82" s="47"/>
      <c r="T82" s="47"/>
      <c r="U82" s="47"/>
      <c r="V82" s="47"/>
      <c r="W82" s="47"/>
      <c r="X82" s="47"/>
      <c r="Y82" s="47"/>
      <c r="Z82" s="47"/>
    </row>
    <row r="83" spans="1:26" ht="15.75" customHeight="1">
      <c r="A83" s="1"/>
      <c r="B83" s="1"/>
      <c r="C83" s="1"/>
      <c r="D83" s="1"/>
      <c r="E83" s="2"/>
      <c r="F83" s="2"/>
      <c r="G83" s="2"/>
      <c r="H83" s="2"/>
      <c r="I83" s="3"/>
      <c r="J83" s="47"/>
      <c r="K83" s="47"/>
      <c r="L83" s="47"/>
      <c r="M83" s="47"/>
      <c r="N83" s="47"/>
      <c r="O83" s="47"/>
      <c r="P83" s="47"/>
      <c r="Q83" s="47"/>
      <c r="R83" s="47"/>
      <c r="S83" s="47"/>
      <c r="T83" s="47"/>
      <c r="U83" s="47"/>
      <c r="V83" s="47"/>
      <c r="W83" s="47"/>
      <c r="X83" s="47"/>
      <c r="Y83" s="47"/>
      <c r="Z83" s="47"/>
    </row>
    <row r="84" spans="1:26" ht="15.75" customHeight="1">
      <c r="A84" s="1"/>
      <c r="B84" s="1"/>
      <c r="C84" s="1"/>
      <c r="D84" s="1"/>
      <c r="E84" s="2"/>
      <c r="F84" s="2"/>
      <c r="G84" s="2"/>
      <c r="H84" s="2"/>
      <c r="I84" s="3"/>
      <c r="J84" s="47"/>
      <c r="K84" s="47"/>
      <c r="L84" s="47"/>
      <c r="M84" s="47"/>
      <c r="N84" s="47"/>
      <c r="O84" s="47"/>
      <c r="P84" s="47"/>
      <c r="Q84" s="47"/>
      <c r="R84" s="47"/>
      <c r="S84" s="47"/>
      <c r="T84" s="47"/>
      <c r="U84" s="47"/>
      <c r="V84" s="47"/>
      <c r="W84" s="47"/>
      <c r="X84" s="47"/>
      <c r="Y84" s="47"/>
      <c r="Z84" s="47"/>
    </row>
    <row r="85" spans="1:26" ht="15.75" customHeight="1">
      <c r="A85" s="1"/>
      <c r="B85" s="1"/>
      <c r="C85" s="1"/>
      <c r="D85" s="1"/>
      <c r="E85" s="2"/>
      <c r="F85" s="2"/>
      <c r="G85" s="2"/>
      <c r="H85" s="2"/>
      <c r="I85" s="3"/>
      <c r="J85" s="47"/>
      <c r="K85" s="47"/>
      <c r="L85" s="47"/>
      <c r="M85" s="47"/>
      <c r="N85" s="47"/>
      <c r="O85" s="47"/>
      <c r="P85" s="47"/>
      <c r="Q85" s="47"/>
      <c r="R85" s="47"/>
      <c r="S85" s="47"/>
      <c r="T85" s="47"/>
      <c r="U85" s="47"/>
      <c r="V85" s="47"/>
      <c r="W85" s="47"/>
      <c r="X85" s="47"/>
      <c r="Y85" s="47"/>
      <c r="Z85" s="47"/>
    </row>
    <row r="86" spans="1:26" ht="15.75" customHeight="1">
      <c r="A86" s="1"/>
      <c r="B86" s="1"/>
      <c r="C86" s="1"/>
      <c r="D86" s="1"/>
      <c r="E86" s="2"/>
      <c r="F86" s="2"/>
      <c r="G86" s="2"/>
      <c r="H86" s="2"/>
      <c r="I86" s="3"/>
      <c r="J86" s="47"/>
      <c r="K86" s="47"/>
      <c r="L86" s="47"/>
      <c r="M86" s="47"/>
      <c r="N86" s="47"/>
      <c r="O86" s="47"/>
      <c r="P86" s="47"/>
      <c r="Q86" s="47"/>
      <c r="R86" s="47"/>
      <c r="S86" s="47"/>
      <c r="T86" s="47"/>
      <c r="U86" s="47"/>
      <c r="V86" s="47"/>
      <c r="W86" s="47"/>
      <c r="X86" s="47"/>
      <c r="Y86" s="47"/>
      <c r="Z86" s="47"/>
    </row>
    <row r="87" spans="1:26" ht="15.75" customHeight="1">
      <c r="A87" s="1"/>
      <c r="B87" s="1"/>
      <c r="C87" s="1"/>
      <c r="D87" s="1"/>
      <c r="E87" s="2"/>
      <c r="F87" s="2"/>
      <c r="G87" s="2"/>
      <c r="H87" s="2"/>
      <c r="I87" s="3"/>
      <c r="J87" s="47"/>
      <c r="K87" s="47"/>
      <c r="L87" s="47"/>
      <c r="M87" s="47"/>
      <c r="N87" s="47"/>
      <c r="O87" s="47"/>
      <c r="P87" s="47"/>
      <c r="Q87" s="47"/>
      <c r="R87" s="47"/>
      <c r="S87" s="47"/>
      <c r="T87" s="47"/>
      <c r="U87" s="47"/>
      <c r="V87" s="47"/>
      <c r="W87" s="47"/>
      <c r="X87" s="47"/>
      <c r="Y87" s="47"/>
      <c r="Z87" s="47"/>
    </row>
    <row r="88" spans="1:26" ht="15.75" customHeight="1">
      <c r="A88" s="1"/>
      <c r="B88" s="1"/>
      <c r="C88" s="1"/>
      <c r="D88" s="1"/>
      <c r="E88" s="2"/>
      <c r="F88" s="2"/>
      <c r="G88" s="2"/>
      <c r="H88" s="2"/>
      <c r="I88" s="3"/>
      <c r="J88" s="47"/>
      <c r="K88" s="47"/>
      <c r="L88" s="47"/>
      <c r="M88" s="47"/>
      <c r="N88" s="47"/>
      <c r="O88" s="47"/>
      <c r="P88" s="47"/>
      <c r="Q88" s="47"/>
      <c r="R88" s="47"/>
      <c r="S88" s="47"/>
      <c r="T88" s="47"/>
      <c r="U88" s="47"/>
      <c r="V88" s="47"/>
      <c r="W88" s="47"/>
      <c r="X88" s="47"/>
      <c r="Y88" s="47"/>
      <c r="Z88" s="47"/>
    </row>
    <row r="89" spans="1:26" ht="15.75" customHeight="1">
      <c r="A89" s="1"/>
      <c r="B89" s="1"/>
      <c r="C89" s="1"/>
      <c r="D89" s="1"/>
      <c r="E89" s="2"/>
      <c r="F89" s="2"/>
      <c r="G89" s="2"/>
      <c r="H89" s="2"/>
      <c r="I89" s="3"/>
      <c r="J89" s="47"/>
      <c r="K89" s="47"/>
      <c r="L89" s="47"/>
      <c r="M89" s="47"/>
      <c r="N89" s="47"/>
      <c r="O89" s="47"/>
      <c r="P89" s="47"/>
      <c r="Q89" s="47"/>
      <c r="R89" s="47"/>
      <c r="S89" s="47"/>
      <c r="T89" s="47"/>
      <c r="U89" s="47"/>
      <c r="V89" s="47"/>
      <c r="W89" s="47"/>
      <c r="X89" s="47"/>
      <c r="Y89" s="47"/>
      <c r="Z89" s="47"/>
    </row>
    <row r="90" spans="1:26" ht="15.75" customHeight="1">
      <c r="A90" s="1"/>
      <c r="B90" s="1"/>
      <c r="C90" s="1"/>
      <c r="D90" s="1"/>
      <c r="E90" s="2"/>
      <c r="F90" s="2"/>
      <c r="G90" s="2"/>
      <c r="H90" s="2"/>
      <c r="I90" s="3"/>
      <c r="J90" s="47"/>
      <c r="K90" s="47"/>
      <c r="L90" s="47"/>
      <c r="M90" s="47"/>
      <c r="N90" s="47"/>
      <c r="O90" s="47"/>
      <c r="P90" s="47"/>
      <c r="Q90" s="47"/>
      <c r="R90" s="47"/>
      <c r="S90" s="47"/>
      <c r="T90" s="47"/>
      <c r="U90" s="47"/>
      <c r="V90" s="47"/>
      <c r="W90" s="47"/>
      <c r="X90" s="47"/>
      <c r="Y90" s="47"/>
      <c r="Z90" s="47"/>
    </row>
    <row r="91" spans="1:26" ht="15.75" customHeight="1">
      <c r="A91" s="1"/>
      <c r="B91" s="1"/>
      <c r="C91" s="1"/>
      <c r="D91" s="1"/>
      <c r="E91" s="2"/>
      <c r="F91" s="2"/>
      <c r="G91" s="2"/>
      <c r="H91" s="2"/>
      <c r="I91" s="3"/>
      <c r="J91" s="47"/>
      <c r="K91" s="47"/>
      <c r="L91" s="47"/>
      <c r="M91" s="47"/>
      <c r="N91" s="47"/>
      <c r="O91" s="47"/>
      <c r="P91" s="47"/>
      <c r="Q91" s="47"/>
      <c r="R91" s="47"/>
      <c r="S91" s="47"/>
      <c r="T91" s="47"/>
      <c r="U91" s="47"/>
      <c r="V91" s="47"/>
      <c r="W91" s="47"/>
      <c r="X91" s="47"/>
      <c r="Y91" s="47"/>
      <c r="Z91" s="47"/>
    </row>
    <row r="92" spans="1:26" ht="15.75" customHeight="1">
      <c r="A92" s="1"/>
      <c r="B92" s="1"/>
      <c r="C92" s="1"/>
      <c r="D92" s="1"/>
      <c r="E92" s="2"/>
      <c r="F92" s="2"/>
      <c r="G92" s="2"/>
      <c r="H92" s="2"/>
      <c r="I92" s="3"/>
      <c r="J92" s="47"/>
      <c r="K92" s="47"/>
      <c r="L92" s="47"/>
      <c r="M92" s="47"/>
      <c r="N92" s="47"/>
      <c r="O92" s="47"/>
      <c r="P92" s="47"/>
      <c r="Q92" s="47"/>
      <c r="R92" s="47"/>
      <c r="S92" s="47"/>
      <c r="T92" s="47"/>
      <c r="U92" s="47"/>
      <c r="V92" s="47"/>
      <c r="W92" s="47"/>
      <c r="X92" s="47"/>
      <c r="Y92" s="47"/>
      <c r="Z92" s="47"/>
    </row>
    <row r="93" spans="1:26" ht="15.75" customHeight="1">
      <c r="A93" s="1"/>
      <c r="B93" s="1"/>
      <c r="C93" s="1"/>
      <c r="D93" s="1"/>
      <c r="E93" s="2"/>
      <c r="F93" s="2"/>
      <c r="G93" s="2"/>
      <c r="H93" s="2"/>
      <c r="I93" s="3"/>
      <c r="J93" s="47"/>
      <c r="K93" s="47"/>
      <c r="L93" s="47"/>
      <c r="M93" s="47"/>
      <c r="N93" s="47"/>
      <c r="O93" s="47"/>
      <c r="P93" s="47"/>
      <c r="Q93" s="47"/>
      <c r="R93" s="47"/>
      <c r="S93" s="47"/>
      <c r="T93" s="47"/>
      <c r="U93" s="47"/>
      <c r="V93" s="47"/>
      <c r="W93" s="47"/>
      <c r="X93" s="47"/>
      <c r="Y93" s="47"/>
      <c r="Z93" s="47"/>
    </row>
    <row r="94" spans="1:26" ht="15.75" customHeight="1">
      <c r="A94" s="1"/>
      <c r="B94" s="1"/>
      <c r="C94" s="1"/>
      <c r="D94" s="1"/>
      <c r="E94" s="2"/>
      <c r="F94" s="2"/>
      <c r="G94" s="2"/>
      <c r="H94" s="2"/>
      <c r="I94" s="3"/>
      <c r="J94" s="47"/>
      <c r="K94" s="47"/>
      <c r="L94" s="47"/>
      <c r="M94" s="47"/>
      <c r="N94" s="47"/>
      <c r="O94" s="47"/>
      <c r="P94" s="47"/>
      <c r="Q94" s="47"/>
      <c r="R94" s="47"/>
      <c r="S94" s="47"/>
      <c r="T94" s="47"/>
      <c r="U94" s="47"/>
      <c r="V94" s="47"/>
      <c r="W94" s="47"/>
      <c r="X94" s="47"/>
      <c r="Y94" s="47"/>
      <c r="Z94" s="47"/>
    </row>
    <row r="95" spans="1:26" ht="15.75" customHeight="1">
      <c r="A95" s="1"/>
      <c r="B95" s="1"/>
      <c r="C95" s="1"/>
      <c r="D95" s="1"/>
      <c r="E95" s="2"/>
      <c r="F95" s="2"/>
      <c r="G95" s="2"/>
      <c r="H95" s="2"/>
      <c r="I95" s="3"/>
      <c r="J95" s="47"/>
      <c r="K95" s="47"/>
      <c r="L95" s="47"/>
      <c r="M95" s="47"/>
      <c r="N95" s="47"/>
      <c r="O95" s="47"/>
      <c r="P95" s="47"/>
      <c r="Q95" s="47"/>
      <c r="R95" s="47"/>
      <c r="S95" s="47"/>
      <c r="T95" s="47"/>
      <c r="U95" s="47"/>
      <c r="V95" s="47"/>
      <c r="W95" s="47"/>
      <c r="X95" s="47"/>
      <c r="Y95" s="47"/>
      <c r="Z95" s="47"/>
    </row>
    <row r="96" spans="1:26" ht="15.75" customHeight="1">
      <c r="A96" s="1"/>
      <c r="B96" s="1"/>
      <c r="C96" s="1"/>
      <c r="D96" s="1"/>
      <c r="E96" s="2"/>
      <c r="F96" s="2"/>
      <c r="G96" s="2"/>
      <c r="H96" s="2"/>
      <c r="I96" s="3"/>
      <c r="J96" s="47"/>
      <c r="K96" s="47"/>
      <c r="L96" s="47"/>
      <c r="M96" s="47"/>
      <c r="N96" s="47"/>
      <c r="O96" s="47"/>
      <c r="P96" s="47"/>
      <c r="Q96" s="47"/>
      <c r="R96" s="47"/>
      <c r="S96" s="47"/>
      <c r="T96" s="47"/>
      <c r="U96" s="47"/>
      <c r="V96" s="47"/>
      <c r="W96" s="47"/>
      <c r="X96" s="47"/>
      <c r="Y96" s="47"/>
      <c r="Z96" s="47"/>
    </row>
    <row r="97" spans="1:26" ht="15.75" customHeight="1">
      <c r="A97" s="1"/>
      <c r="B97" s="1"/>
      <c r="C97" s="1"/>
      <c r="D97" s="1"/>
      <c r="E97" s="2"/>
      <c r="F97" s="2"/>
      <c r="G97" s="2"/>
      <c r="H97" s="2"/>
      <c r="I97" s="3"/>
      <c r="J97" s="47"/>
      <c r="K97" s="47"/>
      <c r="L97" s="47"/>
      <c r="M97" s="47"/>
      <c r="N97" s="47"/>
      <c r="O97" s="47"/>
      <c r="P97" s="47"/>
      <c r="Q97" s="47"/>
      <c r="R97" s="47"/>
      <c r="S97" s="47"/>
      <c r="T97" s="47"/>
      <c r="U97" s="47"/>
      <c r="V97" s="47"/>
      <c r="W97" s="47"/>
      <c r="X97" s="47"/>
      <c r="Y97" s="47"/>
      <c r="Z97" s="47"/>
    </row>
    <row r="98" spans="1:26" ht="15.75" customHeight="1">
      <c r="A98" s="1"/>
      <c r="B98" s="1"/>
      <c r="C98" s="1"/>
      <c r="D98" s="1"/>
      <c r="E98" s="2"/>
      <c r="F98" s="2"/>
      <c r="G98" s="2"/>
      <c r="H98" s="2"/>
      <c r="I98" s="3"/>
      <c r="J98" s="47"/>
      <c r="K98" s="47"/>
      <c r="L98" s="47"/>
      <c r="M98" s="47"/>
      <c r="N98" s="47"/>
      <c r="O98" s="47"/>
      <c r="P98" s="47"/>
      <c r="Q98" s="47"/>
      <c r="R98" s="47"/>
      <c r="S98" s="47"/>
      <c r="T98" s="47"/>
      <c r="U98" s="47"/>
      <c r="V98" s="47"/>
      <c r="W98" s="47"/>
      <c r="X98" s="47"/>
      <c r="Y98" s="47"/>
      <c r="Z98" s="47"/>
    </row>
    <row r="99" spans="1:26" ht="15.75" customHeight="1">
      <c r="A99" s="1"/>
      <c r="B99" s="1"/>
      <c r="C99" s="1"/>
      <c r="D99" s="1"/>
      <c r="E99" s="2"/>
      <c r="F99" s="2"/>
      <c r="G99" s="2"/>
      <c r="H99" s="2"/>
      <c r="I99" s="3"/>
      <c r="J99" s="47"/>
      <c r="K99" s="47"/>
      <c r="L99" s="47"/>
      <c r="M99" s="47"/>
      <c r="N99" s="47"/>
      <c r="O99" s="47"/>
      <c r="P99" s="47"/>
      <c r="Q99" s="47"/>
      <c r="R99" s="47"/>
      <c r="S99" s="47"/>
      <c r="T99" s="47"/>
      <c r="U99" s="47"/>
      <c r="V99" s="47"/>
      <c r="W99" s="47"/>
      <c r="X99" s="47"/>
      <c r="Y99" s="47"/>
      <c r="Z99" s="47"/>
    </row>
    <row r="100" spans="1:26" ht="15.75" customHeight="1">
      <c r="A100" s="1"/>
      <c r="B100" s="1"/>
      <c r="C100" s="1"/>
      <c r="D100" s="1"/>
      <c r="E100" s="2"/>
      <c r="F100" s="2"/>
      <c r="G100" s="2"/>
      <c r="H100" s="2"/>
      <c r="I100" s="3"/>
      <c r="J100" s="47"/>
      <c r="K100" s="47"/>
      <c r="L100" s="47"/>
      <c r="M100" s="47"/>
      <c r="N100" s="47"/>
      <c r="O100" s="47"/>
      <c r="P100" s="47"/>
      <c r="Q100" s="47"/>
      <c r="R100" s="47"/>
      <c r="S100" s="47"/>
      <c r="T100" s="47"/>
      <c r="U100" s="47"/>
      <c r="V100" s="47"/>
      <c r="W100" s="47"/>
      <c r="X100" s="47"/>
      <c r="Y100" s="47"/>
      <c r="Z100" s="47"/>
    </row>
    <row r="101" spans="1:26" ht="15.75" customHeight="1">
      <c r="A101" s="1"/>
      <c r="B101" s="1"/>
      <c r="C101" s="1"/>
      <c r="D101" s="1"/>
      <c r="E101" s="2"/>
      <c r="F101" s="2"/>
      <c r="G101" s="2"/>
      <c r="H101" s="2"/>
      <c r="I101" s="3"/>
      <c r="J101" s="47"/>
      <c r="K101" s="47"/>
      <c r="L101" s="47"/>
      <c r="M101" s="47"/>
      <c r="N101" s="47"/>
      <c r="O101" s="47"/>
      <c r="P101" s="47"/>
      <c r="Q101" s="47"/>
      <c r="R101" s="47"/>
      <c r="S101" s="47"/>
      <c r="T101" s="47"/>
      <c r="U101" s="47"/>
      <c r="V101" s="47"/>
      <c r="W101" s="47"/>
      <c r="X101" s="47"/>
      <c r="Y101" s="47"/>
      <c r="Z101" s="47"/>
    </row>
    <row r="102" spans="1:26" ht="15.75" customHeight="1">
      <c r="A102" s="1"/>
      <c r="B102" s="1"/>
      <c r="C102" s="1"/>
      <c r="D102" s="1"/>
      <c r="E102" s="2"/>
      <c r="F102" s="2"/>
      <c r="G102" s="2"/>
      <c r="H102" s="2"/>
      <c r="I102" s="3"/>
      <c r="J102" s="47"/>
      <c r="K102" s="47"/>
      <c r="L102" s="47"/>
      <c r="M102" s="47"/>
      <c r="N102" s="47"/>
      <c r="O102" s="47"/>
      <c r="P102" s="47"/>
      <c r="Q102" s="47"/>
      <c r="R102" s="47"/>
      <c r="S102" s="47"/>
      <c r="T102" s="47"/>
      <c r="U102" s="47"/>
      <c r="V102" s="47"/>
      <c r="W102" s="47"/>
      <c r="X102" s="47"/>
      <c r="Y102" s="47"/>
      <c r="Z102" s="47"/>
    </row>
    <row r="103" spans="1:26" ht="15.75" customHeight="1">
      <c r="A103" s="1"/>
      <c r="B103" s="1"/>
      <c r="C103" s="1"/>
      <c r="D103" s="1"/>
      <c r="E103" s="2"/>
      <c r="F103" s="2"/>
      <c r="G103" s="2"/>
      <c r="H103" s="2"/>
      <c r="I103" s="3"/>
      <c r="J103" s="47"/>
      <c r="K103" s="47"/>
      <c r="L103" s="47"/>
      <c r="M103" s="47"/>
      <c r="N103" s="47"/>
      <c r="O103" s="47"/>
      <c r="P103" s="47"/>
      <c r="Q103" s="47"/>
      <c r="R103" s="47"/>
      <c r="S103" s="47"/>
      <c r="T103" s="47"/>
      <c r="U103" s="47"/>
      <c r="V103" s="47"/>
      <c r="W103" s="47"/>
      <c r="X103" s="47"/>
      <c r="Y103" s="47"/>
      <c r="Z103" s="47"/>
    </row>
    <row r="104" spans="1:26" ht="15.75" customHeight="1">
      <c r="A104" s="1"/>
      <c r="B104" s="1"/>
      <c r="C104" s="1"/>
      <c r="D104" s="1"/>
      <c r="E104" s="2"/>
      <c r="F104" s="2"/>
      <c r="G104" s="2"/>
      <c r="H104" s="2"/>
      <c r="I104" s="3"/>
      <c r="J104" s="47"/>
      <c r="K104" s="47"/>
      <c r="L104" s="47"/>
      <c r="M104" s="47"/>
      <c r="N104" s="47"/>
      <c r="O104" s="47"/>
      <c r="P104" s="47"/>
      <c r="Q104" s="47"/>
      <c r="R104" s="47"/>
      <c r="S104" s="47"/>
      <c r="T104" s="47"/>
      <c r="U104" s="47"/>
      <c r="V104" s="47"/>
      <c r="W104" s="47"/>
      <c r="X104" s="47"/>
      <c r="Y104" s="47"/>
      <c r="Z104" s="47"/>
    </row>
    <row r="105" spans="1:26" ht="15.75" customHeight="1">
      <c r="A105" s="1"/>
      <c r="B105" s="1"/>
      <c r="C105" s="1"/>
      <c r="D105" s="1"/>
      <c r="E105" s="2"/>
      <c r="F105" s="2"/>
      <c r="G105" s="2"/>
      <c r="H105" s="2"/>
      <c r="I105" s="3"/>
      <c r="J105" s="47"/>
      <c r="K105" s="47"/>
      <c r="L105" s="47"/>
      <c r="M105" s="47"/>
      <c r="N105" s="47"/>
      <c r="O105" s="47"/>
      <c r="P105" s="47"/>
      <c r="Q105" s="47"/>
      <c r="R105" s="47"/>
      <c r="S105" s="47"/>
      <c r="T105" s="47"/>
      <c r="U105" s="47"/>
      <c r="V105" s="47"/>
      <c r="W105" s="47"/>
      <c r="X105" s="47"/>
      <c r="Y105" s="47"/>
      <c r="Z105" s="47"/>
    </row>
    <row r="106" spans="1:26" ht="15.75" customHeight="1">
      <c r="A106" s="1"/>
      <c r="B106" s="1"/>
      <c r="C106" s="1"/>
      <c r="D106" s="1"/>
      <c r="E106" s="2"/>
      <c r="F106" s="2"/>
      <c r="G106" s="2"/>
      <c r="H106" s="2"/>
      <c r="I106" s="3"/>
      <c r="J106" s="47"/>
      <c r="K106" s="47"/>
      <c r="L106" s="47"/>
      <c r="M106" s="47"/>
      <c r="N106" s="47"/>
      <c r="O106" s="47"/>
      <c r="P106" s="47"/>
      <c r="Q106" s="47"/>
      <c r="R106" s="47"/>
      <c r="S106" s="47"/>
      <c r="T106" s="47"/>
      <c r="U106" s="47"/>
      <c r="V106" s="47"/>
      <c r="W106" s="47"/>
      <c r="X106" s="47"/>
      <c r="Y106" s="47"/>
      <c r="Z106" s="47"/>
    </row>
    <row r="107" spans="1:26" ht="15.75" customHeight="1">
      <c r="A107" s="1"/>
      <c r="B107" s="1"/>
      <c r="C107" s="1"/>
      <c r="D107" s="1"/>
      <c r="E107" s="2"/>
      <c r="F107" s="2"/>
      <c r="G107" s="2"/>
      <c r="H107" s="2"/>
      <c r="I107" s="3"/>
      <c r="J107" s="47"/>
      <c r="K107" s="47"/>
      <c r="L107" s="47"/>
      <c r="M107" s="47"/>
      <c r="N107" s="47"/>
      <c r="O107" s="47"/>
      <c r="P107" s="47"/>
      <c r="Q107" s="47"/>
      <c r="R107" s="47"/>
      <c r="S107" s="47"/>
      <c r="T107" s="47"/>
      <c r="U107" s="47"/>
      <c r="V107" s="47"/>
      <c r="W107" s="47"/>
      <c r="X107" s="47"/>
      <c r="Y107" s="47"/>
      <c r="Z107" s="47"/>
    </row>
    <row r="108" spans="1:26" ht="15.75" customHeight="1">
      <c r="A108" s="1"/>
      <c r="B108" s="1"/>
      <c r="C108" s="1"/>
      <c r="D108" s="1"/>
      <c r="E108" s="2"/>
      <c r="F108" s="2"/>
      <c r="G108" s="2"/>
      <c r="H108" s="2"/>
      <c r="I108" s="3"/>
      <c r="J108" s="47"/>
      <c r="K108" s="47"/>
      <c r="L108" s="47"/>
      <c r="M108" s="47"/>
      <c r="N108" s="47"/>
      <c r="O108" s="47"/>
      <c r="P108" s="47"/>
      <c r="Q108" s="47"/>
      <c r="R108" s="47"/>
      <c r="S108" s="47"/>
      <c r="T108" s="47"/>
      <c r="U108" s="47"/>
      <c r="V108" s="47"/>
      <c r="W108" s="47"/>
      <c r="X108" s="47"/>
      <c r="Y108" s="47"/>
      <c r="Z108" s="47"/>
    </row>
    <row r="109" spans="1:26" ht="15.75" customHeight="1">
      <c r="A109" s="1"/>
      <c r="B109" s="1"/>
      <c r="C109" s="1"/>
      <c r="D109" s="1"/>
      <c r="E109" s="2"/>
      <c r="F109" s="2"/>
      <c r="G109" s="2"/>
      <c r="H109" s="2"/>
      <c r="I109" s="3"/>
      <c r="J109" s="47"/>
      <c r="K109" s="47"/>
      <c r="L109" s="47"/>
      <c r="M109" s="47"/>
      <c r="N109" s="47"/>
      <c r="O109" s="47"/>
      <c r="P109" s="47"/>
      <c r="Q109" s="47"/>
      <c r="R109" s="47"/>
      <c r="S109" s="47"/>
      <c r="T109" s="47"/>
      <c r="U109" s="47"/>
      <c r="V109" s="47"/>
      <c r="W109" s="47"/>
      <c r="X109" s="47"/>
      <c r="Y109" s="47"/>
      <c r="Z109" s="47"/>
    </row>
    <row r="110" spans="1:26" ht="15.75" customHeight="1">
      <c r="A110" s="1"/>
      <c r="B110" s="1"/>
      <c r="C110" s="1"/>
      <c r="D110" s="1"/>
      <c r="E110" s="2"/>
      <c r="F110" s="2"/>
      <c r="G110" s="2"/>
      <c r="H110" s="2"/>
      <c r="I110" s="3"/>
      <c r="J110" s="47"/>
      <c r="K110" s="47"/>
      <c r="L110" s="47"/>
      <c r="M110" s="47"/>
      <c r="N110" s="47"/>
      <c r="O110" s="47"/>
      <c r="P110" s="47"/>
      <c r="Q110" s="47"/>
      <c r="R110" s="47"/>
      <c r="S110" s="47"/>
      <c r="T110" s="47"/>
      <c r="U110" s="47"/>
      <c r="V110" s="47"/>
      <c r="W110" s="47"/>
      <c r="X110" s="47"/>
      <c r="Y110" s="47"/>
      <c r="Z110" s="47"/>
    </row>
    <row r="111" spans="1:26" ht="15.75" customHeight="1">
      <c r="A111" s="1"/>
      <c r="B111" s="1"/>
      <c r="C111" s="1"/>
      <c r="D111" s="1"/>
      <c r="E111" s="2"/>
      <c r="F111" s="2"/>
      <c r="G111" s="2"/>
      <c r="H111" s="2"/>
      <c r="I111" s="3"/>
      <c r="J111" s="47"/>
      <c r="K111" s="47"/>
      <c r="L111" s="47"/>
      <c r="M111" s="47"/>
      <c r="N111" s="47"/>
      <c r="O111" s="47"/>
      <c r="P111" s="47"/>
      <c r="Q111" s="47"/>
      <c r="R111" s="47"/>
      <c r="S111" s="47"/>
      <c r="T111" s="47"/>
      <c r="U111" s="47"/>
      <c r="V111" s="47"/>
      <c r="W111" s="47"/>
      <c r="X111" s="47"/>
      <c r="Y111" s="47"/>
      <c r="Z111" s="47"/>
    </row>
    <row r="112" spans="1:26" ht="15.75" customHeight="1">
      <c r="A112" s="1"/>
      <c r="B112" s="1"/>
      <c r="C112" s="1"/>
      <c r="D112" s="1"/>
      <c r="E112" s="2"/>
      <c r="F112" s="2"/>
      <c r="G112" s="2"/>
      <c r="H112" s="2"/>
      <c r="I112" s="3"/>
      <c r="J112" s="47"/>
      <c r="K112" s="47"/>
      <c r="L112" s="47"/>
      <c r="M112" s="47"/>
      <c r="N112" s="47"/>
      <c r="O112" s="47"/>
      <c r="P112" s="47"/>
      <c r="Q112" s="47"/>
      <c r="R112" s="47"/>
      <c r="S112" s="47"/>
      <c r="T112" s="47"/>
      <c r="U112" s="47"/>
      <c r="V112" s="47"/>
      <c r="W112" s="47"/>
      <c r="X112" s="47"/>
      <c r="Y112" s="47"/>
      <c r="Z112" s="47"/>
    </row>
    <row r="113" spans="1:26" ht="15.75" customHeight="1">
      <c r="A113" s="1"/>
      <c r="B113" s="1"/>
      <c r="C113" s="1"/>
      <c r="D113" s="1"/>
      <c r="E113" s="2"/>
      <c r="F113" s="2"/>
      <c r="G113" s="2"/>
      <c r="H113" s="2"/>
      <c r="I113" s="3"/>
      <c r="J113" s="47"/>
      <c r="K113" s="47"/>
      <c r="L113" s="47"/>
      <c r="M113" s="47"/>
      <c r="N113" s="47"/>
      <c r="O113" s="47"/>
      <c r="P113" s="47"/>
      <c r="Q113" s="47"/>
      <c r="R113" s="47"/>
      <c r="S113" s="47"/>
      <c r="T113" s="47"/>
      <c r="U113" s="47"/>
      <c r="V113" s="47"/>
      <c r="W113" s="47"/>
      <c r="X113" s="47"/>
      <c r="Y113" s="47"/>
      <c r="Z113" s="47"/>
    </row>
    <row r="114" spans="1:26" ht="15.75" customHeight="1">
      <c r="A114" s="1"/>
      <c r="B114" s="1"/>
      <c r="C114" s="1"/>
      <c r="D114" s="1"/>
      <c r="E114" s="2"/>
      <c r="F114" s="2"/>
      <c r="G114" s="2"/>
      <c r="H114" s="2"/>
      <c r="I114" s="3"/>
      <c r="J114" s="47"/>
      <c r="K114" s="47"/>
      <c r="L114" s="47"/>
      <c r="M114" s="47"/>
      <c r="N114" s="47"/>
      <c r="O114" s="47"/>
      <c r="P114" s="47"/>
      <c r="Q114" s="47"/>
      <c r="R114" s="47"/>
      <c r="S114" s="47"/>
      <c r="T114" s="47"/>
      <c r="U114" s="47"/>
      <c r="V114" s="47"/>
      <c r="W114" s="47"/>
      <c r="X114" s="47"/>
      <c r="Y114" s="47"/>
      <c r="Z114" s="47"/>
    </row>
    <row r="115" spans="1:26" ht="15.75" customHeight="1">
      <c r="A115" s="1"/>
      <c r="B115" s="1"/>
      <c r="C115" s="1"/>
      <c r="D115" s="1"/>
      <c r="E115" s="2"/>
      <c r="F115" s="2"/>
      <c r="G115" s="2"/>
      <c r="H115" s="2"/>
      <c r="I115" s="3"/>
      <c r="J115" s="47"/>
      <c r="K115" s="47"/>
      <c r="L115" s="47"/>
      <c r="M115" s="47"/>
      <c r="N115" s="47"/>
      <c r="O115" s="47"/>
      <c r="P115" s="47"/>
      <c r="Q115" s="47"/>
      <c r="R115" s="47"/>
      <c r="S115" s="47"/>
      <c r="T115" s="47"/>
      <c r="U115" s="47"/>
      <c r="V115" s="47"/>
      <c r="W115" s="47"/>
      <c r="X115" s="47"/>
      <c r="Y115" s="47"/>
      <c r="Z115" s="47"/>
    </row>
    <row r="116" spans="1:26" ht="15.75" customHeight="1">
      <c r="A116" s="1"/>
      <c r="B116" s="1"/>
      <c r="C116" s="1"/>
      <c r="D116" s="1"/>
      <c r="E116" s="2"/>
      <c r="F116" s="2"/>
      <c r="G116" s="2"/>
      <c r="H116" s="2"/>
      <c r="I116" s="3"/>
      <c r="J116" s="47"/>
      <c r="K116" s="47"/>
      <c r="L116" s="47"/>
      <c r="M116" s="47"/>
      <c r="N116" s="47"/>
      <c r="O116" s="47"/>
      <c r="P116" s="47"/>
      <c r="Q116" s="47"/>
      <c r="R116" s="47"/>
      <c r="S116" s="47"/>
      <c r="T116" s="47"/>
      <c r="U116" s="47"/>
      <c r="V116" s="47"/>
      <c r="W116" s="47"/>
      <c r="X116" s="47"/>
      <c r="Y116" s="47"/>
      <c r="Z116" s="47"/>
    </row>
    <row r="117" spans="1:26" ht="15.75" customHeight="1">
      <c r="A117" s="1"/>
      <c r="B117" s="1"/>
      <c r="C117" s="1"/>
      <c r="D117" s="1"/>
      <c r="E117" s="2"/>
      <c r="F117" s="2"/>
      <c r="G117" s="2"/>
      <c r="H117" s="2"/>
      <c r="I117" s="3"/>
      <c r="J117" s="47"/>
      <c r="K117" s="47"/>
      <c r="L117" s="47"/>
      <c r="M117" s="47"/>
      <c r="N117" s="47"/>
      <c r="O117" s="47"/>
      <c r="P117" s="47"/>
      <c r="Q117" s="47"/>
      <c r="R117" s="47"/>
      <c r="S117" s="47"/>
      <c r="T117" s="47"/>
      <c r="U117" s="47"/>
      <c r="V117" s="47"/>
      <c r="W117" s="47"/>
      <c r="X117" s="47"/>
      <c r="Y117" s="47"/>
      <c r="Z117" s="47"/>
    </row>
    <row r="118" spans="1:26" ht="15.75" customHeight="1">
      <c r="A118" s="1"/>
      <c r="B118" s="1"/>
      <c r="C118" s="1"/>
      <c r="D118" s="1"/>
      <c r="E118" s="2"/>
      <c r="F118" s="2"/>
      <c r="G118" s="2"/>
      <c r="H118" s="2"/>
      <c r="I118" s="3"/>
      <c r="J118" s="47"/>
      <c r="K118" s="47"/>
      <c r="L118" s="47"/>
      <c r="M118" s="47"/>
      <c r="N118" s="47"/>
      <c r="O118" s="47"/>
      <c r="P118" s="47"/>
      <c r="Q118" s="47"/>
      <c r="R118" s="47"/>
      <c r="S118" s="47"/>
      <c r="T118" s="47"/>
      <c r="U118" s="47"/>
      <c r="V118" s="47"/>
      <c r="W118" s="47"/>
      <c r="X118" s="47"/>
      <c r="Y118" s="47"/>
      <c r="Z118" s="47"/>
    </row>
    <row r="119" spans="1:26" ht="15.75" customHeight="1">
      <c r="A119" s="1"/>
      <c r="B119" s="1"/>
      <c r="C119" s="1"/>
      <c r="D119" s="1"/>
      <c r="E119" s="2"/>
      <c r="F119" s="2"/>
      <c r="G119" s="2"/>
      <c r="H119" s="2"/>
      <c r="I119" s="3"/>
      <c r="J119" s="47"/>
      <c r="K119" s="47"/>
      <c r="L119" s="47"/>
      <c r="M119" s="47"/>
      <c r="N119" s="47"/>
      <c r="O119" s="47"/>
      <c r="P119" s="47"/>
      <c r="Q119" s="47"/>
      <c r="R119" s="47"/>
      <c r="S119" s="47"/>
      <c r="T119" s="47"/>
      <c r="U119" s="47"/>
      <c r="V119" s="47"/>
      <c r="W119" s="47"/>
      <c r="X119" s="47"/>
      <c r="Y119" s="47"/>
      <c r="Z119" s="47"/>
    </row>
    <row r="120" spans="1:26" ht="15.75" customHeight="1">
      <c r="A120" s="1"/>
      <c r="B120" s="1"/>
      <c r="C120" s="1"/>
      <c r="D120" s="1"/>
      <c r="E120" s="2"/>
      <c r="F120" s="2"/>
      <c r="G120" s="2"/>
      <c r="H120" s="2"/>
      <c r="I120" s="3"/>
      <c r="J120" s="47"/>
      <c r="K120" s="47"/>
      <c r="L120" s="47"/>
      <c r="M120" s="47"/>
      <c r="N120" s="47"/>
      <c r="O120" s="47"/>
      <c r="P120" s="47"/>
      <c r="Q120" s="47"/>
      <c r="R120" s="47"/>
      <c r="S120" s="47"/>
      <c r="T120" s="47"/>
      <c r="U120" s="47"/>
      <c r="V120" s="47"/>
      <c r="W120" s="47"/>
      <c r="X120" s="47"/>
      <c r="Y120" s="47"/>
      <c r="Z120" s="47"/>
    </row>
    <row r="121" spans="1:26" ht="15.75" customHeight="1">
      <c r="A121" s="1"/>
      <c r="B121" s="1"/>
      <c r="C121" s="1"/>
      <c r="D121" s="1"/>
      <c r="E121" s="2"/>
      <c r="F121" s="2"/>
      <c r="G121" s="2"/>
      <c r="H121" s="2"/>
      <c r="I121" s="3"/>
      <c r="J121" s="47"/>
      <c r="K121" s="47"/>
      <c r="L121" s="47"/>
      <c r="M121" s="47"/>
      <c r="N121" s="47"/>
      <c r="O121" s="47"/>
      <c r="P121" s="47"/>
      <c r="Q121" s="47"/>
      <c r="R121" s="47"/>
      <c r="S121" s="47"/>
      <c r="T121" s="47"/>
      <c r="U121" s="47"/>
      <c r="V121" s="47"/>
      <c r="W121" s="47"/>
      <c r="X121" s="47"/>
      <c r="Y121" s="47"/>
      <c r="Z121" s="47"/>
    </row>
    <row r="122" spans="1:26" ht="15.75" customHeight="1">
      <c r="A122" s="1"/>
      <c r="B122" s="1"/>
      <c r="C122" s="1"/>
      <c r="D122" s="1"/>
      <c r="E122" s="2"/>
      <c r="F122" s="2"/>
      <c r="G122" s="2"/>
      <c r="H122" s="2"/>
      <c r="I122" s="3"/>
      <c r="J122" s="47"/>
      <c r="K122" s="47"/>
      <c r="L122" s="47"/>
      <c r="M122" s="47"/>
      <c r="N122" s="47"/>
      <c r="O122" s="47"/>
      <c r="P122" s="47"/>
      <c r="Q122" s="47"/>
      <c r="R122" s="47"/>
      <c r="S122" s="47"/>
      <c r="T122" s="47"/>
      <c r="U122" s="47"/>
      <c r="V122" s="47"/>
      <c r="W122" s="47"/>
      <c r="X122" s="47"/>
      <c r="Y122" s="47"/>
      <c r="Z122" s="47"/>
    </row>
    <row r="123" spans="1:26" ht="15.75" customHeight="1">
      <c r="A123" s="1"/>
      <c r="B123" s="1"/>
      <c r="C123" s="1"/>
      <c r="D123" s="1"/>
      <c r="E123" s="2"/>
      <c r="F123" s="2"/>
      <c r="G123" s="2"/>
      <c r="H123" s="2"/>
      <c r="I123" s="3"/>
      <c r="J123" s="47"/>
      <c r="K123" s="47"/>
      <c r="L123" s="47"/>
      <c r="M123" s="47"/>
      <c r="N123" s="47"/>
      <c r="O123" s="47"/>
      <c r="P123" s="47"/>
      <c r="Q123" s="47"/>
      <c r="R123" s="47"/>
      <c r="S123" s="47"/>
      <c r="T123" s="47"/>
      <c r="U123" s="47"/>
      <c r="V123" s="47"/>
      <c r="W123" s="47"/>
      <c r="X123" s="47"/>
      <c r="Y123" s="47"/>
      <c r="Z123" s="47"/>
    </row>
    <row r="124" spans="1:26" ht="15.75" customHeight="1">
      <c r="A124" s="1"/>
      <c r="B124" s="1"/>
      <c r="C124" s="1"/>
      <c r="D124" s="1"/>
      <c r="E124" s="2"/>
      <c r="F124" s="2"/>
      <c r="G124" s="2"/>
      <c r="H124" s="2"/>
      <c r="I124" s="3"/>
      <c r="J124" s="47"/>
      <c r="K124" s="47"/>
      <c r="L124" s="47"/>
      <c r="M124" s="47"/>
      <c r="N124" s="47"/>
      <c r="O124" s="47"/>
      <c r="P124" s="47"/>
      <c r="Q124" s="47"/>
      <c r="R124" s="47"/>
      <c r="S124" s="47"/>
      <c r="T124" s="47"/>
      <c r="U124" s="47"/>
      <c r="V124" s="47"/>
      <c r="W124" s="47"/>
      <c r="X124" s="47"/>
      <c r="Y124" s="47"/>
      <c r="Z124" s="47"/>
    </row>
    <row r="125" spans="1:26" ht="15.75" customHeight="1">
      <c r="A125" s="1"/>
      <c r="B125" s="1"/>
      <c r="C125" s="1"/>
      <c r="D125" s="1"/>
      <c r="E125" s="2"/>
      <c r="F125" s="2"/>
      <c r="G125" s="2"/>
      <c r="H125" s="2"/>
      <c r="I125" s="3"/>
      <c r="J125" s="47"/>
      <c r="K125" s="47"/>
      <c r="L125" s="47"/>
      <c r="M125" s="47"/>
      <c r="N125" s="47"/>
      <c r="O125" s="47"/>
      <c r="P125" s="47"/>
      <c r="Q125" s="47"/>
      <c r="R125" s="47"/>
      <c r="S125" s="47"/>
      <c r="T125" s="47"/>
      <c r="U125" s="47"/>
      <c r="V125" s="47"/>
      <c r="W125" s="47"/>
      <c r="X125" s="47"/>
      <c r="Y125" s="47"/>
      <c r="Z125" s="47"/>
    </row>
    <row r="126" spans="1:26" ht="15.75" customHeight="1">
      <c r="A126" s="1"/>
      <c r="B126" s="1"/>
      <c r="C126" s="1"/>
      <c r="D126" s="1"/>
      <c r="E126" s="2"/>
      <c r="F126" s="2"/>
      <c r="G126" s="2"/>
      <c r="H126" s="2"/>
      <c r="I126" s="3"/>
      <c r="J126" s="47"/>
      <c r="K126" s="47"/>
      <c r="L126" s="47"/>
      <c r="M126" s="47"/>
      <c r="N126" s="47"/>
      <c r="O126" s="47"/>
      <c r="P126" s="47"/>
      <c r="Q126" s="47"/>
      <c r="R126" s="47"/>
      <c r="S126" s="47"/>
      <c r="T126" s="47"/>
      <c r="U126" s="47"/>
      <c r="V126" s="47"/>
      <c r="W126" s="47"/>
      <c r="X126" s="47"/>
      <c r="Y126" s="47"/>
      <c r="Z126" s="47"/>
    </row>
    <row r="127" spans="1:26" ht="15.75" customHeight="1">
      <c r="A127" s="1"/>
      <c r="B127" s="1"/>
      <c r="C127" s="1"/>
      <c r="D127" s="1"/>
      <c r="E127" s="2"/>
      <c r="F127" s="2"/>
      <c r="G127" s="2"/>
      <c r="H127" s="2"/>
      <c r="I127" s="3"/>
      <c r="J127" s="47"/>
      <c r="K127" s="47"/>
      <c r="L127" s="47"/>
      <c r="M127" s="47"/>
      <c r="N127" s="47"/>
      <c r="O127" s="47"/>
      <c r="P127" s="47"/>
      <c r="Q127" s="47"/>
      <c r="R127" s="47"/>
      <c r="S127" s="47"/>
      <c r="T127" s="47"/>
      <c r="U127" s="47"/>
      <c r="V127" s="47"/>
      <c r="W127" s="47"/>
      <c r="X127" s="47"/>
      <c r="Y127" s="47"/>
      <c r="Z127" s="47"/>
    </row>
    <row r="128" spans="1:26" ht="15.75" customHeight="1">
      <c r="A128" s="1"/>
      <c r="B128" s="1"/>
      <c r="C128" s="1"/>
      <c r="D128" s="1"/>
      <c r="E128" s="2"/>
      <c r="F128" s="2"/>
      <c r="G128" s="2"/>
      <c r="H128" s="2"/>
      <c r="I128" s="3"/>
      <c r="J128" s="47"/>
      <c r="K128" s="47"/>
      <c r="L128" s="47"/>
      <c r="M128" s="47"/>
      <c r="N128" s="47"/>
      <c r="O128" s="47"/>
      <c r="P128" s="47"/>
      <c r="Q128" s="47"/>
      <c r="R128" s="47"/>
      <c r="S128" s="47"/>
      <c r="T128" s="47"/>
      <c r="U128" s="47"/>
      <c r="V128" s="47"/>
      <c r="W128" s="47"/>
      <c r="X128" s="47"/>
      <c r="Y128" s="47"/>
      <c r="Z128" s="47"/>
    </row>
    <row r="129" spans="1:26" ht="15.75" customHeight="1">
      <c r="A129" s="1"/>
      <c r="B129" s="1"/>
      <c r="C129" s="1"/>
      <c r="D129" s="1"/>
      <c r="E129" s="2"/>
      <c r="F129" s="2"/>
      <c r="G129" s="2"/>
      <c r="H129" s="2"/>
      <c r="I129" s="3"/>
      <c r="J129" s="47"/>
      <c r="K129" s="47"/>
      <c r="L129" s="47"/>
      <c r="M129" s="47"/>
      <c r="N129" s="47"/>
      <c r="O129" s="47"/>
      <c r="P129" s="47"/>
      <c r="Q129" s="47"/>
      <c r="R129" s="47"/>
      <c r="S129" s="47"/>
      <c r="T129" s="47"/>
      <c r="U129" s="47"/>
      <c r="V129" s="47"/>
      <c r="W129" s="47"/>
      <c r="X129" s="47"/>
      <c r="Y129" s="47"/>
      <c r="Z129" s="47"/>
    </row>
    <row r="130" spans="1:26" ht="15.75" customHeight="1">
      <c r="A130" s="1"/>
      <c r="B130" s="1"/>
      <c r="C130" s="1"/>
      <c r="D130" s="1"/>
      <c r="E130" s="2"/>
      <c r="F130" s="2"/>
      <c r="G130" s="2"/>
      <c r="H130" s="2"/>
      <c r="I130" s="3"/>
      <c r="J130" s="47"/>
      <c r="K130" s="47"/>
      <c r="L130" s="47"/>
      <c r="M130" s="47"/>
      <c r="N130" s="47"/>
      <c r="O130" s="47"/>
      <c r="P130" s="47"/>
      <c r="Q130" s="47"/>
      <c r="R130" s="47"/>
      <c r="S130" s="47"/>
      <c r="T130" s="47"/>
      <c r="U130" s="47"/>
      <c r="V130" s="47"/>
      <c r="W130" s="47"/>
      <c r="X130" s="47"/>
      <c r="Y130" s="47"/>
      <c r="Z130" s="47"/>
    </row>
    <row r="131" spans="1:26" ht="15.75" customHeight="1">
      <c r="A131" s="1"/>
      <c r="B131" s="1"/>
      <c r="C131" s="1"/>
      <c r="D131" s="1"/>
      <c r="E131" s="2"/>
      <c r="F131" s="2"/>
      <c r="G131" s="2"/>
      <c r="H131" s="2"/>
      <c r="I131" s="3"/>
      <c r="J131" s="47"/>
      <c r="K131" s="47"/>
      <c r="L131" s="47"/>
      <c r="M131" s="47"/>
      <c r="N131" s="47"/>
      <c r="O131" s="47"/>
      <c r="P131" s="47"/>
      <c r="Q131" s="47"/>
      <c r="R131" s="47"/>
      <c r="S131" s="47"/>
      <c r="T131" s="47"/>
      <c r="U131" s="47"/>
      <c r="V131" s="47"/>
      <c r="W131" s="47"/>
      <c r="X131" s="47"/>
      <c r="Y131" s="47"/>
      <c r="Z131" s="47"/>
    </row>
    <row r="132" spans="1:26" ht="15.75" customHeight="1">
      <c r="A132" s="1"/>
      <c r="B132" s="1"/>
      <c r="C132" s="1"/>
      <c r="D132" s="1"/>
      <c r="E132" s="2"/>
      <c r="F132" s="2"/>
      <c r="G132" s="2"/>
      <c r="H132" s="2"/>
      <c r="I132" s="3"/>
      <c r="J132" s="47"/>
      <c r="K132" s="47"/>
      <c r="L132" s="47"/>
      <c r="M132" s="47"/>
      <c r="N132" s="47"/>
      <c r="O132" s="47"/>
      <c r="P132" s="47"/>
      <c r="Q132" s="47"/>
      <c r="R132" s="47"/>
      <c r="S132" s="47"/>
      <c r="T132" s="47"/>
      <c r="U132" s="47"/>
      <c r="V132" s="47"/>
      <c r="W132" s="47"/>
      <c r="X132" s="47"/>
      <c r="Y132" s="47"/>
      <c r="Z132" s="47"/>
    </row>
    <row r="133" spans="1:26" ht="15.75" customHeight="1">
      <c r="A133" s="1"/>
      <c r="B133" s="1"/>
      <c r="C133" s="1"/>
      <c r="D133" s="1"/>
      <c r="E133" s="2"/>
      <c r="F133" s="2"/>
      <c r="G133" s="2"/>
      <c r="H133" s="2"/>
      <c r="I133" s="3"/>
      <c r="J133" s="47"/>
      <c r="K133" s="47"/>
      <c r="L133" s="47"/>
      <c r="M133" s="47"/>
      <c r="N133" s="47"/>
      <c r="O133" s="47"/>
      <c r="P133" s="47"/>
      <c r="Q133" s="47"/>
      <c r="R133" s="47"/>
      <c r="S133" s="47"/>
      <c r="T133" s="47"/>
      <c r="U133" s="47"/>
      <c r="V133" s="47"/>
      <c r="W133" s="47"/>
      <c r="X133" s="47"/>
      <c r="Y133" s="47"/>
      <c r="Z133" s="47"/>
    </row>
    <row r="134" spans="1:26" ht="15.75" customHeight="1">
      <c r="A134" s="1"/>
      <c r="B134" s="1"/>
      <c r="C134" s="1"/>
      <c r="D134" s="1"/>
      <c r="E134" s="2"/>
      <c r="F134" s="2"/>
      <c r="G134" s="2"/>
      <c r="H134" s="2"/>
      <c r="I134" s="3"/>
      <c r="J134" s="47"/>
      <c r="K134" s="47"/>
      <c r="L134" s="47"/>
      <c r="M134" s="47"/>
      <c r="N134" s="47"/>
      <c r="O134" s="47"/>
      <c r="P134" s="47"/>
      <c r="Q134" s="47"/>
      <c r="R134" s="47"/>
      <c r="S134" s="47"/>
      <c r="T134" s="47"/>
      <c r="U134" s="47"/>
      <c r="V134" s="47"/>
      <c r="W134" s="47"/>
      <c r="X134" s="47"/>
      <c r="Y134" s="47"/>
      <c r="Z134" s="47"/>
    </row>
    <row r="135" spans="1:26" ht="15.75" customHeight="1">
      <c r="A135" s="1"/>
      <c r="B135" s="1"/>
      <c r="C135" s="1"/>
      <c r="D135" s="1"/>
      <c r="E135" s="2"/>
      <c r="F135" s="2"/>
      <c r="G135" s="2"/>
      <c r="H135" s="2"/>
      <c r="I135" s="3"/>
      <c r="J135" s="47"/>
      <c r="K135" s="47"/>
      <c r="L135" s="47"/>
      <c r="M135" s="47"/>
      <c r="N135" s="47"/>
      <c r="O135" s="47"/>
      <c r="P135" s="47"/>
      <c r="Q135" s="47"/>
      <c r="R135" s="47"/>
      <c r="S135" s="47"/>
      <c r="T135" s="47"/>
      <c r="U135" s="47"/>
      <c r="V135" s="47"/>
      <c r="W135" s="47"/>
      <c r="X135" s="47"/>
      <c r="Y135" s="47"/>
      <c r="Z135" s="47"/>
    </row>
    <row r="136" spans="1:26" ht="15.75" customHeight="1">
      <c r="A136" s="1"/>
      <c r="B136" s="1"/>
      <c r="C136" s="1"/>
      <c r="D136" s="1"/>
      <c r="E136" s="2"/>
      <c r="F136" s="2"/>
      <c r="G136" s="2"/>
      <c r="H136" s="2"/>
      <c r="I136" s="3"/>
      <c r="J136" s="47"/>
      <c r="K136" s="47"/>
      <c r="L136" s="47"/>
      <c r="M136" s="47"/>
      <c r="N136" s="47"/>
      <c r="O136" s="47"/>
      <c r="P136" s="47"/>
      <c r="Q136" s="47"/>
      <c r="R136" s="47"/>
      <c r="S136" s="47"/>
      <c r="T136" s="47"/>
      <c r="U136" s="47"/>
      <c r="V136" s="47"/>
      <c r="W136" s="47"/>
      <c r="X136" s="47"/>
      <c r="Y136" s="47"/>
      <c r="Z136" s="47"/>
    </row>
    <row r="137" spans="1:26" ht="15.75" customHeight="1">
      <c r="A137" s="1"/>
      <c r="B137" s="1"/>
      <c r="C137" s="1"/>
      <c r="D137" s="1"/>
      <c r="E137" s="2"/>
      <c r="F137" s="2"/>
      <c r="G137" s="2"/>
      <c r="H137" s="2"/>
      <c r="I137" s="3"/>
      <c r="J137" s="47"/>
      <c r="K137" s="47"/>
      <c r="L137" s="47"/>
      <c r="M137" s="47"/>
      <c r="N137" s="47"/>
      <c r="O137" s="47"/>
      <c r="P137" s="47"/>
      <c r="Q137" s="47"/>
      <c r="R137" s="47"/>
      <c r="S137" s="47"/>
      <c r="T137" s="47"/>
      <c r="U137" s="47"/>
      <c r="V137" s="47"/>
      <c r="W137" s="47"/>
      <c r="X137" s="47"/>
      <c r="Y137" s="47"/>
      <c r="Z137" s="47"/>
    </row>
    <row r="138" spans="1:26" ht="15.75" customHeight="1">
      <c r="A138" s="1"/>
      <c r="B138" s="1"/>
      <c r="C138" s="1"/>
      <c r="D138" s="1"/>
      <c r="E138" s="2"/>
      <c r="F138" s="2"/>
      <c r="G138" s="2"/>
      <c r="H138" s="2"/>
      <c r="I138" s="3"/>
      <c r="J138" s="47"/>
      <c r="K138" s="47"/>
      <c r="L138" s="47"/>
      <c r="M138" s="47"/>
      <c r="N138" s="47"/>
      <c r="O138" s="47"/>
      <c r="P138" s="47"/>
      <c r="Q138" s="47"/>
      <c r="R138" s="47"/>
      <c r="S138" s="47"/>
      <c r="T138" s="47"/>
      <c r="U138" s="47"/>
      <c r="V138" s="47"/>
      <c r="W138" s="47"/>
      <c r="X138" s="47"/>
      <c r="Y138" s="47"/>
      <c r="Z138" s="47"/>
    </row>
    <row r="139" spans="1:26" ht="15.75" customHeight="1">
      <c r="A139" s="1"/>
      <c r="B139" s="1"/>
      <c r="C139" s="1"/>
      <c r="D139" s="1"/>
      <c r="E139" s="2"/>
      <c r="F139" s="2"/>
      <c r="G139" s="2"/>
      <c r="H139" s="2"/>
      <c r="I139" s="3"/>
      <c r="J139" s="47"/>
      <c r="K139" s="47"/>
      <c r="L139" s="47"/>
      <c r="M139" s="47"/>
      <c r="N139" s="47"/>
      <c r="O139" s="47"/>
      <c r="P139" s="47"/>
      <c r="Q139" s="47"/>
      <c r="R139" s="47"/>
      <c r="S139" s="47"/>
      <c r="T139" s="47"/>
      <c r="U139" s="47"/>
      <c r="V139" s="47"/>
      <c r="W139" s="47"/>
      <c r="X139" s="47"/>
      <c r="Y139" s="47"/>
      <c r="Z139" s="47"/>
    </row>
    <row r="140" spans="1:26" ht="15.75" customHeight="1">
      <c r="A140" s="1"/>
      <c r="B140" s="1"/>
      <c r="C140" s="1"/>
      <c r="D140" s="1"/>
      <c r="E140" s="2"/>
      <c r="F140" s="2"/>
      <c r="G140" s="2"/>
      <c r="H140" s="2"/>
      <c r="I140" s="3"/>
      <c r="J140" s="47"/>
      <c r="K140" s="47"/>
      <c r="L140" s="47"/>
      <c r="M140" s="47"/>
      <c r="N140" s="47"/>
      <c r="O140" s="47"/>
      <c r="P140" s="47"/>
      <c r="Q140" s="47"/>
      <c r="R140" s="47"/>
      <c r="S140" s="47"/>
      <c r="T140" s="47"/>
      <c r="U140" s="47"/>
      <c r="V140" s="47"/>
      <c r="W140" s="47"/>
      <c r="X140" s="47"/>
      <c r="Y140" s="47"/>
      <c r="Z140" s="47"/>
    </row>
    <row r="141" spans="1:26" ht="15.75" customHeight="1">
      <c r="A141" s="1"/>
      <c r="B141" s="1"/>
      <c r="C141" s="1"/>
      <c r="D141" s="1"/>
      <c r="E141" s="2"/>
      <c r="F141" s="2"/>
      <c r="G141" s="2"/>
      <c r="H141" s="2"/>
      <c r="I141" s="3"/>
      <c r="J141" s="47"/>
      <c r="K141" s="47"/>
      <c r="L141" s="47"/>
      <c r="M141" s="47"/>
      <c r="N141" s="47"/>
      <c r="O141" s="47"/>
      <c r="P141" s="47"/>
      <c r="Q141" s="47"/>
      <c r="R141" s="47"/>
      <c r="S141" s="47"/>
      <c r="T141" s="47"/>
      <c r="U141" s="47"/>
      <c r="V141" s="47"/>
      <c r="W141" s="47"/>
      <c r="X141" s="47"/>
      <c r="Y141" s="47"/>
      <c r="Z141" s="47"/>
    </row>
    <row r="142" spans="1:26" ht="15.75" customHeight="1">
      <c r="A142" s="1"/>
      <c r="B142" s="1"/>
      <c r="C142" s="1"/>
      <c r="D142" s="1"/>
      <c r="E142" s="2"/>
      <c r="F142" s="2"/>
      <c r="G142" s="2"/>
      <c r="H142" s="2"/>
      <c r="I142" s="3"/>
      <c r="J142" s="47"/>
      <c r="K142" s="47"/>
      <c r="L142" s="47"/>
      <c r="M142" s="47"/>
      <c r="N142" s="47"/>
      <c r="O142" s="47"/>
      <c r="P142" s="47"/>
      <c r="Q142" s="47"/>
      <c r="R142" s="47"/>
      <c r="S142" s="47"/>
      <c r="T142" s="47"/>
      <c r="U142" s="47"/>
      <c r="V142" s="47"/>
      <c r="W142" s="47"/>
      <c r="X142" s="47"/>
      <c r="Y142" s="47"/>
      <c r="Z142" s="47"/>
    </row>
    <row r="143" spans="1:26" ht="15.75" customHeight="1">
      <c r="A143" s="1"/>
      <c r="B143" s="1"/>
      <c r="C143" s="1"/>
      <c r="D143" s="1"/>
      <c r="E143" s="2"/>
      <c r="F143" s="2"/>
      <c r="G143" s="2"/>
      <c r="H143" s="2"/>
      <c r="I143" s="3"/>
      <c r="J143" s="47"/>
      <c r="K143" s="47"/>
      <c r="L143" s="47"/>
      <c r="M143" s="47"/>
      <c r="N143" s="47"/>
      <c r="O143" s="47"/>
      <c r="P143" s="47"/>
      <c r="Q143" s="47"/>
      <c r="R143" s="47"/>
      <c r="S143" s="47"/>
      <c r="T143" s="47"/>
      <c r="U143" s="47"/>
      <c r="V143" s="47"/>
      <c r="W143" s="47"/>
      <c r="X143" s="47"/>
      <c r="Y143" s="47"/>
      <c r="Z143" s="47"/>
    </row>
    <row r="144" spans="1:26" ht="15.75" customHeight="1">
      <c r="A144" s="1"/>
      <c r="B144" s="1"/>
      <c r="C144" s="1"/>
      <c r="D144" s="1"/>
      <c r="E144" s="2"/>
      <c r="F144" s="2"/>
      <c r="G144" s="2"/>
      <c r="H144" s="2"/>
      <c r="I144" s="3"/>
      <c r="J144" s="47"/>
      <c r="K144" s="47"/>
      <c r="L144" s="47"/>
      <c r="M144" s="47"/>
      <c r="N144" s="47"/>
      <c r="O144" s="47"/>
      <c r="P144" s="47"/>
      <c r="Q144" s="47"/>
      <c r="R144" s="47"/>
      <c r="S144" s="47"/>
      <c r="T144" s="47"/>
      <c r="U144" s="47"/>
      <c r="V144" s="47"/>
      <c r="W144" s="47"/>
      <c r="X144" s="47"/>
      <c r="Y144" s="47"/>
      <c r="Z144" s="47"/>
    </row>
    <row r="145" spans="1:26" ht="15.75" customHeight="1">
      <c r="A145" s="1"/>
      <c r="B145" s="1"/>
      <c r="C145" s="1"/>
      <c r="D145" s="1"/>
      <c r="E145" s="2"/>
      <c r="F145" s="2"/>
      <c r="G145" s="2"/>
      <c r="H145" s="2"/>
      <c r="I145" s="3"/>
      <c r="J145" s="47"/>
      <c r="K145" s="47"/>
      <c r="L145" s="47"/>
      <c r="M145" s="47"/>
      <c r="N145" s="47"/>
      <c r="O145" s="47"/>
      <c r="P145" s="47"/>
      <c r="Q145" s="47"/>
      <c r="R145" s="47"/>
      <c r="S145" s="47"/>
      <c r="T145" s="47"/>
      <c r="U145" s="47"/>
      <c r="V145" s="47"/>
      <c r="W145" s="47"/>
      <c r="X145" s="47"/>
      <c r="Y145" s="47"/>
      <c r="Z145" s="47"/>
    </row>
    <row r="146" spans="1:26" ht="15.75" customHeight="1">
      <c r="A146" s="1"/>
      <c r="B146" s="1"/>
      <c r="C146" s="1"/>
      <c r="D146" s="1"/>
      <c r="E146" s="2"/>
      <c r="F146" s="2"/>
      <c r="G146" s="2"/>
      <c r="H146" s="2"/>
      <c r="I146" s="3"/>
      <c r="J146" s="47"/>
      <c r="K146" s="47"/>
      <c r="L146" s="47"/>
      <c r="M146" s="47"/>
      <c r="N146" s="47"/>
      <c r="O146" s="47"/>
      <c r="P146" s="47"/>
      <c r="Q146" s="47"/>
      <c r="R146" s="47"/>
      <c r="S146" s="47"/>
      <c r="T146" s="47"/>
      <c r="U146" s="47"/>
      <c r="V146" s="47"/>
      <c r="W146" s="47"/>
      <c r="X146" s="47"/>
      <c r="Y146" s="47"/>
      <c r="Z146" s="47"/>
    </row>
    <row r="147" spans="1:26" ht="15.75" customHeight="1">
      <c r="A147" s="1"/>
      <c r="B147" s="1"/>
      <c r="C147" s="1"/>
      <c r="D147" s="1"/>
      <c r="E147" s="2"/>
      <c r="F147" s="2"/>
      <c r="G147" s="2"/>
      <c r="H147" s="2"/>
      <c r="I147" s="3"/>
      <c r="J147" s="47"/>
      <c r="K147" s="47"/>
      <c r="L147" s="47"/>
      <c r="M147" s="47"/>
      <c r="N147" s="47"/>
      <c r="O147" s="47"/>
      <c r="P147" s="47"/>
      <c r="Q147" s="47"/>
      <c r="R147" s="47"/>
      <c r="S147" s="47"/>
      <c r="T147" s="47"/>
      <c r="U147" s="47"/>
      <c r="V147" s="47"/>
      <c r="W147" s="47"/>
      <c r="X147" s="47"/>
      <c r="Y147" s="47"/>
      <c r="Z147" s="47"/>
    </row>
    <row r="148" spans="1:26" ht="15.75" customHeight="1">
      <c r="A148" s="1"/>
      <c r="B148" s="1"/>
      <c r="C148" s="1"/>
      <c r="D148" s="1"/>
      <c r="E148" s="2"/>
      <c r="F148" s="2"/>
      <c r="G148" s="2"/>
      <c r="H148" s="2"/>
      <c r="I148" s="3"/>
      <c r="J148" s="47"/>
      <c r="K148" s="47"/>
      <c r="L148" s="47"/>
      <c r="M148" s="47"/>
      <c r="N148" s="47"/>
      <c r="O148" s="47"/>
      <c r="P148" s="47"/>
      <c r="Q148" s="47"/>
      <c r="R148" s="47"/>
      <c r="S148" s="47"/>
      <c r="T148" s="47"/>
      <c r="U148" s="47"/>
      <c r="V148" s="47"/>
      <c r="W148" s="47"/>
      <c r="X148" s="47"/>
      <c r="Y148" s="47"/>
      <c r="Z148" s="47"/>
    </row>
    <row r="149" spans="1:26" ht="15.75" customHeight="1">
      <c r="A149" s="1"/>
      <c r="B149" s="1"/>
      <c r="C149" s="1"/>
      <c r="D149" s="1"/>
      <c r="E149" s="2"/>
      <c r="F149" s="2"/>
      <c r="G149" s="2"/>
      <c r="H149" s="2"/>
      <c r="I149" s="3"/>
      <c r="J149" s="47"/>
      <c r="K149" s="47"/>
      <c r="L149" s="47"/>
      <c r="M149" s="47"/>
      <c r="N149" s="47"/>
      <c r="O149" s="47"/>
      <c r="P149" s="47"/>
      <c r="Q149" s="47"/>
      <c r="R149" s="47"/>
      <c r="S149" s="47"/>
      <c r="T149" s="47"/>
      <c r="U149" s="47"/>
      <c r="V149" s="47"/>
      <c r="W149" s="47"/>
      <c r="X149" s="47"/>
      <c r="Y149" s="47"/>
      <c r="Z149" s="47"/>
    </row>
    <row r="150" spans="1:26" ht="15.75" customHeight="1">
      <c r="A150" s="1"/>
      <c r="B150" s="1"/>
      <c r="C150" s="1"/>
      <c r="D150" s="1"/>
      <c r="E150" s="2"/>
      <c r="F150" s="2"/>
      <c r="G150" s="2"/>
      <c r="H150" s="2"/>
      <c r="I150" s="3"/>
      <c r="J150" s="47"/>
      <c r="K150" s="47"/>
      <c r="L150" s="47"/>
      <c r="M150" s="47"/>
      <c r="N150" s="47"/>
      <c r="O150" s="47"/>
      <c r="P150" s="47"/>
      <c r="Q150" s="47"/>
      <c r="R150" s="47"/>
      <c r="S150" s="47"/>
      <c r="T150" s="47"/>
      <c r="U150" s="47"/>
      <c r="V150" s="47"/>
      <c r="W150" s="47"/>
      <c r="X150" s="47"/>
      <c r="Y150" s="47"/>
      <c r="Z150" s="47"/>
    </row>
    <row r="151" spans="1:26" ht="15.75" customHeight="1">
      <c r="A151" s="1"/>
      <c r="B151" s="1"/>
      <c r="C151" s="1"/>
      <c r="D151" s="1"/>
      <c r="E151" s="2"/>
      <c r="F151" s="2"/>
      <c r="G151" s="2"/>
      <c r="H151" s="2"/>
      <c r="I151" s="3"/>
      <c r="J151" s="47"/>
      <c r="K151" s="47"/>
      <c r="L151" s="47"/>
      <c r="M151" s="47"/>
      <c r="N151" s="47"/>
      <c r="O151" s="47"/>
      <c r="P151" s="47"/>
      <c r="Q151" s="47"/>
      <c r="R151" s="47"/>
      <c r="S151" s="47"/>
      <c r="T151" s="47"/>
      <c r="U151" s="47"/>
      <c r="V151" s="47"/>
      <c r="W151" s="47"/>
      <c r="X151" s="47"/>
      <c r="Y151" s="47"/>
      <c r="Z151" s="47"/>
    </row>
    <row r="152" spans="1:26" ht="15.75" customHeight="1">
      <c r="A152" s="1"/>
      <c r="B152" s="1"/>
      <c r="C152" s="1"/>
      <c r="D152" s="1"/>
      <c r="E152" s="2"/>
      <c r="F152" s="2"/>
      <c r="G152" s="2"/>
      <c r="H152" s="2"/>
      <c r="I152" s="3"/>
      <c r="J152" s="47"/>
      <c r="K152" s="47"/>
      <c r="L152" s="47"/>
      <c r="M152" s="47"/>
      <c r="N152" s="47"/>
      <c r="O152" s="47"/>
      <c r="P152" s="47"/>
      <c r="Q152" s="47"/>
      <c r="R152" s="47"/>
      <c r="S152" s="47"/>
      <c r="T152" s="47"/>
      <c r="U152" s="47"/>
      <c r="V152" s="47"/>
      <c r="W152" s="47"/>
      <c r="X152" s="47"/>
      <c r="Y152" s="47"/>
      <c r="Z152" s="47"/>
    </row>
    <row r="153" spans="1:26" ht="15.75" customHeight="1">
      <c r="A153" s="1"/>
      <c r="B153" s="1"/>
      <c r="C153" s="1"/>
      <c r="D153" s="1"/>
      <c r="E153" s="2"/>
      <c r="F153" s="2"/>
      <c r="G153" s="2"/>
      <c r="H153" s="2"/>
      <c r="I153" s="3"/>
      <c r="J153" s="47"/>
      <c r="K153" s="47"/>
      <c r="L153" s="47"/>
      <c r="M153" s="47"/>
      <c r="N153" s="47"/>
      <c r="O153" s="47"/>
      <c r="P153" s="47"/>
      <c r="Q153" s="47"/>
      <c r="R153" s="47"/>
      <c r="S153" s="47"/>
      <c r="T153" s="47"/>
      <c r="U153" s="47"/>
      <c r="V153" s="47"/>
      <c r="W153" s="47"/>
      <c r="X153" s="47"/>
      <c r="Y153" s="47"/>
      <c r="Z153" s="47"/>
    </row>
    <row r="154" spans="1:26" ht="15.75" customHeight="1">
      <c r="A154" s="1"/>
      <c r="B154" s="1"/>
      <c r="C154" s="1"/>
      <c r="D154" s="1"/>
      <c r="E154" s="2"/>
      <c r="F154" s="2"/>
      <c r="G154" s="2"/>
      <c r="H154" s="2"/>
      <c r="I154" s="3"/>
      <c r="J154" s="47"/>
      <c r="K154" s="47"/>
      <c r="L154" s="47"/>
      <c r="M154" s="47"/>
      <c r="N154" s="47"/>
      <c r="O154" s="47"/>
      <c r="P154" s="47"/>
      <c r="Q154" s="47"/>
      <c r="R154" s="47"/>
      <c r="S154" s="47"/>
      <c r="T154" s="47"/>
      <c r="U154" s="47"/>
      <c r="V154" s="47"/>
      <c r="W154" s="47"/>
      <c r="X154" s="47"/>
      <c r="Y154" s="47"/>
      <c r="Z154" s="47"/>
    </row>
    <row r="155" spans="1:26" ht="15.75" customHeight="1">
      <c r="A155" s="1"/>
      <c r="B155" s="1"/>
      <c r="C155" s="1"/>
      <c r="D155" s="1"/>
      <c r="E155" s="2"/>
      <c r="F155" s="2"/>
      <c r="G155" s="2"/>
      <c r="H155" s="2"/>
      <c r="I155" s="3"/>
      <c r="J155" s="47"/>
      <c r="K155" s="47"/>
      <c r="L155" s="47"/>
      <c r="M155" s="47"/>
      <c r="N155" s="47"/>
      <c r="O155" s="47"/>
      <c r="P155" s="47"/>
      <c r="Q155" s="47"/>
      <c r="R155" s="47"/>
      <c r="S155" s="47"/>
      <c r="T155" s="47"/>
      <c r="U155" s="47"/>
      <c r="V155" s="47"/>
      <c r="W155" s="47"/>
      <c r="X155" s="47"/>
      <c r="Y155" s="47"/>
      <c r="Z155" s="47"/>
    </row>
    <row r="156" spans="1:26" ht="15.75" customHeight="1">
      <c r="A156" s="1"/>
      <c r="B156" s="1"/>
      <c r="C156" s="1"/>
      <c r="D156" s="1"/>
      <c r="E156" s="2"/>
      <c r="F156" s="2"/>
      <c r="G156" s="2"/>
      <c r="H156" s="2"/>
      <c r="I156" s="3"/>
      <c r="J156" s="47"/>
      <c r="K156" s="47"/>
      <c r="L156" s="47"/>
      <c r="M156" s="47"/>
      <c r="N156" s="47"/>
      <c r="O156" s="47"/>
      <c r="P156" s="47"/>
      <c r="Q156" s="47"/>
      <c r="R156" s="47"/>
      <c r="S156" s="47"/>
      <c r="T156" s="47"/>
      <c r="U156" s="47"/>
      <c r="V156" s="47"/>
      <c r="W156" s="47"/>
      <c r="X156" s="47"/>
      <c r="Y156" s="47"/>
      <c r="Z156" s="47"/>
    </row>
    <row r="157" spans="1:26" ht="15.75" customHeight="1">
      <c r="A157" s="1"/>
      <c r="B157" s="1"/>
      <c r="C157" s="1"/>
      <c r="D157" s="1"/>
      <c r="E157" s="2"/>
      <c r="F157" s="2"/>
      <c r="G157" s="2"/>
      <c r="H157" s="2"/>
      <c r="I157" s="3"/>
      <c r="J157" s="47"/>
      <c r="K157" s="47"/>
      <c r="L157" s="47"/>
      <c r="M157" s="47"/>
      <c r="N157" s="47"/>
      <c r="O157" s="47"/>
      <c r="P157" s="47"/>
      <c r="Q157" s="47"/>
      <c r="R157" s="47"/>
      <c r="S157" s="47"/>
      <c r="T157" s="47"/>
      <c r="U157" s="47"/>
      <c r="V157" s="47"/>
      <c r="W157" s="47"/>
      <c r="X157" s="47"/>
      <c r="Y157" s="47"/>
      <c r="Z157" s="47"/>
    </row>
    <row r="158" spans="1:26" ht="15.75" customHeight="1">
      <c r="A158" s="1"/>
      <c r="B158" s="1"/>
      <c r="C158" s="1"/>
      <c r="D158" s="1"/>
      <c r="E158" s="2"/>
      <c r="F158" s="2"/>
      <c r="G158" s="2"/>
      <c r="H158" s="2"/>
      <c r="I158" s="3"/>
      <c r="J158" s="47"/>
      <c r="K158" s="47"/>
      <c r="L158" s="47"/>
      <c r="M158" s="47"/>
      <c r="N158" s="47"/>
      <c r="O158" s="47"/>
      <c r="P158" s="47"/>
      <c r="Q158" s="47"/>
      <c r="R158" s="47"/>
      <c r="S158" s="47"/>
      <c r="T158" s="47"/>
      <c r="U158" s="47"/>
      <c r="V158" s="47"/>
      <c r="W158" s="47"/>
      <c r="X158" s="47"/>
      <c r="Y158" s="47"/>
      <c r="Z158" s="47"/>
    </row>
    <row r="159" spans="1:26" ht="15.75" customHeight="1">
      <c r="A159" s="1"/>
      <c r="B159" s="1"/>
      <c r="C159" s="1"/>
      <c r="D159" s="1"/>
      <c r="E159" s="2"/>
      <c r="F159" s="2"/>
      <c r="G159" s="2"/>
      <c r="H159" s="2"/>
      <c r="I159" s="3"/>
      <c r="J159" s="47"/>
      <c r="K159" s="47"/>
      <c r="L159" s="47"/>
      <c r="M159" s="47"/>
      <c r="N159" s="47"/>
      <c r="O159" s="47"/>
      <c r="P159" s="47"/>
      <c r="Q159" s="47"/>
      <c r="R159" s="47"/>
      <c r="S159" s="47"/>
      <c r="T159" s="47"/>
      <c r="U159" s="47"/>
      <c r="V159" s="47"/>
      <c r="W159" s="47"/>
      <c r="X159" s="47"/>
      <c r="Y159" s="47"/>
      <c r="Z159" s="47"/>
    </row>
    <row r="160" spans="1:26" ht="15.75" customHeight="1">
      <c r="A160" s="1"/>
      <c r="B160" s="1"/>
      <c r="C160" s="1"/>
      <c r="D160" s="1"/>
      <c r="E160" s="2"/>
      <c r="F160" s="2"/>
      <c r="G160" s="2"/>
      <c r="H160" s="2"/>
      <c r="I160" s="3"/>
      <c r="J160" s="47"/>
      <c r="K160" s="47"/>
      <c r="L160" s="47"/>
      <c r="M160" s="47"/>
      <c r="N160" s="47"/>
      <c r="O160" s="47"/>
      <c r="P160" s="47"/>
      <c r="Q160" s="47"/>
      <c r="R160" s="47"/>
      <c r="S160" s="47"/>
      <c r="T160" s="47"/>
      <c r="U160" s="47"/>
      <c r="V160" s="47"/>
      <c r="W160" s="47"/>
      <c r="X160" s="47"/>
      <c r="Y160" s="47"/>
      <c r="Z160" s="47"/>
    </row>
    <row r="161" spans="1:26" ht="15.75" customHeight="1">
      <c r="A161" s="1"/>
      <c r="B161" s="1"/>
      <c r="C161" s="1"/>
      <c r="D161" s="1"/>
      <c r="E161" s="2"/>
      <c r="F161" s="2"/>
      <c r="G161" s="2"/>
      <c r="H161" s="2"/>
      <c r="I161" s="3"/>
      <c r="J161" s="47"/>
      <c r="K161" s="47"/>
      <c r="L161" s="47"/>
      <c r="M161" s="47"/>
      <c r="N161" s="47"/>
      <c r="O161" s="47"/>
      <c r="P161" s="47"/>
      <c r="Q161" s="47"/>
      <c r="R161" s="47"/>
      <c r="S161" s="47"/>
      <c r="T161" s="47"/>
      <c r="U161" s="47"/>
      <c r="V161" s="47"/>
      <c r="W161" s="47"/>
      <c r="X161" s="47"/>
      <c r="Y161" s="47"/>
      <c r="Z161" s="47"/>
    </row>
    <row r="162" spans="1:26" ht="15.75" customHeight="1">
      <c r="A162" s="1"/>
      <c r="B162" s="1"/>
      <c r="C162" s="1"/>
      <c r="D162" s="1"/>
      <c r="E162" s="2"/>
      <c r="F162" s="2"/>
      <c r="G162" s="2"/>
      <c r="H162" s="2"/>
      <c r="I162" s="3"/>
      <c r="J162" s="47"/>
      <c r="K162" s="47"/>
      <c r="L162" s="47"/>
      <c r="M162" s="47"/>
      <c r="N162" s="47"/>
      <c r="O162" s="47"/>
      <c r="P162" s="47"/>
      <c r="Q162" s="47"/>
      <c r="R162" s="47"/>
      <c r="S162" s="47"/>
      <c r="T162" s="47"/>
      <c r="U162" s="47"/>
      <c r="V162" s="47"/>
      <c r="W162" s="47"/>
      <c r="X162" s="47"/>
      <c r="Y162" s="47"/>
      <c r="Z162" s="47"/>
    </row>
    <row r="163" spans="1:26" ht="15.75" customHeight="1">
      <c r="A163" s="1"/>
      <c r="B163" s="1"/>
      <c r="C163" s="1"/>
      <c r="D163" s="1"/>
      <c r="E163" s="2"/>
      <c r="F163" s="2"/>
      <c r="G163" s="2"/>
      <c r="H163" s="2"/>
      <c r="I163" s="3"/>
      <c r="J163" s="47"/>
      <c r="K163" s="47"/>
      <c r="L163" s="47"/>
      <c r="M163" s="47"/>
      <c r="N163" s="47"/>
      <c r="O163" s="47"/>
      <c r="P163" s="47"/>
      <c r="Q163" s="47"/>
      <c r="R163" s="47"/>
      <c r="S163" s="47"/>
      <c r="T163" s="47"/>
      <c r="U163" s="47"/>
      <c r="V163" s="47"/>
      <c r="W163" s="47"/>
      <c r="X163" s="47"/>
      <c r="Y163" s="47"/>
      <c r="Z163" s="47"/>
    </row>
    <row r="164" spans="1:26" ht="15.75" customHeight="1">
      <c r="A164" s="1"/>
      <c r="B164" s="1"/>
      <c r="C164" s="1"/>
      <c r="D164" s="1"/>
      <c r="E164" s="2"/>
      <c r="F164" s="2"/>
      <c r="G164" s="2"/>
      <c r="H164" s="2"/>
      <c r="I164" s="3"/>
      <c r="J164" s="47"/>
      <c r="K164" s="47"/>
      <c r="L164" s="47"/>
      <c r="M164" s="47"/>
      <c r="N164" s="47"/>
      <c r="O164" s="47"/>
      <c r="P164" s="47"/>
      <c r="Q164" s="47"/>
      <c r="R164" s="47"/>
      <c r="S164" s="47"/>
      <c r="T164" s="47"/>
      <c r="U164" s="47"/>
      <c r="V164" s="47"/>
      <c r="W164" s="47"/>
      <c r="X164" s="47"/>
      <c r="Y164" s="47"/>
      <c r="Z164" s="47"/>
    </row>
    <row r="165" spans="1:26" ht="15.75" customHeight="1">
      <c r="A165" s="1"/>
      <c r="B165" s="1"/>
      <c r="C165" s="1"/>
      <c r="D165" s="1"/>
      <c r="E165" s="2"/>
      <c r="F165" s="2"/>
      <c r="G165" s="2"/>
      <c r="H165" s="2"/>
      <c r="I165" s="3"/>
      <c r="J165" s="47"/>
      <c r="K165" s="47"/>
      <c r="L165" s="47"/>
      <c r="M165" s="47"/>
      <c r="N165" s="47"/>
      <c r="O165" s="47"/>
      <c r="P165" s="47"/>
      <c r="Q165" s="47"/>
      <c r="R165" s="47"/>
      <c r="S165" s="47"/>
      <c r="T165" s="47"/>
      <c r="U165" s="47"/>
      <c r="V165" s="47"/>
      <c r="W165" s="47"/>
      <c r="X165" s="47"/>
      <c r="Y165" s="47"/>
      <c r="Z165" s="47"/>
    </row>
    <row r="166" spans="1:26" ht="15.75" customHeight="1">
      <c r="A166" s="1"/>
      <c r="B166" s="1"/>
      <c r="C166" s="1"/>
      <c r="D166" s="1"/>
      <c r="E166" s="2"/>
      <c r="F166" s="2"/>
      <c r="G166" s="2"/>
      <c r="H166" s="2"/>
      <c r="I166" s="3"/>
      <c r="J166" s="47"/>
      <c r="K166" s="47"/>
      <c r="L166" s="47"/>
      <c r="M166" s="47"/>
      <c r="N166" s="47"/>
      <c r="O166" s="47"/>
      <c r="P166" s="47"/>
      <c r="Q166" s="47"/>
      <c r="R166" s="47"/>
      <c r="S166" s="47"/>
      <c r="T166" s="47"/>
      <c r="U166" s="47"/>
      <c r="V166" s="47"/>
      <c r="W166" s="47"/>
      <c r="X166" s="47"/>
      <c r="Y166" s="47"/>
      <c r="Z166" s="47"/>
    </row>
    <row r="167" spans="1:26" ht="15.75" customHeight="1">
      <c r="A167" s="1"/>
      <c r="B167" s="1"/>
      <c r="C167" s="1"/>
      <c r="D167" s="1"/>
      <c r="E167" s="2"/>
      <c r="F167" s="2"/>
      <c r="G167" s="2"/>
      <c r="H167" s="2"/>
      <c r="I167" s="3"/>
      <c r="J167" s="47"/>
      <c r="K167" s="47"/>
      <c r="L167" s="47"/>
      <c r="M167" s="47"/>
      <c r="N167" s="47"/>
      <c r="O167" s="47"/>
      <c r="P167" s="47"/>
      <c r="Q167" s="47"/>
      <c r="R167" s="47"/>
      <c r="S167" s="47"/>
      <c r="T167" s="47"/>
      <c r="U167" s="47"/>
      <c r="V167" s="47"/>
      <c r="W167" s="47"/>
      <c r="X167" s="47"/>
      <c r="Y167" s="47"/>
      <c r="Z167" s="47"/>
    </row>
    <row r="168" spans="1:26" ht="15.75" customHeight="1">
      <c r="A168" s="1"/>
      <c r="B168" s="1"/>
      <c r="C168" s="1"/>
      <c r="D168" s="1"/>
      <c r="E168" s="2"/>
      <c r="F168" s="2"/>
      <c r="G168" s="2"/>
      <c r="H168" s="2"/>
      <c r="I168" s="3"/>
      <c r="J168" s="47"/>
      <c r="K168" s="47"/>
      <c r="L168" s="47"/>
      <c r="M168" s="47"/>
      <c r="N168" s="47"/>
      <c r="O168" s="47"/>
      <c r="P168" s="47"/>
      <c r="Q168" s="47"/>
      <c r="R168" s="47"/>
      <c r="S168" s="47"/>
      <c r="T168" s="47"/>
      <c r="U168" s="47"/>
      <c r="V168" s="47"/>
      <c r="W168" s="47"/>
      <c r="X168" s="47"/>
      <c r="Y168" s="47"/>
      <c r="Z168" s="47"/>
    </row>
    <row r="169" spans="1:26" ht="15.75" customHeight="1">
      <c r="A169" s="1"/>
      <c r="B169" s="1"/>
      <c r="C169" s="1"/>
      <c r="D169" s="1"/>
      <c r="E169" s="2"/>
      <c r="F169" s="2"/>
      <c r="G169" s="2"/>
      <c r="H169" s="2"/>
      <c r="I169" s="3"/>
      <c r="J169" s="47"/>
      <c r="K169" s="47"/>
      <c r="L169" s="47"/>
      <c r="M169" s="47"/>
      <c r="N169" s="47"/>
      <c r="O169" s="47"/>
      <c r="P169" s="47"/>
      <c r="Q169" s="47"/>
      <c r="R169" s="47"/>
      <c r="S169" s="47"/>
      <c r="T169" s="47"/>
      <c r="U169" s="47"/>
      <c r="V169" s="47"/>
      <c r="W169" s="47"/>
      <c r="X169" s="47"/>
      <c r="Y169" s="47"/>
      <c r="Z169" s="47"/>
    </row>
    <row r="170" spans="1:26" ht="15.75" customHeight="1">
      <c r="A170" s="1"/>
      <c r="B170" s="1"/>
      <c r="C170" s="1"/>
      <c r="D170" s="1"/>
      <c r="E170" s="2"/>
      <c r="F170" s="2"/>
      <c r="G170" s="2"/>
      <c r="H170" s="2"/>
      <c r="I170" s="3"/>
      <c r="J170" s="47"/>
      <c r="K170" s="47"/>
      <c r="L170" s="47"/>
      <c r="M170" s="47"/>
      <c r="N170" s="47"/>
      <c r="O170" s="47"/>
      <c r="P170" s="47"/>
      <c r="Q170" s="47"/>
      <c r="R170" s="47"/>
      <c r="S170" s="47"/>
      <c r="T170" s="47"/>
      <c r="U170" s="47"/>
      <c r="V170" s="47"/>
      <c r="W170" s="47"/>
      <c r="X170" s="47"/>
      <c r="Y170" s="47"/>
      <c r="Z170" s="47"/>
    </row>
    <row r="171" spans="1:26" ht="15.75" customHeight="1">
      <c r="A171" s="1"/>
      <c r="B171" s="1"/>
      <c r="C171" s="1"/>
      <c r="D171" s="1"/>
      <c r="E171" s="2"/>
      <c r="F171" s="2"/>
      <c r="G171" s="2"/>
      <c r="H171" s="2"/>
      <c r="I171" s="3"/>
      <c r="J171" s="47"/>
      <c r="K171" s="47"/>
      <c r="L171" s="47"/>
      <c r="M171" s="47"/>
      <c r="N171" s="47"/>
      <c r="O171" s="47"/>
      <c r="P171" s="47"/>
      <c r="Q171" s="47"/>
      <c r="R171" s="47"/>
      <c r="S171" s="47"/>
      <c r="T171" s="47"/>
      <c r="U171" s="47"/>
      <c r="V171" s="47"/>
      <c r="W171" s="47"/>
      <c r="X171" s="47"/>
      <c r="Y171" s="47"/>
      <c r="Z171" s="47"/>
    </row>
    <row r="172" spans="1:26" ht="15.75" customHeight="1">
      <c r="A172" s="1"/>
      <c r="B172" s="1"/>
      <c r="C172" s="1"/>
      <c r="D172" s="1"/>
      <c r="E172" s="2"/>
      <c r="F172" s="2"/>
      <c r="G172" s="2"/>
      <c r="H172" s="2"/>
      <c r="I172" s="3"/>
      <c r="J172" s="47"/>
      <c r="K172" s="47"/>
      <c r="L172" s="47"/>
      <c r="M172" s="47"/>
      <c r="N172" s="47"/>
      <c r="O172" s="47"/>
      <c r="P172" s="47"/>
      <c r="Q172" s="47"/>
      <c r="R172" s="47"/>
      <c r="S172" s="47"/>
      <c r="T172" s="47"/>
      <c r="U172" s="47"/>
      <c r="V172" s="47"/>
      <c r="W172" s="47"/>
      <c r="X172" s="47"/>
      <c r="Y172" s="47"/>
      <c r="Z172" s="47"/>
    </row>
    <row r="173" spans="1:26" ht="15.75" customHeight="1">
      <c r="A173" s="1"/>
      <c r="B173" s="1"/>
      <c r="C173" s="1"/>
      <c r="D173" s="1"/>
      <c r="E173" s="2"/>
      <c r="F173" s="2"/>
      <c r="G173" s="2"/>
      <c r="H173" s="2"/>
      <c r="I173" s="3"/>
      <c r="J173" s="47"/>
      <c r="K173" s="47"/>
      <c r="L173" s="47"/>
      <c r="M173" s="47"/>
      <c r="N173" s="47"/>
      <c r="O173" s="47"/>
      <c r="P173" s="47"/>
      <c r="Q173" s="47"/>
      <c r="R173" s="47"/>
      <c r="S173" s="47"/>
      <c r="T173" s="47"/>
      <c r="U173" s="47"/>
      <c r="V173" s="47"/>
      <c r="W173" s="47"/>
      <c r="X173" s="47"/>
      <c r="Y173" s="47"/>
      <c r="Z173" s="47"/>
    </row>
    <row r="174" spans="1:26" ht="15.75" customHeight="1">
      <c r="A174" s="1"/>
      <c r="B174" s="1"/>
      <c r="C174" s="1"/>
      <c r="D174" s="1"/>
      <c r="E174" s="2"/>
      <c r="F174" s="2"/>
      <c r="G174" s="2"/>
      <c r="H174" s="2"/>
      <c r="I174" s="3"/>
      <c r="J174" s="47"/>
      <c r="K174" s="47"/>
      <c r="L174" s="47"/>
      <c r="M174" s="47"/>
      <c r="N174" s="47"/>
      <c r="O174" s="47"/>
      <c r="P174" s="47"/>
      <c r="Q174" s="47"/>
      <c r="R174" s="47"/>
      <c r="S174" s="47"/>
      <c r="T174" s="47"/>
      <c r="U174" s="47"/>
      <c r="V174" s="47"/>
      <c r="W174" s="47"/>
      <c r="X174" s="47"/>
      <c r="Y174" s="47"/>
      <c r="Z174" s="47"/>
    </row>
    <row r="175" spans="1:26" ht="15.75" customHeight="1">
      <c r="A175" s="1"/>
      <c r="B175" s="1"/>
      <c r="C175" s="1"/>
      <c r="D175" s="1"/>
      <c r="E175" s="2"/>
      <c r="F175" s="2"/>
      <c r="G175" s="2"/>
      <c r="H175" s="2"/>
      <c r="I175" s="3"/>
      <c r="J175" s="47"/>
      <c r="K175" s="47"/>
      <c r="L175" s="47"/>
      <c r="M175" s="47"/>
      <c r="N175" s="47"/>
      <c r="O175" s="47"/>
      <c r="P175" s="47"/>
      <c r="Q175" s="47"/>
      <c r="R175" s="47"/>
      <c r="S175" s="47"/>
      <c r="T175" s="47"/>
      <c r="U175" s="47"/>
      <c r="V175" s="47"/>
      <c r="W175" s="47"/>
      <c r="X175" s="47"/>
      <c r="Y175" s="47"/>
      <c r="Z175" s="47"/>
    </row>
    <row r="176" spans="1:26" ht="15.75" customHeight="1">
      <c r="A176" s="1"/>
      <c r="B176" s="1"/>
      <c r="C176" s="1"/>
      <c r="D176" s="1"/>
      <c r="E176" s="2"/>
      <c r="F176" s="2"/>
      <c r="G176" s="2"/>
      <c r="H176" s="2"/>
      <c r="I176" s="3"/>
      <c r="J176" s="47"/>
      <c r="K176" s="47"/>
      <c r="L176" s="47"/>
      <c r="M176" s="47"/>
      <c r="N176" s="47"/>
      <c r="O176" s="47"/>
      <c r="P176" s="47"/>
      <c r="Q176" s="47"/>
      <c r="R176" s="47"/>
      <c r="S176" s="47"/>
      <c r="T176" s="47"/>
      <c r="U176" s="47"/>
      <c r="V176" s="47"/>
      <c r="W176" s="47"/>
      <c r="X176" s="47"/>
      <c r="Y176" s="47"/>
      <c r="Z176" s="47"/>
    </row>
    <row r="177" spans="1:26" ht="15.75" customHeight="1">
      <c r="A177" s="1"/>
      <c r="B177" s="1"/>
      <c r="C177" s="1"/>
      <c r="D177" s="1"/>
      <c r="E177" s="2"/>
      <c r="F177" s="2"/>
      <c r="G177" s="2"/>
      <c r="H177" s="2"/>
      <c r="I177" s="3"/>
      <c r="J177" s="47"/>
      <c r="K177" s="47"/>
      <c r="L177" s="47"/>
      <c r="M177" s="47"/>
      <c r="N177" s="47"/>
      <c r="O177" s="47"/>
      <c r="P177" s="47"/>
      <c r="Q177" s="47"/>
      <c r="R177" s="47"/>
      <c r="S177" s="47"/>
      <c r="T177" s="47"/>
      <c r="U177" s="47"/>
      <c r="V177" s="47"/>
      <c r="W177" s="47"/>
      <c r="X177" s="47"/>
      <c r="Y177" s="47"/>
      <c r="Z177" s="47"/>
    </row>
    <row r="178" spans="1:26" ht="15.75" customHeight="1">
      <c r="A178" s="1"/>
      <c r="B178" s="1"/>
      <c r="C178" s="1"/>
      <c r="D178" s="1"/>
      <c r="E178" s="2"/>
      <c r="F178" s="2"/>
      <c r="G178" s="2"/>
      <c r="H178" s="2"/>
      <c r="I178" s="3"/>
      <c r="J178" s="47"/>
      <c r="K178" s="47"/>
      <c r="L178" s="47"/>
      <c r="M178" s="47"/>
      <c r="N178" s="47"/>
      <c r="O178" s="47"/>
      <c r="P178" s="47"/>
      <c r="Q178" s="47"/>
      <c r="R178" s="47"/>
      <c r="S178" s="47"/>
      <c r="T178" s="47"/>
      <c r="U178" s="47"/>
      <c r="V178" s="47"/>
      <c r="W178" s="47"/>
      <c r="X178" s="47"/>
      <c r="Y178" s="47"/>
      <c r="Z178" s="47"/>
    </row>
    <row r="179" spans="1:26" ht="15.75" customHeight="1">
      <c r="A179" s="1"/>
      <c r="B179" s="1"/>
      <c r="C179" s="1"/>
      <c r="D179" s="1"/>
      <c r="E179" s="2"/>
      <c r="F179" s="2"/>
      <c r="G179" s="2"/>
      <c r="H179" s="2"/>
      <c r="I179" s="3"/>
      <c r="J179" s="47"/>
      <c r="K179" s="47"/>
      <c r="L179" s="47"/>
      <c r="M179" s="47"/>
      <c r="N179" s="47"/>
      <c r="O179" s="47"/>
      <c r="P179" s="47"/>
      <c r="Q179" s="47"/>
      <c r="R179" s="47"/>
      <c r="S179" s="47"/>
      <c r="T179" s="47"/>
      <c r="U179" s="47"/>
      <c r="V179" s="47"/>
      <c r="W179" s="47"/>
      <c r="X179" s="47"/>
      <c r="Y179" s="47"/>
      <c r="Z179" s="47"/>
    </row>
    <row r="180" spans="1:26" ht="15.75" customHeight="1">
      <c r="A180" s="1"/>
      <c r="B180" s="1"/>
      <c r="C180" s="1"/>
      <c r="D180" s="1"/>
      <c r="E180" s="2"/>
      <c r="F180" s="2"/>
      <c r="G180" s="2"/>
      <c r="H180" s="2"/>
      <c r="I180" s="3"/>
      <c r="J180" s="47"/>
      <c r="K180" s="47"/>
      <c r="L180" s="47"/>
      <c r="M180" s="47"/>
      <c r="N180" s="47"/>
      <c r="O180" s="47"/>
      <c r="P180" s="47"/>
      <c r="Q180" s="47"/>
      <c r="R180" s="47"/>
      <c r="S180" s="47"/>
      <c r="T180" s="47"/>
      <c r="U180" s="47"/>
      <c r="V180" s="47"/>
      <c r="W180" s="47"/>
      <c r="X180" s="47"/>
      <c r="Y180" s="47"/>
      <c r="Z180" s="47"/>
    </row>
    <row r="181" spans="1:26" ht="15.75" customHeight="1">
      <c r="A181" s="1"/>
      <c r="B181" s="1"/>
      <c r="C181" s="1"/>
      <c r="D181" s="1"/>
      <c r="E181" s="2"/>
      <c r="F181" s="2"/>
      <c r="G181" s="2"/>
      <c r="H181" s="2"/>
      <c r="I181" s="3"/>
      <c r="J181" s="47"/>
      <c r="K181" s="47"/>
      <c r="L181" s="47"/>
      <c r="M181" s="47"/>
      <c r="N181" s="47"/>
      <c r="O181" s="47"/>
      <c r="P181" s="47"/>
      <c r="Q181" s="47"/>
      <c r="R181" s="47"/>
      <c r="S181" s="47"/>
      <c r="T181" s="47"/>
      <c r="U181" s="47"/>
      <c r="V181" s="47"/>
      <c r="W181" s="47"/>
      <c r="X181" s="47"/>
      <c r="Y181" s="47"/>
      <c r="Z181" s="47"/>
    </row>
    <row r="182" spans="1:26" ht="15.75" customHeight="1">
      <c r="A182" s="1"/>
      <c r="B182" s="1"/>
      <c r="C182" s="1"/>
      <c r="D182" s="1"/>
      <c r="E182" s="2"/>
      <c r="F182" s="2"/>
      <c r="G182" s="2"/>
      <c r="H182" s="2"/>
      <c r="I182" s="3"/>
      <c r="J182" s="47"/>
      <c r="K182" s="47"/>
      <c r="L182" s="47"/>
      <c r="M182" s="47"/>
      <c r="N182" s="47"/>
      <c r="O182" s="47"/>
      <c r="P182" s="47"/>
      <c r="Q182" s="47"/>
      <c r="R182" s="47"/>
      <c r="S182" s="47"/>
      <c r="T182" s="47"/>
      <c r="U182" s="47"/>
      <c r="V182" s="47"/>
      <c r="W182" s="47"/>
      <c r="X182" s="47"/>
      <c r="Y182" s="47"/>
      <c r="Z182" s="47"/>
    </row>
    <row r="183" spans="1:26" ht="15.75" customHeight="1">
      <c r="A183" s="1"/>
      <c r="B183" s="1"/>
      <c r="C183" s="1"/>
      <c r="D183" s="1"/>
      <c r="E183" s="2"/>
      <c r="F183" s="2"/>
      <c r="G183" s="2"/>
      <c r="H183" s="2"/>
      <c r="I183" s="3"/>
      <c r="J183" s="47"/>
      <c r="K183" s="47"/>
      <c r="L183" s="47"/>
      <c r="M183" s="47"/>
      <c r="N183" s="47"/>
      <c r="O183" s="47"/>
      <c r="P183" s="47"/>
      <c r="Q183" s="47"/>
      <c r="R183" s="47"/>
      <c r="S183" s="47"/>
      <c r="T183" s="47"/>
      <c r="U183" s="47"/>
      <c r="V183" s="47"/>
      <c r="W183" s="47"/>
      <c r="X183" s="47"/>
      <c r="Y183" s="47"/>
      <c r="Z183" s="47"/>
    </row>
    <row r="184" spans="1:26" ht="15.75" customHeight="1">
      <c r="A184" s="1"/>
      <c r="B184" s="1"/>
      <c r="C184" s="1"/>
      <c r="D184" s="1"/>
      <c r="E184" s="2"/>
      <c r="F184" s="2"/>
      <c r="G184" s="2"/>
      <c r="H184" s="2"/>
      <c r="I184" s="3"/>
      <c r="J184" s="47"/>
      <c r="K184" s="47"/>
      <c r="L184" s="47"/>
      <c r="M184" s="47"/>
      <c r="N184" s="47"/>
      <c r="O184" s="47"/>
      <c r="P184" s="47"/>
      <c r="Q184" s="47"/>
      <c r="R184" s="47"/>
      <c r="S184" s="47"/>
      <c r="T184" s="47"/>
      <c r="U184" s="47"/>
      <c r="V184" s="47"/>
      <c r="W184" s="47"/>
      <c r="X184" s="47"/>
      <c r="Y184" s="47"/>
      <c r="Z184" s="47"/>
    </row>
    <row r="185" spans="1:26" ht="15.75" customHeight="1">
      <c r="A185" s="1"/>
      <c r="B185" s="1"/>
      <c r="C185" s="1"/>
      <c r="D185" s="1"/>
      <c r="E185" s="2"/>
      <c r="F185" s="2"/>
      <c r="G185" s="2"/>
      <c r="H185" s="2"/>
      <c r="I185" s="3"/>
      <c r="J185" s="47"/>
      <c r="K185" s="47"/>
      <c r="L185" s="47"/>
      <c r="M185" s="47"/>
      <c r="N185" s="47"/>
      <c r="O185" s="47"/>
      <c r="P185" s="47"/>
      <c r="Q185" s="47"/>
      <c r="R185" s="47"/>
      <c r="S185" s="47"/>
      <c r="T185" s="47"/>
      <c r="U185" s="47"/>
      <c r="V185" s="47"/>
      <c r="W185" s="47"/>
      <c r="X185" s="47"/>
      <c r="Y185" s="47"/>
      <c r="Z185" s="47"/>
    </row>
    <row r="186" spans="1:26" ht="15.75" customHeight="1">
      <c r="A186" s="1"/>
      <c r="B186" s="1"/>
      <c r="C186" s="1"/>
      <c r="D186" s="1"/>
      <c r="E186" s="2"/>
      <c r="F186" s="2"/>
      <c r="G186" s="2"/>
      <c r="H186" s="2"/>
      <c r="I186" s="3"/>
      <c r="J186" s="47"/>
      <c r="K186" s="47"/>
      <c r="L186" s="47"/>
      <c r="M186" s="47"/>
      <c r="N186" s="47"/>
      <c r="O186" s="47"/>
      <c r="P186" s="47"/>
      <c r="Q186" s="47"/>
      <c r="R186" s="47"/>
      <c r="S186" s="47"/>
      <c r="T186" s="47"/>
      <c r="U186" s="47"/>
      <c r="V186" s="47"/>
      <c r="W186" s="47"/>
      <c r="X186" s="47"/>
      <c r="Y186" s="47"/>
      <c r="Z186" s="47"/>
    </row>
    <row r="187" spans="1:26" ht="15.75" customHeight="1">
      <c r="A187" s="1"/>
      <c r="B187" s="1"/>
      <c r="C187" s="1"/>
      <c r="D187" s="1"/>
      <c r="E187" s="2"/>
      <c r="F187" s="2"/>
      <c r="G187" s="2"/>
      <c r="H187" s="2"/>
      <c r="I187" s="3"/>
      <c r="J187" s="47"/>
      <c r="K187" s="47"/>
      <c r="L187" s="47"/>
      <c r="M187" s="47"/>
      <c r="N187" s="47"/>
      <c r="O187" s="47"/>
      <c r="P187" s="47"/>
      <c r="Q187" s="47"/>
      <c r="R187" s="47"/>
      <c r="S187" s="47"/>
      <c r="T187" s="47"/>
      <c r="U187" s="47"/>
      <c r="V187" s="47"/>
      <c r="W187" s="47"/>
      <c r="X187" s="47"/>
      <c r="Y187" s="47"/>
      <c r="Z187" s="47"/>
    </row>
    <row r="188" spans="1:26" ht="15.75" customHeight="1">
      <c r="A188" s="1"/>
      <c r="B188" s="1"/>
      <c r="C188" s="1"/>
      <c r="D188" s="1"/>
      <c r="E188" s="2"/>
      <c r="F188" s="2"/>
      <c r="G188" s="2"/>
      <c r="H188" s="2"/>
      <c r="I188" s="3"/>
      <c r="J188" s="47"/>
      <c r="K188" s="47"/>
      <c r="L188" s="47"/>
      <c r="M188" s="47"/>
      <c r="N188" s="47"/>
      <c r="O188" s="47"/>
      <c r="P188" s="47"/>
      <c r="Q188" s="47"/>
      <c r="R188" s="47"/>
      <c r="S188" s="47"/>
      <c r="T188" s="47"/>
      <c r="U188" s="47"/>
      <c r="V188" s="47"/>
      <c r="W188" s="47"/>
      <c r="X188" s="47"/>
      <c r="Y188" s="47"/>
      <c r="Z188" s="47"/>
    </row>
    <row r="189" spans="1:26" ht="15.75" customHeight="1">
      <c r="A189" s="1"/>
      <c r="B189" s="1"/>
      <c r="C189" s="1"/>
      <c r="D189" s="1"/>
      <c r="E189" s="2"/>
      <c r="F189" s="2"/>
      <c r="G189" s="2"/>
      <c r="H189" s="2"/>
      <c r="I189" s="3"/>
      <c r="J189" s="47"/>
      <c r="K189" s="47"/>
      <c r="L189" s="47"/>
      <c r="M189" s="47"/>
      <c r="N189" s="47"/>
      <c r="O189" s="47"/>
      <c r="P189" s="47"/>
      <c r="Q189" s="47"/>
      <c r="R189" s="47"/>
      <c r="S189" s="47"/>
      <c r="T189" s="47"/>
      <c r="U189" s="47"/>
      <c r="V189" s="47"/>
      <c r="W189" s="47"/>
      <c r="X189" s="47"/>
      <c r="Y189" s="47"/>
      <c r="Z189" s="47"/>
    </row>
    <row r="190" spans="1:26" ht="15.75" customHeight="1">
      <c r="A190" s="1"/>
      <c r="B190" s="1"/>
      <c r="C190" s="1"/>
      <c r="D190" s="1"/>
      <c r="E190" s="2"/>
      <c r="F190" s="2"/>
      <c r="G190" s="2"/>
      <c r="H190" s="2"/>
      <c r="I190" s="3"/>
      <c r="J190" s="47"/>
      <c r="K190" s="47"/>
      <c r="L190" s="47"/>
      <c r="M190" s="47"/>
      <c r="N190" s="47"/>
      <c r="O190" s="47"/>
      <c r="P190" s="47"/>
      <c r="Q190" s="47"/>
      <c r="R190" s="47"/>
      <c r="S190" s="47"/>
      <c r="T190" s="47"/>
      <c r="U190" s="47"/>
      <c r="V190" s="47"/>
      <c r="W190" s="47"/>
      <c r="X190" s="47"/>
      <c r="Y190" s="47"/>
      <c r="Z190" s="47"/>
    </row>
    <row r="191" spans="1:26" ht="15.75" customHeight="1">
      <c r="A191" s="1"/>
      <c r="B191" s="1"/>
      <c r="C191" s="1"/>
      <c r="D191" s="1"/>
      <c r="E191" s="2"/>
      <c r="F191" s="2"/>
      <c r="G191" s="2"/>
      <c r="H191" s="2"/>
      <c r="I191" s="3"/>
      <c r="J191" s="47"/>
      <c r="K191" s="47"/>
      <c r="L191" s="47"/>
      <c r="M191" s="47"/>
      <c r="N191" s="47"/>
      <c r="O191" s="47"/>
      <c r="P191" s="47"/>
      <c r="Q191" s="47"/>
      <c r="R191" s="47"/>
      <c r="S191" s="47"/>
      <c r="T191" s="47"/>
      <c r="U191" s="47"/>
      <c r="V191" s="47"/>
      <c r="W191" s="47"/>
      <c r="X191" s="47"/>
      <c r="Y191" s="47"/>
      <c r="Z191" s="47"/>
    </row>
    <row r="192" spans="1:26" ht="15.75" customHeight="1">
      <c r="A192" s="1"/>
      <c r="B192" s="1"/>
      <c r="C192" s="1"/>
      <c r="D192" s="1"/>
      <c r="E192" s="2"/>
      <c r="F192" s="2"/>
      <c r="G192" s="2"/>
      <c r="H192" s="2"/>
      <c r="I192" s="3"/>
      <c r="J192" s="47"/>
      <c r="K192" s="47"/>
      <c r="L192" s="47"/>
      <c r="M192" s="47"/>
      <c r="N192" s="47"/>
      <c r="O192" s="47"/>
      <c r="P192" s="47"/>
      <c r="Q192" s="47"/>
      <c r="R192" s="47"/>
      <c r="S192" s="47"/>
      <c r="T192" s="47"/>
      <c r="U192" s="47"/>
      <c r="V192" s="47"/>
      <c r="W192" s="47"/>
      <c r="X192" s="47"/>
      <c r="Y192" s="47"/>
      <c r="Z192" s="47"/>
    </row>
    <row r="193" spans="1:26" ht="15.75" customHeight="1">
      <c r="A193" s="1"/>
      <c r="B193" s="1"/>
      <c r="C193" s="1"/>
      <c r="D193" s="1"/>
      <c r="E193" s="2"/>
      <c r="F193" s="2"/>
      <c r="G193" s="2"/>
      <c r="H193" s="2"/>
      <c r="I193" s="3"/>
      <c r="J193" s="47"/>
      <c r="K193" s="47"/>
      <c r="L193" s="47"/>
      <c r="M193" s="47"/>
      <c r="N193" s="47"/>
      <c r="O193" s="47"/>
      <c r="P193" s="47"/>
      <c r="Q193" s="47"/>
      <c r="R193" s="47"/>
      <c r="S193" s="47"/>
      <c r="T193" s="47"/>
      <c r="U193" s="47"/>
      <c r="V193" s="47"/>
      <c r="W193" s="47"/>
      <c r="X193" s="47"/>
      <c r="Y193" s="47"/>
      <c r="Z193" s="47"/>
    </row>
    <row r="194" spans="1:26" ht="15.75" customHeight="1">
      <c r="A194" s="1"/>
      <c r="B194" s="1"/>
      <c r="C194" s="1"/>
      <c r="D194" s="1"/>
      <c r="E194" s="2"/>
      <c r="F194" s="2"/>
      <c r="G194" s="2"/>
      <c r="H194" s="2"/>
      <c r="I194" s="3"/>
      <c r="J194" s="47"/>
      <c r="K194" s="47"/>
      <c r="L194" s="47"/>
      <c r="M194" s="47"/>
      <c r="N194" s="47"/>
      <c r="O194" s="47"/>
      <c r="P194" s="47"/>
      <c r="Q194" s="47"/>
      <c r="R194" s="47"/>
      <c r="S194" s="47"/>
      <c r="T194" s="47"/>
      <c r="U194" s="47"/>
      <c r="V194" s="47"/>
      <c r="W194" s="47"/>
      <c r="X194" s="47"/>
      <c r="Y194" s="47"/>
      <c r="Z194" s="47"/>
    </row>
    <row r="195" spans="1:26" ht="15.75" customHeight="1">
      <c r="A195" s="1"/>
      <c r="B195" s="1"/>
      <c r="C195" s="1"/>
      <c r="D195" s="1"/>
      <c r="E195" s="2"/>
      <c r="F195" s="2"/>
      <c r="G195" s="2"/>
      <c r="H195" s="2"/>
      <c r="I195" s="3"/>
      <c r="J195" s="47"/>
      <c r="K195" s="47"/>
      <c r="L195" s="47"/>
      <c r="M195" s="47"/>
      <c r="N195" s="47"/>
      <c r="O195" s="47"/>
      <c r="P195" s="47"/>
      <c r="Q195" s="47"/>
      <c r="R195" s="47"/>
      <c r="S195" s="47"/>
      <c r="T195" s="47"/>
      <c r="U195" s="47"/>
      <c r="V195" s="47"/>
      <c r="W195" s="47"/>
      <c r="X195" s="47"/>
      <c r="Y195" s="47"/>
      <c r="Z195" s="47"/>
    </row>
    <row r="196" spans="1:26" ht="15.75" customHeight="1">
      <c r="A196" s="1"/>
      <c r="B196" s="1"/>
      <c r="C196" s="1"/>
      <c r="D196" s="1"/>
      <c r="E196" s="2"/>
      <c r="F196" s="2"/>
      <c r="G196" s="2"/>
      <c r="H196" s="2"/>
      <c r="I196" s="3"/>
      <c r="J196" s="47"/>
      <c r="K196" s="47"/>
      <c r="L196" s="47"/>
      <c r="M196" s="47"/>
      <c r="N196" s="47"/>
      <c r="O196" s="47"/>
      <c r="P196" s="47"/>
      <c r="Q196" s="47"/>
      <c r="R196" s="47"/>
      <c r="S196" s="47"/>
      <c r="T196" s="47"/>
      <c r="U196" s="47"/>
      <c r="V196" s="47"/>
      <c r="W196" s="47"/>
      <c r="X196" s="47"/>
      <c r="Y196" s="47"/>
      <c r="Z196" s="47"/>
    </row>
    <row r="197" spans="1:26" ht="15.75" customHeight="1">
      <c r="A197" s="1"/>
      <c r="B197" s="1"/>
      <c r="C197" s="1"/>
      <c r="D197" s="1"/>
      <c r="E197" s="2"/>
      <c r="F197" s="2"/>
      <c r="G197" s="2"/>
      <c r="H197" s="2"/>
      <c r="I197" s="3"/>
      <c r="J197" s="47"/>
      <c r="K197" s="47"/>
      <c r="L197" s="47"/>
      <c r="M197" s="47"/>
      <c r="N197" s="47"/>
      <c r="O197" s="47"/>
      <c r="P197" s="47"/>
      <c r="Q197" s="47"/>
      <c r="R197" s="47"/>
      <c r="S197" s="47"/>
      <c r="T197" s="47"/>
      <c r="U197" s="47"/>
      <c r="V197" s="47"/>
      <c r="W197" s="47"/>
      <c r="X197" s="47"/>
      <c r="Y197" s="47"/>
      <c r="Z197" s="47"/>
    </row>
    <row r="198" spans="1:26" ht="15.75" customHeight="1">
      <c r="A198" s="1"/>
      <c r="B198" s="1"/>
      <c r="C198" s="1"/>
      <c r="D198" s="1"/>
      <c r="E198" s="2"/>
      <c r="F198" s="2"/>
      <c r="G198" s="2"/>
      <c r="H198" s="2"/>
      <c r="I198" s="3"/>
      <c r="J198" s="47"/>
      <c r="K198" s="47"/>
      <c r="L198" s="47"/>
      <c r="M198" s="47"/>
      <c r="N198" s="47"/>
      <c r="O198" s="47"/>
      <c r="P198" s="47"/>
      <c r="Q198" s="47"/>
      <c r="R198" s="47"/>
      <c r="S198" s="47"/>
      <c r="T198" s="47"/>
      <c r="U198" s="47"/>
      <c r="V198" s="47"/>
      <c r="W198" s="47"/>
      <c r="X198" s="47"/>
      <c r="Y198" s="47"/>
      <c r="Z198" s="47"/>
    </row>
    <row r="199" spans="1:26" ht="15.75" customHeight="1">
      <c r="A199" s="1"/>
      <c r="B199" s="1"/>
      <c r="C199" s="1"/>
      <c r="D199" s="1"/>
      <c r="E199" s="2"/>
      <c r="F199" s="2"/>
      <c r="G199" s="2"/>
      <c r="H199" s="2"/>
      <c r="I199" s="3"/>
      <c r="J199" s="47"/>
      <c r="K199" s="47"/>
      <c r="L199" s="47"/>
      <c r="M199" s="47"/>
      <c r="N199" s="47"/>
      <c r="O199" s="47"/>
      <c r="P199" s="47"/>
      <c r="Q199" s="47"/>
      <c r="R199" s="47"/>
      <c r="S199" s="47"/>
      <c r="T199" s="47"/>
      <c r="U199" s="47"/>
      <c r="V199" s="47"/>
      <c r="W199" s="47"/>
      <c r="X199" s="47"/>
      <c r="Y199" s="47"/>
      <c r="Z199" s="47"/>
    </row>
    <row r="200" spans="1:26" ht="15.75" customHeight="1">
      <c r="A200" s="1"/>
      <c r="B200" s="1"/>
      <c r="C200" s="1"/>
      <c r="D200" s="1"/>
      <c r="E200" s="2"/>
      <c r="F200" s="2"/>
      <c r="G200" s="2"/>
      <c r="H200" s="2"/>
      <c r="I200" s="3"/>
      <c r="J200" s="47"/>
      <c r="K200" s="47"/>
      <c r="L200" s="47"/>
      <c r="M200" s="47"/>
      <c r="N200" s="47"/>
      <c r="O200" s="47"/>
      <c r="P200" s="47"/>
      <c r="Q200" s="47"/>
      <c r="R200" s="47"/>
      <c r="S200" s="47"/>
      <c r="T200" s="47"/>
      <c r="U200" s="47"/>
      <c r="V200" s="47"/>
      <c r="W200" s="47"/>
      <c r="X200" s="47"/>
      <c r="Y200" s="47"/>
      <c r="Z200" s="47"/>
    </row>
    <row r="201" spans="1:26" ht="15.75" customHeight="1">
      <c r="A201" s="1"/>
      <c r="B201" s="1"/>
      <c r="C201" s="1"/>
      <c r="D201" s="1"/>
      <c r="E201" s="2"/>
      <c r="F201" s="2"/>
      <c r="G201" s="2"/>
      <c r="H201" s="2"/>
      <c r="I201" s="3"/>
      <c r="J201" s="47"/>
      <c r="K201" s="47"/>
      <c r="L201" s="47"/>
      <c r="M201" s="47"/>
      <c r="N201" s="47"/>
      <c r="O201" s="47"/>
      <c r="P201" s="47"/>
      <c r="Q201" s="47"/>
      <c r="R201" s="47"/>
      <c r="S201" s="47"/>
      <c r="T201" s="47"/>
      <c r="U201" s="47"/>
      <c r="V201" s="47"/>
      <c r="W201" s="47"/>
      <c r="X201" s="47"/>
      <c r="Y201" s="47"/>
      <c r="Z201" s="47"/>
    </row>
    <row r="202" spans="1:26" ht="15.75" customHeight="1">
      <c r="A202" s="1"/>
      <c r="B202" s="1"/>
      <c r="C202" s="1"/>
      <c r="D202" s="1"/>
      <c r="E202" s="2"/>
      <c r="F202" s="2"/>
      <c r="G202" s="2"/>
      <c r="H202" s="2"/>
      <c r="I202" s="3"/>
      <c r="J202" s="47"/>
      <c r="K202" s="47"/>
      <c r="L202" s="47"/>
      <c r="M202" s="47"/>
      <c r="N202" s="47"/>
      <c r="O202" s="47"/>
      <c r="P202" s="47"/>
      <c r="Q202" s="47"/>
      <c r="R202" s="47"/>
      <c r="S202" s="47"/>
      <c r="T202" s="47"/>
      <c r="U202" s="47"/>
      <c r="V202" s="47"/>
      <c r="W202" s="47"/>
      <c r="X202" s="47"/>
      <c r="Y202" s="47"/>
      <c r="Z202" s="47"/>
    </row>
    <row r="203" spans="1:26" ht="15.75" customHeight="1">
      <c r="A203" s="1"/>
      <c r="B203" s="1"/>
      <c r="C203" s="1"/>
      <c r="D203" s="1"/>
      <c r="E203" s="2"/>
      <c r="F203" s="2"/>
      <c r="G203" s="2"/>
      <c r="H203" s="2"/>
      <c r="I203" s="3"/>
      <c r="J203" s="47"/>
      <c r="K203" s="47"/>
      <c r="L203" s="47"/>
      <c r="M203" s="47"/>
      <c r="N203" s="47"/>
      <c r="O203" s="47"/>
      <c r="P203" s="47"/>
      <c r="Q203" s="47"/>
      <c r="R203" s="47"/>
      <c r="S203" s="47"/>
      <c r="T203" s="47"/>
      <c r="U203" s="47"/>
      <c r="V203" s="47"/>
      <c r="W203" s="47"/>
      <c r="X203" s="47"/>
      <c r="Y203" s="47"/>
      <c r="Z203" s="47"/>
    </row>
    <row r="204" spans="1:26" ht="15.75" customHeight="1">
      <c r="A204" s="1"/>
      <c r="B204" s="1"/>
      <c r="C204" s="1"/>
      <c r="D204" s="1"/>
      <c r="E204" s="2"/>
      <c r="F204" s="2"/>
      <c r="G204" s="2"/>
      <c r="H204" s="2"/>
      <c r="I204" s="3"/>
      <c r="J204" s="47"/>
      <c r="K204" s="47"/>
      <c r="L204" s="47"/>
      <c r="M204" s="47"/>
      <c r="N204" s="47"/>
      <c r="O204" s="47"/>
      <c r="P204" s="47"/>
      <c r="Q204" s="47"/>
      <c r="R204" s="47"/>
      <c r="S204" s="47"/>
      <c r="T204" s="47"/>
      <c r="U204" s="47"/>
      <c r="V204" s="47"/>
      <c r="W204" s="47"/>
      <c r="X204" s="47"/>
      <c r="Y204" s="47"/>
      <c r="Z204" s="47"/>
    </row>
    <row r="205" spans="1:26" ht="15.75" customHeight="1">
      <c r="A205" s="1"/>
      <c r="B205" s="1"/>
      <c r="C205" s="1"/>
      <c r="D205" s="1"/>
      <c r="E205" s="2"/>
      <c r="F205" s="2"/>
      <c r="G205" s="2"/>
      <c r="H205" s="2"/>
      <c r="I205" s="3"/>
      <c r="J205" s="47"/>
      <c r="K205" s="47"/>
      <c r="L205" s="47"/>
      <c r="M205" s="47"/>
      <c r="N205" s="47"/>
      <c r="O205" s="47"/>
      <c r="P205" s="47"/>
      <c r="Q205" s="47"/>
      <c r="R205" s="47"/>
      <c r="S205" s="47"/>
      <c r="T205" s="47"/>
      <c r="U205" s="47"/>
      <c r="V205" s="47"/>
      <c r="W205" s="47"/>
      <c r="X205" s="47"/>
      <c r="Y205" s="47"/>
      <c r="Z205" s="47"/>
    </row>
    <row r="206" spans="1:26" ht="15.75" customHeight="1">
      <c r="A206" s="1"/>
      <c r="B206" s="1"/>
      <c r="C206" s="1"/>
      <c r="D206" s="1"/>
      <c r="E206" s="2"/>
      <c r="F206" s="2"/>
      <c r="G206" s="2"/>
      <c r="H206" s="2"/>
      <c r="I206" s="3"/>
      <c r="J206" s="47"/>
      <c r="K206" s="47"/>
      <c r="L206" s="47"/>
      <c r="M206" s="47"/>
      <c r="N206" s="47"/>
      <c r="O206" s="47"/>
      <c r="P206" s="47"/>
      <c r="Q206" s="47"/>
      <c r="R206" s="47"/>
      <c r="S206" s="47"/>
      <c r="T206" s="47"/>
      <c r="U206" s="47"/>
      <c r="V206" s="47"/>
      <c r="W206" s="47"/>
      <c r="X206" s="47"/>
      <c r="Y206" s="47"/>
      <c r="Z206" s="47"/>
    </row>
    <row r="207" spans="1:26" ht="15.75" customHeight="1">
      <c r="A207" s="1"/>
      <c r="B207" s="1"/>
      <c r="C207" s="1"/>
      <c r="D207" s="1"/>
      <c r="E207" s="2"/>
      <c r="F207" s="2"/>
      <c r="G207" s="2"/>
      <c r="H207" s="2"/>
      <c r="I207" s="3"/>
      <c r="J207" s="47"/>
      <c r="K207" s="47"/>
      <c r="L207" s="47"/>
      <c r="M207" s="47"/>
      <c r="N207" s="47"/>
      <c r="O207" s="47"/>
      <c r="P207" s="47"/>
      <c r="Q207" s="47"/>
      <c r="R207" s="47"/>
      <c r="S207" s="47"/>
      <c r="T207" s="47"/>
      <c r="U207" s="47"/>
      <c r="V207" s="47"/>
      <c r="W207" s="47"/>
      <c r="X207" s="47"/>
      <c r="Y207" s="47"/>
      <c r="Z207" s="47"/>
    </row>
    <row r="208" spans="1:26" ht="15.75" customHeight="1">
      <c r="A208" s="1"/>
      <c r="B208" s="1"/>
      <c r="C208" s="1"/>
      <c r="D208" s="1"/>
      <c r="E208" s="2"/>
      <c r="F208" s="2"/>
      <c r="G208" s="2"/>
      <c r="H208" s="2"/>
      <c r="I208" s="3"/>
      <c r="J208" s="47"/>
      <c r="K208" s="47"/>
      <c r="L208" s="47"/>
      <c r="M208" s="47"/>
      <c r="N208" s="47"/>
      <c r="O208" s="47"/>
      <c r="P208" s="47"/>
      <c r="Q208" s="47"/>
      <c r="R208" s="47"/>
      <c r="S208" s="47"/>
      <c r="T208" s="47"/>
      <c r="U208" s="47"/>
      <c r="V208" s="47"/>
      <c r="W208" s="47"/>
      <c r="X208" s="47"/>
      <c r="Y208" s="47"/>
      <c r="Z208" s="47"/>
    </row>
    <row r="209" spans="1:26" ht="15.75" customHeight="1">
      <c r="A209" s="1"/>
      <c r="B209" s="1"/>
      <c r="C209" s="1"/>
      <c r="D209" s="1"/>
      <c r="E209" s="2"/>
      <c r="F209" s="2"/>
      <c r="G209" s="2"/>
      <c r="H209" s="2"/>
      <c r="I209" s="3"/>
      <c r="J209" s="47"/>
      <c r="K209" s="47"/>
      <c r="L209" s="47"/>
      <c r="M209" s="47"/>
      <c r="N209" s="47"/>
      <c r="O209" s="47"/>
      <c r="P209" s="47"/>
      <c r="Q209" s="47"/>
      <c r="R209" s="47"/>
      <c r="S209" s="47"/>
      <c r="T209" s="47"/>
      <c r="U209" s="47"/>
      <c r="V209" s="47"/>
      <c r="W209" s="47"/>
      <c r="X209" s="47"/>
      <c r="Y209" s="47"/>
      <c r="Z209" s="47"/>
    </row>
    <row r="210" spans="1:26" ht="15.75" customHeight="1">
      <c r="A210" s="1"/>
      <c r="B210" s="1"/>
      <c r="C210" s="1"/>
      <c r="D210" s="1"/>
      <c r="E210" s="2"/>
      <c r="F210" s="2"/>
      <c r="G210" s="2"/>
      <c r="H210" s="2"/>
      <c r="I210" s="3"/>
      <c r="J210" s="47"/>
      <c r="K210" s="47"/>
      <c r="L210" s="47"/>
      <c r="M210" s="47"/>
      <c r="N210" s="47"/>
      <c r="O210" s="47"/>
      <c r="P210" s="47"/>
      <c r="Q210" s="47"/>
      <c r="R210" s="47"/>
      <c r="S210" s="47"/>
      <c r="T210" s="47"/>
      <c r="U210" s="47"/>
      <c r="V210" s="47"/>
      <c r="W210" s="47"/>
      <c r="X210" s="47"/>
      <c r="Y210" s="47"/>
      <c r="Z210" s="47"/>
    </row>
    <row r="211" spans="1:26" ht="15.75" customHeight="1">
      <c r="A211" s="1"/>
      <c r="B211" s="1"/>
      <c r="C211" s="1"/>
      <c r="D211" s="1"/>
      <c r="E211" s="2"/>
      <c r="F211" s="2"/>
      <c r="G211" s="2"/>
      <c r="H211" s="2"/>
      <c r="I211" s="3"/>
      <c r="J211" s="47"/>
      <c r="K211" s="47"/>
      <c r="L211" s="47"/>
      <c r="M211" s="47"/>
      <c r="N211" s="47"/>
      <c r="O211" s="47"/>
      <c r="P211" s="47"/>
      <c r="Q211" s="47"/>
      <c r="R211" s="47"/>
      <c r="S211" s="47"/>
      <c r="T211" s="47"/>
      <c r="U211" s="47"/>
      <c r="V211" s="47"/>
      <c r="W211" s="47"/>
      <c r="X211" s="47"/>
      <c r="Y211" s="47"/>
      <c r="Z211" s="47"/>
    </row>
    <row r="212" spans="1:26" ht="15.75" customHeight="1">
      <c r="A212" s="1"/>
      <c r="B212" s="1"/>
      <c r="C212" s="1"/>
      <c r="D212" s="1"/>
      <c r="E212" s="2"/>
      <c r="F212" s="2"/>
      <c r="G212" s="2"/>
      <c r="H212" s="2"/>
      <c r="I212" s="3"/>
      <c r="J212" s="47"/>
      <c r="K212" s="47"/>
      <c r="L212" s="47"/>
      <c r="M212" s="47"/>
      <c r="N212" s="47"/>
      <c r="O212" s="47"/>
      <c r="P212" s="47"/>
      <c r="Q212" s="47"/>
      <c r="R212" s="47"/>
      <c r="S212" s="47"/>
      <c r="T212" s="47"/>
      <c r="U212" s="47"/>
      <c r="V212" s="47"/>
      <c r="W212" s="47"/>
      <c r="X212" s="47"/>
      <c r="Y212" s="47"/>
      <c r="Z212" s="47"/>
    </row>
    <row r="213" spans="1:26" ht="15.75" customHeight="1">
      <c r="A213" s="1"/>
      <c r="B213" s="1"/>
      <c r="C213" s="1"/>
      <c r="D213" s="1"/>
      <c r="E213" s="2"/>
      <c r="F213" s="2"/>
      <c r="G213" s="2"/>
      <c r="H213" s="2"/>
      <c r="I213" s="3"/>
      <c r="J213" s="47"/>
      <c r="K213" s="47"/>
      <c r="L213" s="47"/>
      <c r="M213" s="47"/>
      <c r="N213" s="47"/>
      <c r="O213" s="47"/>
      <c r="P213" s="47"/>
      <c r="Q213" s="47"/>
      <c r="R213" s="47"/>
      <c r="S213" s="47"/>
      <c r="T213" s="47"/>
      <c r="U213" s="47"/>
      <c r="V213" s="47"/>
      <c r="W213" s="47"/>
      <c r="X213" s="47"/>
      <c r="Y213" s="47"/>
      <c r="Z213" s="47"/>
    </row>
    <row r="214" spans="1:26" ht="15.75" customHeight="1">
      <c r="A214" s="1"/>
      <c r="B214" s="1"/>
      <c r="C214" s="1"/>
      <c r="D214" s="1"/>
      <c r="E214" s="2"/>
      <c r="F214" s="2"/>
      <c r="G214" s="2"/>
      <c r="H214" s="2"/>
      <c r="I214" s="3"/>
      <c r="J214" s="47"/>
      <c r="K214" s="47"/>
      <c r="L214" s="47"/>
      <c r="M214" s="47"/>
      <c r="N214" s="47"/>
      <c r="O214" s="47"/>
      <c r="P214" s="47"/>
      <c r="Q214" s="47"/>
      <c r="R214" s="47"/>
      <c r="S214" s="47"/>
      <c r="T214" s="47"/>
      <c r="U214" s="47"/>
      <c r="V214" s="47"/>
      <c r="W214" s="47"/>
      <c r="X214" s="47"/>
      <c r="Y214" s="47"/>
      <c r="Z214" s="47"/>
    </row>
    <row r="215" spans="1:26" ht="15.75" customHeight="1">
      <c r="A215" s="1"/>
      <c r="B215" s="1"/>
      <c r="C215" s="1"/>
      <c r="D215" s="1"/>
      <c r="E215" s="2"/>
      <c r="F215" s="2"/>
      <c r="G215" s="2"/>
      <c r="H215" s="2"/>
      <c r="I215" s="3"/>
      <c r="J215" s="47"/>
      <c r="K215" s="47"/>
      <c r="L215" s="47"/>
      <c r="M215" s="47"/>
      <c r="N215" s="47"/>
      <c r="O215" s="47"/>
      <c r="P215" s="47"/>
      <c r="Q215" s="47"/>
      <c r="R215" s="47"/>
      <c r="S215" s="47"/>
      <c r="T215" s="47"/>
      <c r="U215" s="47"/>
      <c r="V215" s="47"/>
      <c r="W215" s="47"/>
      <c r="X215" s="47"/>
      <c r="Y215" s="47"/>
      <c r="Z215" s="47"/>
    </row>
    <row r="216" spans="1:26" ht="15.75" customHeight="1">
      <c r="A216" s="1"/>
      <c r="B216" s="1"/>
      <c r="C216" s="1"/>
      <c r="D216" s="1"/>
      <c r="E216" s="2"/>
      <c r="F216" s="2"/>
      <c r="G216" s="2"/>
      <c r="H216" s="2"/>
      <c r="I216" s="3"/>
      <c r="J216" s="47"/>
      <c r="K216" s="47"/>
      <c r="L216" s="47"/>
      <c r="M216" s="47"/>
      <c r="N216" s="47"/>
      <c r="O216" s="47"/>
      <c r="P216" s="47"/>
      <c r="Q216" s="47"/>
      <c r="R216" s="47"/>
      <c r="S216" s="47"/>
      <c r="T216" s="47"/>
      <c r="U216" s="47"/>
      <c r="V216" s="47"/>
      <c r="W216" s="47"/>
      <c r="X216" s="47"/>
      <c r="Y216" s="47"/>
      <c r="Z216" s="47"/>
    </row>
    <row r="217" spans="1:26" ht="15.75" customHeight="1">
      <c r="A217" s="1"/>
      <c r="B217" s="1"/>
      <c r="C217" s="1"/>
      <c r="D217" s="1"/>
      <c r="E217" s="2"/>
      <c r="F217" s="2"/>
      <c r="G217" s="2"/>
      <c r="H217" s="2"/>
      <c r="I217" s="3"/>
      <c r="J217" s="47"/>
      <c r="K217" s="47"/>
      <c r="L217" s="47"/>
      <c r="M217" s="47"/>
      <c r="N217" s="47"/>
      <c r="O217" s="47"/>
      <c r="P217" s="47"/>
      <c r="Q217" s="47"/>
      <c r="R217" s="47"/>
      <c r="S217" s="47"/>
      <c r="T217" s="47"/>
      <c r="U217" s="47"/>
      <c r="V217" s="47"/>
      <c r="W217" s="47"/>
      <c r="X217" s="47"/>
      <c r="Y217" s="47"/>
      <c r="Z217" s="47"/>
    </row>
    <row r="218" spans="1:26" ht="15.75" customHeight="1">
      <c r="A218" s="1"/>
      <c r="B218" s="1"/>
      <c r="C218" s="1"/>
      <c r="D218" s="1"/>
      <c r="E218" s="2"/>
      <c r="F218" s="2"/>
      <c r="G218" s="2"/>
      <c r="H218" s="2"/>
      <c r="I218" s="3"/>
      <c r="J218" s="47"/>
      <c r="K218" s="47"/>
      <c r="L218" s="47"/>
      <c r="M218" s="47"/>
      <c r="N218" s="47"/>
      <c r="O218" s="47"/>
      <c r="P218" s="47"/>
      <c r="Q218" s="47"/>
      <c r="R218" s="47"/>
      <c r="S218" s="47"/>
      <c r="T218" s="47"/>
      <c r="U218" s="47"/>
      <c r="V218" s="47"/>
      <c r="W218" s="47"/>
      <c r="X218" s="47"/>
      <c r="Y218" s="47"/>
      <c r="Z218" s="47"/>
    </row>
    <row r="219" spans="1:26" ht="15.75" customHeight="1">
      <c r="A219" s="1"/>
      <c r="B219" s="1"/>
      <c r="C219" s="1"/>
      <c r="D219" s="1"/>
      <c r="E219" s="2"/>
      <c r="F219" s="2"/>
      <c r="G219" s="2"/>
      <c r="H219" s="2"/>
      <c r="I219" s="3"/>
      <c r="J219" s="47"/>
      <c r="K219" s="47"/>
      <c r="L219" s="47"/>
      <c r="M219" s="47"/>
      <c r="N219" s="47"/>
      <c r="O219" s="47"/>
      <c r="P219" s="47"/>
      <c r="Q219" s="47"/>
      <c r="R219" s="47"/>
      <c r="S219" s="47"/>
      <c r="T219" s="47"/>
      <c r="U219" s="47"/>
      <c r="V219" s="47"/>
      <c r="W219" s="47"/>
      <c r="X219" s="47"/>
      <c r="Y219" s="47"/>
      <c r="Z219" s="47"/>
    </row>
    <row r="220" spans="1:26" ht="15.75" customHeight="1">
      <c r="A220" s="1"/>
      <c r="B220" s="1"/>
      <c r="C220" s="1"/>
      <c r="D220" s="1"/>
      <c r="E220" s="2"/>
      <c r="F220" s="2"/>
      <c r="G220" s="2"/>
      <c r="H220" s="2"/>
      <c r="I220" s="3"/>
      <c r="J220" s="47"/>
      <c r="K220" s="47"/>
      <c r="L220" s="47"/>
      <c r="M220" s="47"/>
      <c r="N220" s="47"/>
      <c r="O220" s="47"/>
      <c r="P220" s="47"/>
      <c r="Q220" s="47"/>
      <c r="R220" s="47"/>
      <c r="S220" s="47"/>
      <c r="T220" s="47"/>
      <c r="U220" s="47"/>
      <c r="V220" s="47"/>
      <c r="W220" s="47"/>
      <c r="X220" s="47"/>
      <c r="Y220" s="47"/>
      <c r="Z220" s="47"/>
    </row>
    <row r="221" spans="1:26" ht="15.75" customHeight="1">
      <c r="A221" s="1"/>
      <c r="B221" s="1"/>
      <c r="C221" s="1"/>
      <c r="D221" s="1"/>
      <c r="E221" s="2"/>
      <c r="F221" s="2"/>
      <c r="G221" s="2"/>
      <c r="H221" s="2"/>
      <c r="I221" s="3"/>
      <c r="J221" s="47"/>
      <c r="K221" s="47"/>
      <c r="L221" s="47"/>
      <c r="M221" s="47"/>
      <c r="N221" s="47"/>
      <c r="O221" s="47"/>
      <c r="P221" s="47"/>
      <c r="Q221" s="47"/>
      <c r="R221" s="47"/>
      <c r="S221" s="47"/>
      <c r="T221" s="47"/>
      <c r="U221" s="47"/>
      <c r="V221" s="47"/>
      <c r="W221" s="47"/>
      <c r="X221" s="47"/>
      <c r="Y221" s="47"/>
      <c r="Z221" s="47"/>
    </row>
    <row r="222" spans="1:26" ht="15.75" customHeight="1">
      <c r="A222" s="1"/>
      <c r="B222" s="1"/>
      <c r="C222" s="1"/>
      <c r="D222" s="1"/>
      <c r="E222" s="2"/>
      <c r="F222" s="2"/>
      <c r="G222" s="2"/>
      <c r="H222" s="2"/>
      <c r="I222" s="3"/>
      <c r="J222" s="47"/>
      <c r="K222" s="47"/>
      <c r="L222" s="47"/>
      <c r="M222" s="47"/>
      <c r="N222" s="47"/>
      <c r="O222" s="47"/>
      <c r="P222" s="47"/>
      <c r="Q222" s="47"/>
      <c r="R222" s="47"/>
      <c r="S222" s="47"/>
      <c r="T222" s="47"/>
      <c r="U222" s="47"/>
      <c r="V222" s="47"/>
      <c r="W222" s="47"/>
      <c r="X222" s="47"/>
      <c r="Y222" s="47"/>
      <c r="Z222" s="47"/>
    </row>
    <row r="223" spans="1:26" ht="15.75" customHeight="1">
      <c r="A223" s="1"/>
      <c r="B223" s="1"/>
      <c r="C223" s="1"/>
      <c r="D223" s="1"/>
      <c r="E223" s="2"/>
      <c r="F223" s="2"/>
      <c r="G223" s="2"/>
      <c r="H223" s="2"/>
      <c r="I223" s="3"/>
      <c r="J223" s="47"/>
      <c r="K223" s="47"/>
      <c r="L223" s="47"/>
      <c r="M223" s="47"/>
      <c r="N223" s="47"/>
      <c r="O223" s="47"/>
      <c r="P223" s="47"/>
      <c r="Q223" s="47"/>
      <c r="R223" s="47"/>
      <c r="S223" s="47"/>
      <c r="T223" s="47"/>
      <c r="U223" s="47"/>
      <c r="V223" s="47"/>
      <c r="W223" s="47"/>
      <c r="X223" s="47"/>
      <c r="Y223" s="47"/>
      <c r="Z223" s="47"/>
    </row>
    <row r="224" spans="1:26" ht="15.75" customHeight="1">
      <c r="A224" s="1"/>
      <c r="B224" s="1"/>
      <c r="C224" s="1"/>
      <c r="D224" s="1"/>
      <c r="E224" s="2"/>
      <c r="F224" s="2"/>
      <c r="G224" s="2"/>
      <c r="H224" s="2"/>
      <c r="I224" s="3"/>
      <c r="J224" s="47"/>
      <c r="K224" s="47"/>
      <c r="L224" s="47"/>
      <c r="M224" s="47"/>
      <c r="N224" s="47"/>
      <c r="O224" s="47"/>
      <c r="P224" s="47"/>
      <c r="Q224" s="47"/>
      <c r="R224" s="47"/>
      <c r="S224" s="47"/>
      <c r="T224" s="47"/>
      <c r="U224" s="47"/>
      <c r="V224" s="47"/>
      <c r="W224" s="47"/>
      <c r="X224" s="47"/>
      <c r="Y224" s="47"/>
      <c r="Z224" s="47"/>
    </row>
    <row r="225" spans="1:26" ht="15.75" customHeight="1">
      <c r="A225" s="1"/>
      <c r="B225" s="1"/>
      <c r="C225" s="1"/>
      <c r="D225" s="1"/>
      <c r="E225" s="2"/>
      <c r="F225" s="2"/>
      <c r="G225" s="2"/>
      <c r="H225" s="2"/>
      <c r="I225" s="3"/>
      <c r="J225" s="47"/>
      <c r="K225" s="47"/>
      <c r="L225" s="47"/>
      <c r="M225" s="47"/>
      <c r="N225" s="47"/>
      <c r="O225" s="47"/>
      <c r="P225" s="47"/>
      <c r="Q225" s="47"/>
      <c r="R225" s="47"/>
      <c r="S225" s="47"/>
      <c r="T225" s="47"/>
      <c r="U225" s="47"/>
      <c r="V225" s="47"/>
      <c r="W225" s="47"/>
      <c r="X225" s="47"/>
      <c r="Y225" s="47"/>
      <c r="Z225" s="47"/>
    </row>
    <row r="226" spans="1:26" ht="15.7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sheetData>
  <mergeCells count="9">
    <mergeCell ref="A8:I8"/>
    <mergeCell ref="A9:I9"/>
    <mergeCell ref="A10:I10"/>
    <mergeCell ref="A25:I25"/>
    <mergeCell ref="A2:I2"/>
    <mergeCell ref="A4:I4"/>
    <mergeCell ref="A5:I5"/>
    <mergeCell ref="A6:I6"/>
    <mergeCell ref="A7:I7"/>
  </mergeCell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sheetPr>
  <dimension ref="A1:AE1000"/>
  <sheetViews>
    <sheetView topLeftCell="A12" workbookViewId="0">
      <selection activeCell="N12" sqref="N12"/>
    </sheetView>
  </sheetViews>
  <sheetFormatPr defaultColWidth="14.3984375" defaultRowHeight="15" customHeight="1"/>
  <cols>
    <col min="1" max="1" width="23.73046875" customWidth="1"/>
    <col min="2" max="2" width="20.86328125" customWidth="1"/>
    <col min="3" max="3" width="12" customWidth="1"/>
    <col min="4" max="4" width="16.3984375" customWidth="1"/>
    <col min="5" max="5" width="13.1328125" customWidth="1"/>
    <col min="6" max="7" width="10.3984375" customWidth="1"/>
    <col min="8" max="8" width="10" customWidth="1"/>
    <col min="9" max="9" width="14.3984375" customWidth="1"/>
    <col min="10" max="10" width="6.265625" customWidth="1"/>
    <col min="11" max="11" width="8.1328125" customWidth="1"/>
    <col min="12" max="13" width="8.86328125" customWidth="1"/>
    <col min="14" max="14" width="13.3984375" customWidth="1"/>
    <col min="15" max="31" width="8" customWidth="1"/>
  </cols>
  <sheetData>
    <row r="1" spans="1:31" ht="9" customHeight="1">
      <c r="A1" s="1"/>
      <c r="B1" s="2"/>
      <c r="C1" s="2"/>
      <c r="D1" s="3"/>
      <c r="E1" s="3"/>
      <c r="F1" s="3"/>
      <c r="G1" s="3"/>
      <c r="H1" s="3"/>
      <c r="I1" s="3"/>
      <c r="J1" s="3"/>
      <c r="K1" s="3"/>
    </row>
    <row r="2" spans="1:31" ht="18.600000000000001" customHeight="1">
      <c r="A2" s="760" t="s">
        <v>374</v>
      </c>
      <c r="B2" s="757"/>
      <c r="C2" s="757"/>
      <c r="D2" s="757"/>
      <c r="E2" s="757"/>
      <c r="F2" s="757"/>
      <c r="G2" s="757"/>
      <c r="H2" s="757"/>
      <c r="I2" s="757"/>
      <c r="J2" s="757"/>
      <c r="K2" s="757"/>
      <c r="L2" s="757"/>
      <c r="M2" s="757"/>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2"/>
      <c r="M3" s="32"/>
      <c r="N3" s="19"/>
      <c r="O3" s="19"/>
      <c r="P3" s="19"/>
      <c r="Q3" s="19"/>
      <c r="R3" s="19"/>
      <c r="S3" s="19"/>
      <c r="T3" s="19"/>
      <c r="U3" s="19"/>
      <c r="V3" s="19"/>
      <c r="W3" s="19"/>
      <c r="X3" s="19"/>
      <c r="Y3" s="19"/>
      <c r="Z3" s="19"/>
      <c r="AA3" s="19"/>
      <c r="AB3" s="19"/>
      <c r="AC3" s="19"/>
      <c r="AD3" s="19"/>
      <c r="AE3" s="19"/>
    </row>
    <row r="4" spans="1:31" ht="16.350000000000001" customHeight="1">
      <c r="A4" s="716" t="s">
        <v>234</v>
      </c>
      <c r="B4" s="716"/>
      <c r="C4" s="716"/>
      <c r="D4" s="716"/>
      <c r="E4" s="716"/>
      <c r="F4" s="716"/>
      <c r="G4" s="716"/>
      <c r="H4" s="716"/>
      <c r="I4" s="716"/>
      <c r="J4" s="716"/>
      <c r="K4" s="716"/>
      <c r="L4" s="716"/>
      <c r="M4" s="716"/>
      <c r="N4" s="54"/>
      <c r="O4" s="54"/>
      <c r="P4" s="54"/>
      <c r="Q4" s="54"/>
      <c r="R4" s="54"/>
      <c r="S4" s="54"/>
      <c r="T4" s="54"/>
      <c r="U4" s="54"/>
      <c r="V4" s="54"/>
      <c r="W4" s="54"/>
      <c r="X4" s="54"/>
      <c r="Y4" s="54"/>
      <c r="Z4" s="54"/>
      <c r="AA4" s="54"/>
      <c r="AB4" s="54"/>
      <c r="AC4" s="54"/>
      <c r="AD4" s="54"/>
      <c r="AE4" s="54"/>
    </row>
    <row r="5" spans="1:31" ht="28.35" customHeight="1">
      <c r="A5" s="716" t="s">
        <v>235</v>
      </c>
      <c r="B5" s="716"/>
      <c r="C5" s="716"/>
      <c r="D5" s="716"/>
      <c r="E5" s="716"/>
      <c r="F5" s="716"/>
      <c r="G5" s="716"/>
      <c r="H5" s="716"/>
      <c r="I5" s="716"/>
      <c r="J5" s="716"/>
      <c r="K5" s="716"/>
      <c r="L5" s="716"/>
      <c r="M5" s="716"/>
      <c r="N5" s="54"/>
      <c r="O5" s="54"/>
      <c r="P5" s="54"/>
      <c r="Q5" s="54"/>
      <c r="R5" s="54"/>
      <c r="S5" s="54"/>
      <c r="T5" s="54"/>
      <c r="U5" s="54"/>
      <c r="V5" s="54"/>
      <c r="W5" s="54"/>
      <c r="X5" s="54"/>
      <c r="Y5" s="54"/>
      <c r="Z5" s="54"/>
      <c r="AA5" s="54"/>
      <c r="AB5" s="54"/>
      <c r="AC5" s="54"/>
      <c r="AD5" s="54"/>
      <c r="AE5" s="54"/>
    </row>
    <row r="6" spans="1:31" ht="51.75" customHeight="1">
      <c r="A6" s="716" t="s">
        <v>236</v>
      </c>
      <c r="B6" s="716"/>
      <c r="C6" s="716"/>
      <c r="D6" s="716"/>
      <c r="E6" s="716"/>
      <c r="F6" s="716"/>
      <c r="G6" s="716"/>
      <c r="H6" s="716"/>
      <c r="I6" s="716"/>
      <c r="J6" s="716"/>
      <c r="K6" s="716"/>
      <c r="L6" s="716"/>
      <c r="M6" s="716"/>
      <c r="N6" s="54"/>
      <c r="O6" s="54"/>
      <c r="P6" s="54"/>
      <c r="Q6" s="54"/>
      <c r="R6" s="54"/>
      <c r="S6" s="54"/>
      <c r="T6" s="54"/>
      <c r="U6" s="54"/>
      <c r="V6" s="54"/>
      <c r="W6" s="54"/>
      <c r="X6" s="54"/>
      <c r="Y6" s="54"/>
      <c r="Z6" s="54"/>
      <c r="AA6" s="54"/>
      <c r="AB6" s="54"/>
      <c r="AC6" s="54"/>
      <c r="AD6" s="54"/>
      <c r="AE6" s="54"/>
    </row>
    <row r="7" spans="1:31" ht="14.25" customHeight="1">
      <c r="A7" s="716" t="s">
        <v>161</v>
      </c>
      <c r="B7" s="716"/>
      <c r="C7" s="716"/>
      <c r="D7" s="716"/>
      <c r="E7" s="716"/>
      <c r="F7" s="716"/>
      <c r="G7" s="716"/>
      <c r="H7" s="716"/>
      <c r="I7" s="716"/>
      <c r="J7" s="716"/>
      <c r="K7" s="716"/>
      <c r="L7" s="716"/>
      <c r="M7" s="716"/>
      <c r="N7" s="54"/>
      <c r="O7" s="54"/>
      <c r="P7" s="54"/>
      <c r="Q7" s="54"/>
      <c r="R7" s="54"/>
      <c r="S7" s="54"/>
      <c r="T7" s="54"/>
      <c r="U7" s="54"/>
      <c r="V7" s="54"/>
      <c r="W7" s="54"/>
      <c r="X7" s="54"/>
      <c r="Y7" s="54"/>
      <c r="Z7" s="54"/>
      <c r="AA7" s="54"/>
      <c r="AB7" s="54"/>
      <c r="AC7" s="54"/>
      <c r="AD7" s="54"/>
      <c r="AE7" s="54"/>
    </row>
    <row r="8" spans="1:31" ht="26.25" customHeight="1">
      <c r="A8" s="716" t="s">
        <v>237</v>
      </c>
      <c r="B8" s="716"/>
      <c r="C8" s="716"/>
      <c r="D8" s="716"/>
      <c r="E8" s="716"/>
      <c r="F8" s="716"/>
      <c r="G8" s="716"/>
      <c r="H8" s="716"/>
      <c r="I8" s="716"/>
      <c r="J8" s="716"/>
      <c r="K8" s="716"/>
      <c r="L8" s="716"/>
      <c r="M8" s="716"/>
      <c r="N8" s="54"/>
      <c r="O8" s="54"/>
      <c r="P8" s="54"/>
      <c r="Q8" s="54"/>
      <c r="R8" s="54"/>
      <c r="S8" s="54"/>
      <c r="T8" s="54"/>
      <c r="U8" s="54"/>
      <c r="V8" s="54"/>
      <c r="W8" s="54"/>
      <c r="X8" s="54"/>
      <c r="Y8" s="54"/>
      <c r="Z8" s="54"/>
      <c r="AA8" s="54"/>
      <c r="AB8" s="54"/>
      <c r="AC8" s="54"/>
      <c r="AD8" s="54"/>
      <c r="AE8" s="54"/>
    </row>
    <row r="9" spans="1:31" ht="56.1" customHeight="1">
      <c r="A9" s="755" t="s">
        <v>238</v>
      </c>
      <c r="B9" s="755"/>
      <c r="C9" s="755"/>
      <c r="D9" s="755"/>
      <c r="E9" s="755"/>
      <c r="F9" s="755"/>
      <c r="G9" s="755"/>
      <c r="H9" s="755"/>
      <c r="I9" s="755"/>
      <c r="J9" s="755"/>
      <c r="K9" s="755"/>
      <c r="L9" s="755"/>
      <c r="M9" s="755"/>
      <c r="N9" s="19"/>
      <c r="O9" s="19"/>
      <c r="P9" s="19"/>
      <c r="Q9" s="19"/>
      <c r="R9" s="19"/>
      <c r="S9" s="19"/>
      <c r="T9" s="19"/>
      <c r="U9" s="19"/>
      <c r="V9" s="19"/>
      <c r="W9" s="19"/>
      <c r="X9" s="19"/>
      <c r="Y9" s="19"/>
      <c r="Z9" s="19"/>
      <c r="AA9" s="19"/>
      <c r="AB9" s="19"/>
      <c r="AC9" s="19"/>
      <c r="AD9" s="19"/>
      <c r="AE9" s="19"/>
    </row>
    <row r="10" spans="1:31" ht="14.25">
      <c r="A10" s="7"/>
      <c r="B10" s="8"/>
      <c r="C10" s="8"/>
      <c r="D10" s="7"/>
      <c r="E10" s="7"/>
      <c r="F10" s="7"/>
      <c r="G10" s="7"/>
      <c r="H10" s="7"/>
      <c r="I10" s="7"/>
      <c r="J10" s="7"/>
      <c r="K10" s="7"/>
      <c r="L10" s="3"/>
      <c r="M10" s="3"/>
    </row>
    <row r="11" spans="1:31" ht="14.25">
      <c r="A11" s="1"/>
      <c r="B11" s="2"/>
      <c r="C11" s="2"/>
      <c r="D11" s="3"/>
      <c r="E11" s="3"/>
      <c r="F11" s="3"/>
      <c r="G11" s="3"/>
      <c r="H11" s="3"/>
      <c r="I11" s="3"/>
      <c r="J11" s="3"/>
      <c r="K11" s="3"/>
    </row>
    <row r="12" spans="1:31" ht="51.75" customHeight="1">
      <c r="A12" s="11" t="s">
        <v>239</v>
      </c>
      <c r="B12" s="9" t="s">
        <v>166</v>
      </c>
      <c r="C12" s="10" t="s">
        <v>85</v>
      </c>
      <c r="D12" s="52" t="s">
        <v>167</v>
      </c>
      <c r="E12" s="9" t="s">
        <v>168</v>
      </c>
      <c r="F12" s="9" t="s">
        <v>53</v>
      </c>
      <c r="G12" s="9" t="s">
        <v>169</v>
      </c>
      <c r="H12" s="9" t="s">
        <v>170</v>
      </c>
      <c r="I12" s="20" t="s">
        <v>54</v>
      </c>
      <c r="J12" s="20" t="s">
        <v>55</v>
      </c>
      <c r="K12" s="20" t="s">
        <v>56</v>
      </c>
      <c r="L12" s="11" t="s">
        <v>71</v>
      </c>
      <c r="M12" s="11" t="s">
        <v>57</v>
      </c>
      <c r="N12" s="129" t="s">
        <v>393</v>
      </c>
    </row>
    <row r="13" spans="1:31" ht="14.25">
      <c r="A13" s="12"/>
      <c r="B13" s="12"/>
      <c r="C13" s="21"/>
      <c r="D13" s="29"/>
      <c r="E13" s="45"/>
      <c r="F13" s="14"/>
      <c r="G13" s="14"/>
      <c r="H13" s="53"/>
      <c r="I13" s="55"/>
      <c r="J13" s="55"/>
      <c r="K13" s="55"/>
      <c r="L13" s="25"/>
      <c r="M13" s="25"/>
    </row>
    <row r="14" spans="1:31" ht="14.25">
      <c r="A14" s="12"/>
      <c r="B14" s="12"/>
      <c r="C14" s="21"/>
      <c r="D14" s="29"/>
      <c r="E14" s="46"/>
      <c r="F14" s="16"/>
      <c r="G14" s="16"/>
      <c r="H14" s="40"/>
      <c r="I14" s="55"/>
      <c r="J14" s="55"/>
      <c r="K14" s="55"/>
      <c r="L14" s="25"/>
      <c r="M14" s="25"/>
    </row>
    <row r="15" spans="1:31" ht="14.25">
      <c r="A15" s="12"/>
      <c r="B15" s="12"/>
      <c r="C15" s="21"/>
      <c r="D15" s="29"/>
      <c r="E15" s="46"/>
      <c r="F15" s="14"/>
      <c r="G15" s="14"/>
      <c r="H15" s="40"/>
      <c r="I15" s="55"/>
      <c r="J15" s="55"/>
      <c r="K15" s="55"/>
      <c r="L15" s="25"/>
      <c r="M15" s="25"/>
    </row>
    <row r="16" spans="1:31" ht="14.25">
      <c r="A16" s="12"/>
      <c r="B16" s="12"/>
      <c r="C16" s="21"/>
      <c r="D16" s="29"/>
      <c r="E16" s="46"/>
      <c r="F16" s="16"/>
      <c r="G16" s="16"/>
      <c r="H16" s="40"/>
      <c r="I16" s="55"/>
      <c r="J16" s="55"/>
      <c r="K16" s="55"/>
      <c r="L16" s="25"/>
      <c r="M16" s="25"/>
    </row>
    <row r="17" spans="1:13" ht="14.25">
      <c r="A17" s="12"/>
      <c r="B17" s="12"/>
      <c r="C17" s="21"/>
      <c r="D17" s="29"/>
      <c r="E17" s="46"/>
      <c r="F17" s="16"/>
      <c r="G17" s="16"/>
      <c r="H17" s="40"/>
      <c r="I17" s="55"/>
      <c r="J17" s="55"/>
      <c r="K17" s="55"/>
      <c r="L17" s="25"/>
      <c r="M17" s="25"/>
    </row>
    <row r="18" spans="1:13" ht="14.25">
      <c r="A18" s="12"/>
      <c r="B18" s="12"/>
      <c r="C18" s="21"/>
      <c r="D18" s="29"/>
      <c r="E18" s="46"/>
      <c r="F18" s="16"/>
      <c r="G18" s="16"/>
      <c r="H18" s="40"/>
      <c r="I18" s="55"/>
      <c r="J18" s="55"/>
      <c r="K18" s="55"/>
      <c r="L18" s="25"/>
      <c r="M18" s="25"/>
    </row>
    <row r="19" spans="1:13" ht="14.25">
      <c r="A19" s="30" t="s">
        <v>58</v>
      </c>
      <c r="B19" s="2"/>
      <c r="C19" s="2"/>
      <c r="D19" s="2"/>
      <c r="E19" s="32"/>
      <c r="F19" s="31"/>
      <c r="G19" s="31"/>
      <c r="M19" s="31">
        <f>SUM(M13:M18)</f>
        <v>0</v>
      </c>
    </row>
    <row r="20" spans="1:13" ht="14.25">
      <c r="A20" s="1"/>
      <c r="B20" s="2"/>
      <c r="C20" s="2"/>
      <c r="D20" s="2"/>
      <c r="E20" s="2"/>
      <c r="F20" s="2"/>
      <c r="G20" s="2"/>
      <c r="H20" s="2"/>
      <c r="I20" s="2"/>
      <c r="J20" s="2"/>
      <c r="K20" s="2"/>
    </row>
    <row r="21" spans="1:13" ht="15.75" customHeight="1">
      <c r="A21" s="754" t="s">
        <v>59</v>
      </c>
      <c r="B21" s="721"/>
      <c r="C21" s="721"/>
      <c r="D21" s="721"/>
      <c r="E21" s="721"/>
      <c r="F21" s="721"/>
      <c r="G21" s="721"/>
      <c r="H21" s="721"/>
      <c r="I21" s="47"/>
      <c r="J21" s="47"/>
      <c r="K21" s="47"/>
    </row>
    <row r="22" spans="1:13" ht="15.75" customHeight="1">
      <c r="A22" s="1"/>
      <c r="B22" s="2"/>
      <c r="C22" s="2"/>
      <c r="D22" s="3"/>
      <c r="E22" s="3"/>
      <c r="F22" s="3"/>
      <c r="G22" s="3"/>
      <c r="H22" s="3"/>
      <c r="I22" s="3"/>
      <c r="J22" s="3"/>
      <c r="K22" s="3"/>
    </row>
    <row r="23" spans="1:13" ht="15.75" customHeight="1">
      <c r="A23" s="1"/>
      <c r="B23" s="2"/>
      <c r="C23" s="2"/>
      <c r="D23" s="3"/>
      <c r="E23" s="3"/>
      <c r="F23" s="3"/>
      <c r="G23" s="3"/>
      <c r="H23" s="3"/>
      <c r="I23" s="3"/>
      <c r="J23" s="3"/>
      <c r="K23" s="3"/>
    </row>
    <row r="24" spans="1:13" ht="15.75" customHeight="1">
      <c r="A24" s="1"/>
      <c r="B24" s="2"/>
      <c r="C24" s="2"/>
      <c r="D24" s="3"/>
      <c r="E24" s="3"/>
      <c r="F24" s="3"/>
      <c r="G24" s="3"/>
      <c r="H24" s="3"/>
      <c r="I24" s="3"/>
      <c r="J24" s="3"/>
      <c r="K24" s="3"/>
    </row>
    <row r="25" spans="1:13" ht="15.75" customHeight="1">
      <c r="A25" s="1"/>
      <c r="B25" s="2"/>
      <c r="C25" s="2"/>
      <c r="D25" s="3"/>
      <c r="E25" s="3"/>
      <c r="F25" s="3"/>
      <c r="G25" s="3"/>
      <c r="H25" s="3"/>
      <c r="I25" s="3"/>
      <c r="J25" s="3"/>
      <c r="K25" s="3"/>
    </row>
    <row r="26" spans="1:13" ht="15.75" customHeight="1">
      <c r="A26" s="1"/>
      <c r="B26" s="2"/>
      <c r="C26" s="2"/>
      <c r="D26" s="3"/>
      <c r="E26" s="3"/>
      <c r="F26" s="3"/>
      <c r="G26" s="3"/>
      <c r="H26" s="3"/>
      <c r="I26" s="3"/>
      <c r="J26" s="3"/>
      <c r="K26" s="3"/>
    </row>
    <row r="27" spans="1:13" ht="15.75" customHeight="1">
      <c r="A27" s="1"/>
      <c r="B27" s="2"/>
      <c r="C27" s="2"/>
      <c r="D27" s="3"/>
      <c r="E27" s="3"/>
      <c r="F27" s="3"/>
      <c r="G27" s="3"/>
      <c r="H27" s="3"/>
      <c r="I27" s="3"/>
      <c r="J27" s="3"/>
      <c r="K27" s="3"/>
    </row>
    <row r="28" spans="1:13" ht="15.75" customHeight="1">
      <c r="A28" s="1"/>
      <c r="B28" s="2"/>
      <c r="C28" s="2"/>
      <c r="D28" s="3"/>
      <c r="E28" s="3"/>
      <c r="F28" s="3"/>
      <c r="G28" s="3"/>
      <c r="H28" s="3"/>
      <c r="I28" s="3"/>
      <c r="J28" s="3"/>
      <c r="K28" s="3"/>
    </row>
    <row r="29" spans="1:13" ht="15.75" customHeight="1">
      <c r="A29" s="1"/>
      <c r="B29" s="2"/>
      <c r="C29" s="2"/>
      <c r="D29" s="3"/>
      <c r="E29" s="3"/>
      <c r="F29" s="3"/>
      <c r="G29" s="3"/>
      <c r="H29" s="3"/>
      <c r="I29" s="3"/>
      <c r="J29" s="3"/>
      <c r="K29" s="3"/>
    </row>
    <row r="30" spans="1:13" ht="15.75" customHeight="1">
      <c r="A30" s="1"/>
      <c r="B30" s="2"/>
      <c r="C30" s="2"/>
      <c r="D30" s="3"/>
      <c r="E30" s="3"/>
      <c r="F30" s="3"/>
      <c r="G30" s="3"/>
      <c r="H30" s="3"/>
      <c r="I30" s="3"/>
      <c r="J30" s="3"/>
      <c r="K30" s="3"/>
    </row>
    <row r="31" spans="1:13" ht="15.75" customHeight="1">
      <c r="A31" s="1"/>
      <c r="B31" s="2"/>
      <c r="C31" s="2"/>
      <c r="D31" s="3"/>
      <c r="E31" s="3"/>
      <c r="F31" s="3"/>
      <c r="G31" s="3"/>
      <c r="H31" s="3"/>
      <c r="I31" s="3"/>
      <c r="J31" s="3"/>
      <c r="K31" s="3"/>
    </row>
    <row r="32" spans="1:13" ht="15.75" customHeight="1">
      <c r="A32" s="1"/>
      <c r="B32" s="2"/>
      <c r="C32" s="2"/>
      <c r="D32" s="3"/>
      <c r="E32" s="3"/>
      <c r="F32" s="3"/>
      <c r="G32" s="3"/>
      <c r="H32" s="3"/>
      <c r="I32" s="3"/>
      <c r="J32" s="3"/>
      <c r="K32" s="3"/>
    </row>
    <row r="33" spans="1:11" ht="15.75" customHeight="1">
      <c r="A33" s="1"/>
      <c r="B33" s="2"/>
      <c r="C33" s="2"/>
      <c r="D33" s="3"/>
      <c r="E33" s="3"/>
      <c r="F33" s="3"/>
      <c r="G33" s="3"/>
      <c r="H33" s="3"/>
      <c r="I33" s="3"/>
      <c r="J33" s="3"/>
      <c r="K33" s="3"/>
    </row>
    <row r="34" spans="1:11" ht="15.75" customHeight="1">
      <c r="A34" s="1"/>
      <c r="B34" s="2"/>
      <c r="C34" s="2"/>
      <c r="D34" s="3"/>
      <c r="E34" s="3"/>
      <c r="F34" s="3"/>
      <c r="G34" s="3"/>
      <c r="H34" s="3"/>
      <c r="I34" s="3"/>
      <c r="J34" s="3"/>
      <c r="K34" s="3"/>
    </row>
    <row r="35" spans="1:11" ht="15.75" customHeight="1">
      <c r="A35" s="1"/>
      <c r="B35" s="2"/>
      <c r="C35" s="2"/>
      <c r="D35" s="3"/>
      <c r="E35" s="3"/>
      <c r="F35" s="3"/>
      <c r="G35" s="3"/>
      <c r="H35" s="3"/>
      <c r="I35" s="3"/>
      <c r="J35" s="3"/>
      <c r="K35" s="3"/>
    </row>
    <row r="36" spans="1:11" ht="15.75" customHeight="1">
      <c r="A36" s="1"/>
      <c r="B36" s="2"/>
      <c r="C36" s="2"/>
      <c r="D36" s="3"/>
      <c r="E36" s="3"/>
      <c r="F36" s="3"/>
      <c r="G36" s="3"/>
      <c r="H36" s="3"/>
      <c r="I36" s="3"/>
      <c r="J36" s="3"/>
      <c r="K36" s="3"/>
    </row>
    <row r="37" spans="1:11" ht="15.75" customHeight="1">
      <c r="A37" s="1"/>
      <c r="B37" s="2"/>
      <c r="C37" s="2"/>
      <c r="D37" s="3"/>
      <c r="E37" s="3"/>
      <c r="F37" s="3"/>
      <c r="G37" s="3"/>
      <c r="H37" s="3"/>
      <c r="I37" s="3"/>
      <c r="J37" s="3"/>
      <c r="K37" s="3"/>
    </row>
    <row r="38" spans="1:11" ht="15.75" customHeight="1">
      <c r="A38" s="1"/>
      <c r="B38" s="2"/>
      <c r="C38" s="2"/>
      <c r="D38" s="3"/>
      <c r="E38" s="3"/>
      <c r="F38" s="3"/>
      <c r="G38" s="3"/>
      <c r="H38" s="3"/>
      <c r="I38" s="3"/>
      <c r="J38" s="3"/>
      <c r="K38" s="3"/>
    </row>
    <row r="39" spans="1:11" ht="15.75" customHeight="1">
      <c r="A39" s="1"/>
      <c r="B39" s="2"/>
      <c r="C39" s="2"/>
      <c r="D39" s="3"/>
      <c r="E39" s="3"/>
      <c r="F39" s="3"/>
      <c r="G39" s="3"/>
      <c r="H39" s="3"/>
      <c r="I39" s="3"/>
      <c r="J39" s="3"/>
      <c r="K39" s="3"/>
    </row>
    <row r="40" spans="1:11" ht="15.75" customHeight="1">
      <c r="A40" s="1"/>
      <c r="B40" s="2"/>
      <c r="C40" s="2"/>
      <c r="D40" s="3"/>
      <c r="E40" s="3"/>
      <c r="F40" s="3"/>
      <c r="G40" s="3"/>
      <c r="H40" s="3"/>
      <c r="I40" s="3"/>
      <c r="J40" s="3"/>
      <c r="K40" s="3"/>
    </row>
    <row r="41" spans="1:11" ht="15.75" customHeight="1">
      <c r="A41" s="1"/>
      <c r="B41" s="2"/>
      <c r="C41" s="2"/>
      <c r="D41" s="3"/>
      <c r="E41" s="3"/>
      <c r="F41" s="3"/>
      <c r="G41" s="3"/>
      <c r="H41" s="3"/>
      <c r="I41" s="3"/>
      <c r="J41" s="3"/>
      <c r="K41" s="3"/>
    </row>
    <row r="42" spans="1:11" ht="15.75" customHeight="1">
      <c r="A42" s="1"/>
      <c r="B42" s="2"/>
      <c r="C42" s="2"/>
      <c r="D42" s="3"/>
      <c r="E42" s="3"/>
      <c r="F42" s="3"/>
      <c r="G42" s="3"/>
      <c r="H42" s="3"/>
      <c r="I42" s="3"/>
      <c r="J42" s="3"/>
      <c r="K42" s="3"/>
    </row>
    <row r="43" spans="1:11" ht="15.75" customHeight="1">
      <c r="A43" s="1"/>
      <c r="B43" s="2"/>
      <c r="C43" s="2"/>
      <c r="D43" s="3"/>
      <c r="E43" s="3"/>
      <c r="F43" s="3"/>
      <c r="G43" s="3"/>
      <c r="H43" s="3"/>
      <c r="I43" s="3"/>
      <c r="J43" s="3"/>
      <c r="K43" s="3"/>
    </row>
    <row r="44" spans="1:11" ht="15.75" customHeight="1">
      <c r="A44" s="1"/>
      <c r="B44" s="2"/>
      <c r="C44" s="2"/>
      <c r="D44" s="3"/>
      <c r="E44" s="3"/>
      <c r="F44" s="3"/>
      <c r="G44" s="3"/>
      <c r="H44" s="3"/>
      <c r="I44" s="3"/>
      <c r="J44" s="3"/>
      <c r="K44" s="3"/>
    </row>
    <row r="45" spans="1:11" ht="15.75" customHeight="1">
      <c r="A45" s="1"/>
      <c r="B45" s="2"/>
      <c r="C45" s="2"/>
      <c r="D45" s="3"/>
      <c r="E45" s="3"/>
      <c r="F45" s="3"/>
      <c r="G45" s="3"/>
      <c r="H45" s="3"/>
      <c r="I45" s="3"/>
      <c r="J45" s="3"/>
      <c r="K45" s="3"/>
    </row>
    <row r="46" spans="1:11" ht="15.75" customHeight="1">
      <c r="A46" s="1"/>
      <c r="B46" s="2"/>
      <c r="C46" s="2"/>
      <c r="D46" s="3"/>
      <c r="E46" s="3"/>
      <c r="F46" s="3"/>
      <c r="G46" s="3"/>
      <c r="H46" s="3"/>
      <c r="I46" s="3"/>
      <c r="J46" s="3"/>
      <c r="K46" s="3"/>
    </row>
    <row r="47" spans="1:11" ht="15.75" customHeight="1">
      <c r="A47" s="1"/>
      <c r="B47" s="2"/>
      <c r="C47" s="2"/>
      <c r="D47" s="3"/>
      <c r="E47" s="3"/>
      <c r="F47" s="3"/>
      <c r="G47" s="3"/>
      <c r="H47" s="3"/>
      <c r="I47" s="3"/>
      <c r="J47" s="3"/>
      <c r="K47" s="3"/>
    </row>
    <row r="48" spans="1:11" ht="15.75" customHeight="1">
      <c r="A48" s="1"/>
      <c r="B48" s="2"/>
      <c r="C48" s="2"/>
      <c r="D48" s="3"/>
      <c r="E48" s="3"/>
      <c r="F48" s="3"/>
      <c r="G48" s="3"/>
      <c r="H48" s="3"/>
      <c r="I48" s="3"/>
      <c r="J48" s="3"/>
      <c r="K48" s="3"/>
    </row>
    <row r="49" spans="1:11" ht="15.75" customHeight="1">
      <c r="A49" s="1"/>
      <c r="B49" s="2"/>
      <c r="C49" s="2"/>
      <c r="D49" s="3"/>
      <c r="E49" s="3"/>
      <c r="F49" s="3"/>
      <c r="G49" s="3"/>
      <c r="H49" s="3"/>
      <c r="I49" s="3"/>
      <c r="J49" s="3"/>
      <c r="K49" s="3"/>
    </row>
    <row r="50" spans="1:11" ht="15.75" customHeight="1">
      <c r="A50" s="1"/>
      <c r="B50" s="2"/>
      <c r="C50" s="2"/>
      <c r="D50" s="3"/>
      <c r="E50" s="3"/>
      <c r="F50" s="3"/>
      <c r="G50" s="3"/>
      <c r="H50" s="3"/>
      <c r="I50" s="3"/>
      <c r="J50" s="3"/>
      <c r="K50" s="3"/>
    </row>
    <row r="51" spans="1:11" ht="15.75" customHeight="1">
      <c r="A51" s="1"/>
      <c r="B51" s="2"/>
      <c r="C51" s="2"/>
      <c r="D51" s="3"/>
      <c r="E51" s="3"/>
      <c r="F51" s="3"/>
      <c r="G51" s="3"/>
      <c r="H51" s="3"/>
      <c r="I51" s="3"/>
      <c r="J51" s="3"/>
      <c r="K51" s="3"/>
    </row>
    <row r="52" spans="1:11" ht="15.75" customHeight="1">
      <c r="A52" s="1"/>
      <c r="B52" s="2"/>
      <c r="C52" s="2"/>
      <c r="D52" s="3"/>
      <c r="E52" s="3"/>
      <c r="F52" s="3"/>
      <c r="G52" s="3"/>
      <c r="H52" s="3"/>
      <c r="I52" s="3"/>
      <c r="J52" s="3"/>
      <c r="K52" s="3"/>
    </row>
    <row r="53" spans="1:11" ht="15.75" customHeight="1">
      <c r="A53" s="1"/>
      <c r="B53" s="2"/>
      <c r="C53" s="2"/>
      <c r="D53" s="3"/>
      <c r="E53" s="3"/>
      <c r="F53" s="3"/>
      <c r="G53" s="3"/>
      <c r="H53" s="3"/>
      <c r="I53" s="3"/>
      <c r="J53" s="3"/>
      <c r="K53" s="3"/>
    </row>
    <row r="54" spans="1:11" ht="15.75" customHeight="1">
      <c r="A54" s="1"/>
      <c r="B54" s="2"/>
      <c r="C54" s="2"/>
      <c r="D54" s="3"/>
      <c r="E54" s="3"/>
      <c r="F54" s="3"/>
      <c r="G54" s="3"/>
      <c r="H54" s="3"/>
      <c r="I54" s="3"/>
      <c r="J54" s="3"/>
      <c r="K54" s="3"/>
    </row>
    <row r="55" spans="1:11" ht="15.75" customHeight="1">
      <c r="A55" s="1"/>
      <c r="B55" s="2"/>
      <c r="C55" s="2"/>
      <c r="D55" s="3"/>
      <c r="E55" s="3"/>
      <c r="F55" s="3"/>
      <c r="G55" s="3"/>
      <c r="H55" s="3"/>
      <c r="I55" s="3"/>
      <c r="J55" s="3"/>
      <c r="K55" s="3"/>
    </row>
    <row r="56" spans="1:11" ht="15.75" customHeight="1">
      <c r="A56" s="1"/>
      <c r="B56" s="2"/>
      <c r="C56" s="2"/>
      <c r="D56" s="3"/>
      <c r="E56" s="3"/>
      <c r="F56" s="3"/>
      <c r="G56" s="3"/>
      <c r="H56" s="3"/>
      <c r="I56" s="3"/>
      <c r="J56" s="3"/>
      <c r="K56" s="3"/>
    </row>
    <row r="57" spans="1:11" ht="15.75" customHeight="1">
      <c r="A57" s="1"/>
      <c r="B57" s="2"/>
      <c r="C57" s="2"/>
      <c r="D57" s="3"/>
      <c r="E57" s="3"/>
      <c r="F57" s="3"/>
      <c r="G57" s="3"/>
      <c r="H57" s="3"/>
      <c r="I57" s="3"/>
      <c r="J57" s="3"/>
      <c r="K57" s="3"/>
    </row>
    <row r="58" spans="1:11" ht="15.75" customHeight="1">
      <c r="A58" s="1"/>
      <c r="B58" s="2"/>
      <c r="C58" s="2"/>
      <c r="D58" s="3"/>
      <c r="E58" s="3"/>
      <c r="F58" s="3"/>
      <c r="G58" s="3"/>
      <c r="H58" s="3"/>
      <c r="I58" s="3"/>
      <c r="J58" s="3"/>
      <c r="K58" s="3"/>
    </row>
    <row r="59" spans="1:11" ht="15.75" customHeight="1">
      <c r="A59" s="1"/>
      <c r="B59" s="2"/>
      <c r="C59" s="2"/>
      <c r="D59" s="3"/>
      <c r="E59" s="3"/>
      <c r="F59" s="3"/>
      <c r="G59" s="3"/>
      <c r="H59" s="3"/>
      <c r="I59" s="3"/>
      <c r="J59" s="3"/>
      <c r="K59" s="3"/>
    </row>
    <row r="60" spans="1:11" ht="15.75" customHeight="1">
      <c r="A60" s="1"/>
      <c r="B60" s="2"/>
      <c r="C60" s="2"/>
      <c r="D60" s="3"/>
      <c r="E60" s="3"/>
      <c r="F60" s="3"/>
      <c r="G60" s="3"/>
      <c r="H60" s="3"/>
      <c r="I60" s="3"/>
      <c r="J60" s="3"/>
      <c r="K60" s="3"/>
    </row>
    <row r="61" spans="1:11" ht="15.75" customHeight="1">
      <c r="A61" s="1"/>
      <c r="B61" s="2"/>
      <c r="C61" s="2"/>
      <c r="D61" s="3"/>
      <c r="E61" s="3"/>
      <c r="F61" s="3"/>
      <c r="G61" s="3"/>
      <c r="H61" s="3"/>
      <c r="I61" s="3"/>
      <c r="J61" s="3"/>
      <c r="K61" s="3"/>
    </row>
    <row r="62" spans="1:11" ht="15.75" customHeight="1">
      <c r="A62" s="1"/>
      <c r="B62" s="2"/>
      <c r="C62" s="2"/>
      <c r="D62" s="3"/>
      <c r="E62" s="3"/>
      <c r="F62" s="3"/>
      <c r="G62" s="3"/>
      <c r="H62" s="3"/>
      <c r="I62" s="3"/>
      <c r="J62" s="3"/>
      <c r="K62" s="3"/>
    </row>
    <row r="63" spans="1:11" ht="15.75" customHeight="1">
      <c r="A63" s="1"/>
      <c r="B63" s="2"/>
      <c r="C63" s="2"/>
      <c r="D63" s="3"/>
      <c r="E63" s="3"/>
      <c r="F63" s="3"/>
      <c r="G63" s="3"/>
      <c r="H63" s="3"/>
      <c r="I63" s="3"/>
      <c r="J63" s="3"/>
      <c r="K63" s="3"/>
    </row>
    <row r="64" spans="1:11" ht="15.75" customHeight="1">
      <c r="A64" s="1"/>
      <c r="B64" s="2"/>
      <c r="C64" s="2"/>
      <c r="D64" s="3"/>
      <c r="E64" s="3"/>
      <c r="F64" s="3"/>
      <c r="G64" s="3"/>
      <c r="H64" s="3"/>
      <c r="I64" s="3"/>
      <c r="J64" s="3"/>
      <c r="K64" s="3"/>
    </row>
    <row r="65" spans="1:11" ht="15.75" customHeight="1">
      <c r="A65" s="1"/>
      <c r="B65" s="2"/>
      <c r="C65" s="2"/>
      <c r="D65" s="3"/>
      <c r="E65" s="3"/>
      <c r="F65" s="3"/>
      <c r="G65" s="3"/>
      <c r="H65" s="3"/>
      <c r="I65" s="3"/>
      <c r="J65" s="3"/>
      <c r="K65" s="3"/>
    </row>
    <row r="66" spans="1:11" ht="15.75" customHeight="1">
      <c r="A66" s="1"/>
      <c r="B66" s="2"/>
      <c r="C66" s="2"/>
      <c r="D66" s="3"/>
      <c r="E66" s="3"/>
      <c r="F66" s="3"/>
      <c r="G66" s="3"/>
      <c r="H66" s="3"/>
      <c r="I66" s="3"/>
      <c r="J66" s="3"/>
      <c r="K66" s="3"/>
    </row>
    <row r="67" spans="1:11" ht="15.75" customHeight="1">
      <c r="A67" s="1"/>
      <c r="B67" s="2"/>
      <c r="C67" s="2"/>
      <c r="D67" s="3"/>
      <c r="E67" s="3"/>
      <c r="F67" s="3"/>
      <c r="G67" s="3"/>
      <c r="H67" s="3"/>
      <c r="I67" s="3"/>
      <c r="J67" s="3"/>
      <c r="K67" s="3"/>
    </row>
    <row r="68" spans="1:11" ht="15.75" customHeight="1">
      <c r="A68" s="1"/>
      <c r="B68" s="2"/>
      <c r="C68" s="2"/>
      <c r="D68" s="3"/>
      <c r="E68" s="3"/>
      <c r="F68" s="3"/>
      <c r="G68" s="3"/>
      <c r="H68" s="3"/>
      <c r="I68" s="3"/>
      <c r="J68" s="3"/>
      <c r="K68" s="3"/>
    </row>
    <row r="69" spans="1:11" ht="15.75" customHeight="1">
      <c r="A69" s="1"/>
      <c r="B69" s="2"/>
      <c r="C69" s="2"/>
      <c r="D69" s="3"/>
      <c r="E69" s="3"/>
      <c r="F69" s="3"/>
      <c r="G69" s="3"/>
      <c r="H69" s="3"/>
      <c r="I69" s="3"/>
      <c r="J69" s="3"/>
      <c r="K69" s="3"/>
    </row>
    <row r="70" spans="1:11" ht="15.75" customHeight="1">
      <c r="A70" s="1"/>
      <c r="B70" s="2"/>
      <c r="C70" s="2"/>
      <c r="D70" s="3"/>
      <c r="E70" s="3"/>
      <c r="F70" s="3"/>
      <c r="G70" s="3"/>
      <c r="H70" s="3"/>
      <c r="I70" s="3"/>
      <c r="J70" s="3"/>
      <c r="K70" s="3"/>
    </row>
    <row r="71" spans="1:11" ht="15.75" customHeight="1">
      <c r="A71" s="1"/>
      <c r="B71" s="2"/>
      <c r="C71" s="2"/>
      <c r="D71" s="3"/>
      <c r="E71" s="3"/>
      <c r="F71" s="3"/>
      <c r="G71" s="3"/>
      <c r="H71" s="3"/>
      <c r="I71" s="3"/>
      <c r="J71" s="3"/>
      <c r="K71" s="3"/>
    </row>
    <row r="72" spans="1:11" ht="15.75" customHeight="1">
      <c r="A72" s="1"/>
      <c r="B72" s="2"/>
      <c r="C72" s="2"/>
      <c r="D72" s="3"/>
      <c r="E72" s="3"/>
      <c r="F72" s="3"/>
      <c r="G72" s="3"/>
      <c r="H72" s="3"/>
      <c r="I72" s="3"/>
      <c r="J72" s="3"/>
      <c r="K72" s="3"/>
    </row>
    <row r="73" spans="1:11" ht="15.75" customHeight="1">
      <c r="A73" s="1"/>
      <c r="B73" s="2"/>
      <c r="C73" s="2"/>
      <c r="D73" s="3"/>
      <c r="E73" s="3"/>
      <c r="F73" s="3"/>
      <c r="G73" s="3"/>
      <c r="H73" s="3"/>
      <c r="I73" s="3"/>
      <c r="J73" s="3"/>
      <c r="K73" s="3"/>
    </row>
    <row r="74" spans="1:11" ht="15.75" customHeight="1">
      <c r="A74" s="1"/>
      <c r="B74" s="2"/>
      <c r="C74" s="2"/>
      <c r="D74" s="3"/>
      <c r="E74" s="3"/>
      <c r="F74" s="3"/>
      <c r="G74" s="3"/>
      <c r="H74" s="3"/>
      <c r="I74" s="3"/>
      <c r="J74" s="3"/>
      <c r="K74" s="3"/>
    </row>
    <row r="75" spans="1:11" ht="15.75" customHeight="1">
      <c r="A75" s="1"/>
      <c r="B75" s="2"/>
      <c r="C75" s="2"/>
      <c r="D75" s="3"/>
      <c r="E75" s="3"/>
      <c r="F75" s="3"/>
      <c r="G75" s="3"/>
      <c r="H75" s="3"/>
      <c r="I75" s="3"/>
      <c r="J75" s="3"/>
      <c r="K75" s="3"/>
    </row>
    <row r="76" spans="1:11" ht="15.75" customHeight="1">
      <c r="A76" s="1"/>
      <c r="B76" s="2"/>
      <c r="C76" s="2"/>
      <c r="D76" s="3"/>
      <c r="E76" s="3"/>
      <c r="F76" s="3"/>
      <c r="G76" s="3"/>
      <c r="H76" s="3"/>
      <c r="I76" s="3"/>
      <c r="J76" s="3"/>
      <c r="K76" s="3"/>
    </row>
    <row r="77" spans="1:11" ht="15.75" customHeight="1">
      <c r="A77" s="1"/>
      <c r="B77" s="2"/>
      <c r="C77" s="2"/>
      <c r="D77" s="3"/>
      <c r="E77" s="3"/>
      <c r="F77" s="3"/>
      <c r="G77" s="3"/>
      <c r="H77" s="3"/>
      <c r="I77" s="3"/>
      <c r="J77" s="3"/>
      <c r="K77" s="3"/>
    </row>
    <row r="78" spans="1:11" ht="15.75" customHeight="1">
      <c r="A78" s="1"/>
      <c r="B78" s="2"/>
      <c r="C78" s="2"/>
      <c r="D78" s="3"/>
      <c r="E78" s="3"/>
      <c r="F78" s="3"/>
      <c r="G78" s="3"/>
      <c r="H78" s="3"/>
      <c r="I78" s="3"/>
      <c r="J78" s="3"/>
      <c r="K78" s="3"/>
    </row>
    <row r="79" spans="1:11" ht="15.75" customHeight="1">
      <c r="A79" s="1"/>
      <c r="B79" s="2"/>
      <c r="C79" s="2"/>
      <c r="D79" s="3"/>
      <c r="E79" s="3"/>
      <c r="F79" s="3"/>
      <c r="G79" s="3"/>
      <c r="H79" s="3"/>
      <c r="I79" s="3"/>
      <c r="J79" s="3"/>
      <c r="K79" s="3"/>
    </row>
    <row r="80" spans="1:11" ht="15.75" customHeight="1">
      <c r="A80" s="1"/>
      <c r="B80" s="2"/>
      <c r="C80" s="2"/>
      <c r="D80" s="3"/>
      <c r="E80" s="3"/>
      <c r="F80" s="3"/>
      <c r="G80" s="3"/>
      <c r="H80" s="3"/>
      <c r="I80" s="3"/>
      <c r="J80" s="3"/>
      <c r="K80" s="3"/>
    </row>
    <row r="81" spans="1:11" ht="15.75" customHeight="1">
      <c r="A81" s="1"/>
      <c r="B81" s="2"/>
      <c r="C81" s="2"/>
      <c r="D81" s="3"/>
      <c r="E81" s="3"/>
      <c r="F81" s="3"/>
      <c r="G81" s="3"/>
      <c r="H81" s="3"/>
      <c r="I81" s="3"/>
      <c r="J81" s="3"/>
      <c r="K81" s="3"/>
    </row>
    <row r="82" spans="1:11" ht="15.75" customHeight="1">
      <c r="A82" s="1"/>
      <c r="B82" s="2"/>
      <c r="C82" s="2"/>
      <c r="D82" s="3"/>
      <c r="E82" s="3"/>
      <c r="F82" s="3"/>
      <c r="G82" s="3"/>
      <c r="H82" s="3"/>
      <c r="I82" s="3"/>
      <c r="J82" s="3"/>
      <c r="K82" s="3"/>
    </row>
    <row r="83" spans="1:11" ht="15.75" customHeight="1">
      <c r="A83" s="1"/>
      <c r="B83" s="2"/>
      <c r="C83" s="2"/>
      <c r="D83" s="3"/>
      <c r="E83" s="3"/>
      <c r="F83" s="3"/>
      <c r="G83" s="3"/>
      <c r="H83" s="3"/>
      <c r="I83" s="3"/>
      <c r="J83" s="3"/>
      <c r="K83" s="3"/>
    </row>
    <row r="84" spans="1:11" ht="15.75" customHeight="1">
      <c r="A84" s="1"/>
      <c r="B84" s="2"/>
      <c r="C84" s="2"/>
      <c r="D84" s="3"/>
      <c r="E84" s="3"/>
      <c r="F84" s="3"/>
      <c r="G84" s="3"/>
      <c r="H84" s="3"/>
      <c r="I84" s="3"/>
      <c r="J84" s="3"/>
      <c r="K84" s="3"/>
    </row>
    <row r="85" spans="1:11" ht="15.75" customHeight="1">
      <c r="A85" s="1"/>
      <c r="B85" s="2"/>
      <c r="C85" s="2"/>
      <c r="D85" s="3"/>
      <c r="E85" s="3"/>
      <c r="F85" s="3"/>
      <c r="G85" s="3"/>
      <c r="H85" s="3"/>
      <c r="I85" s="3"/>
      <c r="J85" s="3"/>
      <c r="K85" s="3"/>
    </row>
    <row r="86" spans="1:11" ht="15.75" customHeight="1">
      <c r="A86" s="1"/>
      <c r="B86" s="2"/>
      <c r="C86" s="2"/>
      <c r="D86" s="3"/>
      <c r="E86" s="3"/>
      <c r="F86" s="3"/>
      <c r="G86" s="3"/>
      <c r="H86" s="3"/>
      <c r="I86" s="3"/>
      <c r="J86" s="3"/>
      <c r="K86" s="3"/>
    </row>
    <row r="87" spans="1:11" ht="15.75" customHeight="1">
      <c r="A87" s="1"/>
      <c r="B87" s="2"/>
      <c r="C87" s="2"/>
      <c r="D87" s="3"/>
      <c r="E87" s="3"/>
      <c r="F87" s="3"/>
      <c r="G87" s="3"/>
      <c r="H87" s="3"/>
      <c r="I87" s="3"/>
      <c r="J87" s="3"/>
      <c r="K87" s="3"/>
    </row>
    <row r="88" spans="1:11" ht="15.75" customHeight="1">
      <c r="A88" s="1"/>
      <c r="B88" s="2"/>
      <c r="C88" s="2"/>
      <c r="D88" s="3"/>
      <c r="E88" s="3"/>
      <c r="F88" s="3"/>
      <c r="G88" s="3"/>
      <c r="H88" s="3"/>
      <c r="I88" s="3"/>
      <c r="J88" s="3"/>
      <c r="K88" s="3"/>
    </row>
    <row r="89" spans="1:11" ht="15.75" customHeight="1">
      <c r="A89" s="1"/>
      <c r="B89" s="2"/>
      <c r="C89" s="2"/>
      <c r="D89" s="3"/>
      <c r="E89" s="3"/>
      <c r="F89" s="3"/>
      <c r="G89" s="3"/>
      <c r="H89" s="3"/>
      <c r="I89" s="3"/>
      <c r="J89" s="3"/>
      <c r="K89" s="3"/>
    </row>
    <row r="90" spans="1:11" ht="15.75" customHeight="1">
      <c r="A90" s="1"/>
      <c r="B90" s="2"/>
      <c r="C90" s="2"/>
      <c r="D90" s="3"/>
      <c r="E90" s="3"/>
      <c r="F90" s="3"/>
      <c r="G90" s="3"/>
      <c r="H90" s="3"/>
      <c r="I90" s="3"/>
      <c r="J90" s="3"/>
      <c r="K90" s="3"/>
    </row>
    <row r="91" spans="1:11" ht="15.75" customHeight="1">
      <c r="A91" s="1"/>
      <c r="B91" s="2"/>
      <c r="C91" s="2"/>
      <c r="D91" s="3"/>
      <c r="E91" s="3"/>
      <c r="F91" s="3"/>
      <c r="G91" s="3"/>
      <c r="H91" s="3"/>
      <c r="I91" s="3"/>
      <c r="J91" s="3"/>
      <c r="K91" s="3"/>
    </row>
    <row r="92" spans="1:11" ht="15.75" customHeight="1">
      <c r="A92" s="1"/>
      <c r="B92" s="2"/>
      <c r="C92" s="2"/>
      <c r="D92" s="3"/>
      <c r="E92" s="3"/>
      <c r="F92" s="3"/>
      <c r="G92" s="3"/>
      <c r="H92" s="3"/>
      <c r="I92" s="3"/>
      <c r="J92" s="3"/>
      <c r="K92" s="3"/>
    </row>
    <row r="93" spans="1:11" ht="15.75" customHeight="1">
      <c r="A93" s="1"/>
      <c r="B93" s="2"/>
      <c r="C93" s="2"/>
      <c r="D93" s="3"/>
      <c r="E93" s="3"/>
      <c r="F93" s="3"/>
      <c r="G93" s="3"/>
      <c r="H93" s="3"/>
      <c r="I93" s="3"/>
      <c r="J93" s="3"/>
      <c r="K93" s="3"/>
    </row>
    <row r="94" spans="1:11" ht="15.75" customHeight="1">
      <c r="A94" s="1"/>
      <c r="B94" s="2"/>
      <c r="C94" s="2"/>
      <c r="D94" s="3"/>
      <c r="E94" s="3"/>
      <c r="F94" s="3"/>
      <c r="G94" s="3"/>
      <c r="H94" s="3"/>
      <c r="I94" s="3"/>
      <c r="J94" s="3"/>
      <c r="K94" s="3"/>
    </row>
    <row r="95" spans="1:11" ht="15.75" customHeight="1">
      <c r="A95" s="1"/>
      <c r="B95" s="2"/>
      <c r="C95" s="2"/>
      <c r="D95" s="3"/>
      <c r="E95" s="3"/>
      <c r="F95" s="3"/>
      <c r="G95" s="3"/>
      <c r="H95" s="3"/>
      <c r="I95" s="3"/>
      <c r="J95" s="3"/>
      <c r="K95" s="3"/>
    </row>
    <row r="96" spans="1:11" ht="15.75" customHeight="1">
      <c r="A96" s="1"/>
      <c r="B96" s="2"/>
      <c r="C96" s="2"/>
      <c r="D96" s="3"/>
      <c r="E96" s="3"/>
      <c r="F96" s="3"/>
      <c r="G96" s="3"/>
      <c r="H96" s="3"/>
      <c r="I96" s="3"/>
      <c r="J96" s="3"/>
      <c r="K96" s="3"/>
    </row>
    <row r="97" spans="1:11" ht="15.75" customHeight="1">
      <c r="A97" s="1"/>
      <c r="B97" s="2"/>
      <c r="C97" s="2"/>
      <c r="D97" s="3"/>
      <c r="E97" s="3"/>
      <c r="F97" s="3"/>
      <c r="G97" s="3"/>
      <c r="H97" s="3"/>
      <c r="I97" s="3"/>
      <c r="J97" s="3"/>
      <c r="K97" s="3"/>
    </row>
    <row r="98" spans="1:11" ht="15.75" customHeight="1">
      <c r="A98" s="1"/>
      <c r="B98" s="2"/>
      <c r="C98" s="2"/>
      <c r="D98" s="3"/>
      <c r="E98" s="3"/>
      <c r="F98" s="3"/>
      <c r="G98" s="3"/>
      <c r="H98" s="3"/>
      <c r="I98" s="3"/>
      <c r="J98" s="3"/>
      <c r="K98" s="3"/>
    </row>
    <row r="99" spans="1:11" ht="15.75" customHeight="1">
      <c r="A99" s="1"/>
      <c r="B99" s="2"/>
      <c r="C99" s="2"/>
      <c r="D99" s="3"/>
      <c r="E99" s="3"/>
      <c r="F99" s="3"/>
      <c r="G99" s="3"/>
      <c r="H99" s="3"/>
      <c r="I99" s="3"/>
      <c r="J99" s="3"/>
      <c r="K99" s="3"/>
    </row>
    <row r="100" spans="1:11" ht="15.75" customHeight="1">
      <c r="A100" s="1"/>
      <c r="B100" s="2"/>
      <c r="C100" s="2"/>
      <c r="D100" s="3"/>
      <c r="E100" s="3"/>
      <c r="F100" s="3"/>
      <c r="G100" s="3"/>
      <c r="H100" s="3"/>
      <c r="I100" s="3"/>
      <c r="J100" s="3"/>
      <c r="K100" s="3"/>
    </row>
    <row r="101" spans="1:11" ht="15.75" customHeight="1">
      <c r="A101" s="1"/>
      <c r="B101" s="2"/>
      <c r="C101" s="2"/>
      <c r="D101" s="3"/>
      <c r="E101" s="3"/>
      <c r="F101" s="3"/>
      <c r="G101" s="3"/>
      <c r="H101" s="3"/>
      <c r="I101" s="3"/>
      <c r="J101" s="3"/>
      <c r="K101" s="3"/>
    </row>
    <row r="102" spans="1:11" ht="15.75" customHeight="1">
      <c r="A102" s="1"/>
      <c r="B102" s="2"/>
      <c r="C102" s="2"/>
      <c r="D102" s="3"/>
      <c r="E102" s="3"/>
      <c r="F102" s="3"/>
      <c r="G102" s="3"/>
      <c r="H102" s="3"/>
      <c r="I102" s="3"/>
      <c r="J102" s="3"/>
      <c r="K102" s="3"/>
    </row>
    <row r="103" spans="1:11" ht="15.75" customHeight="1">
      <c r="A103" s="1"/>
      <c r="B103" s="2"/>
      <c r="C103" s="2"/>
      <c r="D103" s="3"/>
      <c r="E103" s="3"/>
      <c r="F103" s="3"/>
      <c r="G103" s="3"/>
      <c r="H103" s="3"/>
      <c r="I103" s="3"/>
      <c r="J103" s="3"/>
      <c r="K103" s="3"/>
    </row>
    <row r="104" spans="1:11" ht="15.75" customHeight="1">
      <c r="A104" s="1"/>
      <c r="B104" s="2"/>
      <c r="C104" s="2"/>
      <c r="D104" s="3"/>
      <c r="E104" s="3"/>
      <c r="F104" s="3"/>
      <c r="G104" s="3"/>
      <c r="H104" s="3"/>
      <c r="I104" s="3"/>
      <c r="J104" s="3"/>
      <c r="K104" s="3"/>
    </row>
    <row r="105" spans="1:11" ht="15.75" customHeight="1">
      <c r="A105" s="1"/>
      <c r="B105" s="2"/>
      <c r="C105" s="2"/>
      <c r="D105" s="3"/>
      <c r="E105" s="3"/>
      <c r="F105" s="3"/>
      <c r="G105" s="3"/>
      <c r="H105" s="3"/>
      <c r="I105" s="3"/>
      <c r="J105" s="3"/>
      <c r="K105" s="3"/>
    </row>
    <row r="106" spans="1:11" ht="15.75" customHeight="1">
      <c r="A106" s="1"/>
      <c r="B106" s="2"/>
      <c r="C106" s="2"/>
      <c r="D106" s="3"/>
      <c r="E106" s="3"/>
      <c r="F106" s="3"/>
      <c r="G106" s="3"/>
      <c r="H106" s="3"/>
      <c r="I106" s="3"/>
      <c r="J106" s="3"/>
      <c r="K106" s="3"/>
    </row>
    <row r="107" spans="1:11" ht="15.75" customHeight="1">
      <c r="A107" s="1"/>
      <c r="B107" s="2"/>
      <c r="C107" s="2"/>
      <c r="D107" s="3"/>
      <c r="E107" s="3"/>
      <c r="F107" s="3"/>
      <c r="G107" s="3"/>
      <c r="H107" s="3"/>
      <c r="I107" s="3"/>
      <c r="J107" s="3"/>
      <c r="K107" s="3"/>
    </row>
    <row r="108" spans="1:11" ht="15.75" customHeight="1">
      <c r="A108" s="1"/>
      <c r="B108" s="2"/>
      <c r="C108" s="2"/>
      <c r="D108" s="3"/>
      <c r="E108" s="3"/>
      <c r="F108" s="3"/>
      <c r="G108" s="3"/>
      <c r="H108" s="3"/>
      <c r="I108" s="3"/>
      <c r="J108" s="3"/>
      <c r="K108" s="3"/>
    </row>
    <row r="109" spans="1:11" ht="15.75" customHeight="1">
      <c r="A109" s="1"/>
      <c r="B109" s="2"/>
      <c r="C109" s="2"/>
      <c r="D109" s="3"/>
      <c r="E109" s="3"/>
      <c r="F109" s="3"/>
      <c r="G109" s="3"/>
      <c r="H109" s="3"/>
      <c r="I109" s="3"/>
      <c r="J109" s="3"/>
      <c r="K109" s="3"/>
    </row>
    <row r="110" spans="1:11" ht="15.75" customHeight="1">
      <c r="A110" s="1"/>
      <c r="B110" s="2"/>
      <c r="C110" s="2"/>
      <c r="D110" s="3"/>
      <c r="E110" s="3"/>
      <c r="F110" s="3"/>
      <c r="G110" s="3"/>
      <c r="H110" s="3"/>
      <c r="I110" s="3"/>
      <c r="J110" s="3"/>
      <c r="K110" s="3"/>
    </row>
    <row r="111" spans="1:11" ht="15.75" customHeight="1">
      <c r="A111" s="1"/>
      <c r="B111" s="2"/>
      <c r="C111" s="2"/>
      <c r="D111" s="3"/>
      <c r="E111" s="3"/>
      <c r="F111" s="3"/>
      <c r="G111" s="3"/>
      <c r="H111" s="3"/>
      <c r="I111" s="3"/>
      <c r="J111" s="3"/>
      <c r="K111" s="3"/>
    </row>
    <row r="112" spans="1:11" ht="15.75" customHeight="1">
      <c r="A112" s="1"/>
      <c r="B112" s="2"/>
      <c r="C112" s="2"/>
      <c r="D112" s="3"/>
      <c r="E112" s="3"/>
      <c r="F112" s="3"/>
      <c r="G112" s="3"/>
      <c r="H112" s="3"/>
      <c r="I112" s="3"/>
      <c r="J112" s="3"/>
      <c r="K112" s="3"/>
    </row>
    <row r="113" spans="1:11" ht="15.75" customHeight="1">
      <c r="A113" s="1"/>
      <c r="B113" s="2"/>
      <c r="C113" s="2"/>
      <c r="D113" s="3"/>
      <c r="E113" s="3"/>
      <c r="F113" s="3"/>
      <c r="G113" s="3"/>
      <c r="H113" s="3"/>
      <c r="I113" s="3"/>
      <c r="J113" s="3"/>
      <c r="K113" s="3"/>
    </row>
    <row r="114" spans="1:11" ht="15.75" customHeight="1">
      <c r="A114" s="1"/>
      <c r="B114" s="2"/>
      <c r="C114" s="2"/>
      <c r="D114" s="3"/>
      <c r="E114" s="3"/>
      <c r="F114" s="3"/>
      <c r="G114" s="3"/>
      <c r="H114" s="3"/>
      <c r="I114" s="3"/>
      <c r="J114" s="3"/>
      <c r="K114" s="3"/>
    </row>
    <row r="115" spans="1:11" ht="15.75" customHeight="1">
      <c r="A115" s="1"/>
      <c r="B115" s="2"/>
      <c r="C115" s="2"/>
      <c r="D115" s="3"/>
      <c r="E115" s="3"/>
      <c r="F115" s="3"/>
      <c r="G115" s="3"/>
      <c r="H115" s="3"/>
      <c r="I115" s="3"/>
      <c r="J115" s="3"/>
      <c r="K115" s="3"/>
    </row>
    <row r="116" spans="1:11" ht="15.75" customHeight="1">
      <c r="A116" s="1"/>
      <c r="B116" s="2"/>
      <c r="C116" s="2"/>
      <c r="D116" s="3"/>
      <c r="E116" s="3"/>
      <c r="F116" s="3"/>
      <c r="G116" s="3"/>
      <c r="H116" s="3"/>
      <c r="I116" s="3"/>
      <c r="J116" s="3"/>
      <c r="K116" s="3"/>
    </row>
    <row r="117" spans="1:11" ht="15.75" customHeight="1">
      <c r="A117" s="1"/>
      <c r="B117" s="2"/>
      <c r="C117" s="2"/>
      <c r="D117" s="3"/>
      <c r="E117" s="3"/>
      <c r="F117" s="3"/>
      <c r="G117" s="3"/>
      <c r="H117" s="3"/>
      <c r="I117" s="3"/>
      <c r="J117" s="3"/>
      <c r="K117" s="3"/>
    </row>
    <row r="118" spans="1:11" ht="15.75" customHeight="1">
      <c r="A118" s="1"/>
      <c r="B118" s="2"/>
      <c r="C118" s="2"/>
      <c r="D118" s="3"/>
      <c r="E118" s="3"/>
      <c r="F118" s="3"/>
      <c r="G118" s="3"/>
      <c r="H118" s="3"/>
      <c r="I118" s="3"/>
      <c r="J118" s="3"/>
      <c r="K118" s="3"/>
    </row>
    <row r="119" spans="1:11" ht="15.75" customHeight="1">
      <c r="A119" s="1"/>
      <c r="B119" s="2"/>
      <c r="C119" s="2"/>
      <c r="D119" s="3"/>
      <c r="E119" s="3"/>
      <c r="F119" s="3"/>
      <c r="G119" s="3"/>
      <c r="H119" s="3"/>
      <c r="I119" s="3"/>
      <c r="J119" s="3"/>
      <c r="K119" s="3"/>
    </row>
    <row r="120" spans="1:11" ht="15.75" customHeight="1">
      <c r="A120" s="1"/>
      <c r="B120" s="2"/>
      <c r="C120" s="2"/>
      <c r="D120" s="3"/>
      <c r="E120" s="3"/>
      <c r="F120" s="3"/>
      <c r="G120" s="3"/>
      <c r="H120" s="3"/>
      <c r="I120" s="3"/>
      <c r="J120" s="3"/>
      <c r="K120" s="3"/>
    </row>
    <row r="121" spans="1:11" ht="15.75" customHeight="1">
      <c r="A121" s="1"/>
      <c r="B121" s="2"/>
      <c r="C121" s="2"/>
      <c r="D121" s="3"/>
      <c r="E121" s="3"/>
      <c r="F121" s="3"/>
      <c r="G121" s="3"/>
      <c r="H121" s="3"/>
      <c r="I121" s="3"/>
      <c r="J121" s="3"/>
      <c r="K121" s="3"/>
    </row>
    <row r="122" spans="1:11" ht="15.75" customHeight="1">
      <c r="A122" s="1"/>
      <c r="B122" s="2"/>
      <c r="C122" s="2"/>
      <c r="D122" s="3"/>
      <c r="E122" s="3"/>
      <c r="F122" s="3"/>
      <c r="G122" s="3"/>
      <c r="H122" s="3"/>
      <c r="I122" s="3"/>
      <c r="J122" s="3"/>
      <c r="K122" s="3"/>
    </row>
    <row r="123" spans="1:11" ht="15.75" customHeight="1">
      <c r="A123" s="1"/>
      <c r="B123" s="2"/>
      <c r="C123" s="2"/>
      <c r="D123" s="3"/>
      <c r="E123" s="3"/>
      <c r="F123" s="3"/>
      <c r="G123" s="3"/>
      <c r="H123" s="3"/>
      <c r="I123" s="3"/>
      <c r="J123" s="3"/>
      <c r="K123" s="3"/>
    </row>
    <row r="124" spans="1:11" ht="15.75" customHeight="1">
      <c r="A124" s="1"/>
      <c r="B124" s="2"/>
      <c r="C124" s="2"/>
      <c r="D124" s="3"/>
      <c r="E124" s="3"/>
      <c r="F124" s="3"/>
      <c r="G124" s="3"/>
      <c r="H124" s="3"/>
      <c r="I124" s="3"/>
      <c r="J124" s="3"/>
      <c r="K124" s="3"/>
    </row>
    <row r="125" spans="1:11" ht="15.75" customHeight="1">
      <c r="A125" s="1"/>
      <c r="B125" s="2"/>
      <c r="C125" s="2"/>
      <c r="D125" s="3"/>
      <c r="E125" s="3"/>
      <c r="F125" s="3"/>
      <c r="G125" s="3"/>
      <c r="H125" s="3"/>
      <c r="I125" s="3"/>
      <c r="J125" s="3"/>
      <c r="K125" s="3"/>
    </row>
    <row r="126" spans="1:11" ht="15.75" customHeight="1">
      <c r="A126" s="1"/>
      <c r="B126" s="2"/>
      <c r="C126" s="2"/>
      <c r="D126" s="3"/>
      <c r="E126" s="3"/>
      <c r="F126" s="3"/>
      <c r="G126" s="3"/>
      <c r="H126" s="3"/>
      <c r="I126" s="3"/>
      <c r="J126" s="3"/>
      <c r="K126" s="3"/>
    </row>
    <row r="127" spans="1:11" ht="15.75" customHeight="1">
      <c r="A127" s="1"/>
      <c r="B127" s="2"/>
      <c r="C127" s="2"/>
      <c r="D127" s="3"/>
      <c r="E127" s="3"/>
      <c r="F127" s="3"/>
      <c r="G127" s="3"/>
      <c r="H127" s="3"/>
      <c r="I127" s="3"/>
      <c r="J127" s="3"/>
      <c r="K127" s="3"/>
    </row>
    <row r="128" spans="1:11" ht="15.75" customHeight="1">
      <c r="A128" s="1"/>
      <c r="B128" s="2"/>
      <c r="C128" s="2"/>
      <c r="D128" s="3"/>
      <c r="E128" s="3"/>
      <c r="F128" s="3"/>
      <c r="G128" s="3"/>
      <c r="H128" s="3"/>
      <c r="I128" s="3"/>
      <c r="J128" s="3"/>
      <c r="K128" s="3"/>
    </row>
    <row r="129" spans="1:11" ht="15.75" customHeight="1">
      <c r="A129" s="1"/>
      <c r="B129" s="2"/>
      <c r="C129" s="2"/>
      <c r="D129" s="3"/>
      <c r="E129" s="3"/>
      <c r="F129" s="3"/>
      <c r="G129" s="3"/>
      <c r="H129" s="3"/>
      <c r="I129" s="3"/>
      <c r="J129" s="3"/>
      <c r="K129" s="3"/>
    </row>
    <row r="130" spans="1:11" ht="15.75" customHeight="1">
      <c r="A130" s="1"/>
      <c r="B130" s="2"/>
      <c r="C130" s="2"/>
      <c r="D130" s="3"/>
      <c r="E130" s="3"/>
      <c r="F130" s="3"/>
      <c r="G130" s="3"/>
      <c r="H130" s="3"/>
      <c r="I130" s="3"/>
      <c r="J130" s="3"/>
      <c r="K130" s="3"/>
    </row>
    <row r="131" spans="1:11" ht="15.75" customHeight="1">
      <c r="A131" s="1"/>
      <c r="B131" s="2"/>
      <c r="C131" s="2"/>
      <c r="D131" s="3"/>
      <c r="E131" s="3"/>
      <c r="F131" s="3"/>
      <c r="G131" s="3"/>
      <c r="H131" s="3"/>
      <c r="I131" s="3"/>
      <c r="J131" s="3"/>
      <c r="K131" s="3"/>
    </row>
    <row r="132" spans="1:11" ht="15.75" customHeight="1">
      <c r="A132" s="1"/>
      <c r="B132" s="2"/>
      <c r="C132" s="2"/>
      <c r="D132" s="3"/>
      <c r="E132" s="3"/>
      <c r="F132" s="3"/>
      <c r="G132" s="3"/>
      <c r="H132" s="3"/>
      <c r="I132" s="3"/>
      <c r="J132" s="3"/>
      <c r="K132" s="3"/>
    </row>
    <row r="133" spans="1:11" ht="15.75" customHeight="1">
      <c r="A133" s="1"/>
      <c r="B133" s="2"/>
      <c r="C133" s="2"/>
      <c r="D133" s="3"/>
      <c r="E133" s="3"/>
      <c r="F133" s="3"/>
      <c r="G133" s="3"/>
      <c r="H133" s="3"/>
      <c r="I133" s="3"/>
      <c r="J133" s="3"/>
      <c r="K133" s="3"/>
    </row>
    <row r="134" spans="1:11" ht="15.75" customHeight="1">
      <c r="A134" s="1"/>
      <c r="B134" s="2"/>
      <c r="C134" s="2"/>
      <c r="D134" s="3"/>
      <c r="E134" s="3"/>
      <c r="F134" s="3"/>
      <c r="G134" s="3"/>
      <c r="H134" s="3"/>
      <c r="I134" s="3"/>
      <c r="J134" s="3"/>
      <c r="K134" s="3"/>
    </row>
    <row r="135" spans="1:11" ht="15.75" customHeight="1">
      <c r="A135" s="1"/>
      <c r="B135" s="2"/>
      <c r="C135" s="2"/>
      <c r="D135" s="3"/>
      <c r="E135" s="3"/>
      <c r="F135" s="3"/>
      <c r="G135" s="3"/>
      <c r="H135" s="3"/>
      <c r="I135" s="3"/>
      <c r="J135" s="3"/>
      <c r="K135" s="3"/>
    </row>
    <row r="136" spans="1:11" ht="15.75" customHeight="1">
      <c r="A136" s="1"/>
      <c r="B136" s="2"/>
      <c r="C136" s="2"/>
      <c r="D136" s="3"/>
      <c r="E136" s="3"/>
      <c r="F136" s="3"/>
      <c r="G136" s="3"/>
      <c r="H136" s="3"/>
      <c r="I136" s="3"/>
      <c r="J136" s="3"/>
      <c r="K136" s="3"/>
    </row>
    <row r="137" spans="1:11" ht="15.75" customHeight="1">
      <c r="A137" s="1"/>
      <c r="B137" s="2"/>
      <c r="C137" s="2"/>
      <c r="D137" s="3"/>
      <c r="E137" s="3"/>
      <c r="F137" s="3"/>
      <c r="G137" s="3"/>
      <c r="H137" s="3"/>
      <c r="I137" s="3"/>
      <c r="J137" s="3"/>
      <c r="K137" s="3"/>
    </row>
    <row r="138" spans="1:11" ht="15.75" customHeight="1">
      <c r="A138" s="1"/>
      <c r="B138" s="2"/>
      <c r="C138" s="2"/>
      <c r="D138" s="3"/>
      <c r="E138" s="3"/>
      <c r="F138" s="3"/>
      <c r="G138" s="3"/>
      <c r="H138" s="3"/>
      <c r="I138" s="3"/>
      <c r="J138" s="3"/>
      <c r="K138" s="3"/>
    </row>
    <row r="139" spans="1:11" ht="15.75" customHeight="1">
      <c r="A139" s="1"/>
      <c r="B139" s="2"/>
      <c r="C139" s="2"/>
      <c r="D139" s="3"/>
      <c r="E139" s="3"/>
      <c r="F139" s="3"/>
      <c r="G139" s="3"/>
      <c r="H139" s="3"/>
      <c r="I139" s="3"/>
      <c r="J139" s="3"/>
      <c r="K139" s="3"/>
    </row>
    <row r="140" spans="1:11" ht="15.75" customHeight="1">
      <c r="A140" s="1"/>
      <c r="B140" s="2"/>
      <c r="C140" s="2"/>
      <c r="D140" s="3"/>
      <c r="E140" s="3"/>
      <c r="F140" s="3"/>
      <c r="G140" s="3"/>
      <c r="H140" s="3"/>
      <c r="I140" s="3"/>
      <c r="J140" s="3"/>
      <c r="K140" s="3"/>
    </row>
    <row r="141" spans="1:11" ht="15.75" customHeight="1">
      <c r="A141" s="1"/>
      <c r="B141" s="2"/>
      <c r="C141" s="2"/>
      <c r="D141" s="3"/>
      <c r="E141" s="3"/>
      <c r="F141" s="3"/>
      <c r="G141" s="3"/>
      <c r="H141" s="3"/>
      <c r="I141" s="3"/>
      <c r="J141" s="3"/>
      <c r="K141" s="3"/>
    </row>
    <row r="142" spans="1:11" ht="15.75" customHeight="1">
      <c r="A142" s="1"/>
      <c r="B142" s="2"/>
      <c r="C142" s="2"/>
      <c r="D142" s="3"/>
      <c r="E142" s="3"/>
      <c r="F142" s="3"/>
      <c r="G142" s="3"/>
      <c r="H142" s="3"/>
      <c r="I142" s="3"/>
      <c r="J142" s="3"/>
      <c r="K142" s="3"/>
    </row>
    <row r="143" spans="1:11" ht="15.75" customHeight="1">
      <c r="A143" s="1"/>
      <c r="B143" s="2"/>
      <c r="C143" s="2"/>
      <c r="D143" s="3"/>
      <c r="E143" s="3"/>
      <c r="F143" s="3"/>
      <c r="G143" s="3"/>
      <c r="H143" s="3"/>
      <c r="I143" s="3"/>
      <c r="J143" s="3"/>
      <c r="K143" s="3"/>
    </row>
    <row r="144" spans="1:11" ht="15.75" customHeight="1">
      <c r="A144" s="1"/>
      <c r="B144" s="2"/>
      <c r="C144" s="2"/>
      <c r="D144" s="3"/>
      <c r="E144" s="3"/>
      <c r="F144" s="3"/>
      <c r="G144" s="3"/>
      <c r="H144" s="3"/>
      <c r="I144" s="3"/>
      <c r="J144" s="3"/>
      <c r="K144" s="3"/>
    </row>
    <row r="145" spans="1:11" ht="15.75" customHeight="1">
      <c r="A145" s="1"/>
      <c r="B145" s="2"/>
      <c r="C145" s="2"/>
      <c r="D145" s="3"/>
      <c r="E145" s="3"/>
      <c r="F145" s="3"/>
      <c r="G145" s="3"/>
      <c r="H145" s="3"/>
      <c r="I145" s="3"/>
      <c r="J145" s="3"/>
      <c r="K145" s="3"/>
    </row>
    <row r="146" spans="1:11" ht="15.75" customHeight="1">
      <c r="A146" s="1"/>
      <c r="B146" s="2"/>
      <c r="C146" s="2"/>
      <c r="D146" s="3"/>
      <c r="E146" s="3"/>
      <c r="F146" s="3"/>
      <c r="G146" s="3"/>
      <c r="H146" s="3"/>
      <c r="I146" s="3"/>
      <c r="J146" s="3"/>
      <c r="K146" s="3"/>
    </row>
    <row r="147" spans="1:11" ht="15.75" customHeight="1">
      <c r="A147" s="1"/>
      <c r="B147" s="2"/>
      <c r="C147" s="2"/>
      <c r="D147" s="3"/>
      <c r="E147" s="3"/>
      <c r="F147" s="3"/>
      <c r="G147" s="3"/>
      <c r="H147" s="3"/>
      <c r="I147" s="3"/>
      <c r="J147" s="3"/>
      <c r="K147" s="3"/>
    </row>
    <row r="148" spans="1:11" ht="15.75" customHeight="1">
      <c r="A148" s="1"/>
      <c r="B148" s="2"/>
      <c r="C148" s="2"/>
      <c r="D148" s="3"/>
      <c r="E148" s="3"/>
      <c r="F148" s="3"/>
      <c r="G148" s="3"/>
      <c r="H148" s="3"/>
      <c r="I148" s="3"/>
      <c r="J148" s="3"/>
      <c r="K148" s="3"/>
    </row>
    <row r="149" spans="1:11" ht="15.75" customHeight="1">
      <c r="A149" s="1"/>
      <c r="B149" s="2"/>
      <c r="C149" s="2"/>
      <c r="D149" s="3"/>
      <c r="E149" s="3"/>
      <c r="F149" s="3"/>
      <c r="G149" s="3"/>
      <c r="H149" s="3"/>
      <c r="I149" s="3"/>
      <c r="J149" s="3"/>
      <c r="K149" s="3"/>
    </row>
    <row r="150" spans="1:11" ht="15.75" customHeight="1">
      <c r="A150" s="1"/>
      <c r="B150" s="2"/>
      <c r="C150" s="2"/>
      <c r="D150" s="3"/>
      <c r="E150" s="3"/>
      <c r="F150" s="3"/>
      <c r="G150" s="3"/>
      <c r="H150" s="3"/>
      <c r="I150" s="3"/>
      <c r="J150" s="3"/>
      <c r="K150" s="3"/>
    </row>
    <row r="151" spans="1:11" ht="15.75" customHeight="1">
      <c r="A151" s="1"/>
      <c r="B151" s="2"/>
      <c r="C151" s="2"/>
      <c r="D151" s="3"/>
      <c r="E151" s="3"/>
      <c r="F151" s="3"/>
      <c r="G151" s="3"/>
      <c r="H151" s="3"/>
      <c r="I151" s="3"/>
      <c r="J151" s="3"/>
      <c r="K151" s="3"/>
    </row>
    <row r="152" spans="1:11" ht="15.75" customHeight="1">
      <c r="A152" s="1"/>
      <c r="B152" s="2"/>
      <c r="C152" s="2"/>
      <c r="D152" s="3"/>
      <c r="E152" s="3"/>
      <c r="F152" s="3"/>
      <c r="G152" s="3"/>
      <c r="H152" s="3"/>
      <c r="I152" s="3"/>
      <c r="J152" s="3"/>
      <c r="K152" s="3"/>
    </row>
    <row r="153" spans="1:11" ht="15.75" customHeight="1">
      <c r="A153" s="1"/>
      <c r="B153" s="2"/>
      <c r="C153" s="2"/>
      <c r="D153" s="3"/>
      <c r="E153" s="3"/>
      <c r="F153" s="3"/>
      <c r="G153" s="3"/>
      <c r="H153" s="3"/>
      <c r="I153" s="3"/>
      <c r="J153" s="3"/>
      <c r="K153" s="3"/>
    </row>
    <row r="154" spans="1:11" ht="15.75" customHeight="1">
      <c r="A154" s="1"/>
      <c r="B154" s="2"/>
      <c r="C154" s="2"/>
      <c r="D154" s="3"/>
      <c r="E154" s="3"/>
      <c r="F154" s="3"/>
      <c r="G154" s="3"/>
      <c r="H154" s="3"/>
      <c r="I154" s="3"/>
      <c r="J154" s="3"/>
      <c r="K154" s="3"/>
    </row>
    <row r="155" spans="1:11" ht="15.75" customHeight="1">
      <c r="A155" s="1"/>
      <c r="B155" s="2"/>
      <c r="C155" s="2"/>
      <c r="D155" s="3"/>
      <c r="E155" s="3"/>
      <c r="F155" s="3"/>
      <c r="G155" s="3"/>
      <c r="H155" s="3"/>
      <c r="I155" s="3"/>
      <c r="J155" s="3"/>
      <c r="K155" s="3"/>
    </row>
    <row r="156" spans="1:11" ht="15.75" customHeight="1">
      <c r="A156" s="1"/>
      <c r="B156" s="2"/>
      <c r="C156" s="2"/>
      <c r="D156" s="3"/>
      <c r="E156" s="3"/>
      <c r="F156" s="3"/>
      <c r="G156" s="3"/>
      <c r="H156" s="3"/>
      <c r="I156" s="3"/>
      <c r="J156" s="3"/>
      <c r="K156" s="3"/>
    </row>
    <row r="157" spans="1:11" ht="15.75" customHeight="1">
      <c r="A157" s="1"/>
      <c r="B157" s="2"/>
      <c r="C157" s="2"/>
      <c r="D157" s="3"/>
      <c r="E157" s="3"/>
      <c r="F157" s="3"/>
      <c r="G157" s="3"/>
      <c r="H157" s="3"/>
      <c r="I157" s="3"/>
      <c r="J157" s="3"/>
      <c r="K157" s="3"/>
    </row>
    <row r="158" spans="1:11" ht="15.75" customHeight="1">
      <c r="A158" s="1"/>
      <c r="B158" s="2"/>
      <c r="C158" s="2"/>
      <c r="D158" s="3"/>
      <c r="E158" s="3"/>
      <c r="F158" s="3"/>
      <c r="G158" s="3"/>
      <c r="H158" s="3"/>
      <c r="I158" s="3"/>
      <c r="J158" s="3"/>
      <c r="K158" s="3"/>
    </row>
    <row r="159" spans="1:11" ht="15.75" customHeight="1">
      <c r="A159" s="1"/>
      <c r="B159" s="2"/>
      <c r="C159" s="2"/>
      <c r="D159" s="3"/>
      <c r="E159" s="3"/>
      <c r="F159" s="3"/>
      <c r="G159" s="3"/>
      <c r="H159" s="3"/>
      <c r="I159" s="3"/>
      <c r="J159" s="3"/>
      <c r="K159" s="3"/>
    </row>
    <row r="160" spans="1:11" ht="15.75" customHeight="1">
      <c r="A160" s="1"/>
      <c r="B160" s="2"/>
      <c r="C160" s="2"/>
      <c r="D160" s="3"/>
      <c r="E160" s="3"/>
      <c r="F160" s="3"/>
      <c r="G160" s="3"/>
      <c r="H160" s="3"/>
      <c r="I160" s="3"/>
      <c r="J160" s="3"/>
      <c r="K160" s="3"/>
    </row>
    <row r="161" spans="1:11" ht="15.75" customHeight="1">
      <c r="A161" s="1"/>
      <c r="B161" s="2"/>
      <c r="C161" s="2"/>
      <c r="D161" s="3"/>
      <c r="E161" s="3"/>
      <c r="F161" s="3"/>
      <c r="G161" s="3"/>
      <c r="H161" s="3"/>
      <c r="I161" s="3"/>
      <c r="J161" s="3"/>
      <c r="K161" s="3"/>
    </row>
    <row r="162" spans="1:11" ht="15.75" customHeight="1">
      <c r="A162" s="1"/>
      <c r="B162" s="2"/>
      <c r="C162" s="2"/>
      <c r="D162" s="3"/>
      <c r="E162" s="3"/>
      <c r="F162" s="3"/>
      <c r="G162" s="3"/>
      <c r="H162" s="3"/>
      <c r="I162" s="3"/>
      <c r="J162" s="3"/>
      <c r="K162" s="3"/>
    </row>
    <row r="163" spans="1:11" ht="15.75" customHeight="1">
      <c r="A163" s="1"/>
      <c r="B163" s="2"/>
      <c r="C163" s="2"/>
      <c r="D163" s="3"/>
      <c r="E163" s="3"/>
      <c r="F163" s="3"/>
      <c r="G163" s="3"/>
      <c r="H163" s="3"/>
      <c r="I163" s="3"/>
      <c r="J163" s="3"/>
      <c r="K163" s="3"/>
    </row>
    <row r="164" spans="1:11" ht="15.75" customHeight="1">
      <c r="A164" s="1"/>
      <c r="B164" s="2"/>
      <c r="C164" s="2"/>
      <c r="D164" s="3"/>
      <c r="E164" s="3"/>
      <c r="F164" s="3"/>
      <c r="G164" s="3"/>
      <c r="H164" s="3"/>
      <c r="I164" s="3"/>
      <c r="J164" s="3"/>
      <c r="K164" s="3"/>
    </row>
    <row r="165" spans="1:11" ht="15.75" customHeight="1">
      <c r="A165" s="1"/>
      <c r="B165" s="2"/>
      <c r="C165" s="2"/>
      <c r="D165" s="3"/>
      <c r="E165" s="3"/>
      <c r="F165" s="3"/>
      <c r="G165" s="3"/>
      <c r="H165" s="3"/>
      <c r="I165" s="3"/>
      <c r="J165" s="3"/>
      <c r="K165" s="3"/>
    </row>
    <row r="166" spans="1:11" ht="15.75" customHeight="1">
      <c r="A166" s="1"/>
      <c r="B166" s="2"/>
      <c r="C166" s="2"/>
      <c r="D166" s="3"/>
      <c r="E166" s="3"/>
      <c r="F166" s="3"/>
      <c r="G166" s="3"/>
      <c r="H166" s="3"/>
      <c r="I166" s="3"/>
      <c r="J166" s="3"/>
      <c r="K166" s="3"/>
    </row>
    <row r="167" spans="1:11" ht="15.75" customHeight="1">
      <c r="A167" s="1"/>
      <c r="B167" s="2"/>
      <c r="C167" s="2"/>
      <c r="D167" s="3"/>
      <c r="E167" s="3"/>
      <c r="F167" s="3"/>
      <c r="G167" s="3"/>
      <c r="H167" s="3"/>
      <c r="I167" s="3"/>
      <c r="J167" s="3"/>
      <c r="K167" s="3"/>
    </row>
    <row r="168" spans="1:11" ht="15.75" customHeight="1">
      <c r="A168" s="1"/>
      <c r="B168" s="2"/>
      <c r="C168" s="2"/>
      <c r="D168" s="3"/>
      <c r="E168" s="3"/>
      <c r="F168" s="3"/>
      <c r="G168" s="3"/>
      <c r="H168" s="3"/>
      <c r="I168" s="3"/>
      <c r="J168" s="3"/>
      <c r="K168" s="3"/>
    </row>
    <row r="169" spans="1:11" ht="15.75" customHeight="1">
      <c r="A169" s="1"/>
      <c r="B169" s="2"/>
      <c r="C169" s="2"/>
      <c r="D169" s="3"/>
      <c r="E169" s="3"/>
      <c r="F169" s="3"/>
      <c r="G169" s="3"/>
      <c r="H169" s="3"/>
      <c r="I169" s="3"/>
      <c r="J169" s="3"/>
      <c r="K169" s="3"/>
    </row>
    <row r="170" spans="1:11" ht="15.75" customHeight="1">
      <c r="A170" s="1"/>
      <c r="B170" s="2"/>
      <c r="C170" s="2"/>
      <c r="D170" s="3"/>
      <c r="E170" s="3"/>
      <c r="F170" s="3"/>
      <c r="G170" s="3"/>
      <c r="H170" s="3"/>
      <c r="I170" s="3"/>
      <c r="J170" s="3"/>
      <c r="K170" s="3"/>
    </row>
    <row r="171" spans="1:11" ht="15.75" customHeight="1">
      <c r="A171" s="1"/>
      <c r="B171" s="2"/>
      <c r="C171" s="2"/>
      <c r="D171" s="3"/>
      <c r="E171" s="3"/>
      <c r="F171" s="3"/>
      <c r="G171" s="3"/>
      <c r="H171" s="3"/>
      <c r="I171" s="3"/>
      <c r="J171" s="3"/>
      <c r="K171" s="3"/>
    </row>
    <row r="172" spans="1:11" ht="15.75" customHeight="1">
      <c r="A172" s="1"/>
      <c r="B172" s="2"/>
      <c r="C172" s="2"/>
      <c r="D172" s="3"/>
      <c r="E172" s="3"/>
      <c r="F172" s="3"/>
      <c r="G172" s="3"/>
      <c r="H172" s="3"/>
      <c r="I172" s="3"/>
      <c r="J172" s="3"/>
      <c r="K172" s="3"/>
    </row>
    <row r="173" spans="1:11" ht="15.75" customHeight="1">
      <c r="A173" s="1"/>
      <c r="B173" s="2"/>
      <c r="C173" s="2"/>
      <c r="D173" s="3"/>
      <c r="E173" s="3"/>
      <c r="F173" s="3"/>
      <c r="G173" s="3"/>
      <c r="H173" s="3"/>
      <c r="I173" s="3"/>
      <c r="J173" s="3"/>
      <c r="K173" s="3"/>
    </row>
    <row r="174" spans="1:11" ht="15.75" customHeight="1">
      <c r="A174" s="1"/>
      <c r="B174" s="2"/>
      <c r="C174" s="2"/>
      <c r="D174" s="3"/>
      <c r="E174" s="3"/>
      <c r="F174" s="3"/>
      <c r="G174" s="3"/>
      <c r="H174" s="3"/>
      <c r="I174" s="3"/>
      <c r="J174" s="3"/>
      <c r="K174" s="3"/>
    </row>
    <row r="175" spans="1:11" ht="15.75" customHeight="1">
      <c r="A175" s="1"/>
      <c r="B175" s="2"/>
      <c r="C175" s="2"/>
      <c r="D175" s="3"/>
      <c r="E175" s="3"/>
      <c r="F175" s="3"/>
      <c r="G175" s="3"/>
      <c r="H175" s="3"/>
      <c r="I175" s="3"/>
      <c r="J175" s="3"/>
      <c r="K175" s="3"/>
    </row>
    <row r="176" spans="1:11" ht="15.75" customHeight="1">
      <c r="A176" s="1"/>
      <c r="B176" s="2"/>
      <c r="C176" s="2"/>
      <c r="D176" s="3"/>
      <c r="E176" s="3"/>
      <c r="F176" s="3"/>
      <c r="G176" s="3"/>
      <c r="H176" s="3"/>
      <c r="I176" s="3"/>
      <c r="J176" s="3"/>
      <c r="K176" s="3"/>
    </row>
    <row r="177" spans="1:11" ht="15.75" customHeight="1">
      <c r="A177" s="1"/>
      <c r="B177" s="2"/>
      <c r="C177" s="2"/>
      <c r="D177" s="3"/>
      <c r="E177" s="3"/>
      <c r="F177" s="3"/>
      <c r="G177" s="3"/>
      <c r="H177" s="3"/>
      <c r="I177" s="3"/>
      <c r="J177" s="3"/>
      <c r="K177" s="3"/>
    </row>
    <row r="178" spans="1:11" ht="15.75" customHeight="1">
      <c r="A178" s="1"/>
      <c r="B178" s="2"/>
      <c r="C178" s="2"/>
      <c r="D178" s="3"/>
      <c r="E178" s="3"/>
      <c r="F178" s="3"/>
      <c r="G178" s="3"/>
      <c r="H178" s="3"/>
      <c r="I178" s="3"/>
      <c r="J178" s="3"/>
      <c r="K178" s="3"/>
    </row>
    <row r="179" spans="1:11" ht="15.75" customHeight="1">
      <c r="A179" s="1"/>
      <c r="B179" s="2"/>
      <c r="C179" s="2"/>
      <c r="D179" s="3"/>
      <c r="E179" s="3"/>
      <c r="F179" s="3"/>
      <c r="G179" s="3"/>
      <c r="H179" s="3"/>
      <c r="I179" s="3"/>
      <c r="J179" s="3"/>
      <c r="K179" s="3"/>
    </row>
    <row r="180" spans="1:11" ht="15.75" customHeight="1">
      <c r="A180" s="1"/>
      <c r="B180" s="2"/>
      <c r="C180" s="2"/>
      <c r="D180" s="3"/>
      <c r="E180" s="3"/>
      <c r="F180" s="3"/>
      <c r="G180" s="3"/>
      <c r="H180" s="3"/>
      <c r="I180" s="3"/>
      <c r="J180" s="3"/>
      <c r="K180" s="3"/>
    </row>
    <row r="181" spans="1:11" ht="15.75" customHeight="1">
      <c r="A181" s="1"/>
      <c r="B181" s="2"/>
      <c r="C181" s="2"/>
      <c r="D181" s="3"/>
      <c r="E181" s="3"/>
      <c r="F181" s="3"/>
      <c r="G181" s="3"/>
      <c r="H181" s="3"/>
      <c r="I181" s="3"/>
      <c r="J181" s="3"/>
      <c r="K181" s="3"/>
    </row>
    <row r="182" spans="1:11" ht="15.75" customHeight="1">
      <c r="A182" s="1"/>
      <c r="B182" s="2"/>
      <c r="C182" s="2"/>
      <c r="D182" s="3"/>
      <c r="E182" s="3"/>
      <c r="F182" s="3"/>
      <c r="G182" s="3"/>
      <c r="H182" s="3"/>
      <c r="I182" s="3"/>
      <c r="J182" s="3"/>
      <c r="K182" s="3"/>
    </row>
    <row r="183" spans="1:11" ht="15.75" customHeight="1">
      <c r="A183" s="1"/>
      <c r="B183" s="2"/>
      <c r="C183" s="2"/>
      <c r="D183" s="3"/>
      <c r="E183" s="3"/>
      <c r="F183" s="3"/>
      <c r="G183" s="3"/>
      <c r="H183" s="3"/>
      <c r="I183" s="3"/>
      <c r="J183" s="3"/>
      <c r="K183" s="3"/>
    </row>
    <row r="184" spans="1:11" ht="15.75" customHeight="1">
      <c r="A184" s="1"/>
      <c r="B184" s="2"/>
      <c r="C184" s="2"/>
      <c r="D184" s="3"/>
      <c r="E184" s="3"/>
      <c r="F184" s="3"/>
      <c r="G184" s="3"/>
      <c r="H184" s="3"/>
      <c r="I184" s="3"/>
      <c r="J184" s="3"/>
      <c r="K184" s="3"/>
    </row>
    <row r="185" spans="1:11" ht="15.75" customHeight="1">
      <c r="A185" s="1"/>
      <c r="B185" s="2"/>
      <c r="C185" s="2"/>
      <c r="D185" s="3"/>
      <c r="E185" s="3"/>
      <c r="F185" s="3"/>
      <c r="G185" s="3"/>
      <c r="H185" s="3"/>
      <c r="I185" s="3"/>
      <c r="J185" s="3"/>
      <c r="K185" s="3"/>
    </row>
    <row r="186" spans="1:11" ht="15.75" customHeight="1">
      <c r="A186" s="1"/>
      <c r="B186" s="2"/>
      <c r="C186" s="2"/>
      <c r="D186" s="3"/>
      <c r="E186" s="3"/>
      <c r="F186" s="3"/>
      <c r="G186" s="3"/>
      <c r="H186" s="3"/>
      <c r="I186" s="3"/>
      <c r="J186" s="3"/>
      <c r="K186" s="3"/>
    </row>
    <row r="187" spans="1:11" ht="15.75" customHeight="1">
      <c r="A187" s="1"/>
      <c r="B187" s="2"/>
      <c r="C187" s="2"/>
      <c r="D187" s="3"/>
      <c r="E187" s="3"/>
      <c r="F187" s="3"/>
      <c r="G187" s="3"/>
      <c r="H187" s="3"/>
      <c r="I187" s="3"/>
      <c r="J187" s="3"/>
      <c r="K187" s="3"/>
    </row>
    <row r="188" spans="1:11" ht="15.75" customHeight="1">
      <c r="A188" s="1"/>
      <c r="B188" s="2"/>
      <c r="C188" s="2"/>
      <c r="D188" s="3"/>
      <c r="E188" s="3"/>
      <c r="F188" s="3"/>
      <c r="G188" s="3"/>
      <c r="H188" s="3"/>
      <c r="I188" s="3"/>
      <c r="J188" s="3"/>
      <c r="K188" s="3"/>
    </row>
    <row r="189" spans="1:11" ht="15.75" customHeight="1">
      <c r="A189" s="1"/>
      <c r="B189" s="2"/>
      <c r="C189" s="2"/>
      <c r="D189" s="3"/>
      <c r="E189" s="3"/>
      <c r="F189" s="3"/>
      <c r="G189" s="3"/>
      <c r="H189" s="3"/>
      <c r="I189" s="3"/>
      <c r="J189" s="3"/>
      <c r="K189" s="3"/>
    </row>
    <row r="190" spans="1:11" ht="15.75" customHeight="1">
      <c r="A190" s="1"/>
      <c r="B190" s="2"/>
      <c r="C190" s="2"/>
      <c r="D190" s="3"/>
      <c r="E190" s="3"/>
      <c r="F190" s="3"/>
      <c r="G190" s="3"/>
      <c r="H190" s="3"/>
      <c r="I190" s="3"/>
      <c r="J190" s="3"/>
      <c r="K190" s="3"/>
    </row>
    <row r="191" spans="1:11" ht="15.75" customHeight="1">
      <c r="A191" s="1"/>
      <c r="B191" s="2"/>
      <c r="C191" s="2"/>
      <c r="D191" s="3"/>
      <c r="E191" s="3"/>
      <c r="F191" s="3"/>
      <c r="G191" s="3"/>
      <c r="H191" s="3"/>
      <c r="I191" s="3"/>
      <c r="J191" s="3"/>
      <c r="K191" s="3"/>
    </row>
    <row r="192" spans="1:11" ht="15.75" customHeight="1">
      <c r="A192" s="1"/>
      <c r="B192" s="2"/>
      <c r="C192" s="2"/>
      <c r="D192" s="3"/>
      <c r="E192" s="3"/>
      <c r="F192" s="3"/>
      <c r="G192" s="3"/>
      <c r="H192" s="3"/>
      <c r="I192" s="3"/>
      <c r="J192" s="3"/>
      <c r="K192" s="3"/>
    </row>
    <row r="193" spans="1:11" ht="15.75" customHeight="1">
      <c r="A193" s="1"/>
      <c r="B193" s="2"/>
      <c r="C193" s="2"/>
      <c r="D193" s="3"/>
      <c r="E193" s="3"/>
      <c r="F193" s="3"/>
      <c r="G193" s="3"/>
      <c r="H193" s="3"/>
      <c r="I193" s="3"/>
      <c r="J193" s="3"/>
      <c r="K193" s="3"/>
    </row>
    <row r="194" spans="1:11" ht="15.75" customHeight="1">
      <c r="A194" s="1"/>
      <c r="B194" s="2"/>
      <c r="C194" s="2"/>
      <c r="D194" s="3"/>
      <c r="E194" s="3"/>
      <c r="F194" s="3"/>
      <c r="G194" s="3"/>
      <c r="H194" s="3"/>
      <c r="I194" s="3"/>
      <c r="J194" s="3"/>
      <c r="K194" s="3"/>
    </row>
    <row r="195" spans="1:11" ht="15.75" customHeight="1">
      <c r="A195" s="1"/>
      <c r="B195" s="2"/>
      <c r="C195" s="2"/>
      <c r="D195" s="3"/>
      <c r="E195" s="3"/>
      <c r="F195" s="3"/>
      <c r="G195" s="3"/>
      <c r="H195" s="3"/>
      <c r="I195" s="3"/>
      <c r="J195" s="3"/>
      <c r="K195" s="3"/>
    </row>
    <row r="196" spans="1:11" ht="15.75" customHeight="1">
      <c r="A196" s="1"/>
      <c r="B196" s="2"/>
      <c r="C196" s="2"/>
      <c r="D196" s="3"/>
      <c r="E196" s="3"/>
      <c r="F196" s="3"/>
      <c r="G196" s="3"/>
      <c r="H196" s="3"/>
      <c r="I196" s="3"/>
      <c r="J196" s="3"/>
      <c r="K196" s="3"/>
    </row>
    <row r="197" spans="1:11" ht="15.75" customHeight="1">
      <c r="A197" s="1"/>
      <c r="B197" s="2"/>
      <c r="C197" s="2"/>
      <c r="D197" s="3"/>
      <c r="E197" s="3"/>
      <c r="F197" s="3"/>
      <c r="G197" s="3"/>
      <c r="H197" s="3"/>
      <c r="I197" s="3"/>
      <c r="J197" s="3"/>
      <c r="K197" s="3"/>
    </row>
    <row r="198" spans="1:11" ht="15.75" customHeight="1">
      <c r="A198" s="1"/>
      <c r="B198" s="2"/>
      <c r="C198" s="2"/>
      <c r="D198" s="3"/>
      <c r="E198" s="3"/>
      <c r="F198" s="3"/>
      <c r="G198" s="3"/>
      <c r="H198" s="3"/>
      <c r="I198" s="3"/>
      <c r="J198" s="3"/>
      <c r="K198" s="3"/>
    </row>
    <row r="199" spans="1:11" ht="15.75" customHeight="1">
      <c r="A199" s="1"/>
      <c r="B199" s="2"/>
      <c r="C199" s="2"/>
      <c r="D199" s="3"/>
      <c r="E199" s="3"/>
      <c r="F199" s="3"/>
      <c r="G199" s="3"/>
      <c r="H199" s="3"/>
      <c r="I199" s="3"/>
      <c r="J199" s="3"/>
      <c r="K199" s="3"/>
    </row>
    <row r="200" spans="1:11" ht="15.75" customHeight="1">
      <c r="A200" s="1"/>
      <c r="B200" s="2"/>
      <c r="C200" s="2"/>
      <c r="D200" s="3"/>
      <c r="E200" s="3"/>
      <c r="F200" s="3"/>
      <c r="G200" s="3"/>
      <c r="H200" s="3"/>
      <c r="I200" s="3"/>
      <c r="J200" s="3"/>
      <c r="K200" s="3"/>
    </row>
    <row r="201" spans="1:11" ht="15.75" customHeight="1">
      <c r="A201" s="1"/>
      <c r="B201" s="2"/>
      <c r="C201" s="2"/>
      <c r="D201" s="3"/>
      <c r="E201" s="3"/>
      <c r="F201" s="3"/>
      <c r="G201" s="3"/>
      <c r="H201" s="3"/>
      <c r="I201" s="3"/>
      <c r="J201" s="3"/>
      <c r="K201" s="3"/>
    </row>
    <row r="202" spans="1:11" ht="15.75" customHeight="1">
      <c r="A202" s="1"/>
      <c r="B202" s="2"/>
      <c r="C202" s="2"/>
      <c r="D202" s="3"/>
      <c r="E202" s="3"/>
      <c r="F202" s="3"/>
      <c r="G202" s="3"/>
      <c r="H202" s="3"/>
      <c r="I202" s="3"/>
      <c r="J202" s="3"/>
      <c r="K202" s="3"/>
    </row>
    <row r="203" spans="1:11" ht="15.75" customHeight="1">
      <c r="A203" s="1"/>
      <c r="B203" s="2"/>
      <c r="C203" s="2"/>
      <c r="D203" s="3"/>
      <c r="E203" s="3"/>
      <c r="F203" s="3"/>
      <c r="G203" s="3"/>
      <c r="H203" s="3"/>
      <c r="I203" s="3"/>
      <c r="J203" s="3"/>
      <c r="K203" s="3"/>
    </row>
    <row r="204" spans="1:11" ht="15.75" customHeight="1">
      <c r="A204" s="1"/>
      <c r="B204" s="2"/>
      <c r="C204" s="2"/>
      <c r="D204" s="3"/>
      <c r="E204" s="3"/>
      <c r="F204" s="3"/>
      <c r="G204" s="3"/>
      <c r="H204" s="3"/>
      <c r="I204" s="3"/>
      <c r="J204" s="3"/>
      <c r="K204" s="3"/>
    </row>
    <row r="205" spans="1:11" ht="15.75" customHeight="1">
      <c r="A205" s="1"/>
      <c r="B205" s="2"/>
      <c r="C205" s="2"/>
      <c r="D205" s="3"/>
      <c r="E205" s="3"/>
      <c r="F205" s="3"/>
      <c r="G205" s="3"/>
      <c r="H205" s="3"/>
      <c r="I205" s="3"/>
      <c r="J205" s="3"/>
      <c r="K205" s="3"/>
    </row>
    <row r="206" spans="1:11" ht="15.75" customHeight="1">
      <c r="A206" s="1"/>
      <c r="B206" s="2"/>
      <c r="C206" s="2"/>
      <c r="D206" s="3"/>
      <c r="E206" s="3"/>
      <c r="F206" s="3"/>
      <c r="G206" s="3"/>
      <c r="H206" s="3"/>
      <c r="I206" s="3"/>
      <c r="J206" s="3"/>
      <c r="K206" s="3"/>
    </row>
    <row r="207" spans="1:11" ht="15.75" customHeight="1">
      <c r="A207" s="1"/>
      <c r="B207" s="2"/>
      <c r="C207" s="2"/>
      <c r="D207" s="3"/>
      <c r="E207" s="3"/>
      <c r="F207" s="3"/>
      <c r="G207" s="3"/>
      <c r="H207" s="3"/>
      <c r="I207" s="3"/>
      <c r="J207" s="3"/>
      <c r="K207" s="3"/>
    </row>
    <row r="208" spans="1:11" ht="15.75" customHeight="1">
      <c r="A208" s="1"/>
      <c r="B208" s="2"/>
      <c r="C208" s="2"/>
      <c r="D208" s="3"/>
      <c r="E208" s="3"/>
      <c r="F208" s="3"/>
      <c r="G208" s="3"/>
      <c r="H208" s="3"/>
      <c r="I208" s="3"/>
      <c r="J208" s="3"/>
      <c r="K208" s="3"/>
    </row>
    <row r="209" spans="1:11" ht="15.75" customHeight="1">
      <c r="A209" s="1"/>
      <c r="B209" s="2"/>
      <c r="C209" s="2"/>
      <c r="D209" s="3"/>
      <c r="E209" s="3"/>
      <c r="F209" s="3"/>
      <c r="G209" s="3"/>
      <c r="H209" s="3"/>
      <c r="I209" s="3"/>
      <c r="J209" s="3"/>
      <c r="K209" s="3"/>
    </row>
    <row r="210" spans="1:11" ht="15.75" customHeight="1">
      <c r="A210" s="1"/>
      <c r="B210" s="2"/>
      <c r="C210" s="2"/>
      <c r="D210" s="3"/>
      <c r="E210" s="3"/>
      <c r="F210" s="3"/>
      <c r="G210" s="3"/>
      <c r="H210" s="3"/>
      <c r="I210" s="3"/>
      <c r="J210" s="3"/>
      <c r="K210" s="3"/>
    </row>
    <row r="211" spans="1:11" ht="15.75" customHeight="1">
      <c r="A211" s="1"/>
      <c r="B211" s="2"/>
      <c r="C211" s="2"/>
      <c r="D211" s="3"/>
      <c r="E211" s="3"/>
      <c r="F211" s="3"/>
      <c r="G211" s="3"/>
      <c r="H211" s="3"/>
      <c r="I211" s="3"/>
      <c r="J211" s="3"/>
      <c r="K211" s="3"/>
    </row>
    <row r="212" spans="1:11" ht="15.75" customHeight="1">
      <c r="A212" s="1"/>
      <c r="B212" s="2"/>
      <c r="C212" s="2"/>
      <c r="D212" s="3"/>
      <c r="E212" s="3"/>
      <c r="F212" s="3"/>
      <c r="G212" s="3"/>
      <c r="H212" s="3"/>
      <c r="I212" s="3"/>
      <c r="J212" s="3"/>
      <c r="K212" s="3"/>
    </row>
    <row r="213" spans="1:11" ht="15.75" customHeight="1">
      <c r="A213" s="1"/>
      <c r="B213" s="2"/>
      <c r="C213" s="2"/>
      <c r="D213" s="3"/>
      <c r="E213" s="3"/>
      <c r="F213" s="3"/>
      <c r="G213" s="3"/>
      <c r="H213" s="3"/>
      <c r="I213" s="3"/>
      <c r="J213" s="3"/>
      <c r="K213" s="3"/>
    </row>
    <row r="214" spans="1:11" ht="15.75" customHeight="1">
      <c r="A214" s="1"/>
      <c r="B214" s="2"/>
      <c r="C214" s="2"/>
      <c r="D214" s="3"/>
      <c r="E214" s="3"/>
      <c r="F214" s="3"/>
      <c r="G214" s="3"/>
      <c r="H214" s="3"/>
      <c r="I214" s="3"/>
      <c r="J214" s="3"/>
      <c r="K214" s="3"/>
    </row>
    <row r="215" spans="1:11" ht="15.75" customHeight="1">
      <c r="A215" s="1"/>
      <c r="B215" s="2"/>
      <c r="C215" s="2"/>
      <c r="D215" s="3"/>
      <c r="E215" s="3"/>
      <c r="F215" s="3"/>
      <c r="G215" s="3"/>
      <c r="H215" s="3"/>
      <c r="I215" s="3"/>
      <c r="J215" s="3"/>
      <c r="K215" s="3"/>
    </row>
    <row r="216" spans="1:11" ht="15.75" customHeight="1">
      <c r="A216" s="1"/>
      <c r="B216" s="2"/>
      <c r="C216" s="2"/>
      <c r="D216" s="3"/>
      <c r="E216" s="3"/>
      <c r="F216" s="3"/>
      <c r="G216" s="3"/>
      <c r="H216" s="3"/>
      <c r="I216" s="3"/>
      <c r="J216" s="3"/>
      <c r="K216" s="3"/>
    </row>
    <row r="217" spans="1:11" ht="15.75" customHeight="1">
      <c r="A217" s="1"/>
      <c r="B217" s="2"/>
      <c r="C217" s="2"/>
      <c r="D217" s="3"/>
      <c r="E217" s="3"/>
      <c r="F217" s="3"/>
      <c r="G217" s="3"/>
      <c r="H217" s="3"/>
      <c r="I217" s="3"/>
      <c r="J217" s="3"/>
      <c r="K217" s="3"/>
    </row>
    <row r="218" spans="1:11" ht="15.75" customHeight="1">
      <c r="A218" s="1"/>
      <c r="B218" s="2"/>
      <c r="C218" s="2"/>
      <c r="D218" s="3"/>
      <c r="E218" s="3"/>
      <c r="F218" s="3"/>
      <c r="G218" s="3"/>
      <c r="H218" s="3"/>
      <c r="I218" s="3"/>
      <c r="J218" s="3"/>
      <c r="K218" s="3"/>
    </row>
    <row r="219" spans="1:11" ht="15.75" customHeight="1">
      <c r="A219" s="1"/>
      <c r="B219" s="2"/>
      <c r="C219" s="2"/>
      <c r="D219" s="3"/>
      <c r="E219" s="3"/>
      <c r="F219" s="3"/>
      <c r="G219" s="3"/>
      <c r="H219" s="3"/>
      <c r="I219" s="3"/>
      <c r="J219" s="3"/>
      <c r="K219" s="3"/>
    </row>
    <row r="220" spans="1:11" ht="15.75" customHeight="1">
      <c r="A220" s="1"/>
      <c r="B220" s="2"/>
      <c r="C220" s="2"/>
      <c r="D220" s="3"/>
      <c r="E220" s="3"/>
      <c r="F220" s="3"/>
      <c r="G220" s="3"/>
      <c r="H220" s="3"/>
      <c r="I220" s="3"/>
      <c r="J220" s="3"/>
      <c r="K220" s="3"/>
    </row>
    <row r="221" spans="1:11" ht="15.75" customHeight="1">
      <c r="A221" s="1"/>
      <c r="B221" s="2"/>
      <c r="C221" s="2"/>
      <c r="D221" s="3"/>
      <c r="E221" s="3"/>
      <c r="F221" s="3"/>
      <c r="G221" s="3"/>
      <c r="H221" s="3"/>
      <c r="I221" s="3"/>
      <c r="J221" s="3"/>
      <c r="K221" s="3"/>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1:H21"/>
    <mergeCell ref="A2:M2"/>
    <mergeCell ref="A4:M4"/>
    <mergeCell ref="A5:M5"/>
    <mergeCell ref="A6:M6"/>
    <mergeCell ref="A7:M7"/>
    <mergeCell ref="A8:M8"/>
    <mergeCell ref="A9:M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D298"/>
  <sheetViews>
    <sheetView topLeftCell="E88" zoomScale="55" zoomScaleNormal="55" workbookViewId="0">
      <selection activeCell="W99" sqref="W99"/>
    </sheetView>
  </sheetViews>
  <sheetFormatPr defaultColWidth="21" defaultRowHeight="14.25"/>
  <cols>
    <col min="23" max="23" width="33.3984375" customWidth="1"/>
  </cols>
  <sheetData>
    <row r="1" spans="1:30">
      <c r="A1" s="1"/>
      <c r="B1" s="2"/>
      <c r="C1" s="2"/>
      <c r="D1" s="2"/>
      <c r="E1" s="2"/>
      <c r="F1" s="2"/>
      <c r="G1" s="3"/>
      <c r="H1" s="3"/>
      <c r="I1" s="3"/>
      <c r="J1" s="3"/>
      <c r="K1" s="3"/>
      <c r="L1" s="3"/>
      <c r="M1" s="3"/>
      <c r="N1" s="3"/>
      <c r="O1" s="3"/>
      <c r="P1" s="3"/>
      <c r="Q1" s="3"/>
      <c r="R1" s="3"/>
      <c r="S1" s="3"/>
      <c r="T1" s="3"/>
      <c r="U1" s="3"/>
      <c r="V1" s="3"/>
      <c r="W1" s="3"/>
      <c r="X1" s="3"/>
    </row>
    <row r="2" spans="1:30" ht="15">
      <c r="A2" s="713" t="s">
        <v>36</v>
      </c>
      <c r="B2" s="713"/>
      <c r="C2" s="713"/>
      <c r="D2" s="713"/>
      <c r="E2" s="713"/>
      <c r="F2" s="713"/>
      <c r="G2" s="713"/>
      <c r="H2" s="713"/>
      <c r="I2" s="713"/>
      <c r="J2" s="713"/>
      <c r="K2" s="713"/>
      <c r="L2" s="713"/>
      <c r="M2" s="713"/>
      <c r="N2" s="713"/>
      <c r="O2" s="713"/>
      <c r="P2" s="713"/>
      <c r="Q2" s="713"/>
      <c r="R2" s="713"/>
      <c r="S2" s="713"/>
      <c r="T2" s="713"/>
      <c r="U2" s="713"/>
      <c r="V2" s="713"/>
      <c r="W2" s="32"/>
      <c r="X2" s="32"/>
      <c r="Y2" s="19"/>
      <c r="Z2" s="19"/>
      <c r="AA2" s="19"/>
      <c r="AB2" s="19"/>
      <c r="AC2" s="19"/>
      <c r="AD2" s="19"/>
    </row>
    <row r="3" spans="1:30">
      <c r="A3" s="19"/>
      <c r="B3" s="19"/>
      <c r="C3" s="19"/>
      <c r="D3" s="19"/>
      <c r="E3" s="19"/>
      <c r="F3" s="19"/>
      <c r="G3" s="19"/>
      <c r="H3" s="32"/>
      <c r="I3" s="32"/>
      <c r="J3" s="19"/>
      <c r="K3" s="19"/>
      <c r="L3" s="19"/>
      <c r="M3" s="19"/>
      <c r="N3" s="19"/>
      <c r="O3" s="19"/>
      <c r="P3" s="19"/>
      <c r="Q3" s="19"/>
      <c r="R3" s="19"/>
      <c r="S3" s="19"/>
      <c r="T3" s="19"/>
      <c r="U3" s="32"/>
      <c r="V3" s="32"/>
      <c r="W3" s="32"/>
      <c r="X3" s="32"/>
      <c r="Y3" s="19"/>
      <c r="Z3" s="19"/>
      <c r="AA3" s="19"/>
      <c r="AB3" s="19"/>
      <c r="AC3" s="19"/>
      <c r="AD3" s="19"/>
    </row>
    <row r="4" spans="1:30">
      <c r="A4" s="716" t="s">
        <v>37</v>
      </c>
      <c r="B4" s="716"/>
      <c r="C4" s="716"/>
      <c r="D4" s="716"/>
      <c r="E4" s="716"/>
      <c r="F4" s="716"/>
      <c r="G4" s="716"/>
      <c r="H4" s="716"/>
      <c r="I4" s="716"/>
      <c r="J4" s="716"/>
      <c r="K4" s="716"/>
      <c r="L4" s="716"/>
      <c r="M4" s="716"/>
      <c r="N4" s="716"/>
      <c r="O4" s="716"/>
      <c r="P4" s="716"/>
      <c r="Q4" s="716"/>
      <c r="R4" s="716"/>
      <c r="S4" s="716"/>
      <c r="T4" s="716"/>
      <c r="U4" s="716"/>
      <c r="V4" s="716"/>
      <c r="W4" s="32"/>
      <c r="X4" s="32"/>
      <c r="Y4" s="19"/>
      <c r="Z4" s="19"/>
      <c r="AA4" s="19"/>
      <c r="AB4" s="19"/>
      <c r="AC4" s="19"/>
      <c r="AD4" s="19"/>
    </row>
    <row r="5" spans="1:30">
      <c r="A5" s="716" t="s">
        <v>38</v>
      </c>
      <c r="B5" s="716"/>
      <c r="C5" s="716"/>
      <c r="D5" s="716"/>
      <c r="E5" s="716"/>
      <c r="F5" s="716"/>
      <c r="G5" s="716"/>
      <c r="H5" s="716"/>
      <c r="I5" s="716"/>
      <c r="J5" s="716"/>
      <c r="K5" s="716"/>
      <c r="L5" s="716"/>
      <c r="M5" s="716"/>
      <c r="N5" s="716"/>
      <c r="O5" s="716"/>
      <c r="P5" s="716"/>
      <c r="Q5" s="716"/>
      <c r="R5" s="716"/>
      <c r="S5" s="716"/>
      <c r="T5" s="716"/>
      <c r="U5" s="716"/>
      <c r="V5" s="716"/>
      <c r="W5" s="32"/>
      <c r="X5" s="32"/>
      <c r="Y5" s="19"/>
      <c r="Z5" s="19"/>
      <c r="AA5" s="19"/>
      <c r="AB5" s="19"/>
      <c r="AC5" s="19"/>
      <c r="AD5" s="19"/>
    </row>
    <row r="6" spans="1:30">
      <c r="A6" s="716" t="s">
        <v>39</v>
      </c>
      <c r="B6" s="716"/>
      <c r="C6" s="716"/>
      <c r="D6" s="716"/>
      <c r="E6" s="716"/>
      <c r="F6" s="716"/>
      <c r="G6" s="716"/>
      <c r="H6" s="716"/>
      <c r="I6" s="716"/>
      <c r="J6" s="716"/>
      <c r="K6" s="716"/>
      <c r="L6" s="716"/>
      <c r="M6" s="716"/>
      <c r="N6" s="716"/>
      <c r="O6" s="716"/>
      <c r="P6" s="716"/>
      <c r="Q6" s="716"/>
      <c r="R6" s="716"/>
      <c r="S6" s="716"/>
      <c r="T6" s="716"/>
      <c r="U6" s="716"/>
      <c r="V6" s="716"/>
      <c r="W6" s="32"/>
      <c r="X6" s="32"/>
      <c r="Y6" s="19"/>
      <c r="Z6" s="19"/>
      <c r="AA6" s="19"/>
      <c r="AB6" s="19"/>
      <c r="AC6" s="19"/>
      <c r="AD6" s="19"/>
    </row>
    <row r="7" spans="1:30">
      <c r="A7" s="716" t="s">
        <v>379</v>
      </c>
      <c r="B7" s="716"/>
      <c r="C7" s="716"/>
      <c r="D7" s="716"/>
      <c r="E7" s="716"/>
      <c r="F7" s="716"/>
      <c r="G7" s="716"/>
      <c r="H7" s="716"/>
      <c r="I7" s="716"/>
      <c r="J7" s="716"/>
      <c r="K7" s="716"/>
      <c r="L7" s="716"/>
      <c r="M7" s="716"/>
      <c r="N7" s="716"/>
      <c r="O7" s="716"/>
      <c r="P7" s="716"/>
      <c r="Q7" s="716"/>
      <c r="R7" s="716"/>
      <c r="S7" s="716"/>
      <c r="T7" s="716"/>
      <c r="U7" s="716"/>
      <c r="V7" s="716"/>
      <c r="W7" s="112"/>
      <c r="X7" s="112"/>
      <c r="Y7" s="113"/>
      <c r="Z7" s="113"/>
      <c r="AA7" s="113"/>
      <c r="AB7" s="113"/>
      <c r="AC7" s="113"/>
      <c r="AD7" s="113"/>
    </row>
    <row r="8" spans="1:30">
      <c r="A8" s="716" t="s">
        <v>40</v>
      </c>
      <c r="B8" s="716"/>
      <c r="C8" s="716"/>
      <c r="D8" s="716"/>
      <c r="E8" s="716"/>
      <c r="F8" s="716"/>
      <c r="G8" s="716"/>
      <c r="H8" s="716"/>
      <c r="I8" s="716"/>
      <c r="J8" s="716"/>
      <c r="K8" s="716"/>
      <c r="L8" s="716"/>
      <c r="M8" s="716"/>
      <c r="N8" s="716"/>
      <c r="O8" s="716"/>
      <c r="P8" s="716"/>
      <c r="Q8" s="716"/>
      <c r="R8" s="716"/>
      <c r="S8" s="716"/>
      <c r="T8" s="716"/>
      <c r="U8" s="716"/>
      <c r="V8" s="716"/>
      <c r="W8" s="112"/>
      <c r="X8" s="112"/>
      <c r="Y8" s="113"/>
      <c r="Z8" s="113"/>
      <c r="AA8" s="113"/>
      <c r="AB8" s="113"/>
      <c r="AC8" s="113"/>
      <c r="AD8" s="113"/>
    </row>
    <row r="9" spans="1:30">
      <c r="A9" s="715" t="s">
        <v>380</v>
      </c>
      <c r="B9" s="715"/>
      <c r="C9" s="715"/>
      <c r="D9" s="715"/>
      <c r="E9" s="715"/>
      <c r="F9" s="715"/>
      <c r="G9" s="715"/>
      <c r="H9" s="715"/>
      <c r="I9" s="715"/>
      <c r="J9" s="715"/>
      <c r="K9" s="715"/>
      <c r="L9" s="715"/>
      <c r="M9" s="715"/>
      <c r="N9" s="715"/>
      <c r="O9" s="715"/>
      <c r="P9" s="715"/>
      <c r="Q9" s="715"/>
      <c r="R9" s="715"/>
      <c r="S9" s="715"/>
      <c r="T9" s="715"/>
      <c r="U9" s="715"/>
      <c r="V9" s="715"/>
      <c r="W9" s="112"/>
      <c r="X9" s="112"/>
      <c r="Y9" s="113"/>
      <c r="Z9" s="113"/>
      <c r="AA9" s="113"/>
      <c r="AB9" s="113"/>
      <c r="AC9" s="113"/>
      <c r="AD9" s="113"/>
    </row>
    <row r="10" spans="1:30">
      <c r="A10" s="7"/>
      <c r="B10" s="8"/>
      <c r="C10" s="8"/>
      <c r="D10" s="8"/>
      <c r="E10" s="8"/>
      <c r="F10" s="8"/>
      <c r="G10" s="7"/>
      <c r="H10" s="19"/>
      <c r="I10" s="19"/>
      <c r="J10" s="7"/>
      <c r="K10" s="7"/>
      <c r="L10" s="7"/>
      <c r="M10" s="7"/>
      <c r="N10" s="7"/>
      <c r="O10" s="7"/>
      <c r="P10" s="7"/>
      <c r="Q10" s="7"/>
      <c r="R10" s="7"/>
      <c r="S10" s="7"/>
      <c r="T10" s="7"/>
      <c r="U10" s="32"/>
      <c r="V10" s="32"/>
      <c r="W10" s="32"/>
      <c r="X10" s="32"/>
      <c r="Y10" s="19"/>
      <c r="Z10" s="19"/>
      <c r="AA10" s="19"/>
      <c r="AB10" s="19"/>
      <c r="AC10" s="19"/>
      <c r="AD10" s="19"/>
    </row>
    <row r="11" spans="1:30" ht="38.25">
      <c r="A11" s="42" t="s">
        <v>41</v>
      </c>
      <c r="B11" s="42" t="s">
        <v>42</v>
      </c>
      <c r="C11" s="42" t="s">
        <v>43</v>
      </c>
      <c r="D11" s="20" t="s">
        <v>44</v>
      </c>
      <c r="E11" s="20" t="s">
        <v>45</v>
      </c>
      <c r="F11" s="20" t="s">
        <v>46</v>
      </c>
      <c r="G11" s="42" t="s">
        <v>47</v>
      </c>
      <c r="H11" s="10" t="s">
        <v>48</v>
      </c>
      <c r="I11" s="10" t="s">
        <v>49</v>
      </c>
      <c r="J11" s="20" t="s">
        <v>50</v>
      </c>
      <c r="K11" s="20" t="s">
        <v>51</v>
      </c>
      <c r="L11" s="20" t="s">
        <v>52</v>
      </c>
      <c r="M11" s="20" t="s">
        <v>53</v>
      </c>
      <c r="N11" s="126" t="s">
        <v>378</v>
      </c>
      <c r="O11" s="20" t="s">
        <v>54</v>
      </c>
      <c r="P11" s="20" t="s">
        <v>55</v>
      </c>
      <c r="Q11" s="125" t="s">
        <v>56</v>
      </c>
      <c r="R11" s="254" t="s">
        <v>71</v>
      </c>
      <c r="S11" s="255" t="s">
        <v>361</v>
      </c>
      <c r="T11" s="20" t="s">
        <v>377</v>
      </c>
      <c r="U11" s="20" t="s">
        <v>362</v>
      </c>
      <c r="V11" s="255" t="s">
        <v>57</v>
      </c>
      <c r="W11" s="220" t="s">
        <v>393</v>
      </c>
      <c r="X11" s="110"/>
      <c r="Y11" s="111"/>
      <c r="Z11" s="111"/>
      <c r="AA11" s="111"/>
      <c r="AB11" s="111"/>
      <c r="AC11" s="111"/>
      <c r="AD11" s="111"/>
    </row>
    <row r="12" spans="1:30" ht="51">
      <c r="A12" s="256" t="s">
        <v>420</v>
      </c>
      <c r="B12" s="256" t="s">
        <v>421</v>
      </c>
      <c r="C12" s="256" t="s">
        <v>422</v>
      </c>
      <c r="D12" s="256" t="s">
        <v>423</v>
      </c>
      <c r="E12" s="256">
        <v>14</v>
      </c>
      <c r="F12" s="221">
        <v>2</v>
      </c>
      <c r="G12" s="256" t="s">
        <v>424</v>
      </c>
      <c r="H12" s="182" t="s">
        <v>425</v>
      </c>
      <c r="I12" s="182" t="s">
        <v>426</v>
      </c>
      <c r="J12" s="221" t="s">
        <v>427</v>
      </c>
      <c r="K12" s="221" t="s">
        <v>428</v>
      </c>
      <c r="L12" s="234" t="s">
        <v>429</v>
      </c>
      <c r="M12" s="221">
        <v>2022</v>
      </c>
      <c r="N12" s="221" t="s">
        <v>430</v>
      </c>
      <c r="O12" s="221">
        <v>4</v>
      </c>
      <c r="P12" s="199">
        <v>4</v>
      </c>
      <c r="Q12" s="199">
        <v>4</v>
      </c>
      <c r="R12" s="283">
        <v>1000</v>
      </c>
      <c r="S12" s="199"/>
      <c r="T12" s="181"/>
      <c r="U12" s="299"/>
      <c r="V12" s="270">
        <f>R12/4</f>
        <v>250</v>
      </c>
      <c r="W12" s="280" t="s">
        <v>431</v>
      </c>
      <c r="X12" s="3"/>
    </row>
    <row r="13" spans="1:30" ht="127.5">
      <c r="A13" s="256" t="s">
        <v>571</v>
      </c>
      <c r="B13" s="261" t="s">
        <v>572</v>
      </c>
      <c r="C13" s="179" t="s">
        <v>422</v>
      </c>
      <c r="D13" s="179" t="s">
        <v>423</v>
      </c>
      <c r="E13" s="256">
        <v>14</v>
      </c>
      <c r="F13" s="221">
        <v>19</v>
      </c>
      <c r="G13" s="256" t="s">
        <v>573</v>
      </c>
      <c r="H13" s="256" t="s">
        <v>574</v>
      </c>
      <c r="I13" s="256" t="s">
        <v>575</v>
      </c>
      <c r="J13" s="256" t="s">
        <v>576</v>
      </c>
      <c r="K13" s="257" t="s">
        <v>577</v>
      </c>
      <c r="L13" s="234" t="s">
        <v>578</v>
      </c>
      <c r="M13" s="221">
        <v>2022</v>
      </c>
      <c r="N13" s="221" t="s">
        <v>579</v>
      </c>
      <c r="O13" s="221">
        <v>4</v>
      </c>
      <c r="P13" s="198">
        <v>2</v>
      </c>
      <c r="Q13" s="198">
        <v>4</v>
      </c>
      <c r="R13" s="198">
        <v>1000</v>
      </c>
      <c r="S13" s="181" t="s">
        <v>580</v>
      </c>
      <c r="T13" s="180" t="s">
        <v>580</v>
      </c>
      <c r="U13" s="180" t="s">
        <v>580</v>
      </c>
      <c r="V13" s="180">
        <f>R13/Q13</f>
        <v>250</v>
      </c>
      <c r="W13" s="148" t="s">
        <v>668</v>
      </c>
      <c r="X13" s="3"/>
    </row>
    <row r="14" spans="1:30" ht="127.5">
      <c r="A14" s="190" t="s">
        <v>581</v>
      </c>
      <c r="B14" s="261" t="s">
        <v>572</v>
      </c>
      <c r="C14" s="179" t="s">
        <v>422</v>
      </c>
      <c r="D14" s="190" t="s">
        <v>582</v>
      </c>
      <c r="E14" s="258">
        <v>204</v>
      </c>
      <c r="F14" s="190" t="s">
        <v>583</v>
      </c>
      <c r="G14" s="258" t="s">
        <v>584</v>
      </c>
      <c r="H14" s="259"/>
      <c r="I14" s="258" t="s">
        <v>585</v>
      </c>
      <c r="J14" s="258" t="s">
        <v>586</v>
      </c>
      <c r="K14" s="260"/>
      <c r="L14" s="260" t="s">
        <v>587</v>
      </c>
      <c r="M14" s="190">
        <v>2022</v>
      </c>
      <c r="N14" s="221"/>
      <c r="O14" s="221">
        <v>4</v>
      </c>
      <c r="P14" s="198">
        <v>2</v>
      </c>
      <c r="Q14" s="198">
        <v>4</v>
      </c>
      <c r="R14" s="198">
        <v>200</v>
      </c>
      <c r="S14" s="181" t="s">
        <v>588</v>
      </c>
      <c r="T14" s="182" t="s">
        <v>589</v>
      </c>
      <c r="U14" s="180"/>
      <c r="V14" s="180">
        <f>R14/Q14</f>
        <v>50</v>
      </c>
      <c r="W14" s="148" t="s">
        <v>668</v>
      </c>
      <c r="X14" s="3"/>
    </row>
    <row r="15" spans="1:30" ht="63.75">
      <c r="A15" s="221" t="s">
        <v>590</v>
      </c>
      <c r="B15" s="221" t="s">
        <v>591</v>
      </c>
      <c r="C15" s="179" t="s">
        <v>422</v>
      </c>
      <c r="D15" s="221" t="s">
        <v>592</v>
      </c>
      <c r="E15" s="258">
        <v>1</v>
      </c>
      <c r="F15" s="221">
        <v>1</v>
      </c>
      <c r="G15" s="258" t="s">
        <v>593</v>
      </c>
      <c r="H15" s="258" t="s">
        <v>594</v>
      </c>
      <c r="I15" s="258" t="s">
        <v>595</v>
      </c>
      <c r="J15" s="258" t="s">
        <v>596</v>
      </c>
      <c r="K15" s="221"/>
      <c r="L15" s="261" t="s">
        <v>597</v>
      </c>
      <c r="M15" s="190">
        <v>2018</v>
      </c>
      <c r="N15" s="221"/>
      <c r="O15" s="221">
        <v>1</v>
      </c>
      <c r="P15" s="198">
        <v>1</v>
      </c>
      <c r="Q15" s="198">
        <v>1</v>
      </c>
      <c r="R15" s="198">
        <v>200</v>
      </c>
      <c r="S15" s="181" t="s">
        <v>598</v>
      </c>
      <c r="T15" s="182" t="s">
        <v>599</v>
      </c>
      <c r="U15" s="180" t="s">
        <v>600</v>
      </c>
      <c r="V15" s="180">
        <f t="shared" ref="V15:V17" si="0">R15/Q15</f>
        <v>200</v>
      </c>
      <c r="W15" s="148" t="s">
        <v>668</v>
      </c>
      <c r="X15" s="3"/>
    </row>
    <row r="16" spans="1:30" ht="63.75">
      <c r="A16" s="221" t="s">
        <v>601</v>
      </c>
      <c r="B16" s="221" t="s">
        <v>602</v>
      </c>
      <c r="C16" s="179" t="s">
        <v>422</v>
      </c>
      <c r="D16" s="221" t="s">
        <v>603</v>
      </c>
      <c r="E16" s="221">
        <v>1</v>
      </c>
      <c r="F16" s="221">
        <v>1</v>
      </c>
      <c r="G16" s="221" t="s">
        <v>593</v>
      </c>
      <c r="H16" s="258" t="s">
        <v>594</v>
      </c>
      <c r="I16" s="258" t="s">
        <v>604</v>
      </c>
      <c r="J16" s="258" t="s">
        <v>605</v>
      </c>
      <c r="K16" s="221"/>
      <c r="L16" s="234" t="s">
        <v>606</v>
      </c>
      <c r="M16" s="221">
        <v>2020</v>
      </c>
      <c r="N16" s="221"/>
      <c r="O16" s="221">
        <v>2</v>
      </c>
      <c r="P16" s="198">
        <v>1</v>
      </c>
      <c r="Q16" s="198">
        <v>2</v>
      </c>
      <c r="R16" s="198">
        <v>200</v>
      </c>
      <c r="S16" s="181" t="s">
        <v>607</v>
      </c>
      <c r="T16" s="182" t="s">
        <v>599</v>
      </c>
      <c r="U16" s="180" t="s">
        <v>608</v>
      </c>
      <c r="V16" s="180">
        <f t="shared" si="0"/>
        <v>100</v>
      </c>
      <c r="W16" s="148" t="s">
        <v>668</v>
      </c>
      <c r="X16" s="3"/>
    </row>
    <row r="17" spans="1:24" ht="89.25">
      <c r="A17" s="221" t="s">
        <v>609</v>
      </c>
      <c r="B17" s="221" t="s">
        <v>610</v>
      </c>
      <c r="C17" s="221" t="s">
        <v>422</v>
      </c>
      <c r="D17" s="221" t="s">
        <v>611</v>
      </c>
      <c r="E17" s="221"/>
      <c r="F17" s="221"/>
      <c r="G17" s="221"/>
      <c r="H17" s="221" t="s">
        <v>594</v>
      </c>
      <c r="I17" s="221" t="s">
        <v>612</v>
      </c>
      <c r="J17" s="221" t="s">
        <v>613</v>
      </c>
      <c r="K17" s="221"/>
      <c r="L17" s="234" t="s">
        <v>614</v>
      </c>
      <c r="M17" s="221">
        <v>2022</v>
      </c>
      <c r="N17" s="221"/>
      <c r="O17" s="221">
        <v>3</v>
      </c>
      <c r="P17" s="198">
        <v>2</v>
      </c>
      <c r="Q17" s="198">
        <v>3</v>
      </c>
      <c r="R17" s="198">
        <v>200</v>
      </c>
      <c r="S17" s="181"/>
      <c r="T17" s="180"/>
      <c r="U17" s="180"/>
      <c r="V17" s="180">
        <f t="shared" si="0"/>
        <v>66.666666666666671</v>
      </c>
      <c r="W17" s="148" t="s">
        <v>668</v>
      </c>
      <c r="X17" s="3"/>
    </row>
    <row r="18" spans="1:24" ht="178.5">
      <c r="A18" s="256" t="s">
        <v>783</v>
      </c>
      <c r="B18" s="256" t="s">
        <v>784</v>
      </c>
      <c r="C18" s="256" t="s">
        <v>422</v>
      </c>
      <c r="D18" s="256" t="s">
        <v>785</v>
      </c>
      <c r="E18" s="256">
        <v>1</v>
      </c>
      <c r="F18" s="221">
        <v>1</v>
      </c>
      <c r="G18" s="256" t="s">
        <v>786</v>
      </c>
      <c r="H18" s="182" t="s">
        <v>787</v>
      </c>
      <c r="I18" s="182" t="s">
        <v>788</v>
      </c>
      <c r="J18" s="264" t="s">
        <v>789</v>
      </c>
      <c r="K18" s="182" t="s">
        <v>790</v>
      </c>
      <c r="L18" s="234" t="s">
        <v>791</v>
      </c>
      <c r="M18" s="221">
        <v>2018</v>
      </c>
      <c r="N18" s="221"/>
      <c r="O18" s="221">
        <v>2</v>
      </c>
      <c r="P18" s="199">
        <v>2</v>
      </c>
      <c r="Q18" s="199">
        <v>2</v>
      </c>
      <c r="R18" s="199">
        <v>200</v>
      </c>
      <c r="S18" s="181" t="s">
        <v>792</v>
      </c>
      <c r="T18" s="182" t="s">
        <v>793</v>
      </c>
      <c r="U18" s="182" t="s">
        <v>794</v>
      </c>
      <c r="V18" s="180">
        <v>100</v>
      </c>
      <c r="W18" s="280" t="s">
        <v>781</v>
      </c>
      <c r="X18" s="3"/>
    </row>
    <row r="19" spans="1:24" ht="63.75">
      <c r="A19" s="256" t="s">
        <v>923</v>
      </c>
      <c r="B19" s="284" t="s">
        <v>924</v>
      </c>
      <c r="C19" s="284" t="s">
        <v>422</v>
      </c>
      <c r="D19" s="284" t="s">
        <v>925</v>
      </c>
      <c r="E19" s="284" t="s">
        <v>926</v>
      </c>
      <c r="F19" s="282" t="s">
        <v>927</v>
      </c>
      <c r="G19" s="284" t="s">
        <v>928</v>
      </c>
      <c r="H19" s="264" t="s">
        <v>929</v>
      </c>
      <c r="I19" s="264" t="s">
        <v>930</v>
      </c>
      <c r="J19" s="282" t="s">
        <v>931</v>
      </c>
      <c r="K19" s="282" t="s">
        <v>932</v>
      </c>
      <c r="L19" s="285" t="s">
        <v>933</v>
      </c>
      <c r="M19" s="221">
        <v>2022</v>
      </c>
      <c r="N19" s="282" t="s">
        <v>934</v>
      </c>
      <c r="O19" s="221">
        <v>4</v>
      </c>
      <c r="P19" s="221">
        <v>4</v>
      </c>
      <c r="Q19" s="286">
        <v>4</v>
      </c>
      <c r="R19" s="286">
        <v>1500</v>
      </c>
      <c r="S19" s="286"/>
      <c r="T19" s="287"/>
      <c r="U19" s="289"/>
      <c r="V19" s="289">
        <v>375</v>
      </c>
      <c r="W19" s="281" t="s">
        <v>940</v>
      </c>
      <c r="X19" s="3"/>
    </row>
    <row r="20" spans="1:24" ht="76.5">
      <c r="A20" s="284" t="s">
        <v>1040</v>
      </c>
      <c r="B20" s="284" t="s">
        <v>1041</v>
      </c>
      <c r="C20" s="284" t="s">
        <v>422</v>
      </c>
      <c r="D20" s="284" t="s">
        <v>1042</v>
      </c>
      <c r="E20" s="284"/>
      <c r="F20" s="284"/>
      <c r="G20" s="284"/>
      <c r="H20" s="300" t="s">
        <v>1043</v>
      </c>
      <c r="I20" s="300" t="s">
        <v>1044</v>
      </c>
      <c r="J20" s="284" t="s">
        <v>1045</v>
      </c>
      <c r="K20" s="284"/>
      <c r="L20" s="288" t="s">
        <v>1046</v>
      </c>
      <c r="M20" s="282">
        <v>2018</v>
      </c>
      <c r="N20" s="282"/>
      <c r="O20" s="282"/>
      <c r="P20" s="286"/>
      <c r="Q20" s="286">
        <v>1</v>
      </c>
      <c r="R20" s="286">
        <v>200</v>
      </c>
      <c r="S20" s="287" t="s">
        <v>1047</v>
      </c>
      <c r="T20" s="289" t="s">
        <v>1048</v>
      </c>
      <c r="U20" s="301" t="s">
        <v>794</v>
      </c>
      <c r="V20" s="289">
        <v>200</v>
      </c>
      <c r="W20" s="282" t="s">
        <v>1039</v>
      </c>
      <c r="X20" s="3"/>
    </row>
    <row r="21" spans="1:24" ht="76.5">
      <c r="A21" s="256" t="s">
        <v>1227</v>
      </c>
      <c r="B21" s="256" t="s">
        <v>1228</v>
      </c>
      <c r="C21" s="256" t="s">
        <v>422</v>
      </c>
      <c r="D21" s="256" t="s">
        <v>1229</v>
      </c>
      <c r="E21" s="256">
        <v>10</v>
      </c>
      <c r="F21" s="221">
        <v>22</v>
      </c>
      <c r="G21" s="256" t="s">
        <v>1192</v>
      </c>
      <c r="H21" s="182" t="s">
        <v>1193</v>
      </c>
      <c r="I21" s="182" t="s">
        <v>1194</v>
      </c>
      <c r="J21" s="221" t="s">
        <v>1195</v>
      </c>
      <c r="K21" s="221" t="s">
        <v>1196</v>
      </c>
      <c r="L21" s="234" t="s">
        <v>1197</v>
      </c>
      <c r="M21" s="221">
        <v>2022</v>
      </c>
      <c r="N21" s="221" t="s">
        <v>934</v>
      </c>
      <c r="O21" s="221">
        <v>4</v>
      </c>
      <c r="P21" s="199">
        <v>3</v>
      </c>
      <c r="Q21" s="199">
        <v>4</v>
      </c>
      <c r="R21" s="283">
        <v>1500</v>
      </c>
      <c r="S21" s="199"/>
      <c r="T21" s="181"/>
      <c r="U21" s="299"/>
      <c r="V21" s="270">
        <v>375</v>
      </c>
      <c r="W21" s="148" t="s">
        <v>1191</v>
      </c>
      <c r="X21" s="3"/>
    </row>
    <row r="22" spans="1:24" ht="89.25">
      <c r="A22" s="256" t="s">
        <v>1230</v>
      </c>
      <c r="B22" s="256" t="s">
        <v>1231</v>
      </c>
      <c r="C22" s="256" t="s">
        <v>422</v>
      </c>
      <c r="D22" s="256" t="s">
        <v>1042</v>
      </c>
      <c r="E22" s="256"/>
      <c r="F22" s="221"/>
      <c r="G22" s="256" t="s">
        <v>1198</v>
      </c>
      <c r="H22" s="182" t="s">
        <v>1199</v>
      </c>
      <c r="I22" s="182" t="s">
        <v>1199</v>
      </c>
      <c r="J22" s="221" t="s">
        <v>1200</v>
      </c>
      <c r="K22" s="221"/>
      <c r="L22" s="234" t="s">
        <v>1201</v>
      </c>
      <c r="M22" s="221">
        <v>2022</v>
      </c>
      <c r="N22" s="221" t="s">
        <v>1202</v>
      </c>
      <c r="O22" s="221">
        <v>5</v>
      </c>
      <c r="P22" s="199">
        <v>5</v>
      </c>
      <c r="Q22" s="199">
        <v>5</v>
      </c>
      <c r="R22" s="283">
        <v>200</v>
      </c>
      <c r="S22" s="199" t="s">
        <v>1203</v>
      </c>
      <c r="T22" s="181" t="s">
        <v>1204</v>
      </c>
      <c r="U22" s="299" t="s">
        <v>1205</v>
      </c>
      <c r="V22" s="270">
        <v>40</v>
      </c>
      <c r="W22" s="148" t="s">
        <v>1191</v>
      </c>
      <c r="X22" s="3"/>
    </row>
    <row r="23" spans="1:24" ht="51">
      <c r="A23" s="256" t="s">
        <v>1232</v>
      </c>
      <c r="B23" s="256" t="s">
        <v>1233</v>
      </c>
      <c r="C23" s="256" t="s">
        <v>422</v>
      </c>
      <c r="D23" s="256" t="s">
        <v>1234</v>
      </c>
      <c r="E23" s="256"/>
      <c r="F23" s="221"/>
      <c r="G23" s="256" t="s">
        <v>1206</v>
      </c>
      <c r="H23" s="182" t="s">
        <v>1207</v>
      </c>
      <c r="I23" s="182" t="s">
        <v>1207</v>
      </c>
      <c r="J23" s="221" t="s">
        <v>1208</v>
      </c>
      <c r="K23" s="221"/>
      <c r="L23" s="234" t="s">
        <v>1209</v>
      </c>
      <c r="M23" s="221">
        <v>2022</v>
      </c>
      <c r="N23" s="221" t="s">
        <v>1202</v>
      </c>
      <c r="O23" s="221">
        <v>3</v>
      </c>
      <c r="P23" s="199">
        <v>3</v>
      </c>
      <c r="Q23" s="199">
        <v>3</v>
      </c>
      <c r="R23" s="283">
        <v>200</v>
      </c>
      <c r="S23" s="199" t="s">
        <v>1210</v>
      </c>
      <c r="T23" s="181" t="s">
        <v>1211</v>
      </c>
      <c r="U23" s="299" t="s">
        <v>1212</v>
      </c>
      <c r="V23" s="270">
        <v>66.66</v>
      </c>
      <c r="W23" s="148" t="s">
        <v>1191</v>
      </c>
      <c r="X23" s="3"/>
    </row>
    <row r="24" spans="1:24" ht="153">
      <c r="A24" s="256" t="s">
        <v>1235</v>
      </c>
      <c r="B24" s="256" t="s">
        <v>1236</v>
      </c>
      <c r="C24" s="256" t="s">
        <v>422</v>
      </c>
      <c r="D24" s="256" t="s">
        <v>1237</v>
      </c>
      <c r="E24" s="256"/>
      <c r="F24" s="221"/>
      <c r="G24" s="256" t="s">
        <v>1213</v>
      </c>
      <c r="H24" s="182" t="s">
        <v>1214</v>
      </c>
      <c r="I24" s="182" t="s">
        <v>1214</v>
      </c>
      <c r="J24" s="221" t="s">
        <v>1215</v>
      </c>
      <c r="K24" s="221"/>
      <c r="L24" s="234" t="s">
        <v>1216</v>
      </c>
      <c r="M24" s="221">
        <v>2018</v>
      </c>
      <c r="N24" s="221" t="s">
        <v>1202</v>
      </c>
      <c r="O24" s="221">
        <v>1</v>
      </c>
      <c r="P24" s="199">
        <v>1</v>
      </c>
      <c r="Q24" s="199">
        <v>1</v>
      </c>
      <c r="R24" s="283">
        <v>200</v>
      </c>
      <c r="S24" s="199" t="s">
        <v>1217</v>
      </c>
      <c r="T24" s="181" t="s">
        <v>1218</v>
      </c>
      <c r="U24" s="299" t="s">
        <v>1219</v>
      </c>
      <c r="V24" s="270">
        <v>200</v>
      </c>
      <c r="W24" s="148" t="s">
        <v>1191</v>
      </c>
      <c r="X24" s="3"/>
    </row>
    <row r="25" spans="1:24" ht="153">
      <c r="A25" s="290" t="s">
        <v>1238</v>
      </c>
      <c r="B25" s="256" t="s">
        <v>1239</v>
      </c>
      <c r="C25" s="290" t="s">
        <v>422</v>
      </c>
      <c r="D25" s="290" t="s">
        <v>1240</v>
      </c>
      <c r="E25" s="290"/>
      <c r="F25" s="290"/>
      <c r="G25" s="290" t="s">
        <v>1220</v>
      </c>
      <c r="H25" s="292" t="s">
        <v>1221</v>
      </c>
      <c r="I25" s="292" t="s">
        <v>1221</v>
      </c>
      <c r="J25" s="290" t="s">
        <v>1222</v>
      </c>
      <c r="K25" s="290"/>
      <c r="L25" s="291" t="s">
        <v>1223</v>
      </c>
      <c r="M25" s="292">
        <v>2021</v>
      </c>
      <c r="N25" s="292" t="s">
        <v>1202</v>
      </c>
      <c r="O25" s="292">
        <v>1</v>
      </c>
      <c r="P25" s="293">
        <v>1</v>
      </c>
      <c r="Q25" s="293">
        <v>2</v>
      </c>
      <c r="R25" s="293">
        <v>200</v>
      </c>
      <c r="S25" s="294" t="s">
        <v>1224</v>
      </c>
      <c r="T25" s="299" t="s">
        <v>1225</v>
      </c>
      <c r="U25" s="299" t="s">
        <v>1226</v>
      </c>
      <c r="V25" s="299">
        <v>200</v>
      </c>
      <c r="W25" s="148" t="s">
        <v>1191</v>
      </c>
      <c r="X25" s="3"/>
    </row>
    <row r="26" spans="1:24" ht="228">
      <c r="A26" s="256" t="s">
        <v>1820</v>
      </c>
      <c r="B26" s="256" t="s">
        <v>1821</v>
      </c>
      <c r="C26" s="256" t="s">
        <v>422</v>
      </c>
      <c r="D26" s="256" t="s">
        <v>1042</v>
      </c>
      <c r="E26" s="256"/>
      <c r="F26" s="221"/>
      <c r="G26" s="256" t="s">
        <v>1822</v>
      </c>
      <c r="H26" s="264" t="s">
        <v>1823</v>
      </c>
      <c r="I26" s="182"/>
      <c r="J26" s="302" t="s">
        <v>1824</v>
      </c>
      <c r="K26" s="221"/>
      <c r="L26" s="234" t="s">
        <v>1825</v>
      </c>
      <c r="M26" s="221">
        <v>2018</v>
      </c>
      <c r="N26" s="221"/>
      <c r="O26" s="221"/>
      <c r="P26" s="199">
        <v>1</v>
      </c>
      <c r="Q26" s="199">
        <v>1</v>
      </c>
      <c r="R26" s="199">
        <v>200</v>
      </c>
      <c r="S26" s="181" t="s">
        <v>1047</v>
      </c>
      <c r="T26" s="182" t="s">
        <v>1826</v>
      </c>
      <c r="U26" s="302" t="s">
        <v>794</v>
      </c>
      <c r="V26" s="182">
        <v>200</v>
      </c>
      <c r="W26" s="148" t="s">
        <v>1819</v>
      </c>
      <c r="X26" s="3"/>
    </row>
    <row r="27" spans="1:24" ht="102">
      <c r="A27" s="284" t="s">
        <v>1930</v>
      </c>
      <c r="B27" s="284" t="s">
        <v>1931</v>
      </c>
      <c r="C27" s="284" t="s">
        <v>1932</v>
      </c>
      <c r="D27" s="284" t="s">
        <v>1933</v>
      </c>
      <c r="E27" s="284">
        <v>17</v>
      </c>
      <c r="F27" s="282">
        <v>2</v>
      </c>
      <c r="G27" s="284" t="s">
        <v>1934</v>
      </c>
      <c r="H27" s="301" t="s">
        <v>1935</v>
      </c>
      <c r="I27" s="301" t="s">
        <v>1936</v>
      </c>
      <c r="J27" s="301" t="s">
        <v>1937</v>
      </c>
      <c r="K27" s="301" t="s">
        <v>1938</v>
      </c>
      <c r="L27" s="285" t="s">
        <v>1939</v>
      </c>
      <c r="M27" s="282">
        <v>2022</v>
      </c>
      <c r="N27" s="282" t="s">
        <v>1940</v>
      </c>
      <c r="O27" s="282">
        <v>3</v>
      </c>
      <c r="P27" s="282">
        <v>1</v>
      </c>
      <c r="Q27" s="282">
        <v>3</v>
      </c>
      <c r="R27" s="282">
        <v>300</v>
      </c>
      <c r="S27" s="295"/>
      <c r="T27" s="289"/>
      <c r="U27" s="289"/>
      <c r="V27" s="289">
        <v>100</v>
      </c>
      <c r="W27" s="148" t="s">
        <v>1929</v>
      </c>
      <c r="X27" s="3"/>
    </row>
    <row r="28" spans="1:24" ht="127.5">
      <c r="A28" s="221" t="s">
        <v>571</v>
      </c>
      <c r="B28" s="261" t="s">
        <v>572</v>
      </c>
      <c r="C28" s="190" t="s">
        <v>422</v>
      </c>
      <c r="D28" s="190" t="s">
        <v>423</v>
      </c>
      <c r="E28" s="256">
        <v>14</v>
      </c>
      <c r="F28" s="221">
        <v>19</v>
      </c>
      <c r="G28" s="256" t="s">
        <v>573</v>
      </c>
      <c r="H28" s="256" t="s">
        <v>574</v>
      </c>
      <c r="I28" s="256" t="s">
        <v>575</v>
      </c>
      <c r="J28" s="256" t="s">
        <v>576</v>
      </c>
      <c r="K28" s="257" t="s">
        <v>577</v>
      </c>
      <c r="L28" s="234" t="s">
        <v>578</v>
      </c>
      <c r="M28" s="221">
        <v>2022</v>
      </c>
      <c r="N28" s="221" t="s">
        <v>579</v>
      </c>
      <c r="O28" s="221">
        <v>4</v>
      </c>
      <c r="P28" s="199">
        <v>2</v>
      </c>
      <c r="Q28" s="199">
        <v>4</v>
      </c>
      <c r="R28" s="199">
        <v>1000</v>
      </c>
      <c r="S28" s="181" t="s">
        <v>580</v>
      </c>
      <c r="T28" s="180" t="s">
        <v>580</v>
      </c>
      <c r="U28" s="180" t="s">
        <v>580</v>
      </c>
      <c r="V28" s="180">
        <f>R28/4</f>
        <v>250</v>
      </c>
      <c r="W28" s="148" t="s">
        <v>2029</v>
      </c>
      <c r="X28" s="3"/>
    </row>
    <row r="29" spans="1:24" ht="127.5">
      <c r="A29" s="190" t="s">
        <v>581</v>
      </c>
      <c r="B29" s="261" t="s">
        <v>572</v>
      </c>
      <c r="C29" s="190" t="s">
        <v>422</v>
      </c>
      <c r="D29" s="190" t="s">
        <v>582</v>
      </c>
      <c r="E29" s="190">
        <v>204</v>
      </c>
      <c r="F29" s="190" t="s">
        <v>583</v>
      </c>
      <c r="G29" s="190" t="s">
        <v>584</v>
      </c>
      <c r="H29" s="259"/>
      <c r="I29" s="258" t="s">
        <v>585</v>
      </c>
      <c r="J29" s="258" t="s">
        <v>586</v>
      </c>
      <c r="K29" s="260"/>
      <c r="L29" s="260" t="s">
        <v>587</v>
      </c>
      <c r="M29" s="190">
        <v>2022</v>
      </c>
      <c r="N29" s="190"/>
      <c r="O29" s="190">
        <v>4</v>
      </c>
      <c r="P29" s="263">
        <v>2</v>
      </c>
      <c r="Q29" s="263">
        <v>4</v>
      </c>
      <c r="R29" s="263">
        <v>300</v>
      </c>
      <c r="S29" s="232"/>
      <c r="T29" s="190" t="s">
        <v>589</v>
      </c>
      <c r="U29" s="233"/>
      <c r="V29" s="233">
        <v>75</v>
      </c>
      <c r="W29" s="148" t="s">
        <v>2029</v>
      </c>
      <c r="X29" s="3"/>
    </row>
    <row r="30" spans="1:24" ht="165.75">
      <c r="A30" s="221" t="s">
        <v>2030</v>
      </c>
      <c r="B30" s="221" t="s">
        <v>2031</v>
      </c>
      <c r="C30" s="221" t="s">
        <v>422</v>
      </c>
      <c r="D30" s="221" t="s">
        <v>2032</v>
      </c>
      <c r="E30" s="221">
        <v>14</v>
      </c>
      <c r="F30" s="221">
        <v>1</v>
      </c>
      <c r="G30" s="221" t="s">
        <v>2033</v>
      </c>
      <c r="H30" s="221" t="s">
        <v>2034</v>
      </c>
      <c r="I30" s="234" t="s">
        <v>2035</v>
      </c>
      <c r="J30" s="221" t="s">
        <v>2036</v>
      </c>
      <c r="K30" s="221"/>
      <c r="L30" s="234" t="s">
        <v>2037</v>
      </c>
      <c r="M30" s="221">
        <v>2022</v>
      </c>
      <c r="N30" s="221"/>
      <c r="O30" s="221">
        <v>1</v>
      </c>
      <c r="P30" s="199">
        <v>1</v>
      </c>
      <c r="Q30" s="199">
        <v>3</v>
      </c>
      <c r="R30" s="199">
        <v>300</v>
      </c>
      <c r="S30" s="181"/>
      <c r="T30" s="180"/>
      <c r="U30" s="180"/>
      <c r="V30" s="180">
        <v>300</v>
      </c>
      <c r="W30" s="148" t="s">
        <v>2029</v>
      </c>
      <c r="X30" s="3"/>
    </row>
    <row r="31" spans="1:24" ht="216.75">
      <c r="A31" s="221" t="s">
        <v>2038</v>
      </c>
      <c r="B31" s="221" t="s">
        <v>2039</v>
      </c>
      <c r="C31" s="221" t="s">
        <v>422</v>
      </c>
      <c r="D31" s="221" t="s">
        <v>2040</v>
      </c>
      <c r="E31" s="221"/>
      <c r="F31" s="221"/>
      <c r="G31" s="221"/>
      <c r="H31" s="221" t="s">
        <v>2041</v>
      </c>
      <c r="I31" s="221" t="s">
        <v>2042</v>
      </c>
      <c r="J31" s="264" t="s">
        <v>2043</v>
      </c>
      <c r="K31" s="221"/>
      <c r="L31" s="234" t="s">
        <v>2044</v>
      </c>
      <c r="M31" s="221">
        <v>2018</v>
      </c>
      <c r="N31" s="221"/>
      <c r="O31" s="221">
        <v>2</v>
      </c>
      <c r="P31" s="198">
        <v>2</v>
      </c>
      <c r="Q31" s="198">
        <v>4</v>
      </c>
      <c r="R31" s="198">
        <v>200</v>
      </c>
      <c r="S31" s="181"/>
      <c r="T31" s="180" t="s">
        <v>2045</v>
      </c>
      <c r="U31" s="221" t="s">
        <v>2046</v>
      </c>
      <c r="V31" s="180">
        <v>100</v>
      </c>
      <c r="W31" s="148" t="s">
        <v>2029</v>
      </c>
      <c r="X31" s="3"/>
    </row>
    <row r="32" spans="1:24" ht="191.25">
      <c r="A32" s="221" t="s">
        <v>2047</v>
      </c>
      <c r="B32" s="221" t="s">
        <v>2048</v>
      </c>
      <c r="C32" s="221" t="s">
        <v>422</v>
      </c>
      <c r="D32" s="221" t="s">
        <v>2049</v>
      </c>
      <c r="E32" s="221"/>
      <c r="F32" s="221"/>
      <c r="G32" s="221"/>
      <c r="H32" s="221" t="s">
        <v>2050</v>
      </c>
      <c r="I32" s="264" t="s">
        <v>2051</v>
      </c>
      <c r="J32" s="221" t="s">
        <v>2052</v>
      </c>
      <c r="K32" s="221"/>
      <c r="L32" s="234" t="s">
        <v>2053</v>
      </c>
      <c r="M32" s="221">
        <v>2020</v>
      </c>
      <c r="N32" s="221"/>
      <c r="O32" s="221">
        <v>1</v>
      </c>
      <c r="P32" s="198">
        <v>1</v>
      </c>
      <c r="Q32" s="198">
        <v>3</v>
      </c>
      <c r="R32" s="198">
        <v>200</v>
      </c>
      <c r="S32" s="181"/>
      <c r="T32" s="180" t="s">
        <v>2054</v>
      </c>
      <c r="U32" s="182" t="s">
        <v>2055</v>
      </c>
      <c r="V32" s="180">
        <v>200</v>
      </c>
      <c r="W32" s="148" t="s">
        <v>2029</v>
      </c>
      <c r="X32" s="3"/>
    </row>
    <row r="33" spans="1:24" ht="121.5">
      <c r="A33" s="265" t="s">
        <v>609</v>
      </c>
      <c r="B33" s="265" t="s">
        <v>610</v>
      </c>
      <c r="C33" s="265" t="s">
        <v>422</v>
      </c>
      <c r="D33" s="265" t="s">
        <v>611</v>
      </c>
      <c r="E33" s="265"/>
      <c r="F33" s="265"/>
      <c r="G33" s="265"/>
      <c r="H33" s="264" t="s">
        <v>612</v>
      </c>
      <c r="I33" s="265" t="s">
        <v>612</v>
      </c>
      <c r="J33" s="303" t="s">
        <v>613</v>
      </c>
      <c r="K33" s="265"/>
      <c r="L33" s="266" t="s">
        <v>614</v>
      </c>
      <c r="M33" s="265">
        <v>2022</v>
      </c>
      <c r="N33" s="265"/>
      <c r="O33" s="265">
        <v>3</v>
      </c>
      <c r="P33" s="267">
        <v>2</v>
      </c>
      <c r="Q33" s="267">
        <v>3</v>
      </c>
      <c r="R33" s="267">
        <v>200</v>
      </c>
      <c r="S33" s="235"/>
      <c r="T33" s="304"/>
      <c r="U33" s="304"/>
      <c r="V33" s="304">
        <v>66.66</v>
      </c>
      <c r="W33" s="148" t="s">
        <v>2029</v>
      </c>
      <c r="X33" s="3"/>
    </row>
    <row r="34" spans="1:24" ht="51">
      <c r="A34" s="221" t="s">
        <v>2278</v>
      </c>
      <c r="B34" s="221" t="s">
        <v>2279</v>
      </c>
      <c r="C34" s="256" t="s">
        <v>422</v>
      </c>
      <c r="D34" s="182" t="s">
        <v>1933</v>
      </c>
      <c r="E34" s="256">
        <v>17</v>
      </c>
      <c r="F34" s="221">
        <v>3</v>
      </c>
      <c r="G34" s="180" t="s">
        <v>1934</v>
      </c>
      <c r="H34" s="182" t="s">
        <v>2280</v>
      </c>
      <c r="I34" s="296" t="s">
        <v>2281</v>
      </c>
      <c r="J34" s="182" t="s">
        <v>2282</v>
      </c>
      <c r="K34" s="182" t="s">
        <v>2283</v>
      </c>
      <c r="L34" s="180" t="s">
        <v>2284</v>
      </c>
      <c r="M34" s="221">
        <v>2022</v>
      </c>
      <c r="N34" s="190" t="s">
        <v>2285</v>
      </c>
      <c r="O34" s="221">
        <v>2</v>
      </c>
      <c r="P34" s="198">
        <v>2</v>
      </c>
      <c r="Q34" s="198">
        <v>2</v>
      </c>
      <c r="R34" s="198">
        <v>300</v>
      </c>
      <c r="S34" s="181"/>
      <c r="T34" s="180"/>
      <c r="U34" s="180"/>
      <c r="V34" s="180">
        <v>150</v>
      </c>
      <c r="W34" s="148" t="s">
        <v>2277</v>
      </c>
      <c r="X34" s="3"/>
    </row>
    <row r="35" spans="1:24" ht="63.75">
      <c r="A35" s="256" t="s">
        <v>2286</v>
      </c>
      <c r="B35" s="256" t="s">
        <v>2287</v>
      </c>
      <c r="C35" s="256" t="s">
        <v>422</v>
      </c>
      <c r="D35" s="256" t="s">
        <v>1042</v>
      </c>
      <c r="E35" s="256"/>
      <c r="F35" s="256"/>
      <c r="G35" s="256" t="s">
        <v>1822</v>
      </c>
      <c r="H35" s="221"/>
      <c r="I35" s="221" t="s">
        <v>2288</v>
      </c>
      <c r="J35" s="256" t="s">
        <v>2289</v>
      </c>
      <c r="K35" s="256"/>
      <c r="L35" s="297" t="s">
        <v>2290</v>
      </c>
      <c r="M35" s="221">
        <v>2018</v>
      </c>
      <c r="N35" s="221" t="s">
        <v>449</v>
      </c>
      <c r="O35" s="221">
        <v>2</v>
      </c>
      <c r="P35" s="198">
        <v>2</v>
      </c>
      <c r="Q35" s="198">
        <v>2</v>
      </c>
      <c r="R35" s="198">
        <v>200</v>
      </c>
      <c r="S35" s="223" t="s">
        <v>1047</v>
      </c>
      <c r="T35" s="180" t="s">
        <v>2291</v>
      </c>
      <c r="U35" s="182" t="s">
        <v>794</v>
      </c>
      <c r="V35" s="180">
        <v>100</v>
      </c>
      <c r="W35" s="148" t="s">
        <v>2277</v>
      </c>
      <c r="X35" s="3"/>
    </row>
    <row r="36" spans="1:24" ht="51">
      <c r="A36" s="190" t="s">
        <v>2292</v>
      </c>
      <c r="B36" s="190" t="s">
        <v>2287</v>
      </c>
      <c r="C36" s="190" t="s">
        <v>422</v>
      </c>
      <c r="D36" s="190" t="s">
        <v>1042</v>
      </c>
      <c r="E36" s="190"/>
      <c r="F36" s="190"/>
      <c r="G36" s="190" t="s">
        <v>1822</v>
      </c>
      <c r="H36" s="190"/>
      <c r="I36" s="190" t="s">
        <v>2288</v>
      </c>
      <c r="J36" s="190"/>
      <c r="K36" s="190"/>
      <c r="L36" s="261" t="s">
        <v>2293</v>
      </c>
      <c r="M36" s="190">
        <v>2</v>
      </c>
      <c r="N36" s="190" t="s">
        <v>449</v>
      </c>
      <c r="O36" s="190">
        <v>2</v>
      </c>
      <c r="P36" s="260">
        <v>2</v>
      </c>
      <c r="Q36" s="260">
        <v>2</v>
      </c>
      <c r="R36" s="260">
        <v>200</v>
      </c>
      <c r="S36" s="298" t="s">
        <v>1047</v>
      </c>
      <c r="T36" s="233" t="s">
        <v>2291</v>
      </c>
      <c r="U36" s="190" t="s">
        <v>794</v>
      </c>
      <c r="V36" s="233">
        <v>100</v>
      </c>
      <c r="W36" s="148" t="s">
        <v>2277</v>
      </c>
      <c r="X36" s="3"/>
    </row>
    <row r="37" spans="1:24">
      <c r="A37" s="305" t="s">
        <v>2403</v>
      </c>
      <c r="B37" s="305" t="s">
        <v>2404</v>
      </c>
      <c r="C37" s="305" t="s">
        <v>422</v>
      </c>
      <c r="D37" s="305" t="s">
        <v>2405</v>
      </c>
      <c r="E37" s="305">
        <v>17</v>
      </c>
      <c r="F37" s="233">
        <v>1</v>
      </c>
      <c r="G37" s="305" t="s">
        <v>2406</v>
      </c>
      <c r="H37" s="306" t="s">
        <v>2407</v>
      </c>
      <c r="I37" s="306" t="s">
        <v>2408</v>
      </c>
      <c r="J37" s="233" t="s">
        <v>2409</v>
      </c>
      <c r="K37" s="233" t="s">
        <v>2410</v>
      </c>
      <c r="L37" s="307" t="s">
        <v>2411</v>
      </c>
      <c r="M37" s="233">
        <v>2022</v>
      </c>
      <c r="N37" s="233" t="s">
        <v>2412</v>
      </c>
      <c r="O37" s="233">
        <v>2</v>
      </c>
      <c r="P37" s="308">
        <v>2</v>
      </c>
      <c r="Q37" s="308">
        <v>2</v>
      </c>
      <c r="R37" s="308">
        <v>300</v>
      </c>
      <c r="S37" s="309"/>
      <c r="T37" s="233"/>
      <c r="U37" s="233"/>
      <c r="V37" s="233">
        <v>150</v>
      </c>
      <c r="W37" s="233" t="s">
        <v>2396</v>
      </c>
      <c r="X37" s="3"/>
    </row>
    <row r="38" spans="1:24">
      <c r="A38" s="305" t="s">
        <v>2413</v>
      </c>
      <c r="B38" s="305" t="s">
        <v>2404</v>
      </c>
      <c r="C38" s="305" t="s">
        <v>422</v>
      </c>
      <c r="D38" s="305" t="s">
        <v>2405</v>
      </c>
      <c r="E38" s="305">
        <v>17</v>
      </c>
      <c r="F38" s="233">
        <v>2</v>
      </c>
      <c r="G38" s="305" t="s">
        <v>2406</v>
      </c>
      <c r="H38" s="306" t="s">
        <v>2414</v>
      </c>
      <c r="I38" s="306" t="s">
        <v>2415</v>
      </c>
      <c r="J38" s="305" t="s">
        <v>2416</v>
      </c>
      <c r="K38" s="305" t="s">
        <v>2417</v>
      </c>
      <c r="L38" s="310" t="s">
        <v>2418</v>
      </c>
      <c r="M38" s="233">
        <v>2022</v>
      </c>
      <c r="N38" s="233" t="s">
        <v>2412</v>
      </c>
      <c r="O38" s="233">
        <v>2</v>
      </c>
      <c r="P38" s="308">
        <v>2</v>
      </c>
      <c r="Q38" s="308">
        <v>2</v>
      </c>
      <c r="R38" s="308">
        <v>300</v>
      </c>
      <c r="S38" s="309"/>
      <c r="T38" s="233"/>
      <c r="U38" s="233"/>
      <c r="V38" s="233">
        <v>150</v>
      </c>
      <c r="W38" s="233" t="s">
        <v>2396</v>
      </c>
      <c r="X38" s="3"/>
    </row>
    <row r="39" spans="1:24">
      <c r="A39" s="233" t="s">
        <v>2419</v>
      </c>
      <c r="B39" s="305" t="s">
        <v>2404</v>
      </c>
      <c r="C39" s="305" t="s">
        <v>422</v>
      </c>
      <c r="D39" s="305" t="s">
        <v>2405</v>
      </c>
      <c r="E39" s="305">
        <v>17</v>
      </c>
      <c r="F39" s="233">
        <v>3</v>
      </c>
      <c r="G39" s="305" t="s">
        <v>2406</v>
      </c>
      <c r="H39" s="306" t="s">
        <v>2420</v>
      </c>
      <c r="I39" s="306" t="s">
        <v>2421</v>
      </c>
      <c r="J39" s="305" t="s">
        <v>2422</v>
      </c>
      <c r="K39" s="233" t="s">
        <v>2423</v>
      </c>
      <c r="L39" s="307" t="s">
        <v>2424</v>
      </c>
      <c r="M39" s="233"/>
      <c r="N39" s="233" t="s">
        <v>2412</v>
      </c>
      <c r="O39" s="233">
        <v>2</v>
      </c>
      <c r="P39" s="308">
        <v>2</v>
      </c>
      <c r="Q39" s="308">
        <v>2</v>
      </c>
      <c r="R39" s="308">
        <v>300</v>
      </c>
      <c r="S39" s="309"/>
      <c r="T39" s="233"/>
      <c r="U39" s="233"/>
      <c r="V39" s="233">
        <v>150</v>
      </c>
      <c r="W39" s="233" t="s">
        <v>2396</v>
      </c>
      <c r="X39" s="3"/>
    </row>
    <row r="40" spans="1:24">
      <c r="A40" s="233" t="s">
        <v>2425</v>
      </c>
      <c r="B40" s="305" t="s">
        <v>2396</v>
      </c>
      <c r="C40" s="305" t="s">
        <v>422</v>
      </c>
      <c r="D40" s="305" t="s">
        <v>2426</v>
      </c>
      <c r="E40" s="305"/>
      <c r="F40" s="233"/>
      <c r="G40" s="305" t="s">
        <v>2427</v>
      </c>
      <c r="H40" s="306" t="s">
        <v>2428</v>
      </c>
      <c r="I40" s="306"/>
      <c r="J40" s="305" t="s">
        <v>2429</v>
      </c>
      <c r="K40" s="233"/>
      <c r="L40" s="307" t="s">
        <v>2430</v>
      </c>
      <c r="M40" s="233"/>
      <c r="N40" s="233" t="s">
        <v>661</v>
      </c>
      <c r="O40" s="233"/>
      <c r="P40" s="308"/>
      <c r="Q40" s="308"/>
      <c r="R40" s="308"/>
      <c r="S40" s="309"/>
      <c r="T40" s="233"/>
      <c r="U40" s="233"/>
      <c r="V40" s="233">
        <v>200</v>
      </c>
      <c r="W40" s="233" t="s">
        <v>2396</v>
      </c>
      <c r="X40" s="3"/>
    </row>
    <row r="41" spans="1:24">
      <c r="A41" s="305" t="s">
        <v>2431</v>
      </c>
      <c r="B41" s="305" t="s">
        <v>2432</v>
      </c>
      <c r="C41" s="305" t="s">
        <v>422</v>
      </c>
      <c r="D41" s="305" t="s">
        <v>2433</v>
      </c>
      <c r="E41" s="305" t="s">
        <v>580</v>
      </c>
      <c r="F41" s="233" t="s">
        <v>580</v>
      </c>
      <c r="G41" s="305" t="s">
        <v>580</v>
      </c>
      <c r="H41" s="306" t="s">
        <v>2434</v>
      </c>
      <c r="I41" s="306" t="s">
        <v>2435</v>
      </c>
      <c r="J41" s="233" t="s">
        <v>2436</v>
      </c>
      <c r="K41" s="233" t="s">
        <v>580</v>
      </c>
      <c r="L41" s="307" t="s">
        <v>2437</v>
      </c>
      <c r="M41" s="233">
        <v>2018</v>
      </c>
      <c r="N41" s="233" t="s">
        <v>580</v>
      </c>
      <c r="O41" s="233">
        <v>3</v>
      </c>
      <c r="P41" s="308">
        <v>1</v>
      </c>
      <c r="Q41" s="308">
        <v>3</v>
      </c>
      <c r="R41" s="308">
        <v>200</v>
      </c>
      <c r="S41" s="309" t="s">
        <v>792</v>
      </c>
      <c r="T41" s="233" t="s">
        <v>1048</v>
      </c>
      <c r="U41" s="233" t="s">
        <v>794</v>
      </c>
      <c r="V41" s="233">
        <v>66.67</v>
      </c>
      <c r="W41" s="233" t="s">
        <v>2398</v>
      </c>
      <c r="X41" s="3"/>
    </row>
    <row r="42" spans="1:24">
      <c r="A42" s="305" t="s">
        <v>923</v>
      </c>
      <c r="B42" s="305" t="s">
        <v>2438</v>
      </c>
      <c r="C42" s="305" t="s">
        <v>422</v>
      </c>
      <c r="D42" s="305" t="s">
        <v>925</v>
      </c>
      <c r="E42" s="305">
        <v>10</v>
      </c>
      <c r="F42" s="233">
        <v>3</v>
      </c>
      <c r="G42" s="305" t="s">
        <v>2439</v>
      </c>
      <c r="H42" s="233"/>
      <c r="I42" s="306" t="s">
        <v>930</v>
      </c>
      <c r="J42" s="233" t="s">
        <v>2440</v>
      </c>
      <c r="K42" s="233" t="s">
        <v>2441</v>
      </c>
      <c r="L42" s="307" t="s">
        <v>933</v>
      </c>
      <c r="M42" s="233">
        <v>2022</v>
      </c>
      <c r="N42" s="233" t="s">
        <v>934</v>
      </c>
      <c r="O42" s="233">
        <v>4</v>
      </c>
      <c r="P42" s="233">
        <v>4</v>
      </c>
      <c r="Q42" s="308">
        <v>4</v>
      </c>
      <c r="R42" s="308">
        <v>1500</v>
      </c>
      <c r="S42" s="308"/>
      <c r="T42" s="309"/>
      <c r="U42" s="233"/>
      <c r="V42" s="233">
        <v>375</v>
      </c>
      <c r="W42" s="233" t="s">
        <v>2399</v>
      </c>
      <c r="X42" s="3"/>
    </row>
    <row r="43" spans="1:24">
      <c r="A43" s="305" t="s">
        <v>420</v>
      </c>
      <c r="B43" s="305" t="s">
        <v>2442</v>
      </c>
      <c r="C43" s="305" t="s">
        <v>422</v>
      </c>
      <c r="D43" s="305" t="s">
        <v>423</v>
      </c>
      <c r="E43" s="305">
        <v>14</v>
      </c>
      <c r="F43" s="305">
        <v>2</v>
      </c>
      <c r="G43" s="305" t="s">
        <v>2443</v>
      </c>
      <c r="H43" s="233"/>
      <c r="I43" s="306" t="s">
        <v>426</v>
      </c>
      <c r="J43" s="311" t="s">
        <v>2444</v>
      </c>
      <c r="K43" s="305" t="s">
        <v>2445</v>
      </c>
      <c r="L43" s="310" t="s">
        <v>429</v>
      </c>
      <c r="M43" s="233">
        <v>2022</v>
      </c>
      <c r="N43" s="233" t="s">
        <v>430</v>
      </c>
      <c r="O43" s="233">
        <v>4</v>
      </c>
      <c r="P43" s="233">
        <v>4</v>
      </c>
      <c r="Q43" s="308">
        <v>4</v>
      </c>
      <c r="R43" s="308">
        <v>1000</v>
      </c>
      <c r="S43" s="308"/>
      <c r="T43" s="309"/>
      <c r="U43" s="233"/>
      <c r="V43" s="233">
        <v>250</v>
      </c>
      <c r="W43" s="233" t="s">
        <v>2399</v>
      </c>
      <c r="X43" s="3"/>
    </row>
    <row r="44" spans="1:24">
      <c r="A44" s="233" t="s">
        <v>2446</v>
      </c>
      <c r="B44" s="233" t="s">
        <v>2447</v>
      </c>
      <c r="C44" s="305" t="s">
        <v>422</v>
      </c>
      <c r="D44" s="305" t="s">
        <v>423</v>
      </c>
      <c r="E44" s="233">
        <v>14</v>
      </c>
      <c r="F44" s="233">
        <v>4</v>
      </c>
      <c r="G44" s="305" t="s">
        <v>2443</v>
      </c>
      <c r="H44" s="233"/>
      <c r="I44" s="306" t="s">
        <v>2448</v>
      </c>
      <c r="J44" s="306" t="s">
        <v>2449</v>
      </c>
      <c r="K44" s="233" t="s">
        <v>2450</v>
      </c>
      <c r="L44" s="307" t="s">
        <v>2451</v>
      </c>
      <c r="M44" s="233">
        <v>2022</v>
      </c>
      <c r="N44" s="233" t="s">
        <v>430</v>
      </c>
      <c r="O44" s="233">
        <v>3</v>
      </c>
      <c r="P44" s="233">
        <v>3</v>
      </c>
      <c r="Q44" s="308">
        <v>3</v>
      </c>
      <c r="R44" s="308">
        <v>1000</v>
      </c>
      <c r="S44" s="308"/>
      <c r="T44" s="309"/>
      <c r="U44" s="233"/>
      <c r="V44" s="233">
        <v>333</v>
      </c>
      <c r="W44" s="233" t="s">
        <v>2399</v>
      </c>
      <c r="X44" s="3"/>
    </row>
    <row r="45" spans="1:24">
      <c r="A45" s="305" t="s">
        <v>2452</v>
      </c>
      <c r="B45" s="305" t="s">
        <v>2453</v>
      </c>
      <c r="C45" s="305" t="s">
        <v>422</v>
      </c>
      <c r="D45" s="305" t="s">
        <v>2454</v>
      </c>
      <c r="E45" s="305">
        <v>10</v>
      </c>
      <c r="F45" s="233">
        <v>6</v>
      </c>
      <c r="G45" s="305" t="s">
        <v>2455</v>
      </c>
      <c r="H45" s="306" t="s">
        <v>2456</v>
      </c>
      <c r="I45" s="306" t="s">
        <v>2457</v>
      </c>
      <c r="J45" s="305" t="s">
        <v>2458</v>
      </c>
      <c r="K45" s="305" t="s">
        <v>2459</v>
      </c>
      <c r="L45" s="307" t="s">
        <v>2460</v>
      </c>
      <c r="M45" s="233">
        <v>2022</v>
      </c>
      <c r="N45" s="233" t="s">
        <v>430</v>
      </c>
      <c r="O45" s="233"/>
      <c r="P45" s="308">
        <v>2</v>
      </c>
      <c r="Q45" s="308">
        <v>2</v>
      </c>
      <c r="R45" s="308">
        <v>1000</v>
      </c>
      <c r="S45" s="309"/>
      <c r="T45" s="233"/>
      <c r="U45" s="308"/>
      <c r="V45" s="308">
        <v>500</v>
      </c>
      <c r="W45" s="233" t="s">
        <v>2402</v>
      </c>
      <c r="X45" s="3"/>
    </row>
    <row r="46" spans="1:24">
      <c r="A46" s="620" t="s">
        <v>2461</v>
      </c>
      <c r="B46" s="620" t="s">
        <v>2402</v>
      </c>
      <c r="C46" s="620" t="s">
        <v>422</v>
      </c>
      <c r="D46" s="620" t="s">
        <v>1042</v>
      </c>
      <c r="E46" s="620"/>
      <c r="F46" s="620"/>
      <c r="G46" s="620" t="s">
        <v>1822</v>
      </c>
      <c r="H46" s="621" t="s">
        <v>2462</v>
      </c>
      <c r="I46" s="622"/>
      <c r="J46" s="620" t="s">
        <v>2463</v>
      </c>
      <c r="K46" s="620"/>
      <c r="L46" s="623" t="s">
        <v>2464</v>
      </c>
      <c r="M46" s="622">
        <v>2018</v>
      </c>
      <c r="N46" s="622"/>
      <c r="O46" s="622"/>
      <c r="P46" s="624">
        <v>1</v>
      </c>
      <c r="Q46" s="624">
        <v>1</v>
      </c>
      <c r="R46" s="624">
        <v>200</v>
      </c>
      <c r="S46" s="622" t="s">
        <v>1047</v>
      </c>
      <c r="T46" s="622" t="s">
        <v>1048</v>
      </c>
      <c r="U46" s="620" t="s">
        <v>794</v>
      </c>
      <c r="V46" s="624">
        <v>200</v>
      </c>
      <c r="W46" s="622" t="s">
        <v>2402</v>
      </c>
      <c r="X46" s="3"/>
    </row>
    <row r="47" spans="1:24" ht="63.75">
      <c r="A47" s="290" t="s">
        <v>3728</v>
      </c>
      <c r="B47" s="292" t="s">
        <v>3729</v>
      </c>
      <c r="C47" s="290" t="s">
        <v>782</v>
      </c>
      <c r="D47" s="290" t="s">
        <v>3730</v>
      </c>
      <c r="E47" s="290">
        <v>11</v>
      </c>
      <c r="F47" s="292">
        <v>8</v>
      </c>
      <c r="G47" s="290" t="s">
        <v>3731</v>
      </c>
      <c r="H47" s="269" t="s">
        <v>3732</v>
      </c>
      <c r="I47" s="269" t="s">
        <v>3733</v>
      </c>
      <c r="J47" s="292" t="s">
        <v>3734</v>
      </c>
      <c r="K47" s="635" t="s">
        <v>3735</v>
      </c>
      <c r="L47" s="448" t="s">
        <v>3736</v>
      </c>
      <c r="M47" s="292">
        <v>2022</v>
      </c>
      <c r="N47" s="292" t="s">
        <v>579</v>
      </c>
      <c r="O47" s="292">
        <v>4</v>
      </c>
      <c r="P47" s="424">
        <v>3</v>
      </c>
      <c r="Q47" s="424">
        <v>4</v>
      </c>
      <c r="R47" s="424">
        <v>500</v>
      </c>
      <c r="S47" s="294"/>
      <c r="T47" s="299"/>
      <c r="U47" s="299"/>
      <c r="V47" s="299">
        <v>125</v>
      </c>
      <c r="W47" s="626" t="s">
        <v>3737</v>
      </c>
      <c r="X47" s="3"/>
    </row>
    <row r="48" spans="1:24" ht="38.25">
      <c r="A48" s="292" t="s">
        <v>3738</v>
      </c>
      <c r="B48" s="290" t="s">
        <v>3739</v>
      </c>
      <c r="C48" s="290" t="s">
        <v>782</v>
      </c>
      <c r="D48" s="292" t="s">
        <v>3740</v>
      </c>
      <c r="E48" s="290"/>
      <c r="F48" s="290"/>
      <c r="G48" s="448" t="s">
        <v>786</v>
      </c>
      <c r="H48" s="292"/>
      <c r="I48" s="269" t="s">
        <v>3741</v>
      </c>
      <c r="J48" s="290" t="s">
        <v>3742</v>
      </c>
      <c r="K48" s="290"/>
      <c r="L48" s="291" t="s">
        <v>3743</v>
      </c>
      <c r="M48" s="292">
        <v>2018</v>
      </c>
      <c r="N48" s="292" t="s">
        <v>3744</v>
      </c>
      <c r="O48" s="292">
        <v>1</v>
      </c>
      <c r="P48" s="293">
        <v>1</v>
      </c>
      <c r="Q48" s="293">
        <v>1</v>
      </c>
      <c r="R48" s="293">
        <v>200</v>
      </c>
      <c r="S48" s="633" t="s">
        <v>598</v>
      </c>
      <c r="T48" s="299" t="s">
        <v>1048</v>
      </c>
      <c r="U48" s="290" t="s">
        <v>3745</v>
      </c>
      <c r="V48" s="299">
        <v>200</v>
      </c>
      <c r="W48" s="626" t="s">
        <v>3737</v>
      </c>
      <c r="X48" s="3"/>
    </row>
    <row r="49" spans="1:24" ht="89.25">
      <c r="A49" s="292" t="s">
        <v>3746</v>
      </c>
      <c r="B49" s="292" t="s">
        <v>3747</v>
      </c>
      <c r="C49" s="292" t="s">
        <v>3748</v>
      </c>
      <c r="D49" s="292" t="s">
        <v>2405</v>
      </c>
      <c r="E49" s="292">
        <v>17</v>
      </c>
      <c r="F49" s="292">
        <v>3</v>
      </c>
      <c r="G49" s="292" t="s">
        <v>1934</v>
      </c>
      <c r="H49" s="636" t="s">
        <v>3749</v>
      </c>
      <c r="I49" s="471" t="s">
        <v>3750</v>
      </c>
      <c r="J49" s="292" t="s">
        <v>3751</v>
      </c>
      <c r="K49" s="555" t="s">
        <v>3752</v>
      </c>
      <c r="L49" s="448" t="s">
        <v>3753</v>
      </c>
      <c r="M49" s="292">
        <v>2022</v>
      </c>
      <c r="N49" s="292" t="s">
        <v>3754</v>
      </c>
      <c r="O49" s="292">
        <v>4</v>
      </c>
      <c r="P49" s="424">
        <v>1</v>
      </c>
      <c r="Q49" s="424">
        <v>5</v>
      </c>
      <c r="R49" s="424">
        <v>300</v>
      </c>
      <c r="S49" s="294"/>
      <c r="T49" s="299"/>
      <c r="U49" s="299"/>
      <c r="V49" s="627">
        <f t="shared" ref="V49:V53" si="1">R49/O49</f>
        <v>75</v>
      </c>
      <c r="W49" s="626" t="s">
        <v>3755</v>
      </c>
      <c r="X49" s="3"/>
    </row>
    <row r="50" spans="1:24" ht="63.75">
      <c r="A50" s="292" t="s">
        <v>3756</v>
      </c>
      <c r="B50" s="292" t="s">
        <v>3757</v>
      </c>
      <c r="C50" s="292" t="s">
        <v>3748</v>
      </c>
      <c r="D50" s="292" t="s">
        <v>3758</v>
      </c>
      <c r="E50" s="292">
        <v>10</v>
      </c>
      <c r="F50" s="292">
        <v>996515</v>
      </c>
      <c r="G50" s="292" t="s">
        <v>3759</v>
      </c>
      <c r="H50" s="636" t="s">
        <v>3760</v>
      </c>
      <c r="I50" s="292" t="s">
        <v>3761</v>
      </c>
      <c r="J50" s="292" t="s">
        <v>3762</v>
      </c>
      <c r="K50" s="292" t="s">
        <v>3763</v>
      </c>
      <c r="L50" s="448" t="s">
        <v>3764</v>
      </c>
      <c r="M50" s="292">
        <v>2022</v>
      </c>
      <c r="N50" s="292" t="s">
        <v>3765</v>
      </c>
      <c r="O50" s="292">
        <v>4</v>
      </c>
      <c r="P50" s="293">
        <v>1</v>
      </c>
      <c r="Q50" s="293">
        <v>4</v>
      </c>
      <c r="R50" s="293">
        <v>1000</v>
      </c>
      <c r="S50" s="294"/>
      <c r="T50" s="299"/>
      <c r="U50" s="299"/>
      <c r="V50" s="627">
        <f t="shared" si="1"/>
        <v>250</v>
      </c>
      <c r="W50" s="626" t="s">
        <v>3755</v>
      </c>
      <c r="X50" s="3"/>
    </row>
    <row r="51" spans="1:24" ht="89.25">
      <c r="A51" s="292" t="s">
        <v>3766</v>
      </c>
      <c r="B51" s="292" t="s">
        <v>3767</v>
      </c>
      <c r="C51" s="292" t="s">
        <v>3748</v>
      </c>
      <c r="D51" s="292" t="s">
        <v>3768</v>
      </c>
      <c r="E51" s="292">
        <v>24</v>
      </c>
      <c r="F51" s="292">
        <v>61</v>
      </c>
      <c r="G51" s="292" t="s">
        <v>3769</v>
      </c>
      <c r="H51" s="636" t="s">
        <v>3770</v>
      </c>
      <c r="I51" s="292" t="s">
        <v>3771</v>
      </c>
      <c r="J51" s="292" t="s">
        <v>3772</v>
      </c>
      <c r="K51" s="292" t="s">
        <v>3773</v>
      </c>
      <c r="L51" s="448" t="s">
        <v>3774</v>
      </c>
      <c r="M51" s="292">
        <v>2022</v>
      </c>
      <c r="N51" s="292" t="s">
        <v>3775</v>
      </c>
      <c r="O51" s="292">
        <v>5</v>
      </c>
      <c r="P51" s="424">
        <v>1</v>
      </c>
      <c r="Q51" s="424">
        <v>5</v>
      </c>
      <c r="R51" s="293">
        <v>1000</v>
      </c>
      <c r="S51" s="294"/>
      <c r="T51" s="299"/>
      <c r="U51" s="299"/>
      <c r="V51" s="627">
        <f t="shared" si="1"/>
        <v>200</v>
      </c>
      <c r="W51" s="626" t="s">
        <v>3755</v>
      </c>
      <c r="X51" s="3"/>
    </row>
    <row r="52" spans="1:24" ht="51">
      <c r="A52" s="292" t="s">
        <v>3776</v>
      </c>
      <c r="B52" s="292" t="s">
        <v>3777</v>
      </c>
      <c r="C52" s="292" t="s">
        <v>3748</v>
      </c>
      <c r="D52" s="292" t="s">
        <v>2405</v>
      </c>
      <c r="E52" s="292">
        <v>17</v>
      </c>
      <c r="F52" s="292">
        <v>1</v>
      </c>
      <c r="G52" s="292" t="s">
        <v>1934</v>
      </c>
      <c r="H52" s="636" t="s">
        <v>3778</v>
      </c>
      <c r="I52" s="292" t="s">
        <v>3779</v>
      </c>
      <c r="J52" s="292" t="s">
        <v>3780</v>
      </c>
      <c r="K52" s="292" t="s">
        <v>3781</v>
      </c>
      <c r="L52" s="292" t="s">
        <v>3782</v>
      </c>
      <c r="M52" s="292">
        <v>2022</v>
      </c>
      <c r="N52" s="292" t="s">
        <v>3754</v>
      </c>
      <c r="O52" s="292">
        <v>3</v>
      </c>
      <c r="P52" s="293">
        <v>2</v>
      </c>
      <c r="Q52" s="293">
        <v>3</v>
      </c>
      <c r="R52" s="293">
        <v>300</v>
      </c>
      <c r="S52" s="294"/>
      <c r="T52" s="299"/>
      <c r="U52" s="299"/>
      <c r="V52" s="627">
        <f t="shared" si="1"/>
        <v>100</v>
      </c>
      <c r="W52" s="626" t="s">
        <v>3755</v>
      </c>
      <c r="X52" s="3"/>
    </row>
    <row r="53" spans="1:24" ht="229.5">
      <c r="A53" s="292" t="s">
        <v>3783</v>
      </c>
      <c r="B53" s="292" t="s">
        <v>3784</v>
      </c>
      <c r="C53" s="292" t="s">
        <v>3748</v>
      </c>
      <c r="D53" s="292" t="s">
        <v>3785</v>
      </c>
      <c r="E53" s="292">
        <v>15</v>
      </c>
      <c r="F53" s="292">
        <v>3</v>
      </c>
      <c r="G53" s="292" t="s">
        <v>3786</v>
      </c>
      <c r="H53" s="292" t="s">
        <v>3787</v>
      </c>
      <c r="I53" s="292" t="s">
        <v>3788</v>
      </c>
      <c r="J53" s="292" t="s">
        <v>3789</v>
      </c>
      <c r="K53" s="292" t="s">
        <v>3790</v>
      </c>
      <c r="L53" s="448" t="s">
        <v>3791</v>
      </c>
      <c r="M53" s="292">
        <v>2022</v>
      </c>
      <c r="N53" s="292" t="s">
        <v>3754</v>
      </c>
      <c r="O53" s="292">
        <v>4</v>
      </c>
      <c r="P53" s="293">
        <v>1</v>
      </c>
      <c r="Q53" s="293">
        <v>4</v>
      </c>
      <c r="R53" s="293">
        <v>300</v>
      </c>
      <c r="S53" s="294"/>
      <c r="T53" s="299"/>
      <c r="U53" s="299"/>
      <c r="V53" s="627">
        <f t="shared" si="1"/>
        <v>75</v>
      </c>
      <c r="W53" s="626" t="s">
        <v>3755</v>
      </c>
      <c r="X53" s="3"/>
    </row>
    <row r="54" spans="1:24" ht="76.5">
      <c r="A54" s="292" t="s">
        <v>3792</v>
      </c>
      <c r="B54" s="292" t="s">
        <v>3793</v>
      </c>
      <c r="C54" s="292" t="s">
        <v>3748</v>
      </c>
      <c r="D54" s="292" t="s">
        <v>3794</v>
      </c>
      <c r="E54" s="292">
        <v>23</v>
      </c>
      <c r="F54" s="292">
        <v>2</v>
      </c>
      <c r="G54" s="292" t="s">
        <v>3795</v>
      </c>
      <c r="H54" s="636" t="s">
        <v>3796</v>
      </c>
      <c r="I54" s="292" t="s">
        <v>3797</v>
      </c>
      <c r="J54" s="292" t="s">
        <v>3798</v>
      </c>
      <c r="K54" s="292" t="s">
        <v>3799</v>
      </c>
      <c r="L54" s="448" t="s">
        <v>3800</v>
      </c>
      <c r="M54" s="292">
        <v>2022</v>
      </c>
      <c r="N54" s="292" t="s">
        <v>3775</v>
      </c>
      <c r="O54" s="292">
        <v>4</v>
      </c>
      <c r="P54" s="293">
        <v>1</v>
      </c>
      <c r="Q54" s="293">
        <v>4</v>
      </c>
      <c r="R54" s="293">
        <v>1000</v>
      </c>
      <c r="S54" s="294"/>
      <c r="T54" s="299"/>
      <c r="U54" s="299"/>
      <c r="V54" s="627">
        <v>250</v>
      </c>
      <c r="W54" s="626" t="s">
        <v>3755</v>
      </c>
      <c r="X54" s="3"/>
    </row>
    <row r="55" spans="1:24" ht="140.25">
      <c r="A55" s="292" t="s">
        <v>3801</v>
      </c>
      <c r="B55" s="292" t="s">
        <v>3802</v>
      </c>
      <c r="C55" s="292" t="s">
        <v>3748</v>
      </c>
      <c r="D55" s="292" t="s">
        <v>2032</v>
      </c>
      <c r="E55" s="292">
        <v>14</v>
      </c>
      <c r="F55" s="292">
        <v>1</v>
      </c>
      <c r="G55" s="292" t="s">
        <v>3803</v>
      </c>
      <c r="H55" s="292" t="s">
        <v>3804</v>
      </c>
      <c r="I55" s="292" t="s">
        <v>3805</v>
      </c>
      <c r="J55" s="292" t="s">
        <v>3806</v>
      </c>
      <c r="K55" s="292"/>
      <c r="L55" s="448" t="s">
        <v>3807</v>
      </c>
      <c r="M55" s="292">
        <v>2022</v>
      </c>
      <c r="N55" s="292" t="s">
        <v>3808</v>
      </c>
      <c r="O55" s="292">
        <v>3</v>
      </c>
      <c r="P55" s="293">
        <v>1</v>
      </c>
      <c r="Q55" s="293">
        <v>3</v>
      </c>
      <c r="R55" s="293">
        <v>300</v>
      </c>
      <c r="S55" s="294"/>
      <c r="T55" s="299"/>
      <c r="U55" s="299"/>
      <c r="V55" s="627">
        <f>R55/O55</f>
        <v>100</v>
      </c>
      <c r="W55" s="626" t="s">
        <v>3755</v>
      </c>
      <c r="X55" s="3"/>
    </row>
    <row r="56" spans="1:24" ht="51">
      <c r="A56" s="290" t="s">
        <v>3728</v>
      </c>
      <c r="B56" s="290" t="s">
        <v>3809</v>
      </c>
      <c r="C56" s="290" t="s">
        <v>782</v>
      </c>
      <c r="D56" s="290" t="s">
        <v>3810</v>
      </c>
      <c r="E56" s="290">
        <v>18</v>
      </c>
      <c r="F56" s="292">
        <v>8</v>
      </c>
      <c r="G56" s="290" t="s">
        <v>3811</v>
      </c>
      <c r="H56" s="269" t="s">
        <v>3732</v>
      </c>
      <c r="I56" s="269" t="s">
        <v>3733</v>
      </c>
      <c r="J56" s="292" t="s">
        <v>3734</v>
      </c>
      <c r="K56" s="635" t="s">
        <v>3812</v>
      </c>
      <c r="L56" s="555" t="s">
        <v>3736</v>
      </c>
      <c r="M56" s="292">
        <v>2022</v>
      </c>
      <c r="N56" s="292" t="s">
        <v>579</v>
      </c>
      <c r="O56" s="292">
        <v>4</v>
      </c>
      <c r="P56" s="424">
        <v>3</v>
      </c>
      <c r="Q56" s="424">
        <v>4</v>
      </c>
      <c r="R56" s="424">
        <v>500</v>
      </c>
      <c r="S56" s="294"/>
      <c r="T56" s="299"/>
      <c r="U56" s="299"/>
      <c r="V56" s="625">
        <f>R56/4</f>
        <v>125</v>
      </c>
      <c r="W56" s="626" t="s">
        <v>3813</v>
      </c>
      <c r="X56" s="3"/>
    </row>
    <row r="57" spans="1:24" ht="63.75">
      <c r="A57" s="290" t="s">
        <v>3814</v>
      </c>
      <c r="B57" s="471" t="s">
        <v>3815</v>
      </c>
      <c r="C57" s="471" t="s">
        <v>782</v>
      </c>
      <c r="D57" s="471" t="s">
        <v>2405</v>
      </c>
      <c r="E57" s="290" t="s">
        <v>3816</v>
      </c>
      <c r="F57" s="292">
        <v>3</v>
      </c>
      <c r="G57" s="471" t="s">
        <v>3817</v>
      </c>
      <c r="H57" s="269" t="s">
        <v>3818</v>
      </c>
      <c r="I57" s="269" t="s">
        <v>3819</v>
      </c>
      <c r="J57" s="292" t="s">
        <v>3820</v>
      </c>
      <c r="K57" s="471" t="s">
        <v>3821</v>
      </c>
      <c r="L57" s="448" t="s">
        <v>3822</v>
      </c>
      <c r="M57" s="292">
        <v>2022</v>
      </c>
      <c r="N57" s="292"/>
      <c r="O57" s="292">
        <v>1</v>
      </c>
      <c r="P57" s="424">
        <v>1</v>
      </c>
      <c r="Q57" s="424">
        <v>1</v>
      </c>
      <c r="R57" s="424"/>
      <c r="S57" s="294"/>
      <c r="T57" s="299"/>
      <c r="U57" s="299"/>
      <c r="V57" s="299">
        <v>300</v>
      </c>
      <c r="W57" s="626" t="s">
        <v>3815</v>
      </c>
      <c r="X57" s="3"/>
    </row>
    <row r="58" spans="1:24" ht="51">
      <c r="A58" s="290" t="s">
        <v>3823</v>
      </c>
      <c r="B58" s="290" t="s">
        <v>3824</v>
      </c>
      <c r="C58" s="290" t="s">
        <v>782</v>
      </c>
      <c r="D58" s="290" t="s">
        <v>2405</v>
      </c>
      <c r="E58" s="290">
        <v>17</v>
      </c>
      <c r="F58" s="292">
        <v>3</v>
      </c>
      <c r="G58" s="290" t="s">
        <v>3825</v>
      </c>
      <c r="H58" s="269" t="s">
        <v>3826</v>
      </c>
      <c r="I58" s="269" t="s">
        <v>3827</v>
      </c>
      <c r="J58" s="292" t="s">
        <v>3828</v>
      </c>
      <c r="K58" s="292" t="s">
        <v>3829</v>
      </c>
      <c r="L58" s="448" t="s">
        <v>3830</v>
      </c>
      <c r="M58" s="292">
        <v>2022</v>
      </c>
      <c r="N58" s="292" t="s">
        <v>3831</v>
      </c>
      <c r="O58" s="292">
        <v>1</v>
      </c>
      <c r="P58" s="424">
        <v>1</v>
      </c>
      <c r="Q58" s="424">
        <v>1</v>
      </c>
      <c r="R58" s="424">
        <v>300</v>
      </c>
      <c r="S58" s="294"/>
      <c r="T58" s="299"/>
      <c r="U58" s="299"/>
      <c r="V58" s="299">
        <v>300</v>
      </c>
      <c r="W58" s="626" t="s">
        <v>3824</v>
      </c>
      <c r="X58" s="3"/>
    </row>
    <row r="59" spans="1:24" ht="51">
      <c r="A59" s="290" t="s">
        <v>2278</v>
      </c>
      <c r="B59" s="290" t="s">
        <v>7726</v>
      </c>
      <c r="C59" s="290" t="s">
        <v>782</v>
      </c>
      <c r="D59" s="290" t="s">
        <v>1933</v>
      </c>
      <c r="E59" s="290">
        <v>17</v>
      </c>
      <c r="F59" s="292">
        <v>3</v>
      </c>
      <c r="G59" s="290" t="s">
        <v>1934</v>
      </c>
      <c r="H59" s="471" t="s">
        <v>2280</v>
      </c>
      <c r="I59" s="471" t="s">
        <v>2281</v>
      </c>
      <c r="J59" s="292" t="s">
        <v>2282</v>
      </c>
      <c r="K59" s="292" t="s">
        <v>2283</v>
      </c>
      <c r="L59" s="448" t="s">
        <v>2284</v>
      </c>
      <c r="M59" s="292">
        <v>2022</v>
      </c>
      <c r="N59" s="292" t="s">
        <v>3918</v>
      </c>
      <c r="O59" s="292">
        <v>2</v>
      </c>
      <c r="P59" s="424">
        <v>2</v>
      </c>
      <c r="Q59" s="424">
        <v>2</v>
      </c>
      <c r="R59" s="424">
        <v>300</v>
      </c>
      <c r="S59" s="294"/>
      <c r="T59" s="299"/>
      <c r="U59" s="299"/>
      <c r="V59" s="299">
        <v>150</v>
      </c>
      <c r="W59" s="626" t="s">
        <v>7725</v>
      </c>
      <c r="X59" s="3"/>
    </row>
    <row r="60" spans="1:24" ht="114.75">
      <c r="A60" s="290" t="s">
        <v>2286</v>
      </c>
      <c r="B60" s="290" t="s">
        <v>7727</v>
      </c>
      <c r="C60" s="290" t="s">
        <v>782</v>
      </c>
      <c r="D60" s="290" t="s">
        <v>7728</v>
      </c>
      <c r="E60" s="290"/>
      <c r="F60" s="290"/>
      <c r="G60" s="290"/>
      <c r="H60" s="292" t="s">
        <v>7729</v>
      </c>
      <c r="I60" s="292"/>
      <c r="J60" s="290" t="s">
        <v>7730</v>
      </c>
      <c r="K60" s="290"/>
      <c r="L60" s="291"/>
      <c r="M60" s="292"/>
      <c r="N60" s="292"/>
      <c r="O60" s="292">
        <v>2</v>
      </c>
      <c r="P60" s="293">
        <v>2</v>
      </c>
      <c r="Q60" s="293">
        <v>2</v>
      </c>
      <c r="R60" s="293">
        <v>200</v>
      </c>
      <c r="S60" s="294"/>
      <c r="T60" s="299"/>
      <c r="U60" s="299"/>
      <c r="V60" s="299">
        <v>100</v>
      </c>
      <c r="W60" s="626" t="s">
        <v>7725</v>
      </c>
      <c r="X60" s="3"/>
    </row>
    <row r="61" spans="1:24" ht="38.25">
      <c r="A61" s="290" t="s">
        <v>3832</v>
      </c>
      <c r="B61" s="290" t="s">
        <v>3833</v>
      </c>
      <c r="C61" s="290" t="s">
        <v>782</v>
      </c>
      <c r="D61" s="290" t="s">
        <v>2405</v>
      </c>
      <c r="E61" s="290">
        <v>17</v>
      </c>
      <c r="F61" s="292">
        <v>2</v>
      </c>
      <c r="G61" s="290" t="s">
        <v>3834</v>
      </c>
      <c r="H61" s="471"/>
      <c r="I61" s="269" t="s">
        <v>3835</v>
      </c>
      <c r="J61" s="292" t="s">
        <v>3836</v>
      </c>
      <c r="K61" s="292"/>
      <c r="L61" s="448" t="s">
        <v>3837</v>
      </c>
      <c r="M61" s="292">
        <v>2022</v>
      </c>
      <c r="N61" s="292" t="s">
        <v>2285</v>
      </c>
      <c r="O61" s="292"/>
      <c r="P61" s="424">
        <v>1</v>
      </c>
      <c r="Q61" s="424">
        <v>1</v>
      </c>
      <c r="R61" s="424">
        <v>300</v>
      </c>
      <c r="S61" s="294"/>
      <c r="T61" s="299"/>
      <c r="U61" s="299"/>
      <c r="V61" s="299">
        <v>300</v>
      </c>
      <c r="W61" s="626" t="s">
        <v>3833</v>
      </c>
      <c r="X61" s="3"/>
    </row>
    <row r="62" spans="1:24" ht="51">
      <c r="A62" s="290" t="s">
        <v>2452</v>
      </c>
      <c r="B62" s="290" t="s">
        <v>2453</v>
      </c>
      <c r="C62" s="290" t="s">
        <v>782</v>
      </c>
      <c r="D62" s="290" t="s">
        <v>2454</v>
      </c>
      <c r="E62" s="290">
        <v>10</v>
      </c>
      <c r="F62" s="292">
        <v>6</v>
      </c>
      <c r="G62" s="290" t="s">
        <v>2455</v>
      </c>
      <c r="H62" s="269" t="s">
        <v>2456</v>
      </c>
      <c r="I62" s="269" t="s">
        <v>2457</v>
      </c>
      <c r="J62" s="290" t="s">
        <v>2458</v>
      </c>
      <c r="K62" s="290" t="s">
        <v>2459</v>
      </c>
      <c r="L62" s="448" t="s">
        <v>2460</v>
      </c>
      <c r="M62" s="292">
        <v>2022</v>
      </c>
      <c r="N62" s="292" t="s">
        <v>430</v>
      </c>
      <c r="O62" s="292"/>
      <c r="P62" s="293">
        <v>2</v>
      </c>
      <c r="Q62" s="293">
        <v>2</v>
      </c>
      <c r="R62" s="293">
        <v>1000</v>
      </c>
      <c r="S62" s="294"/>
      <c r="T62" s="299"/>
      <c r="U62" s="299"/>
      <c r="V62" s="299">
        <f t="shared" ref="V62:V63" si="2">R62/Q62</f>
        <v>500</v>
      </c>
      <c r="W62" s="626" t="s">
        <v>2176</v>
      </c>
      <c r="X62" s="3"/>
    </row>
    <row r="63" spans="1:24" ht="51">
      <c r="A63" s="290" t="s">
        <v>3838</v>
      </c>
      <c r="B63" s="290" t="s">
        <v>2176</v>
      </c>
      <c r="C63" s="290" t="s">
        <v>782</v>
      </c>
      <c r="D63" s="290" t="s">
        <v>1042</v>
      </c>
      <c r="E63" s="290"/>
      <c r="F63" s="290"/>
      <c r="G63" s="290" t="s">
        <v>1822</v>
      </c>
      <c r="H63" s="269" t="s">
        <v>3839</v>
      </c>
      <c r="I63" s="269" t="s">
        <v>3840</v>
      </c>
      <c r="J63" s="290" t="s">
        <v>3841</v>
      </c>
      <c r="K63" s="290"/>
      <c r="L63" s="291" t="s">
        <v>3842</v>
      </c>
      <c r="M63" s="292">
        <v>2018</v>
      </c>
      <c r="N63" s="292"/>
      <c r="O63" s="292"/>
      <c r="P63" s="293">
        <v>1</v>
      </c>
      <c r="Q63" s="293">
        <v>1</v>
      </c>
      <c r="R63" s="293">
        <v>200</v>
      </c>
      <c r="S63" s="626" t="s">
        <v>1047</v>
      </c>
      <c r="T63" s="299" t="s">
        <v>1048</v>
      </c>
      <c r="U63" s="290" t="s">
        <v>794</v>
      </c>
      <c r="V63" s="299">
        <f t="shared" si="2"/>
        <v>200</v>
      </c>
      <c r="W63" s="626" t="s">
        <v>2176</v>
      </c>
      <c r="X63" s="3"/>
    </row>
    <row r="64" spans="1:24" ht="102">
      <c r="A64" s="292" t="s">
        <v>3843</v>
      </c>
      <c r="B64" s="313" t="s">
        <v>3844</v>
      </c>
      <c r="C64" s="290" t="s">
        <v>782</v>
      </c>
      <c r="D64" s="290" t="s">
        <v>3845</v>
      </c>
      <c r="E64" s="314" t="s">
        <v>1042</v>
      </c>
      <c r="F64" s="292"/>
      <c r="G64" s="292" t="s">
        <v>3846</v>
      </c>
      <c r="H64" s="314" t="s">
        <v>3847</v>
      </c>
      <c r="I64" s="314" t="s">
        <v>3848</v>
      </c>
      <c r="J64" s="314" t="s">
        <v>3849</v>
      </c>
      <c r="K64" s="292"/>
      <c r="L64" s="292" t="s">
        <v>3850</v>
      </c>
      <c r="M64" s="292">
        <v>2022</v>
      </c>
      <c r="N64" s="292"/>
      <c r="O64" s="292">
        <v>1</v>
      </c>
      <c r="P64" s="292">
        <v>1</v>
      </c>
      <c r="Q64" s="292">
        <v>1</v>
      </c>
      <c r="R64" s="292">
        <v>200</v>
      </c>
      <c r="S64" s="292" t="s">
        <v>2045</v>
      </c>
      <c r="T64" s="471" t="s">
        <v>1048</v>
      </c>
      <c r="U64" s="471" t="s">
        <v>3846</v>
      </c>
      <c r="V64" s="471">
        <v>200</v>
      </c>
      <c r="W64" s="626" t="s">
        <v>3851</v>
      </c>
      <c r="X64" s="3"/>
    </row>
    <row r="65" spans="1:24" ht="15" customHeight="1">
      <c r="A65" s="292" t="s">
        <v>3852</v>
      </c>
      <c r="B65" s="313" t="s">
        <v>3844</v>
      </c>
      <c r="C65" s="290" t="s">
        <v>782</v>
      </c>
      <c r="D65" s="292" t="s">
        <v>3853</v>
      </c>
      <c r="E65" s="315" t="s">
        <v>3854</v>
      </c>
      <c r="F65" s="290"/>
      <c r="G65" s="233" t="s">
        <v>3855</v>
      </c>
      <c r="H65" s="314" t="s">
        <v>3856</v>
      </c>
      <c r="I65" s="314" t="s">
        <v>3856</v>
      </c>
      <c r="J65" s="296" t="s">
        <v>3857</v>
      </c>
      <c r="K65" s="290"/>
      <c r="L65" s="292" t="s">
        <v>3858</v>
      </c>
      <c r="M65" s="292">
        <v>2022</v>
      </c>
      <c r="N65" s="292"/>
      <c r="O65" s="292">
        <v>1</v>
      </c>
      <c r="P65" s="292">
        <v>1</v>
      </c>
      <c r="Q65" s="292">
        <v>1</v>
      </c>
      <c r="R65" s="292">
        <v>200</v>
      </c>
      <c r="S65" s="292" t="s">
        <v>2054</v>
      </c>
      <c r="T65" s="471" t="s">
        <v>1048</v>
      </c>
      <c r="U65" s="471" t="s">
        <v>3859</v>
      </c>
      <c r="V65" s="471">
        <v>200</v>
      </c>
      <c r="W65" s="626" t="s">
        <v>3851</v>
      </c>
      <c r="X65" s="3"/>
    </row>
    <row r="66" spans="1:24" ht="38.25">
      <c r="A66" s="258" t="s">
        <v>3860</v>
      </c>
      <c r="B66" s="258" t="s">
        <v>3861</v>
      </c>
      <c r="C66" s="258" t="s">
        <v>3862</v>
      </c>
      <c r="D66" s="258" t="s">
        <v>3863</v>
      </c>
      <c r="E66" s="258">
        <v>27</v>
      </c>
      <c r="F66" s="190" t="s">
        <v>3864</v>
      </c>
      <c r="G66" s="258"/>
      <c r="H66" s="276" t="s">
        <v>3865</v>
      </c>
      <c r="I66" s="276" t="s">
        <v>3865</v>
      </c>
      <c r="J66" s="276" t="s">
        <v>3866</v>
      </c>
      <c r="K66" s="190"/>
      <c r="L66" s="261" t="s">
        <v>3867</v>
      </c>
      <c r="M66" s="190">
        <v>2022</v>
      </c>
      <c r="N66" s="190" t="s">
        <v>3868</v>
      </c>
      <c r="O66" s="190">
        <v>1</v>
      </c>
      <c r="P66" s="263">
        <v>1</v>
      </c>
      <c r="Q66" s="263">
        <v>2</v>
      </c>
      <c r="R66" s="263">
        <v>1500</v>
      </c>
      <c r="S66" s="232"/>
      <c r="T66" s="233"/>
      <c r="U66" s="233"/>
      <c r="V66" s="233">
        <v>1500</v>
      </c>
      <c r="W66" s="626" t="s">
        <v>3869</v>
      </c>
      <c r="X66" s="3"/>
    </row>
    <row r="67" spans="1:24" ht="51">
      <c r="A67" s="190" t="s">
        <v>3870</v>
      </c>
      <c r="B67" s="258" t="s">
        <v>3871</v>
      </c>
      <c r="C67" s="258" t="s">
        <v>3862</v>
      </c>
      <c r="D67" s="258" t="s">
        <v>3872</v>
      </c>
      <c r="E67" s="258">
        <v>56</v>
      </c>
      <c r="F67" s="258">
        <v>3</v>
      </c>
      <c r="G67" s="190" t="s">
        <v>3873</v>
      </c>
      <c r="H67" s="276" t="s">
        <v>3874</v>
      </c>
      <c r="I67" s="276" t="s">
        <v>3875</v>
      </c>
      <c r="J67" s="258" t="s">
        <v>3876</v>
      </c>
      <c r="K67" s="190" t="s">
        <v>3877</v>
      </c>
      <c r="L67" s="190" t="s">
        <v>3878</v>
      </c>
      <c r="M67" s="190">
        <v>2022</v>
      </c>
      <c r="N67" s="190" t="s">
        <v>3879</v>
      </c>
      <c r="O67" s="190">
        <v>1</v>
      </c>
      <c r="P67" s="260">
        <v>1</v>
      </c>
      <c r="Q67" s="260">
        <v>2</v>
      </c>
      <c r="R67" s="260"/>
      <c r="S67" s="232"/>
      <c r="T67" s="190"/>
      <c r="U67" s="190"/>
      <c r="V67" s="190">
        <v>500</v>
      </c>
      <c r="W67" s="626" t="s">
        <v>3869</v>
      </c>
      <c r="X67" s="3"/>
    </row>
    <row r="68" spans="1:24" ht="89.25">
      <c r="A68" s="290" t="s">
        <v>3880</v>
      </c>
      <c r="B68" s="290" t="s">
        <v>3881</v>
      </c>
      <c r="C68" s="290" t="s">
        <v>3882</v>
      </c>
      <c r="D68" s="290" t="s">
        <v>3883</v>
      </c>
      <c r="E68" s="290"/>
      <c r="F68" s="292"/>
      <c r="G68" s="290" t="s">
        <v>3884</v>
      </c>
      <c r="H68" s="471"/>
      <c r="I68" s="471"/>
      <c r="J68" s="292" t="s">
        <v>3885</v>
      </c>
      <c r="K68" s="292"/>
      <c r="L68" s="448" t="s">
        <v>3886</v>
      </c>
      <c r="M68" s="292">
        <v>2018</v>
      </c>
      <c r="N68" s="292"/>
      <c r="O68" s="292">
        <v>2</v>
      </c>
      <c r="P68" s="424">
        <v>2</v>
      </c>
      <c r="Q68" s="424">
        <v>3</v>
      </c>
      <c r="R68" s="424">
        <v>200</v>
      </c>
      <c r="S68" s="294"/>
      <c r="T68" s="299"/>
      <c r="U68" s="299"/>
      <c r="V68" s="299">
        <v>100</v>
      </c>
      <c r="W68" s="626" t="s">
        <v>3887</v>
      </c>
      <c r="X68" s="3"/>
    </row>
    <row r="69" spans="1:24" ht="102">
      <c r="A69" s="290" t="s">
        <v>3888</v>
      </c>
      <c r="B69" s="290"/>
      <c r="C69" s="290" t="s">
        <v>3882</v>
      </c>
      <c r="D69" s="290" t="s">
        <v>3889</v>
      </c>
      <c r="E69" s="290"/>
      <c r="F69" s="290"/>
      <c r="G69" s="290" t="s">
        <v>3890</v>
      </c>
      <c r="H69" s="292"/>
      <c r="I69" s="292"/>
      <c r="J69" s="290"/>
      <c r="K69" s="290"/>
      <c r="L69" s="291" t="s">
        <v>3891</v>
      </c>
      <c r="M69" s="292">
        <v>2018</v>
      </c>
      <c r="N69" s="292"/>
      <c r="O69" s="292">
        <v>2</v>
      </c>
      <c r="P69" s="293">
        <v>2</v>
      </c>
      <c r="Q69" s="293">
        <v>2</v>
      </c>
      <c r="R69" s="293">
        <v>200</v>
      </c>
      <c r="S69" s="294"/>
      <c r="T69" s="299"/>
      <c r="U69" s="299"/>
      <c r="V69" s="299">
        <v>100</v>
      </c>
      <c r="W69" s="626" t="s">
        <v>3887</v>
      </c>
      <c r="X69" s="3"/>
    </row>
    <row r="70" spans="1:24" ht="51">
      <c r="A70" s="316" t="s">
        <v>3892</v>
      </c>
      <c r="B70" s="290" t="s">
        <v>3893</v>
      </c>
      <c r="C70" s="290" t="s">
        <v>782</v>
      </c>
      <c r="D70" s="290" t="s">
        <v>2405</v>
      </c>
      <c r="E70" s="290">
        <v>17</v>
      </c>
      <c r="F70" s="292">
        <v>1</v>
      </c>
      <c r="G70" s="317" t="s">
        <v>3817</v>
      </c>
      <c r="H70" s="269" t="s">
        <v>2407</v>
      </c>
      <c r="I70" s="471" t="s">
        <v>2408</v>
      </c>
      <c r="J70" s="471" t="s">
        <v>2409</v>
      </c>
      <c r="K70" s="471" t="s">
        <v>2410</v>
      </c>
      <c r="L70" s="448" t="s">
        <v>2411</v>
      </c>
      <c r="M70" s="292">
        <v>2022</v>
      </c>
      <c r="N70" s="292" t="s">
        <v>2412</v>
      </c>
      <c r="O70" s="292">
        <v>2</v>
      </c>
      <c r="P70" s="293">
        <v>2</v>
      </c>
      <c r="Q70" s="293">
        <v>2</v>
      </c>
      <c r="R70" s="293">
        <v>300</v>
      </c>
      <c r="S70" s="294"/>
      <c r="T70" s="471"/>
      <c r="U70" s="471"/>
      <c r="V70" s="471">
        <v>150</v>
      </c>
      <c r="W70" s="626" t="s">
        <v>3894</v>
      </c>
      <c r="X70" s="3"/>
    </row>
    <row r="71" spans="1:24" ht="51">
      <c r="A71" s="316" t="s">
        <v>3895</v>
      </c>
      <c r="B71" s="290" t="s">
        <v>3893</v>
      </c>
      <c r="C71" s="290" t="s">
        <v>782</v>
      </c>
      <c r="D71" s="290" t="s">
        <v>2405</v>
      </c>
      <c r="E71" s="290">
        <v>17</v>
      </c>
      <c r="F71" s="290">
        <v>2</v>
      </c>
      <c r="G71" s="317" t="s">
        <v>3817</v>
      </c>
      <c r="H71" s="292" t="s">
        <v>2414</v>
      </c>
      <c r="I71" s="292" t="s">
        <v>2415</v>
      </c>
      <c r="J71" s="471" t="s">
        <v>2416</v>
      </c>
      <c r="K71" s="471" t="s">
        <v>2417</v>
      </c>
      <c r="L71" s="291" t="s">
        <v>2418</v>
      </c>
      <c r="M71" s="292">
        <v>2022</v>
      </c>
      <c r="N71" s="292" t="s">
        <v>2412</v>
      </c>
      <c r="O71" s="292">
        <v>2</v>
      </c>
      <c r="P71" s="293">
        <v>2</v>
      </c>
      <c r="Q71" s="293">
        <v>2</v>
      </c>
      <c r="R71" s="293">
        <v>300</v>
      </c>
      <c r="S71" s="294"/>
      <c r="T71" s="471"/>
      <c r="U71" s="471"/>
      <c r="V71" s="471">
        <v>150</v>
      </c>
      <c r="W71" s="626" t="s">
        <v>3894</v>
      </c>
      <c r="X71" s="3"/>
    </row>
    <row r="72" spans="1:24" ht="51">
      <c r="A72" s="316" t="s">
        <v>3896</v>
      </c>
      <c r="B72" s="290" t="s">
        <v>3893</v>
      </c>
      <c r="C72" s="290" t="s">
        <v>782</v>
      </c>
      <c r="D72" s="290" t="s">
        <v>2405</v>
      </c>
      <c r="E72" s="292">
        <v>17</v>
      </c>
      <c r="F72" s="292">
        <v>3</v>
      </c>
      <c r="G72" s="317" t="s">
        <v>3817</v>
      </c>
      <c r="H72" s="292" t="s">
        <v>2420</v>
      </c>
      <c r="I72" s="292" t="s">
        <v>3897</v>
      </c>
      <c r="J72" s="471" t="s">
        <v>2422</v>
      </c>
      <c r="K72" s="471" t="s">
        <v>2423</v>
      </c>
      <c r="L72" s="448" t="s">
        <v>2424</v>
      </c>
      <c r="M72" s="292">
        <v>2022</v>
      </c>
      <c r="N72" s="292" t="s">
        <v>2412</v>
      </c>
      <c r="O72" s="292">
        <v>2</v>
      </c>
      <c r="P72" s="293">
        <v>2</v>
      </c>
      <c r="Q72" s="293">
        <v>2</v>
      </c>
      <c r="R72" s="293">
        <v>300</v>
      </c>
      <c r="S72" s="294"/>
      <c r="T72" s="471"/>
      <c r="U72" s="471"/>
      <c r="V72" s="471">
        <v>150</v>
      </c>
      <c r="W72" s="626" t="s">
        <v>3894</v>
      </c>
      <c r="X72" s="3"/>
    </row>
    <row r="73" spans="1:24" ht="178.5">
      <c r="A73" s="316" t="s">
        <v>3898</v>
      </c>
      <c r="B73" s="290" t="s">
        <v>3899</v>
      </c>
      <c r="C73" s="290" t="s">
        <v>782</v>
      </c>
      <c r="D73" s="292" t="s">
        <v>3900</v>
      </c>
      <c r="E73" s="292"/>
      <c r="F73" s="292"/>
      <c r="G73" s="318" t="s">
        <v>1822</v>
      </c>
      <c r="H73" s="292" t="s">
        <v>3901</v>
      </c>
      <c r="I73" s="292" t="s">
        <v>3902</v>
      </c>
      <c r="J73" s="319" t="s">
        <v>3903</v>
      </c>
      <c r="K73" s="471"/>
      <c r="L73" s="320" t="s">
        <v>3904</v>
      </c>
      <c r="M73" s="292" t="s">
        <v>3905</v>
      </c>
      <c r="N73" s="292" t="s">
        <v>661</v>
      </c>
      <c r="O73" s="292">
        <v>1</v>
      </c>
      <c r="P73" s="293">
        <v>1</v>
      </c>
      <c r="Q73" s="293">
        <v>1</v>
      </c>
      <c r="R73" s="293">
        <v>200</v>
      </c>
      <c r="S73" s="294"/>
      <c r="T73" s="471"/>
      <c r="U73" s="471" t="s">
        <v>794</v>
      </c>
      <c r="V73" s="471">
        <v>200</v>
      </c>
      <c r="W73" s="626" t="s">
        <v>3894</v>
      </c>
      <c r="X73" s="3"/>
    </row>
    <row r="74" spans="1:24" ht="51">
      <c r="A74" s="292" t="s">
        <v>420</v>
      </c>
      <c r="B74" s="292" t="s">
        <v>3906</v>
      </c>
      <c r="C74" s="292" t="s">
        <v>782</v>
      </c>
      <c r="D74" s="292" t="s">
        <v>3907</v>
      </c>
      <c r="E74" s="292">
        <v>14</v>
      </c>
      <c r="F74" s="292">
        <v>2</v>
      </c>
      <c r="G74" s="292" t="s">
        <v>2443</v>
      </c>
      <c r="H74" s="321" t="s">
        <v>425</v>
      </c>
      <c r="I74" s="321" t="s">
        <v>2444</v>
      </c>
      <c r="J74" s="321" t="s">
        <v>2444</v>
      </c>
      <c r="K74" s="292" t="s">
        <v>428</v>
      </c>
      <c r="L74" s="448" t="s">
        <v>3908</v>
      </c>
      <c r="M74" s="292">
        <v>2022</v>
      </c>
      <c r="N74" s="292" t="s">
        <v>430</v>
      </c>
      <c r="O74" s="292">
        <v>4</v>
      </c>
      <c r="P74" s="424">
        <v>4</v>
      </c>
      <c r="Q74" s="424">
        <v>4</v>
      </c>
      <c r="R74" s="424">
        <v>1000</v>
      </c>
      <c r="S74" s="299" t="s">
        <v>580</v>
      </c>
      <c r="T74" s="299" t="s">
        <v>580</v>
      </c>
      <c r="U74" s="299" t="s">
        <v>580</v>
      </c>
      <c r="V74" s="299">
        <f>R74/O74</f>
        <v>250</v>
      </c>
      <c r="W74" s="626" t="s">
        <v>3909</v>
      </c>
      <c r="X74" s="3"/>
    </row>
    <row r="75" spans="1:24" ht="76.5">
      <c r="A75" s="292" t="s">
        <v>3910</v>
      </c>
      <c r="B75" s="292" t="s">
        <v>3911</v>
      </c>
      <c r="C75" s="292" t="s">
        <v>782</v>
      </c>
      <c r="D75" s="292" t="s">
        <v>3912</v>
      </c>
      <c r="E75" s="292">
        <v>56</v>
      </c>
      <c r="F75" s="292">
        <v>1</v>
      </c>
      <c r="G75" s="292" t="s">
        <v>3913</v>
      </c>
      <c r="H75" s="321" t="s">
        <v>3914</v>
      </c>
      <c r="I75" s="321" t="s">
        <v>3915</v>
      </c>
      <c r="J75" s="321" t="s">
        <v>3915</v>
      </c>
      <c r="K75" s="292" t="s">
        <v>3916</v>
      </c>
      <c r="L75" s="448" t="s">
        <v>3917</v>
      </c>
      <c r="M75" s="292">
        <v>2022</v>
      </c>
      <c r="N75" s="292" t="s">
        <v>3918</v>
      </c>
      <c r="O75" s="292">
        <v>6</v>
      </c>
      <c r="P75" s="293">
        <v>2</v>
      </c>
      <c r="Q75" s="293">
        <v>6</v>
      </c>
      <c r="R75" s="293">
        <v>500</v>
      </c>
      <c r="S75" s="299" t="s">
        <v>580</v>
      </c>
      <c r="T75" s="299" t="s">
        <v>580</v>
      </c>
      <c r="U75" s="299" t="s">
        <v>580</v>
      </c>
      <c r="V75" s="637">
        <f>R75/O75</f>
        <v>83.333333333333329</v>
      </c>
      <c r="W75" s="626" t="s">
        <v>3909</v>
      </c>
      <c r="X75" s="3"/>
    </row>
    <row r="76" spans="1:24" ht="89.25">
      <c r="A76" s="292" t="s">
        <v>3919</v>
      </c>
      <c r="B76" s="292" t="s">
        <v>3920</v>
      </c>
      <c r="C76" s="292" t="s">
        <v>782</v>
      </c>
      <c r="D76" s="292" t="s">
        <v>3921</v>
      </c>
      <c r="E76" s="292"/>
      <c r="F76" s="292"/>
      <c r="G76" s="292" t="s">
        <v>1822</v>
      </c>
      <c r="H76" s="321" t="s">
        <v>3922</v>
      </c>
      <c r="I76" s="321" t="s">
        <v>3923</v>
      </c>
      <c r="J76" s="321" t="s">
        <v>3923</v>
      </c>
      <c r="K76" s="292"/>
      <c r="L76" s="448" t="s">
        <v>3924</v>
      </c>
      <c r="M76" s="292" t="s">
        <v>3925</v>
      </c>
      <c r="N76" s="292" t="s">
        <v>449</v>
      </c>
      <c r="O76" s="292">
        <v>2</v>
      </c>
      <c r="P76" s="424">
        <v>2</v>
      </c>
      <c r="Q76" s="424">
        <v>2</v>
      </c>
      <c r="R76" s="424">
        <v>200</v>
      </c>
      <c r="S76" s="471" t="s">
        <v>1217</v>
      </c>
      <c r="T76" s="299" t="s">
        <v>1048</v>
      </c>
      <c r="U76" s="299" t="s">
        <v>794</v>
      </c>
      <c r="V76" s="638">
        <f>R76/O76</f>
        <v>100</v>
      </c>
      <c r="W76" s="626" t="s">
        <v>3909</v>
      </c>
      <c r="X76" s="3"/>
    </row>
    <row r="77" spans="1:24" ht="89.25">
      <c r="A77" s="292" t="s">
        <v>3926</v>
      </c>
      <c r="B77" s="292" t="s">
        <v>3920</v>
      </c>
      <c r="C77" s="292" t="s">
        <v>782</v>
      </c>
      <c r="D77" s="292" t="s">
        <v>3927</v>
      </c>
      <c r="E77" s="292"/>
      <c r="F77" s="292"/>
      <c r="G77" s="292" t="s">
        <v>1822</v>
      </c>
      <c r="H77" s="321" t="s">
        <v>3928</v>
      </c>
      <c r="I77" s="321" t="s">
        <v>3929</v>
      </c>
      <c r="J77" s="321" t="s">
        <v>3929</v>
      </c>
      <c r="K77" s="292"/>
      <c r="L77" s="448" t="s">
        <v>3930</v>
      </c>
      <c r="M77" s="292" t="s">
        <v>3931</v>
      </c>
      <c r="N77" s="292" t="s">
        <v>449</v>
      </c>
      <c r="O77" s="292">
        <v>2</v>
      </c>
      <c r="P77" s="293">
        <v>2</v>
      </c>
      <c r="Q77" s="293">
        <v>2</v>
      </c>
      <c r="R77" s="293">
        <v>200</v>
      </c>
      <c r="S77" s="633" t="s">
        <v>1224</v>
      </c>
      <c r="T77" s="299" t="s">
        <v>1048</v>
      </c>
      <c r="U77" s="299" t="s">
        <v>3932</v>
      </c>
      <c r="V77" s="638">
        <f>R77/O77</f>
        <v>100</v>
      </c>
      <c r="W77" s="626" t="s">
        <v>3909</v>
      </c>
      <c r="X77" s="3"/>
    </row>
    <row r="78" spans="1:24" ht="191.25">
      <c r="A78" s="290" t="s">
        <v>3933</v>
      </c>
      <c r="B78" s="290" t="s">
        <v>3934</v>
      </c>
      <c r="C78" s="290" t="s">
        <v>782</v>
      </c>
      <c r="D78" s="290" t="s">
        <v>1042</v>
      </c>
      <c r="E78" s="290" t="s">
        <v>3935</v>
      </c>
      <c r="F78" s="292"/>
      <c r="G78" s="290" t="s">
        <v>1822</v>
      </c>
      <c r="H78" s="296" t="s">
        <v>3936</v>
      </c>
      <c r="I78" s="296" t="s">
        <v>3937</v>
      </c>
      <c r="J78" s="292"/>
      <c r="K78" s="292"/>
      <c r="L78" s="448" t="s">
        <v>3938</v>
      </c>
      <c r="M78" s="292" t="s">
        <v>3939</v>
      </c>
      <c r="N78" s="292"/>
      <c r="O78" s="292">
        <v>1</v>
      </c>
      <c r="P78" s="424">
        <v>1</v>
      </c>
      <c r="Q78" s="424">
        <v>1</v>
      </c>
      <c r="R78" s="424">
        <v>200</v>
      </c>
      <c r="S78" s="294" t="s">
        <v>3940</v>
      </c>
      <c r="T78" s="299" t="s">
        <v>599</v>
      </c>
      <c r="U78" s="299" t="s">
        <v>3941</v>
      </c>
      <c r="V78" s="299">
        <v>200</v>
      </c>
      <c r="W78" s="626" t="s">
        <v>3942</v>
      </c>
      <c r="X78" s="3"/>
    </row>
    <row r="79" spans="1:24" ht="51">
      <c r="A79" s="292" t="s">
        <v>3943</v>
      </c>
      <c r="B79" s="292" t="s">
        <v>3944</v>
      </c>
      <c r="C79" s="292" t="s">
        <v>782</v>
      </c>
      <c r="D79" s="292" t="s">
        <v>3945</v>
      </c>
      <c r="E79" s="290" t="s">
        <v>1042</v>
      </c>
      <c r="F79" s="292"/>
      <c r="G79" s="292" t="s">
        <v>3946</v>
      </c>
      <c r="H79" s="271" t="s">
        <v>3947</v>
      </c>
      <c r="I79" s="271" t="s">
        <v>3948</v>
      </c>
      <c r="J79" s="292" t="s">
        <v>3949</v>
      </c>
      <c r="K79" s="292"/>
      <c r="L79" s="292" t="s">
        <v>3950</v>
      </c>
      <c r="M79" s="471">
        <v>2018</v>
      </c>
      <c r="N79" s="290" t="s">
        <v>3951</v>
      </c>
      <c r="O79" s="292">
        <v>1</v>
      </c>
      <c r="P79" s="293">
        <v>1</v>
      </c>
      <c r="Q79" s="293">
        <v>2</v>
      </c>
      <c r="R79" s="293">
        <v>200</v>
      </c>
      <c r="S79" s="633" t="s">
        <v>598</v>
      </c>
      <c r="T79" s="293" t="s">
        <v>1048</v>
      </c>
      <c r="U79" s="293">
        <v>9783030018771</v>
      </c>
      <c r="V79" s="293">
        <v>200</v>
      </c>
      <c r="W79" s="626" t="s">
        <v>3952</v>
      </c>
      <c r="X79" s="3"/>
    </row>
    <row r="80" spans="1:24" ht="51">
      <c r="A80" s="292" t="s">
        <v>3953</v>
      </c>
      <c r="B80" s="292" t="s">
        <v>3954</v>
      </c>
      <c r="C80" s="292" t="s">
        <v>782</v>
      </c>
      <c r="D80" s="292" t="s">
        <v>423</v>
      </c>
      <c r="E80" s="292">
        <v>14</v>
      </c>
      <c r="F80" s="292">
        <v>2</v>
      </c>
      <c r="G80" s="292" t="s">
        <v>2443</v>
      </c>
      <c r="H80" s="269" t="s">
        <v>425</v>
      </c>
      <c r="I80" s="269" t="s">
        <v>426</v>
      </c>
      <c r="J80" s="292" t="s">
        <v>3955</v>
      </c>
      <c r="K80" s="292" t="s">
        <v>428</v>
      </c>
      <c r="L80" s="448" t="s">
        <v>3956</v>
      </c>
      <c r="M80" s="292">
        <v>2022</v>
      </c>
      <c r="N80" s="292" t="s">
        <v>3957</v>
      </c>
      <c r="O80" s="292"/>
      <c r="P80" s="293">
        <v>4</v>
      </c>
      <c r="Q80" s="293">
        <v>4</v>
      </c>
      <c r="R80" s="293">
        <v>1000</v>
      </c>
      <c r="S80" s="294"/>
      <c r="T80" s="299"/>
      <c r="U80" s="299"/>
      <c r="V80" s="627">
        <v>250</v>
      </c>
      <c r="W80" s="626" t="s">
        <v>3958</v>
      </c>
      <c r="X80" s="3"/>
    </row>
    <row r="81" spans="1:24" ht="63.75">
      <c r="A81" s="292" t="s">
        <v>2687</v>
      </c>
      <c r="B81" s="292" t="s">
        <v>3959</v>
      </c>
      <c r="C81" s="292" t="s">
        <v>782</v>
      </c>
      <c r="D81" s="292" t="s">
        <v>925</v>
      </c>
      <c r="E81" s="292">
        <v>10</v>
      </c>
      <c r="F81" s="292">
        <v>3</v>
      </c>
      <c r="G81" s="292" t="s">
        <v>2439</v>
      </c>
      <c r="H81" s="269" t="s">
        <v>929</v>
      </c>
      <c r="I81" s="269" t="s">
        <v>930</v>
      </c>
      <c r="J81" s="292" t="s">
        <v>3960</v>
      </c>
      <c r="K81" s="292" t="s">
        <v>3961</v>
      </c>
      <c r="L81" s="448" t="s">
        <v>3962</v>
      </c>
      <c r="M81" s="292">
        <v>2022</v>
      </c>
      <c r="N81" s="292" t="s">
        <v>3963</v>
      </c>
      <c r="O81" s="292"/>
      <c r="P81" s="293">
        <v>4</v>
      </c>
      <c r="Q81" s="293">
        <v>4</v>
      </c>
      <c r="R81" s="293">
        <v>1500</v>
      </c>
      <c r="S81" s="294"/>
      <c r="T81" s="299"/>
      <c r="U81" s="299"/>
      <c r="V81" s="627">
        <v>375</v>
      </c>
      <c r="W81" s="626" t="s">
        <v>3958</v>
      </c>
      <c r="X81" s="3"/>
    </row>
    <row r="82" spans="1:24" ht="63.75">
      <c r="A82" s="292" t="s">
        <v>2446</v>
      </c>
      <c r="B82" s="292" t="s">
        <v>3964</v>
      </c>
      <c r="C82" s="292" t="s">
        <v>782</v>
      </c>
      <c r="D82" s="292" t="s">
        <v>423</v>
      </c>
      <c r="E82" s="292">
        <v>14</v>
      </c>
      <c r="F82" s="292">
        <v>4</v>
      </c>
      <c r="G82" s="292" t="s">
        <v>2443</v>
      </c>
      <c r="H82" s="269" t="s">
        <v>3965</v>
      </c>
      <c r="I82" s="269" t="s">
        <v>2448</v>
      </c>
      <c r="J82" s="292" t="s">
        <v>3966</v>
      </c>
      <c r="K82" s="292" t="s">
        <v>3967</v>
      </c>
      <c r="L82" s="448" t="s">
        <v>3968</v>
      </c>
      <c r="M82" s="292">
        <v>2022</v>
      </c>
      <c r="N82" s="292" t="s">
        <v>3957</v>
      </c>
      <c r="O82" s="292"/>
      <c r="P82" s="293">
        <v>3</v>
      </c>
      <c r="Q82" s="293">
        <v>3</v>
      </c>
      <c r="R82" s="293">
        <v>1000</v>
      </c>
      <c r="S82" s="294"/>
      <c r="T82" s="299"/>
      <c r="U82" s="299"/>
      <c r="V82" s="627">
        <v>333.33</v>
      </c>
      <c r="W82" s="626" t="s">
        <v>3958</v>
      </c>
      <c r="X82" s="3"/>
    </row>
    <row r="83" spans="1:24" ht="140.25">
      <c r="A83" s="292" t="s">
        <v>3969</v>
      </c>
      <c r="B83" s="292" t="s">
        <v>3970</v>
      </c>
      <c r="C83" s="292" t="s">
        <v>782</v>
      </c>
      <c r="D83" s="292" t="s">
        <v>3971</v>
      </c>
      <c r="E83" s="292"/>
      <c r="F83" s="292"/>
      <c r="G83" s="292" t="s">
        <v>1822</v>
      </c>
      <c r="H83" s="269" t="s">
        <v>3972</v>
      </c>
      <c r="I83" s="271" t="s">
        <v>3973</v>
      </c>
      <c r="J83" s="292" t="s">
        <v>3974</v>
      </c>
      <c r="K83" s="292"/>
      <c r="L83" s="448" t="s">
        <v>3975</v>
      </c>
      <c r="M83" s="292" t="s">
        <v>3976</v>
      </c>
      <c r="N83" s="292" t="s">
        <v>449</v>
      </c>
      <c r="O83" s="292"/>
      <c r="P83" s="293">
        <v>1</v>
      </c>
      <c r="Q83" s="293">
        <v>1</v>
      </c>
      <c r="R83" s="293">
        <v>200</v>
      </c>
      <c r="S83" s="294"/>
      <c r="T83" s="626"/>
      <c r="U83" s="292" t="s">
        <v>3977</v>
      </c>
      <c r="V83" s="628">
        <v>200</v>
      </c>
      <c r="W83" s="626" t="s">
        <v>3958</v>
      </c>
      <c r="X83" s="3"/>
    </row>
    <row r="84" spans="1:24" ht="140.25">
      <c r="A84" s="292" t="s">
        <v>3978</v>
      </c>
      <c r="B84" s="292" t="s">
        <v>3970</v>
      </c>
      <c r="C84" s="292" t="s">
        <v>782</v>
      </c>
      <c r="D84" s="292" t="s">
        <v>3979</v>
      </c>
      <c r="E84" s="292"/>
      <c r="F84" s="292"/>
      <c r="G84" s="292" t="s">
        <v>3980</v>
      </c>
      <c r="H84" s="269" t="s">
        <v>3981</v>
      </c>
      <c r="I84" s="269" t="s">
        <v>3982</v>
      </c>
      <c r="J84" s="292" t="s">
        <v>3983</v>
      </c>
      <c r="K84" s="292"/>
      <c r="L84" s="448" t="s">
        <v>3984</v>
      </c>
      <c r="M84" s="292" t="s">
        <v>3985</v>
      </c>
      <c r="N84" s="292" t="s">
        <v>449</v>
      </c>
      <c r="O84" s="292"/>
      <c r="P84" s="293">
        <v>1</v>
      </c>
      <c r="Q84" s="293">
        <v>1</v>
      </c>
      <c r="R84" s="293">
        <v>200</v>
      </c>
      <c r="S84" s="294"/>
      <c r="T84" s="299"/>
      <c r="U84" s="292" t="s">
        <v>608</v>
      </c>
      <c r="V84" s="299">
        <v>200</v>
      </c>
      <c r="W84" s="626" t="s">
        <v>3958</v>
      </c>
      <c r="X84" s="3"/>
    </row>
    <row r="85" spans="1:24" ht="51">
      <c r="A85" s="290" t="s">
        <v>3986</v>
      </c>
      <c r="B85" s="290" t="s">
        <v>3987</v>
      </c>
      <c r="C85" s="290" t="s">
        <v>782</v>
      </c>
      <c r="D85" s="290" t="s">
        <v>3988</v>
      </c>
      <c r="E85" s="290" t="s">
        <v>3989</v>
      </c>
      <c r="F85" s="292"/>
      <c r="G85" s="290" t="s">
        <v>3990</v>
      </c>
      <c r="H85" s="471"/>
      <c r="I85" s="323" t="s">
        <v>3991</v>
      </c>
      <c r="J85" s="269" t="s">
        <v>3992</v>
      </c>
      <c r="K85" s="292"/>
      <c r="L85" s="448" t="s">
        <v>3993</v>
      </c>
      <c r="M85" s="292" t="s">
        <v>3994</v>
      </c>
      <c r="N85" s="292" t="s">
        <v>661</v>
      </c>
      <c r="O85" s="292">
        <v>1</v>
      </c>
      <c r="P85" s="424">
        <v>1</v>
      </c>
      <c r="Q85" s="424">
        <v>1</v>
      </c>
      <c r="R85" s="424">
        <v>200</v>
      </c>
      <c r="S85" s="294" t="s">
        <v>792</v>
      </c>
      <c r="T85" s="299"/>
      <c r="U85" s="299" t="s">
        <v>600</v>
      </c>
      <c r="V85" s="299">
        <v>200</v>
      </c>
      <c r="W85" s="626" t="s">
        <v>3987</v>
      </c>
      <c r="X85" s="3"/>
    </row>
    <row r="86" spans="1:24" ht="63.75">
      <c r="A86" s="290" t="s">
        <v>3995</v>
      </c>
      <c r="B86" s="290" t="s">
        <v>3996</v>
      </c>
      <c r="C86" s="290" t="s">
        <v>782</v>
      </c>
      <c r="D86" s="290" t="s">
        <v>3997</v>
      </c>
      <c r="E86" s="290" t="s">
        <v>3998</v>
      </c>
      <c r="F86" s="292">
        <v>2</v>
      </c>
      <c r="G86" s="290" t="s">
        <v>3999</v>
      </c>
      <c r="H86" s="269" t="s">
        <v>4000</v>
      </c>
      <c r="I86" s="269" t="s">
        <v>4001</v>
      </c>
      <c r="J86" s="292" t="s">
        <v>4002</v>
      </c>
      <c r="K86" s="292">
        <v>750278000001</v>
      </c>
      <c r="L86" s="448" t="s">
        <v>4003</v>
      </c>
      <c r="M86" s="292">
        <v>2022</v>
      </c>
      <c r="N86" s="292" t="s">
        <v>579</v>
      </c>
      <c r="O86" s="292">
        <v>3</v>
      </c>
      <c r="P86" s="424">
        <v>1</v>
      </c>
      <c r="Q86" s="424">
        <v>3</v>
      </c>
      <c r="R86" s="424"/>
      <c r="S86" s="294"/>
      <c r="T86" s="299"/>
      <c r="U86" s="299"/>
      <c r="V86" s="299">
        <f>500/3</f>
        <v>166.66666666666666</v>
      </c>
      <c r="W86" s="626" t="s">
        <v>4004</v>
      </c>
      <c r="X86" s="3"/>
    </row>
    <row r="87" spans="1:24" ht="63.75">
      <c r="A87" s="292" t="s">
        <v>2446</v>
      </c>
      <c r="B87" s="292" t="s">
        <v>4005</v>
      </c>
      <c r="C87" s="629" t="s">
        <v>782</v>
      </c>
      <c r="D87" s="629" t="s">
        <v>423</v>
      </c>
      <c r="E87" s="629">
        <v>14</v>
      </c>
      <c r="F87" s="626">
        <v>4</v>
      </c>
      <c r="G87" s="629" t="s">
        <v>2443</v>
      </c>
      <c r="H87" s="269" t="s">
        <v>3965</v>
      </c>
      <c r="I87" s="269" t="s">
        <v>2448</v>
      </c>
      <c r="J87" s="299" t="s">
        <v>3966</v>
      </c>
      <c r="K87" s="626" t="s">
        <v>3967</v>
      </c>
      <c r="L87" s="630" t="s">
        <v>4006</v>
      </c>
      <c r="M87" s="626">
        <v>2022</v>
      </c>
      <c r="N87" s="626" t="s">
        <v>430</v>
      </c>
      <c r="O87" s="626">
        <v>3</v>
      </c>
      <c r="P87" s="631">
        <v>3</v>
      </c>
      <c r="Q87" s="631">
        <v>3</v>
      </c>
      <c r="R87" s="632">
        <v>1000</v>
      </c>
      <c r="S87" s="634"/>
      <c r="T87" s="627"/>
      <c r="U87" s="627"/>
      <c r="V87" s="625">
        <f>R87/3</f>
        <v>333.33333333333331</v>
      </c>
      <c r="W87" s="626" t="s">
        <v>4007</v>
      </c>
      <c r="X87" s="3"/>
    </row>
    <row r="88" spans="1:24" ht="63.75">
      <c r="A88" s="258" t="s">
        <v>4008</v>
      </c>
      <c r="B88" s="258" t="s">
        <v>4009</v>
      </c>
      <c r="C88" s="258" t="s">
        <v>782</v>
      </c>
      <c r="D88" s="258" t="s">
        <v>4010</v>
      </c>
      <c r="E88" s="258"/>
      <c r="F88" s="190"/>
      <c r="G88" s="258" t="s">
        <v>3980</v>
      </c>
      <c r="H88" s="276" t="s">
        <v>4011</v>
      </c>
      <c r="I88" s="276" t="s">
        <v>788</v>
      </c>
      <c r="J88" s="276" t="s">
        <v>4012</v>
      </c>
      <c r="K88" s="190"/>
      <c r="L88" s="261" t="s">
        <v>4013</v>
      </c>
      <c r="M88" s="190">
        <v>2022</v>
      </c>
      <c r="N88" s="190" t="s">
        <v>449</v>
      </c>
      <c r="O88" s="190">
        <v>2</v>
      </c>
      <c r="P88" s="263">
        <v>1</v>
      </c>
      <c r="Q88" s="263">
        <v>2</v>
      </c>
      <c r="R88" s="263">
        <v>200</v>
      </c>
      <c r="S88" s="232" t="s">
        <v>1047</v>
      </c>
      <c r="T88" s="233" t="s">
        <v>1048</v>
      </c>
      <c r="U88" s="233" t="s">
        <v>794</v>
      </c>
      <c r="V88" s="233">
        <f t="shared" ref="V88:V89" si="3">200/2</f>
        <v>100</v>
      </c>
      <c r="W88" s="626" t="s">
        <v>4014</v>
      </c>
      <c r="X88" s="3"/>
    </row>
    <row r="89" spans="1:24" ht="63.75">
      <c r="A89" s="258" t="s">
        <v>4015</v>
      </c>
      <c r="B89" s="258" t="s">
        <v>4009</v>
      </c>
      <c r="C89" s="258" t="s">
        <v>782</v>
      </c>
      <c r="D89" s="258" t="s">
        <v>4016</v>
      </c>
      <c r="E89" s="258"/>
      <c r="F89" s="258"/>
      <c r="G89" s="258" t="s">
        <v>1822</v>
      </c>
      <c r="H89" s="276" t="s">
        <v>4017</v>
      </c>
      <c r="I89" s="276" t="s">
        <v>4018</v>
      </c>
      <c r="J89" s="277" t="s">
        <v>4012</v>
      </c>
      <c r="K89" s="258"/>
      <c r="L89" s="278" t="s">
        <v>4019</v>
      </c>
      <c r="M89" s="190">
        <v>2022</v>
      </c>
      <c r="N89" s="190" t="s">
        <v>449</v>
      </c>
      <c r="O89" s="190">
        <v>2</v>
      </c>
      <c r="P89" s="260">
        <v>1</v>
      </c>
      <c r="Q89" s="260">
        <v>2</v>
      </c>
      <c r="R89" s="260">
        <v>200</v>
      </c>
      <c r="S89" s="232" t="s">
        <v>1047</v>
      </c>
      <c r="T89" s="233" t="s">
        <v>1048</v>
      </c>
      <c r="U89" s="233" t="s">
        <v>3990</v>
      </c>
      <c r="V89" s="233">
        <f t="shared" si="3"/>
        <v>100</v>
      </c>
      <c r="W89" s="626" t="s">
        <v>4014</v>
      </c>
      <c r="X89" s="3"/>
    </row>
    <row r="90" spans="1:24" ht="63.75">
      <c r="A90" s="258" t="s">
        <v>4020</v>
      </c>
      <c r="B90" s="258" t="s">
        <v>4021</v>
      </c>
      <c r="C90" s="258" t="s">
        <v>782</v>
      </c>
      <c r="D90" s="258" t="s">
        <v>1933</v>
      </c>
      <c r="E90" s="258">
        <v>17</v>
      </c>
      <c r="F90" s="190">
        <v>3</v>
      </c>
      <c r="G90" s="258" t="s">
        <v>3817</v>
      </c>
      <c r="H90" s="324" t="s">
        <v>4022</v>
      </c>
      <c r="I90" s="324" t="s">
        <v>4023</v>
      </c>
      <c r="J90" s="324" t="s">
        <v>4024</v>
      </c>
      <c r="K90" s="261" t="s">
        <v>4025</v>
      </c>
      <c r="L90" s="261" t="s">
        <v>4026</v>
      </c>
      <c r="M90" s="190">
        <v>2022</v>
      </c>
      <c r="N90" s="190" t="s">
        <v>2412</v>
      </c>
      <c r="O90" s="190">
        <v>3</v>
      </c>
      <c r="P90" s="263">
        <v>3</v>
      </c>
      <c r="Q90" s="263">
        <v>3</v>
      </c>
      <c r="R90" s="263">
        <v>300</v>
      </c>
      <c r="S90" s="232"/>
      <c r="T90" s="233"/>
      <c r="U90" s="233"/>
      <c r="V90" s="233">
        <v>100</v>
      </c>
      <c r="W90" s="626" t="s">
        <v>4027</v>
      </c>
      <c r="X90" s="3"/>
    </row>
    <row r="91" spans="1:24" ht="63.75">
      <c r="A91" s="258" t="s">
        <v>4028</v>
      </c>
      <c r="B91" s="258" t="s">
        <v>4029</v>
      </c>
      <c r="C91" s="258" t="s">
        <v>782</v>
      </c>
      <c r="D91" s="258" t="s">
        <v>1933</v>
      </c>
      <c r="E91" s="258">
        <v>17</v>
      </c>
      <c r="F91" s="258">
        <v>2</v>
      </c>
      <c r="G91" s="258" t="s">
        <v>3817</v>
      </c>
      <c r="H91" s="324" t="s">
        <v>4030</v>
      </c>
      <c r="I91" s="324" t="s">
        <v>4031</v>
      </c>
      <c r="J91" s="325" t="s">
        <v>4032</v>
      </c>
      <c r="K91" s="258" t="s">
        <v>4033</v>
      </c>
      <c r="L91" s="278" t="s">
        <v>4034</v>
      </c>
      <c r="M91" s="190">
        <v>2022</v>
      </c>
      <c r="N91" s="190" t="s">
        <v>2412</v>
      </c>
      <c r="O91" s="190">
        <v>2</v>
      </c>
      <c r="P91" s="260">
        <v>2</v>
      </c>
      <c r="Q91" s="260">
        <v>2</v>
      </c>
      <c r="R91" s="260">
        <v>300</v>
      </c>
      <c r="S91" s="232"/>
      <c r="T91" s="233"/>
      <c r="U91" s="233"/>
      <c r="V91" s="233">
        <v>150</v>
      </c>
      <c r="W91" s="626" t="s">
        <v>4027</v>
      </c>
      <c r="X91" s="3"/>
    </row>
    <row r="92" spans="1:24" ht="51">
      <c r="A92" s="290" t="s">
        <v>3728</v>
      </c>
      <c r="B92" s="290" t="s">
        <v>3809</v>
      </c>
      <c r="C92" s="290" t="s">
        <v>782</v>
      </c>
      <c r="D92" s="290" t="s">
        <v>3810</v>
      </c>
      <c r="E92" s="290">
        <v>18</v>
      </c>
      <c r="F92" s="292">
        <v>8</v>
      </c>
      <c r="G92" s="290" t="s">
        <v>3811</v>
      </c>
      <c r="H92" s="326" t="s">
        <v>3732</v>
      </c>
      <c r="I92" s="296" t="s">
        <v>3733</v>
      </c>
      <c r="J92" s="292" t="s">
        <v>3734</v>
      </c>
      <c r="K92" s="635" t="s">
        <v>3812</v>
      </c>
      <c r="L92" s="555" t="s">
        <v>3736</v>
      </c>
      <c r="M92" s="292">
        <v>2022</v>
      </c>
      <c r="N92" s="292" t="s">
        <v>579</v>
      </c>
      <c r="O92" s="292">
        <v>4</v>
      </c>
      <c r="P92" s="424">
        <v>3</v>
      </c>
      <c r="Q92" s="424">
        <v>4</v>
      </c>
      <c r="R92" s="424">
        <v>500</v>
      </c>
      <c r="S92" s="294"/>
      <c r="T92" s="299"/>
      <c r="U92" s="299"/>
      <c r="V92" s="625">
        <f>R92/4</f>
        <v>125</v>
      </c>
      <c r="W92" s="626" t="s">
        <v>4035</v>
      </c>
      <c r="X92" s="3"/>
    </row>
    <row r="93" spans="1:24" ht="76.5">
      <c r="A93" s="290" t="s">
        <v>3910</v>
      </c>
      <c r="B93" s="290" t="s">
        <v>4036</v>
      </c>
      <c r="C93" s="290" t="s">
        <v>782</v>
      </c>
      <c r="D93" s="290" t="s">
        <v>3912</v>
      </c>
      <c r="E93" s="290">
        <v>56</v>
      </c>
      <c r="F93" s="290">
        <v>1</v>
      </c>
      <c r="G93" s="290" t="s">
        <v>3913</v>
      </c>
      <c r="H93" s="326" t="s">
        <v>3914</v>
      </c>
      <c r="I93" s="296" t="s">
        <v>4037</v>
      </c>
      <c r="J93" s="290" t="s">
        <v>4038</v>
      </c>
      <c r="K93" s="291" t="s">
        <v>4039</v>
      </c>
      <c r="L93" s="291" t="s">
        <v>4040</v>
      </c>
      <c r="M93" s="292">
        <v>2022</v>
      </c>
      <c r="N93" s="292" t="s">
        <v>3918</v>
      </c>
      <c r="O93" s="292">
        <v>6</v>
      </c>
      <c r="P93" s="293">
        <v>2</v>
      </c>
      <c r="Q93" s="293">
        <v>6</v>
      </c>
      <c r="R93" s="293">
        <v>500</v>
      </c>
      <c r="S93" s="294"/>
      <c r="T93" s="299"/>
      <c r="U93" s="299"/>
      <c r="V93" s="625">
        <f>R93/6</f>
        <v>83.333333333333329</v>
      </c>
      <c r="W93" s="626" t="s">
        <v>4035</v>
      </c>
      <c r="X93" s="3"/>
    </row>
    <row r="94" spans="1:24" ht="63.75">
      <c r="A94" s="292" t="s">
        <v>3926</v>
      </c>
      <c r="B94" s="292" t="s">
        <v>4041</v>
      </c>
      <c r="C94" s="290" t="s">
        <v>782</v>
      </c>
      <c r="D94" s="292" t="s">
        <v>1042</v>
      </c>
      <c r="E94" s="292"/>
      <c r="F94" s="292"/>
      <c r="G94" s="292">
        <v>21987246</v>
      </c>
      <c r="H94" s="326" t="s">
        <v>4042</v>
      </c>
      <c r="I94" s="327" t="s">
        <v>4043</v>
      </c>
      <c r="J94" s="292" t="s">
        <v>4044</v>
      </c>
      <c r="K94" s="292"/>
      <c r="L94" s="448" t="s">
        <v>3930</v>
      </c>
      <c r="M94" s="292">
        <v>2019</v>
      </c>
      <c r="N94" s="292" t="s">
        <v>3744</v>
      </c>
      <c r="O94" s="292">
        <v>2</v>
      </c>
      <c r="P94" s="424">
        <v>2</v>
      </c>
      <c r="Q94" s="424">
        <v>2</v>
      </c>
      <c r="R94" s="424">
        <v>200</v>
      </c>
      <c r="S94" s="294" t="s">
        <v>4045</v>
      </c>
      <c r="T94" s="299" t="s">
        <v>1048</v>
      </c>
      <c r="U94" s="299" t="s">
        <v>3932</v>
      </c>
      <c r="V94" s="625">
        <f>R94/Q94</f>
        <v>100</v>
      </c>
      <c r="W94" s="626" t="s">
        <v>4035</v>
      </c>
      <c r="X94" s="3"/>
    </row>
    <row r="95" spans="1:24" ht="76.5">
      <c r="A95" s="292" t="s">
        <v>3919</v>
      </c>
      <c r="B95" s="292" t="s">
        <v>4041</v>
      </c>
      <c r="C95" s="290" t="s">
        <v>782</v>
      </c>
      <c r="D95" s="292" t="s">
        <v>1042</v>
      </c>
      <c r="E95" s="292"/>
      <c r="F95" s="292"/>
      <c r="G95" s="292">
        <v>21987246</v>
      </c>
      <c r="H95" s="326" t="s">
        <v>4046</v>
      </c>
      <c r="I95" s="292" t="s">
        <v>4047</v>
      </c>
      <c r="J95" s="292" t="s">
        <v>4048</v>
      </c>
      <c r="K95" s="292"/>
      <c r="L95" s="448" t="s">
        <v>3924</v>
      </c>
      <c r="M95" s="292">
        <v>2018</v>
      </c>
      <c r="N95" s="292" t="s">
        <v>3744</v>
      </c>
      <c r="O95" s="292">
        <v>2</v>
      </c>
      <c r="P95" s="424">
        <v>2</v>
      </c>
      <c r="Q95" s="424">
        <v>2</v>
      </c>
      <c r="R95" s="293">
        <v>200</v>
      </c>
      <c r="S95" s="294" t="s">
        <v>4049</v>
      </c>
      <c r="T95" s="299" t="s">
        <v>1048</v>
      </c>
      <c r="U95" s="299" t="s">
        <v>794</v>
      </c>
      <c r="V95" s="625">
        <f>R95/Q95</f>
        <v>100</v>
      </c>
      <c r="W95" s="626" t="s">
        <v>4035</v>
      </c>
      <c r="X95" s="3"/>
    </row>
    <row r="96" spans="1:24">
      <c r="A96" s="30" t="s">
        <v>58</v>
      </c>
      <c r="B96" s="2"/>
      <c r="C96" s="2"/>
      <c r="D96" s="2"/>
      <c r="E96" s="2"/>
      <c r="F96" s="2"/>
      <c r="G96" s="3"/>
      <c r="H96" s="3"/>
      <c r="I96" s="3"/>
      <c r="J96" s="3"/>
      <c r="K96" s="3"/>
      <c r="L96" s="3"/>
      <c r="M96" s="3"/>
      <c r="N96" s="3"/>
      <c r="O96" s="3"/>
      <c r="P96" s="32"/>
      <c r="Q96" s="32"/>
      <c r="R96" s="32"/>
      <c r="T96" s="3"/>
      <c r="U96" s="3"/>
      <c r="V96" s="48">
        <f>SUM(V12:V95)</f>
        <v>16939.653333333332</v>
      </c>
      <c r="X96" s="3"/>
    </row>
    <row r="97" spans="1:24">
      <c r="A97" s="1"/>
      <c r="B97" s="2"/>
      <c r="C97" s="2"/>
      <c r="D97" s="2"/>
      <c r="E97" s="2"/>
      <c r="F97" s="2"/>
      <c r="G97" s="3"/>
      <c r="H97" s="3"/>
      <c r="I97" s="3"/>
      <c r="J97" s="3"/>
      <c r="K97" s="3"/>
      <c r="L97" s="3"/>
      <c r="M97" s="3"/>
      <c r="N97" s="3"/>
      <c r="O97" s="3"/>
      <c r="P97" s="3"/>
      <c r="Q97" s="3"/>
      <c r="R97" s="3"/>
      <c r="S97" s="3"/>
      <c r="T97" s="3"/>
      <c r="U97" s="3"/>
      <c r="V97" s="3"/>
      <c r="W97" s="3"/>
      <c r="X97" s="3"/>
    </row>
    <row r="98" spans="1:24">
      <c r="A98" s="714" t="s">
        <v>59</v>
      </c>
      <c r="B98" s="714"/>
      <c r="C98" s="714"/>
      <c r="D98" s="714"/>
      <c r="E98" s="714"/>
      <c r="F98" s="714"/>
      <c r="G98" s="714"/>
      <c r="H98" s="714"/>
      <c r="I98" s="714"/>
      <c r="J98" s="714"/>
      <c r="K98" s="714"/>
      <c r="L98" s="714"/>
      <c r="M98" s="714"/>
      <c r="N98" s="714"/>
      <c r="O98" s="714"/>
      <c r="P98" s="714"/>
      <c r="Q98" s="714"/>
      <c r="R98" s="714"/>
      <c r="S98" s="714"/>
      <c r="T98" s="714"/>
      <c r="U98" s="3"/>
      <c r="V98" s="3"/>
      <c r="W98" s="3"/>
      <c r="X98" s="3"/>
    </row>
    <row r="99" spans="1:24">
      <c r="A99" s="1"/>
      <c r="B99" s="2"/>
      <c r="C99" s="2"/>
      <c r="D99" s="2"/>
      <c r="E99" s="2"/>
      <c r="F99" s="2"/>
      <c r="G99" s="3"/>
      <c r="H99" s="3"/>
      <c r="I99" s="3"/>
      <c r="J99" s="3"/>
      <c r="K99" s="3"/>
      <c r="L99" s="3"/>
      <c r="M99" s="3"/>
      <c r="N99" s="3"/>
      <c r="O99" s="3"/>
      <c r="P99" s="3"/>
      <c r="Q99" s="3"/>
      <c r="R99" s="3"/>
      <c r="S99" s="3"/>
      <c r="T99" s="3"/>
      <c r="U99" s="3"/>
      <c r="V99" s="3"/>
      <c r="W99" s="3"/>
      <c r="X99" s="3"/>
    </row>
    <row r="100" spans="1:24">
      <c r="A100" s="1"/>
      <c r="B100" s="2"/>
      <c r="C100" s="2"/>
      <c r="D100" s="2"/>
      <c r="E100" s="2"/>
      <c r="F100" s="2"/>
      <c r="G100" s="3"/>
      <c r="H100" s="3"/>
      <c r="I100" s="3"/>
      <c r="J100" s="3"/>
      <c r="K100" s="3"/>
      <c r="L100" s="3"/>
      <c r="M100" s="3"/>
      <c r="N100" s="3"/>
      <c r="O100" s="3"/>
      <c r="P100" s="3"/>
      <c r="Q100" s="3"/>
      <c r="R100" s="3"/>
      <c r="S100" s="3"/>
      <c r="T100" s="3"/>
      <c r="U100" s="3"/>
      <c r="V100" s="3"/>
      <c r="W100" s="3"/>
      <c r="X100" s="3"/>
    </row>
    <row r="101" spans="1:24">
      <c r="A101" s="1"/>
      <c r="B101" s="2"/>
      <c r="C101" s="2"/>
      <c r="D101" s="2"/>
      <c r="E101" s="2"/>
      <c r="F101" s="2"/>
      <c r="G101" s="3"/>
      <c r="H101" s="3"/>
      <c r="I101" s="3"/>
      <c r="J101" s="3"/>
      <c r="K101" s="3"/>
      <c r="L101" s="3"/>
      <c r="M101" s="3"/>
      <c r="N101" s="3"/>
      <c r="O101" s="3"/>
      <c r="P101" s="3"/>
      <c r="Q101" s="3"/>
      <c r="R101" s="3"/>
      <c r="S101" s="3"/>
      <c r="T101" s="3"/>
      <c r="U101" s="3"/>
      <c r="V101" s="3"/>
      <c r="W101" s="3"/>
      <c r="X101" s="3"/>
    </row>
    <row r="102" spans="1:24">
      <c r="A102" s="1"/>
      <c r="B102" s="2"/>
      <c r="C102" s="2"/>
      <c r="D102" s="2"/>
      <c r="E102" s="2"/>
      <c r="F102" s="2"/>
      <c r="G102" s="3"/>
      <c r="H102" s="3"/>
      <c r="I102" s="3"/>
      <c r="J102" s="3"/>
      <c r="K102" s="3"/>
      <c r="L102" s="3"/>
      <c r="M102" s="3"/>
      <c r="N102" s="3"/>
      <c r="O102" s="3"/>
      <c r="P102" s="3"/>
      <c r="Q102" s="3"/>
      <c r="R102" s="3"/>
      <c r="S102" s="3"/>
      <c r="T102" s="3"/>
      <c r="U102" s="3"/>
      <c r="V102" s="3"/>
      <c r="W102" s="3"/>
      <c r="X102" s="3"/>
    </row>
    <row r="103" spans="1:24">
      <c r="A103" s="1"/>
      <c r="B103" s="2"/>
      <c r="C103" s="2"/>
      <c r="D103" s="2"/>
      <c r="E103" s="2"/>
      <c r="F103" s="2"/>
      <c r="G103" s="3"/>
      <c r="H103" s="3"/>
      <c r="I103" s="3"/>
      <c r="J103" s="3"/>
      <c r="K103" s="3"/>
      <c r="L103" s="3"/>
      <c r="M103" s="3"/>
      <c r="N103" s="3"/>
      <c r="O103" s="3"/>
      <c r="P103" s="3"/>
      <c r="Q103" s="3"/>
      <c r="R103" s="3"/>
      <c r="S103" s="3"/>
      <c r="T103" s="3"/>
      <c r="U103" s="3"/>
      <c r="V103" s="3"/>
      <c r="W103" s="3"/>
      <c r="X103" s="3"/>
    </row>
    <row r="104" spans="1:24">
      <c r="A104" s="1"/>
      <c r="B104" s="2"/>
      <c r="C104" s="2"/>
      <c r="D104" s="2"/>
      <c r="E104" s="2"/>
      <c r="F104" s="2"/>
      <c r="G104" s="3"/>
      <c r="H104" s="3"/>
      <c r="I104" s="3"/>
      <c r="J104" s="3"/>
      <c r="K104" s="3"/>
      <c r="L104" s="3"/>
      <c r="M104" s="3"/>
      <c r="N104" s="3"/>
      <c r="O104" s="3"/>
      <c r="P104" s="3"/>
      <c r="Q104" s="3"/>
      <c r="R104" s="3"/>
      <c r="S104" s="3"/>
      <c r="T104" s="3"/>
      <c r="U104" s="3"/>
      <c r="V104" s="3"/>
      <c r="W104" s="3"/>
      <c r="X104" s="3"/>
    </row>
    <row r="105" spans="1:24">
      <c r="A105" s="1"/>
      <c r="B105" s="2"/>
      <c r="C105" s="2"/>
      <c r="D105" s="2"/>
      <c r="E105" s="2"/>
      <c r="F105" s="2"/>
      <c r="G105" s="3"/>
      <c r="H105" s="3"/>
      <c r="I105" s="3"/>
      <c r="J105" s="3"/>
      <c r="K105" s="3"/>
      <c r="L105" s="3"/>
      <c r="M105" s="3"/>
      <c r="N105" s="3"/>
      <c r="O105" s="3"/>
      <c r="P105" s="3"/>
      <c r="Q105" s="3"/>
      <c r="R105" s="3"/>
      <c r="S105" s="3"/>
      <c r="T105" s="3"/>
      <c r="U105" s="3"/>
      <c r="V105" s="3"/>
      <c r="W105" s="3"/>
      <c r="X105" s="3"/>
    </row>
    <row r="106" spans="1:24">
      <c r="A106" s="1"/>
      <c r="B106" s="2"/>
      <c r="C106" s="2"/>
      <c r="D106" s="2"/>
      <c r="E106" s="2"/>
      <c r="F106" s="2"/>
      <c r="G106" s="3"/>
      <c r="H106" s="3"/>
      <c r="I106" s="3"/>
      <c r="J106" s="3"/>
      <c r="K106" s="3"/>
      <c r="L106" s="3"/>
      <c r="M106" s="3"/>
      <c r="N106" s="3"/>
      <c r="O106" s="3"/>
      <c r="P106" s="3"/>
      <c r="Q106" s="3"/>
      <c r="R106" s="3"/>
      <c r="S106" s="3"/>
      <c r="T106" s="3"/>
      <c r="U106" s="3"/>
      <c r="V106" s="3"/>
      <c r="W106" s="3"/>
      <c r="X106" s="3"/>
    </row>
    <row r="107" spans="1:24">
      <c r="A107" s="1"/>
      <c r="B107" s="2"/>
      <c r="C107" s="2"/>
      <c r="D107" s="2"/>
      <c r="E107" s="2"/>
      <c r="F107" s="2"/>
      <c r="G107" s="3"/>
      <c r="H107" s="3"/>
      <c r="I107" s="3"/>
      <c r="J107" s="3"/>
      <c r="K107" s="3"/>
      <c r="L107" s="3"/>
      <c r="M107" s="3"/>
      <c r="N107" s="3"/>
      <c r="O107" s="3"/>
      <c r="P107" s="3"/>
      <c r="Q107" s="3"/>
      <c r="R107" s="3"/>
      <c r="S107" s="3"/>
      <c r="T107" s="3"/>
      <c r="U107" s="3"/>
      <c r="V107" s="3"/>
      <c r="W107" s="3"/>
      <c r="X107" s="3"/>
    </row>
    <row r="108" spans="1:24">
      <c r="A108" s="1"/>
      <c r="B108" s="2"/>
      <c r="C108" s="2"/>
      <c r="D108" s="2"/>
      <c r="E108" s="2"/>
      <c r="F108" s="2"/>
      <c r="G108" s="3"/>
      <c r="H108" s="3"/>
      <c r="I108" s="3"/>
      <c r="J108" s="3"/>
      <c r="K108" s="3"/>
      <c r="L108" s="3"/>
      <c r="M108" s="3"/>
      <c r="N108" s="3"/>
      <c r="O108" s="3"/>
      <c r="P108" s="3"/>
      <c r="Q108" s="3"/>
      <c r="R108" s="3"/>
      <c r="S108" s="3"/>
      <c r="T108" s="3"/>
      <c r="U108" s="3"/>
      <c r="V108" s="3"/>
      <c r="W108" s="3"/>
      <c r="X108" s="3"/>
    </row>
    <row r="109" spans="1:24">
      <c r="A109" s="1"/>
      <c r="B109" s="2"/>
      <c r="C109" s="2"/>
      <c r="D109" s="2"/>
      <c r="E109" s="2"/>
      <c r="F109" s="2"/>
      <c r="G109" s="3"/>
      <c r="H109" s="3"/>
      <c r="I109" s="3"/>
      <c r="J109" s="3"/>
      <c r="K109" s="3"/>
      <c r="L109" s="3"/>
      <c r="M109" s="3"/>
      <c r="N109" s="3"/>
      <c r="O109" s="3"/>
      <c r="P109" s="3"/>
      <c r="Q109" s="3"/>
      <c r="R109" s="3"/>
      <c r="S109" s="3"/>
      <c r="T109" s="3"/>
      <c r="U109" s="3"/>
      <c r="V109" s="3"/>
      <c r="W109" s="3"/>
      <c r="X109" s="3"/>
    </row>
    <row r="110" spans="1:24">
      <c r="A110" s="1"/>
      <c r="B110" s="2"/>
      <c r="C110" s="2"/>
      <c r="D110" s="2"/>
      <c r="E110" s="2"/>
      <c r="F110" s="2"/>
      <c r="G110" s="3"/>
      <c r="H110" s="3"/>
      <c r="I110" s="3"/>
      <c r="J110" s="3"/>
      <c r="K110" s="3"/>
      <c r="L110" s="3"/>
      <c r="M110" s="3"/>
      <c r="N110" s="3"/>
      <c r="O110" s="3"/>
      <c r="P110" s="3"/>
      <c r="Q110" s="3"/>
      <c r="R110" s="3"/>
      <c r="S110" s="3"/>
      <c r="T110" s="3"/>
      <c r="U110" s="3"/>
      <c r="V110" s="3"/>
      <c r="W110" s="3"/>
      <c r="X110" s="3"/>
    </row>
    <row r="111" spans="1:24">
      <c r="A111" s="1"/>
      <c r="B111" s="2"/>
      <c r="C111" s="2"/>
      <c r="D111" s="2"/>
      <c r="E111" s="2"/>
      <c r="F111" s="2"/>
      <c r="G111" s="3"/>
      <c r="H111" s="3"/>
      <c r="I111" s="3"/>
      <c r="J111" s="3"/>
      <c r="K111" s="3"/>
      <c r="L111" s="3"/>
      <c r="M111" s="3"/>
      <c r="N111" s="3"/>
      <c r="O111" s="3"/>
      <c r="P111" s="3"/>
      <c r="Q111" s="3"/>
      <c r="R111" s="3"/>
      <c r="S111" s="3"/>
      <c r="T111" s="3"/>
      <c r="U111" s="3"/>
      <c r="V111" s="3"/>
      <c r="W111" s="3"/>
      <c r="X111" s="3"/>
    </row>
    <row r="112" spans="1:24">
      <c r="A112" s="1"/>
      <c r="B112" s="2"/>
      <c r="C112" s="2"/>
      <c r="D112" s="2"/>
      <c r="E112" s="2"/>
      <c r="F112" s="2"/>
      <c r="G112" s="3"/>
      <c r="H112" s="3"/>
      <c r="I112" s="3"/>
      <c r="J112" s="3"/>
      <c r="K112" s="3"/>
      <c r="L112" s="3"/>
      <c r="M112" s="3"/>
      <c r="N112" s="3"/>
      <c r="O112" s="3"/>
      <c r="P112" s="3"/>
      <c r="Q112" s="3"/>
      <c r="R112" s="3"/>
      <c r="S112" s="3"/>
      <c r="T112" s="3"/>
      <c r="U112" s="3"/>
      <c r="V112" s="3"/>
      <c r="W112" s="3"/>
      <c r="X112" s="3"/>
    </row>
    <row r="113" spans="1:24">
      <c r="A113" s="1"/>
      <c r="B113" s="2"/>
      <c r="C113" s="2"/>
      <c r="D113" s="2"/>
      <c r="E113" s="2"/>
      <c r="F113" s="2"/>
      <c r="G113" s="3"/>
      <c r="H113" s="3"/>
      <c r="I113" s="3"/>
      <c r="J113" s="3"/>
      <c r="K113" s="3"/>
      <c r="L113" s="3"/>
      <c r="M113" s="3"/>
      <c r="N113" s="3"/>
      <c r="O113" s="3"/>
      <c r="P113" s="3"/>
      <c r="Q113" s="3"/>
      <c r="R113" s="3"/>
      <c r="S113" s="3"/>
      <c r="T113" s="3"/>
      <c r="U113" s="3"/>
      <c r="V113" s="3"/>
      <c r="W113" s="3"/>
      <c r="X113" s="3"/>
    </row>
    <row r="114" spans="1:24">
      <c r="A114" s="1"/>
      <c r="B114" s="2"/>
      <c r="C114" s="2"/>
      <c r="D114" s="2"/>
      <c r="E114" s="2"/>
      <c r="F114" s="2"/>
      <c r="G114" s="3"/>
      <c r="H114" s="3"/>
      <c r="I114" s="3"/>
      <c r="J114" s="3"/>
      <c r="K114" s="3"/>
      <c r="L114" s="3"/>
      <c r="M114" s="3"/>
      <c r="N114" s="3"/>
      <c r="O114" s="3"/>
      <c r="P114" s="3"/>
      <c r="Q114" s="3"/>
      <c r="R114" s="3"/>
      <c r="S114" s="3"/>
      <c r="T114" s="3"/>
      <c r="U114" s="3"/>
      <c r="V114" s="3"/>
      <c r="W114" s="3"/>
      <c r="X114" s="3"/>
    </row>
    <row r="115" spans="1:24">
      <c r="A115" s="1"/>
      <c r="B115" s="2"/>
      <c r="C115" s="2"/>
      <c r="D115" s="2"/>
      <c r="E115" s="2"/>
      <c r="F115" s="2"/>
      <c r="G115" s="3"/>
      <c r="H115" s="3"/>
      <c r="I115" s="3"/>
      <c r="J115" s="3"/>
      <c r="K115" s="3"/>
      <c r="L115" s="3"/>
      <c r="M115" s="3"/>
      <c r="N115" s="3"/>
      <c r="O115" s="3"/>
      <c r="P115" s="3"/>
      <c r="Q115" s="3"/>
      <c r="R115" s="3"/>
      <c r="S115" s="3"/>
      <c r="T115" s="3"/>
      <c r="U115" s="3"/>
      <c r="V115" s="3"/>
      <c r="W115" s="3"/>
      <c r="X115" s="3"/>
    </row>
    <row r="116" spans="1:24">
      <c r="A116" s="1"/>
      <c r="B116" s="2"/>
      <c r="C116" s="2"/>
      <c r="D116" s="2"/>
      <c r="E116" s="2"/>
      <c r="F116" s="2"/>
      <c r="G116" s="3"/>
      <c r="H116" s="3"/>
      <c r="I116" s="3"/>
      <c r="J116" s="3"/>
      <c r="K116" s="3"/>
      <c r="L116" s="3"/>
      <c r="M116" s="3"/>
      <c r="N116" s="3"/>
      <c r="O116" s="3"/>
      <c r="P116" s="3"/>
      <c r="Q116" s="3"/>
      <c r="R116" s="3"/>
      <c r="S116" s="3"/>
      <c r="T116" s="3"/>
      <c r="U116" s="3"/>
      <c r="V116" s="3"/>
      <c r="W116" s="3"/>
      <c r="X116" s="3"/>
    </row>
    <row r="117" spans="1:24">
      <c r="A117" s="1"/>
      <c r="B117" s="2"/>
      <c r="C117" s="2"/>
      <c r="D117" s="2"/>
      <c r="E117" s="2"/>
      <c r="F117" s="2"/>
      <c r="G117" s="3"/>
      <c r="H117" s="3"/>
      <c r="I117" s="3"/>
      <c r="J117" s="3"/>
      <c r="K117" s="3"/>
      <c r="L117" s="3"/>
      <c r="M117" s="3"/>
      <c r="N117" s="3"/>
      <c r="O117" s="3"/>
      <c r="P117" s="3"/>
      <c r="Q117" s="3"/>
      <c r="R117" s="3"/>
      <c r="S117" s="3"/>
      <c r="T117" s="3"/>
      <c r="U117" s="3"/>
      <c r="V117" s="3"/>
      <c r="W117" s="3"/>
      <c r="X117" s="3"/>
    </row>
    <row r="118" spans="1:24">
      <c r="A118" s="1"/>
      <c r="B118" s="2"/>
      <c r="C118" s="2"/>
      <c r="D118" s="2"/>
      <c r="E118" s="2"/>
      <c r="F118" s="2"/>
      <c r="G118" s="3"/>
      <c r="H118" s="3"/>
      <c r="I118" s="3"/>
      <c r="J118" s="3"/>
      <c r="K118" s="3"/>
      <c r="L118" s="3"/>
      <c r="M118" s="3"/>
      <c r="N118" s="3"/>
      <c r="O118" s="3"/>
      <c r="P118" s="3"/>
      <c r="Q118" s="3"/>
      <c r="R118" s="3"/>
      <c r="S118" s="3"/>
      <c r="T118" s="3"/>
      <c r="U118" s="3"/>
      <c r="V118" s="3"/>
      <c r="W118" s="3"/>
      <c r="X118" s="3"/>
    </row>
    <row r="119" spans="1:24">
      <c r="A119" s="1"/>
      <c r="B119" s="2"/>
      <c r="C119" s="2"/>
      <c r="D119" s="2"/>
      <c r="E119" s="2"/>
      <c r="F119" s="2"/>
      <c r="G119" s="3"/>
      <c r="H119" s="3"/>
      <c r="I119" s="3"/>
      <c r="J119" s="3"/>
      <c r="K119" s="3"/>
      <c r="L119" s="3"/>
      <c r="M119" s="3"/>
      <c r="N119" s="3"/>
      <c r="O119" s="3"/>
      <c r="P119" s="3"/>
      <c r="Q119" s="3"/>
      <c r="R119" s="3"/>
      <c r="S119" s="3"/>
      <c r="T119" s="3"/>
      <c r="U119" s="3"/>
      <c r="V119" s="3"/>
      <c r="W119" s="3"/>
      <c r="X119" s="3"/>
    </row>
    <row r="120" spans="1:24">
      <c r="A120" s="1"/>
      <c r="B120" s="2"/>
      <c r="C120" s="2"/>
      <c r="D120" s="2"/>
      <c r="E120" s="2"/>
      <c r="F120" s="2"/>
      <c r="G120" s="3"/>
      <c r="H120" s="3"/>
      <c r="I120" s="3"/>
      <c r="J120" s="3"/>
      <c r="K120" s="3"/>
      <c r="L120" s="3"/>
      <c r="M120" s="3"/>
      <c r="N120" s="3"/>
      <c r="O120" s="3"/>
      <c r="P120" s="3"/>
      <c r="Q120" s="3"/>
      <c r="R120" s="3"/>
      <c r="S120" s="3"/>
      <c r="T120" s="3"/>
      <c r="U120" s="3"/>
      <c r="V120" s="3"/>
      <c r="W120" s="3"/>
      <c r="X120" s="3"/>
    </row>
    <row r="121" spans="1:24">
      <c r="A121" s="1"/>
      <c r="B121" s="2"/>
      <c r="C121" s="2"/>
      <c r="D121" s="2"/>
      <c r="E121" s="2"/>
      <c r="F121" s="2"/>
      <c r="G121" s="3"/>
      <c r="H121" s="3"/>
      <c r="I121" s="3"/>
      <c r="J121" s="3"/>
      <c r="K121" s="3"/>
      <c r="L121" s="3"/>
      <c r="M121" s="3"/>
      <c r="N121" s="3"/>
      <c r="O121" s="3"/>
      <c r="P121" s="3"/>
      <c r="Q121" s="3"/>
      <c r="R121" s="3"/>
      <c r="S121" s="3"/>
      <c r="T121" s="3"/>
      <c r="U121" s="3"/>
      <c r="V121" s="3"/>
      <c r="W121" s="3"/>
      <c r="X121" s="3"/>
    </row>
    <row r="122" spans="1:24">
      <c r="A122" s="1"/>
      <c r="B122" s="2"/>
      <c r="C122" s="2"/>
      <c r="D122" s="2"/>
      <c r="E122" s="2"/>
      <c r="F122" s="2"/>
      <c r="G122" s="3"/>
      <c r="H122" s="3"/>
      <c r="I122" s="3"/>
      <c r="J122" s="3"/>
      <c r="K122" s="3"/>
      <c r="L122" s="3"/>
      <c r="M122" s="3"/>
      <c r="N122" s="3"/>
      <c r="O122" s="3"/>
      <c r="P122" s="3"/>
      <c r="Q122" s="3"/>
      <c r="R122" s="3"/>
      <c r="S122" s="3"/>
      <c r="T122" s="3"/>
      <c r="U122" s="3"/>
      <c r="V122" s="3"/>
      <c r="W122" s="3"/>
      <c r="X122" s="3"/>
    </row>
    <row r="123" spans="1:24">
      <c r="A123" s="1"/>
      <c r="B123" s="2"/>
      <c r="C123" s="2"/>
      <c r="D123" s="2"/>
      <c r="E123" s="2"/>
      <c r="F123" s="2"/>
      <c r="G123" s="3"/>
      <c r="H123" s="3"/>
      <c r="I123" s="3"/>
      <c r="J123" s="3"/>
      <c r="K123" s="3"/>
      <c r="L123" s="3"/>
      <c r="M123" s="3"/>
      <c r="N123" s="3"/>
      <c r="O123" s="3"/>
      <c r="P123" s="3"/>
      <c r="Q123" s="3"/>
      <c r="R123" s="3"/>
      <c r="S123" s="3"/>
      <c r="T123" s="3"/>
      <c r="U123" s="3"/>
      <c r="V123" s="3"/>
      <c r="W123" s="3"/>
      <c r="X123" s="3"/>
    </row>
    <row r="124" spans="1:24">
      <c r="A124" s="1"/>
      <c r="B124" s="2"/>
      <c r="C124" s="2"/>
      <c r="D124" s="2"/>
      <c r="E124" s="2"/>
      <c r="F124" s="2"/>
      <c r="G124" s="3"/>
      <c r="H124" s="3"/>
      <c r="I124" s="3"/>
      <c r="J124" s="3"/>
      <c r="K124" s="3"/>
      <c r="L124" s="3"/>
      <c r="M124" s="3"/>
      <c r="N124" s="3"/>
      <c r="O124" s="3"/>
      <c r="P124" s="3"/>
      <c r="Q124" s="3"/>
      <c r="R124" s="3"/>
      <c r="S124" s="3"/>
      <c r="T124" s="3"/>
      <c r="U124" s="3"/>
      <c r="V124" s="3"/>
      <c r="W124" s="3"/>
      <c r="X124" s="3"/>
    </row>
    <row r="125" spans="1:24">
      <c r="A125" s="1"/>
      <c r="B125" s="2"/>
      <c r="C125" s="2"/>
      <c r="D125" s="2"/>
      <c r="E125" s="2"/>
      <c r="F125" s="2"/>
      <c r="G125" s="3"/>
      <c r="H125" s="3"/>
      <c r="I125" s="3"/>
      <c r="J125" s="3"/>
      <c r="K125" s="3"/>
      <c r="L125" s="3"/>
      <c r="M125" s="3"/>
      <c r="N125" s="3"/>
      <c r="O125" s="3"/>
      <c r="P125" s="3"/>
      <c r="Q125" s="3"/>
      <c r="R125" s="3"/>
      <c r="S125" s="3"/>
      <c r="T125" s="3"/>
      <c r="U125" s="3"/>
      <c r="V125" s="3"/>
      <c r="W125" s="3"/>
      <c r="X125" s="3"/>
    </row>
    <row r="126" spans="1:24">
      <c r="A126" s="1"/>
      <c r="B126" s="2"/>
      <c r="C126" s="2"/>
      <c r="D126" s="2"/>
      <c r="E126" s="2"/>
      <c r="F126" s="2"/>
      <c r="G126" s="3"/>
      <c r="H126" s="3"/>
      <c r="I126" s="3"/>
      <c r="J126" s="3"/>
      <c r="K126" s="3"/>
      <c r="L126" s="3"/>
      <c r="M126" s="3"/>
      <c r="N126" s="3"/>
      <c r="O126" s="3"/>
      <c r="P126" s="3"/>
      <c r="Q126" s="3"/>
      <c r="R126" s="3"/>
      <c r="S126" s="3"/>
      <c r="T126" s="3"/>
      <c r="U126" s="3"/>
      <c r="V126" s="3"/>
      <c r="W126" s="3"/>
      <c r="X126" s="3"/>
    </row>
    <row r="127" spans="1:24">
      <c r="A127" s="1"/>
      <c r="B127" s="2"/>
      <c r="C127" s="2"/>
      <c r="D127" s="2"/>
      <c r="E127" s="2"/>
      <c r="F127" s="2"/>
      <c r="G127" s="3"/>
      <c r="H127" s="3"/>
      <c r="I127" s="3"/>
      <c r="J127" s="3"/>
      <c r="K127" s="3"/>
      <c r="L127" s="3"/>
      <c r="M127" s="3"/>
      <c r="N127" s="3"/>
      <c r="O127" s="3"/>
      <c r="P127" s="3"/>
      <c r="Q127" s="3"/>
      <c r="R127" s="3"/>
      <c r="S127" s="3"/>
      <c r="T127" s="3"/>
      <c r="U127" s="3"/>
      <c r="V127" s="3"/>
      <c r="W127" s="3"/>
      <c r="X127" s="3"/>
    </row>
    <row r="128" spans="1:24">
      <c r="A128" s="1"/>
      <c r="B128" s="2"/>
      <c r="C128" s="2"/>
      <c r="D128" s="2"/>
      <c r="E128" s="2"/>
      <c r="F128" s="2"/>
      <c r="G128" s="3"/>
      <c r="H128" s="3"/>
      <c r="I128" s="3"/>
      <c r="J128" s="3"/>
      <c r="K128" s="3"/>
      <c r="L128" s="3"/>
      <c r="M128" s="3"/>
      <c r="N128" s="3"/>
      <c r="O128" s="3"/>
      <c r="P128" s="3"/>
      <c r="Q128" s="3"/>
      <c r="R128" s="3"/>
      <c r="S128" s="3"/>
      <c r="T128" s="3"/>
      <c r="U128" s="3"/>
      <c r="V128" s="3"/>
      <c r="W128" s="3"/>
      <c r="X128" s="3"/>
    </row>
    <row r="129" spans="1:24">
      <c r="A129" s="1"/>
      <c r="B129" s="2"/>
      <c r="C129" s="2"/>
      <c r="D129" s="2"/>
      <c r="E129" s="2"/>
      <c r="F129" s="2"/>
      <c r="G129" s="3"/>
      <c r="H129" s="3"/>
      <c r="I129" s="3"/>
      <c r="J129" s="3"/>
      <c r="K129" s="3"/>
      <c r="L129" s="3"/>
      <c r="M129" s="3"/>
      <c r="N129" s="3"/>
      <c r="O129" s="3"/>
      <c r="P129" s="3"/>
      <c r="Q129" s="3"/>
      <c r="R129" s="3"/>
      <c r="S129" s="3"/>
      <c r="T129" s="3"/>
      <c r="U129" s="3"/>
      <c r="V129" s="3"/>
      <c r="W129" s="3"/>
      <c r="X129" s="3"/>
    </row>
    <row r="130" spans="1:24">
      <c r="A130" s="1"/>
      <c r="B130" s="2"/>
      <c r="C130" s="2"/>
      <c r="D130" s="2"/>
      <c r="E130" s="2"/>
      <c r="F130" s="2"/>
      <c r="G130" s="3"/>
      <c r="H130" s="3"/>
      <c r="I130" s="3"/>
      <c r="J130" s="3"/>
      <c r="K130" s="3"/>
      <c r="L130" s="3"/>
      <c r="M130" s="3"/>
      <c r="N130" s="3"/>
      <c r="O130" s="3"/>
      <c r="P130" s="3"/>
      <c r="Q130" s="3"/>
      <c r="R130" s="3"/>
      <c r="S130" s="3"/>
      <c r="T130" s="3"/>
      <c r="U130" s="3"/>
      <c r="V130" s="3"/>
      <c r="W130" s="3"/>
      <c r="X130" s="3"/>
    </row>
    <row r="131" spans="1:24">
      <c r="A131" s="1"/>
      <c r="B131" s="2"/>
      <c r="C131" s="2"/>
      <c r="D131" s="2"/>
      <c r="E131" s="2"/>
      <c r="F131" s="2"/>
      <c r="G131" s="3"/>
      <c r="H131" s="3"/>
      <c r="I131" s="3"/>
      <c r="J131" s="3"/>
      <c r="K131" s="3"/>
      <c r="L131" s="3"/>
      <c r="M131" s="3"/>
      <c r="N131" s="3"/>
      <c r="O131" s="3"/>
      <c r="P131" s="3"/>
      <c r="Q131" s="3"/>
      <c r="R131" s="3"/>
      <c r="S131" s="3"/>
      <c r="T131" s="3"/>
      <c r="U131" s="3"/>
      <c r="V131" s="3"/>
      <c r="W131" s="3"/>
      <c r="X131" s="3"/>
    </row>
    <row r="132" spans="1:24">
      <c r="A132" s="1"/>
      <c r="B132" s="2"/>
      <c r="C132" s="2"/>
      <c r="D132" s="2"/>
      <c r="E132" s="2"/>
      <c r="F132" s="2"/>
      <c r="G132" s="3"/>
      <c r="H132" s="3"/>
      <c r="I132" s="3"/>
      <c r="J132" s="3"/>
      <c r="K132" s="3"/>
      <c r="L132" s="3"/>
      <c r="M132" s="3"/>
      <c r="N132" s="3"/>
      <c r="O132" s="3"/>
      <c r="P132" s="3"/>
      <c r="Q132" s="3"/>
      <c r="R132" s="3"/>
      <c r="S132" s="3"/>
      <c r="T132" s="3"/>
      <c r="U132" s="3"/>
      <c r="V132" s="3"/>
      <c r="W132" s="3"/>
      <c r="X132" s="3"/>
    </row>
    <row r="133" spans="1:24">
      <c r="A133" s="1"/>
      <c r="B133" s="2"/>
      <c r="C133" s="2"/>
      <c r="D133" s="2"/>
      <c r="E133" s="2"/>
      <c r="F133" s="2"/>
      <c r="G133" s="3"/>
      <c r="H133" s="3"/>
      <c r="I133" s="3"/>
      <c r="J133" s="3"/>
      <c r="K133" s="3"/>
      <c r="L133" s="3"/>
      <c r="M133" s="3"/>
      <c r="N133" s="3"/>
      <c r="O133" s="3"/>
      <c r="P133" s="3"/>
      <c r="Q133" s="3"/>
      <c r="R133" s="3"/>
      <c r="S133" s="3"/>
      <c r="T133" s="3"/>
      <c r="U133" s="3"/>
      <c r="V133" s="3"/>
      <c r="W133" s="3"/>
      <c r="X133" s="3"/>
    </row>
    <row r="134" spans="1:24">
      <c r="A134" s="1"/>
      <c r="B134" s="2"/>
      <c r="C134" s="2"/>
      <c r="D134" s="2"/>
      <c r="E134" s="2"/>
      <c r="F134" s="2"/>
      <c r="G134" s="3"/>
      <c r="H134" s="3"/>
      <c r="I134" s="3"/>
      <c r="J134" s="3"/>
      <c r="K134" s="3"/>
      <c r="L134" s="3"/>
      <c r="M134" s="3"/>
      <c r="N134" s="3"/>
      <c r="O134" s="3"/>
      <c r="P134" s="3"/>
      <c r="Q134" s="3"/>
      <c r="R134" s="3"/>
      <c r="S134" s="3"/>
      <c r="T134" s="3"/>
      <c r="U134" s="3"/>
      <c r="V134" s="3"/>
      <c r="W134" s="3"/>
      <c r="X134" s="3"/>
    </row>
    <row r="135" spans="1:24">
      <c r="A135" s="1"/>
      <c r="B135" s="2"/>
      <c r="C135" s="2"/>
      <c r="D135" s="2"/>
      <c r="E135" s="2"/>
      <c r="F135" s="2"/>
      <c r="G135" s="3"/>
      <c r="H135" s="3"/>
      <c r="I135" s="3"/>
      <c r="J135" s="3"/>
      <c r="K135" s="3"/>
      <c r="L135" s="3"/>
      <c r="M135" s="3"/>
      <c r="N135" s="3"/>
      <c r="O135" s="3"/>
      <c r="P135" s="3"/>
      <c r="Q135" s="3"/>
      <c r="R135" s="3"/>
      <c r="S135" s="3"/>
      <c r="T135" s="3"/>
      <c r="U135" s="3"/>
      <c r="V135" s="3"/>
      <c r="W135" s="3"/>
      <c r="X135" s="3"/>
    </row>
    <row r="136" spans="1:24">
      <c r="A136" s="1"/>
      <c r="B136" s="2"/>
      <c r="C136" s="2"/>
      <c r="D136" s="2"/>
      <c r="E136" s="2"/>
      <c r="F136" s="2"/>
      <c r="G136" s="3"/>
      <c r="H136" s="3"/>
      <c r="I136" s="3"/>
      <c r="J136" s="3"/>
      <c r="K136" s="3"/>
      <c r="L136" s="3"/>
      <c r="M136" s="3"/>
      <c r="N136" s="3"/>
      <c r="O136" s="3"/>
      <c r="P136" s="3"/>
      <c r="Q136" s="3"/>
      <c r="R136" s="3"/>
      <c r="S136" s="3"/>
      <c r="T136" s="3"/>
      <c r="U136" s="3"/>
      <c r="V136" s="3"/>
      <c r="W136" s="3"/>
      <c r="X136" s="3"/>
    </row>
    <row r="137" spans="1:24">
      <c r="A137" s="1"/>
      <c r="B137" s="2"/>
      <c r="C137" s="2"/>
      <c r="D137" s="2"/>
      <c r="E137" s="2"/>
      <c r="F137" s="2"/>
      <c r="G137" s="3"/>
      <c r="H137" s="3"/>
      <c r="I137" s="3"/>
      <c r="J137" s="3"/>
      <c r="K137" s="3"/>
      <c r="L137" s="3"/>
      <c r="M137" s="3"/>
      <c r="N137" s="3"/>
      <c r="O137" s="3"/>
      <c r="P137" s="3"/>
      <c r="Q137" s="3"/>
      <c r="R137" s="3"/>
      <c r="S137" s="3"/>
      <c r="T137" s="3"/>
      <c r="U137" s="3"/>
      <c r="V137" s="3"/>
      <c r="W137" s="3"/>
      <c r="X137" s="3"/>
    </row>
    <row r="138" spans="1:24">
      <c r="A138" s="1"/>
      <c r="B138" s="2"/>
      <c r="C138" s="2"/>
      <c r="D138" s="2"/>
      <c r="E138" s="2"/>
      <c r="F138" s="2"/>
      <c r="G138" s="3"/>
      <c r="H138" s="3"/>
      <c r="I138" s="3"/>
      <c r="J138" s="3"/>
      <c r="K138" s="3"/>
      <c r="L138" s="3"/>
      <c r="M138" s="3"/>
      <c r="N138" s="3"/>
      <c r="O138" s="3"/>
      <c r="P138" s="3"/>
      <c r="Q138" s="3"/>
      <c r="R138" s="3"/>
      <c r="S138" s="3"/>
      <c r="T138" s="3"/>
      <c r="U138" s="3"/>
      <c r="V138" s="3"/>
      <c r="W138" s="3"/>
      <c r="X138" s="3"/>
    </row>
    <row r="139" spans="1:24">
      <c r="A139" s="1"/>
      <c r="B139" s="2"/>
      <c r="C139" s="2"/>
      <c r="D139" s="2"/>
      <c r="E139" s="2"/>
      <c r="F139" s="2"/>
      <c r="G139" s="3"/>
      <c r="H139" s="3"/>
      <c r="I139" s="3"/>
      <c r="J139" s="3"/>
      <c r="K139" s="3"/>
      <c r="L139" s="3"/>
      <c r="M139" s="3"/>
      <c r="N139" s="3"/>
      <c r="O139" s="3"/>
      <c r="P139" s="3"/>
      <c r="Q139" s="3"/>
      <c r="R139" s="3"/>
      <c r="S139" s="3"/>
      <c r="T139" s="3"/>
      <c r="U139" s="3"/>
      <c r="V139" s="3"/>
      <c r="W139" s="3"/>
      <c r="X139" s="3"/>
    </row>
    <row r="140" spans="1:24">
      <c r="A140" s="1"/>
      <c r="B140" s="2"/>
      <c r="C140" s="2"/>
      <c r="D140" s="2"/>
      <c r="E140" s="2"/>
      <c r="F140" s="2"/>
      <c r="G140" s="3"/>
      <c r="H140" s="3"/>
      <c r="I140" s="3"/>
      <c r="J140" s="3"/>
      <c r="K140" s="3"/>
      <c r="L140" s="3"/>
      <c r="M140" s="3"/>
      <c r="N140" s="3"/>
      <c r="O140" s="3"/>
      <c r="P140" s="3"/>
      <c r="Q140" s="3"/>
      <c r="R140" s="3"/>
      <c r="S140" s="3"/>
      <c r="T140" s="3"/>
      <c r="U140" s="3"/>
      <c r="V140" s="3"/>
      <c r="W140" s="3"/>
      <c r="X140" s="3"/>
    </row>
    <row r="141" spans="1:24">
      <c r="A141" s="1"/>
      <c r="B141" s="2"/>
      <c r="C141" s="2"/>
      <c r="D141" s="2"/>
      <c r="E141" s="2"/>
      <c r="F141" s="2"/>
      <c r="G141" s="3"/>
      <c r="H141" s="3"/>
      <c r="I141" s="3"/>
      <c r="J141" s="3"/>
      <c r="K141" s="3"/>
      <c r="L141" s="3"/>
      <c r="M141" s="3"/>
      <c r="N141" s="3"/>
      <c r="O141" s="3"/>
      <c r="P141" s="3"/>
      <c r="Q141" s="3"/>
      <c r="R141" s="3"/>
      <c r="S141" s="3"/>
      <c r="T141" s="3"/>
      <c r="U141" s="3"/>
      <c r="V141" s="3"/>
      <c r="W141" s="3"/>
      <c r="X141" s="3"/>
    </row>
    <row r="142" spans="1:24">
      <c r="A142" s="1"/>
      <c r="B142" s="2"/>
      <c r="C142" s="2"/>
      <c r="D142" s="2"/>
      <c r="E142" s="2"/>
      <c r="F142" s="2"/>
      <c r="G142" s="3"/>
      <c r="H142" s="3"/>
      <c r="I142" s="3"/>
      <c r="J142" s="3"/>
      <c r="K142" s="3"/>
      <c r="L142" s="3"/>
      <c r="M142" s="3"/>
      <c r="N142" s="3"/>
      <c r="O142" s="3"/>
      <c r="P142" s="3"/>
      <c r="Q142" s="3"/>
      <c r="R142" s="3"/>
      <c r="S142" s="3"/>
      <c r="T142" s="3"/>
      <c r="U142" s="3"/>
      <c r="V142" s="3"/>
      <c r="W142" s="3"/>
      <c r="X142" s="3"/>
    </row>
    <row r="143" spans="1:24">
      <c r="A143" s="1"/>
      <c r="B143" s="2"/>
      <c r="C143" s="2"/>
      <c r="D143" s="2"/>
      <c r="E143" s="2"/>
      <c r="F143" s="2"/>
      <c r="G143" s="3"/>
      <c r="H143" s="3"/>
      <c r="I143" s="3"/>
      <c r="J143" s="3"/>
      <c r="K143" s="3"/>
      <c r="L143" s="3"/>
      <c r="M143" s="3"/>
      <c r="N143" s="3"/>
      <c r="O143" s="3"/>
      <c r="P143" s="3"/>
      <c r="Q143" s="3"/>
      <c r="R143" s="3"/>
      <c r="S143" s="3"/>
      <c r="T143" s="3"/>
      <c r="U143" s="3"/>
      <c r="V143" s="3"/>
      <c r="W143" s="3"/>
      <c r="X143" s="3"/>
    </row>
    <row r="144" spans="1:24">
      <c r="A144" s="1"/>
      <c r="B144" s="2"/>
      <c r="C144" s="2"/>
      <c r="D144" s="2"/>
      <c r="E144" s="2"/>
      <c r="F144" s="2"/>
      <c r="G144" s="3"/>
      <c r="H144" s="3"/>
      <c r="I144" s="3"/>
      <c r="J144" s="3"/>
      <c r="K144" s="3"/>
      <c r="L144" s="3"/>
      <c r="M144" s="3"/>
      <c r="N144" s="3"/>
      <c r="O144" s="3"/>
      <c r="P144" s="3"/>
      <c r="Q144" s="3"/>
      <c r="R144" s="3"/>
      <c r="S144" s="3"/>
      <c r="T144" s="3"/>
      <c r="U144" s="3"/>
      <c r="V144" s="3"/>
      <c r="W144" s="3"/>
      <c r="X144" s="3"/>
    </row>
    <row r="145" spans="1:24">
      <c r="A145" s="1"/>
      <c r="B145" s="2"/>
      <c r="C145" s="2"/>
      <c r="D145" s="2"/>
      <c r="E145" s="2"/>
      <c r="F145" s="2"/>
      <c r="G145" s="3"/>
      <c r="H145" s="3"/>
      <c r="I145" s="3"/>
      <c r="J145" s="3"/>
      <c r="K145" s="3"/>
      <c r="L145" s="3"/>
      <c r="M145" s="3"/>
      <c r="N145" s="3"/>
      <c r="O145" s="3"/>
      <c r="P145" s="3"/>
      <c r="Q145" s="3"/>
      <c r="R145" s="3"/>
      <c r="S145" s="3"/>
      <c r="T145" s="3"/>
      <c r="U145" s="3"/>
      <c r="V145" s="3"/>
      <c r="W145" s="3"/>
      <c r="X145" s="3"/>
    </row>
    <row r="146" spans="1:24">
      <c r="A146" s="1"/>
      <c r="B146" s="2"/>
      <c r="C146" s="2"/>
      <c r="D146" s="2"/>
      <c r="E146" s="2"/>
      <c r="F146" s="2"/>
      <c r="G146" s="3"/>
      <c r="H146" s="3"/>
      <c r="I146" s="3"/>
      <c r="J146" s="3"/>
      <c r="K146" s="3"/>
      <c r="L146" s="3"/>
      <c r="M146" s="3"/>
      <c r="N146" s="3"/>
      <c r="O146" s="3"/>
      <c r="P146" s="3"/>
      <c r="Q146" s="3"/>
      <c r="R146" s="3"/>
      <c r="S146" s="3"/>
      <c r="T146" s="3"/>
      <c r="U146" s="3"/>
      <c r="V146" s="3"/>
      <c r="W146" s="3"/>
      <c r="X146" s="3"/>
    </row>
    <row r="147" spans="1:24">
      <c r="A147" s="1"/>
      <c r="B147" s="2"/>
      <c r="C147" s="2"/>
      <c r="D147" s="2"/>
      <c r="E147" s="2"/>
      <c r="F147" s="2"/>
      <c r="G147" s="3"/>
      <c r="H147" s="3"/>
      <c r="I147" s="3"/>
      <c r="J147" s="3"/>
      <c r="K147" s="3"/>
      <c r="L147" s="3"/>
      <c r="M147" s="3"/>
      <c r="N147" s="3"/>
      <c r="O147" s="3"/>
      <c r="P147" s="3"/>
      <c r="Q147" s="3"/>
      <c r="R147" s="3"/>
      <c r="S147" s="3"/>
      <c r="T147" s="3"/>
      <c r="U147" s="3"/>
      <c r="V147" s="3"/>
      <c r="W147" s="3"/>
      <c r="X147" s="3"/>
    </row>
    <row r="148" spans="1:24">
      <c r="A148" s="1"/>
      <c r="B148" s="2"/>
      <c r="C148" s="2"/>
      <c r="D148" s="2"/>
      <c r="E148" s="2"/>
      <c r="F148" s="2"/>
      <c r="G148" s="3"/>
      <c r="H148" s="3"/>
      <c r="I148" s="3"/>
      <c r="J148" s="3"/>
      <c r="K148" s="3"/>
      <c r="L148" s="3"/>
      <c r="M148" s="3"/>
      <c r="N148" s="3"/>
      <c r="O148" s="3"/>
      <c r="P148" s="3"/>
      <c r="Q148" s="3"/>
      <c r="R148" s="3"/>
      <c r="S148" s="3"/>
      <c r="T148" s="3"/>
      <c r="U148" s="3"/>
      <c r="V148" s="3"/>
      <c r="W148" s="3"/>
      <c r="X148" s="3"/>
    </row>
    <row r="149" spans="1:24">
      <c r="A149" s="1"/>
      <c r="B149" s="2"/>
      <c r="C149" s="2"/>
      <c r="D149" s="2"/>
      <c r="E149" s="2"/>
      <c r="F149" s="2"/>
      <c r="G149" s="3"/>
      <c r="H149" s="3"/>
      <c r="I149" s="3"/>
      <c r="J149" s="3"/>
      <c r="K149" s="3"/>
      <c r="L149" s="3"/>
      <c r="M149" s="3"/>
      <c r="N149" s="3"/>
      <c r="O149" s="3"/>
      <c r="P149" s="3"/>
      <c r="Q149" s="3"/>
      <c r="R149" s="3"/>
      <c r="S149" s="3"/>
      <c r="T149" s="3"/>
      <c r="U149" s="3"/>
      <c r="V149" s="3"/>
      <c r="W149" s="3"/>
      <c r="X149" s="3"/>
    </row>
    <row r="150" spans="1:24">
      <c r="A150" s="1"/>
      <c r="B150" s="2"/>
      <c r="C150" s="2"/>
      <c r="D150" s="2"/>
      <c r="E150" s="2"/>
      <c r="F150" s="2"/>
      <c r="G150" s="3"/>
      <c r="H150" s="3"/>
      <c r="I150" s="3"/>
      <c r="J150" s="3"/>
      <c r="K150" s="3"/>
      <c r="L150" s="3"/>
      <c r="M150" s="3"/>
      <c r="N150" s="3"/>
      <c r="O150" s="3"/>
      <c r="P150" s="3"/>
      <c r="Q150" s="3"/>
      <c r="R150" s="3"/>
      <c r="S150" s="3"/>
      <c r="T150" s="3"/>
      <c r="U150" s="3"/>
      <c r="V150" s="3"/>
      <c r="W150" s="3"/>
      <c r="X150" s="3"/>
    </row>
    <row r="151" spans="1:24">
      <c r="A151" s="1"/>
      <c r="B151" s="2"/>
      <c r="C151" s="2"/>
      <c r="D151" s="2"/>
      <c r="E151" s="2"/>
      <c r="F151" s="2"/>
      <c r="G151" s="3"/>
      <c r="H151" s="3"/>
      <c r="I151" s="3"/>
      <c r="J151" s="3"/>
      <c r="K151" s="3"/>
      <c r="L151" s="3"/>
      <c r="M151" s="3"/>
      <c r="N151" s="3"/>
      <c r="O151" s="3"/>
      <c r="P151" s="3"/>
      <c r="Q151" s="3"/>
      <c r="R151" s="3"/>
      <c r="S151" s="3"/>
      <c r="T151" s="3"/>
      <c r="U151" s="3"/>
      <c r="V151" s="3"/>
      <c r="W151" s="3"/>
      <c r="X151" s="3"/>
    </row>
    <row r="152" spans="1:24">
      <c r="A152" s="1"/>
      <c r="B152" s="2"/>
      <c r="C152" s="2"/>
      <c r="D152" s="2"/>
      <c r="E152" s="2"/>
      <c r="F152" s="2"/>
      <c r="G152" s="3"/>
      <c r="H152" s="3"/>
      <c r="I152" s="3"/>
      <c r="J152" s="3"/>
      <c r="K152" s="3"/>
      <c r="L152" s="3"/>
      <c r="M152" s="3"/>
      <c r="N152" s="3"/>
      <c r="O152" s="3"/>
      <c r="P152" s="3"/>
      <c r="Q152" s="3"/>
      <c r="R152" s="3"/>
      <c r="S152" s="3"/>
      <c r="T152" s="3"/>
      <c r="U152" s="3"/>
      <c r="V152" s="3"/>
      <c r="W152" s="3"/>
      <c r="X152" s="3"/>
    </row>
    <row r="153" spans="1:24">
      <c r="A153" s="1"/>
      <c r="B153" s="2"/>
      <c r="C153" s="2"/>
      <c r="D153" s="2"/>
      <c r="E153" s="2"/>
      <c r="F153" s="2"/>
      <c r="G153" s="3"/>
      <c r="H153" s="3"/>
      <c r="I153" s="3"/>
      <c r="J153" s="3"/>
      <c r="K153" s="3"/>
      <c r="L153" s="3"/>
      <c r="M153" s="3"/>
      <c r="N153" s="3"/>
      <c r="O153" s="3"/>
      <c r="P153" s="3"/>
      <c r="Q153" s="3"/>
      <c r="R153" s="3"/>
      <c r="S153" s="3"/>
      <c r="T153" s="3"/>
      <c r="U153" s="3"/>
      <c r="V153" s="3"/>
      <c r="W153" s="3"/>
      <c r="X153" s="3"/>
    </row>
    <row r="154" spans="1:24">
      <c r="A154" s="1"/>
      <c r="B154" s="2"/>
      <c r="C154" s="2"/>
      <c r="D154" s="2"/>
      <c r="E154" s="2"/>
      <c r="F154" s="2"/>
      <c r="G154" s="3"/>
      <c r="H154" s="3"/>
      <c r="I154" s="3"/>
      <c r="J154" s="3"/>
      <c r="K154" s="3"/>
      <c r="L154" s="3"/>
      <c r="M154" s="3"/>
      <c r="N154" s="3"/>
      <c r="O154" s="3"/>
      <c r="P154" s="3"/>
      <c r="Q154" s="3"/>
      <c r="R154" s="3"/>
      <c r="S154" s="3"/>
      <c r="T154" s="3"/>
      <c r="U154" s="3"/>
      <c r="V154" s="3"/>
      <c r="W154" s="3"/>
      <c r="X154" s="3"/>
    </row>
    <row r="155" spans="1:24">
      <c r="A155" s="1"/>
      <c r="B155" s="2"/>
      <c r="C155" s="2"/>
      <c r="D155" s="2"/>
      <c r="E155" s="2"/>
      <c r="F155" s="2"/>
      <c r="G155" s="3"/>
      <c r="H155" s="3"/>
      <c r="I155" s="3"/>
      <c r="J155" s="3"/>
      <c r="K155" s="3"/>
      <c r="L155" s="3"/>
      <c r="M155" s="3"/>
      <c r="N155" s="3"/>
      <c r="O155" s="3"/>
      <c r="P155" s="3"/>
      <c r="Q155" s="3"/>
      <c r="R155" s="3"/>
      <c r="S155" s="3"/>
      <c r="T155" s="3"/>
      <c r="U155" s="3"/>
      <c r="V155" s="3"/>
      <c r="W155" s="3"/>
      <c r="X155" s="3"/>
    </row>
    <row r="156" spans="1:24">
      <c r="A156" s="1"/>
      <c r="B156" s="2"/>
      <c r="C156" s="2"/>
      <c r="D156" s="2"/>
      <c r="E156" s="2"/>
      <c r="F156" s="2"/>
      <c r="G156" s="3"/>
      <c r="H156" s="3"/>
      <c r="I156" s="3"/>
      <c r="J156" s="3"/>
      <c r="K156" s="3"/>
      <c r="L156" s="3"/>
      <c r="M156" s="3"/>
      <c r="N156" s="3"/>
      <c r="O156" s="3"/>
      <c r="P156" s="3"/>
      <c r="Q156" s="3"/>
      <c r="R156" s="3"/>
      <c r="S156" s="3"/>
      <c r="T156" s="3"/>
      <c r="U156" s="3"/>
      <c r="V156" s="3"/>
      <c r="W156" s="3"/>
      <c r="X156" s="3"/>
    </row>
    <row r="157" spans="1:24">
      <c r="A157" s="1"/>
      <c r="B157" s="2"/>
      <c r="C157" s="2"/>
      <c r="D157" s="2"/>
      <c r="E157" s="2"/>
      <c r="F157" s="2"/>
      <c r="G157" s="3"/>
      <c r="H157" s="3"/>
      <c r="I157" s="3"/>
      <c r="J157" s="3"/>
      <c r="K157" s="3"/>
      <c r="L157" s="3"/>
      <c r="M157" s="3"/>
      <c r="N157" s="3"/>
      <c r="O157" s="3"/>
      <c r="P157" s="3"/>
      <c r="Q157" s="3"/>
      <c r="R157" s="3"/>
      <c r="S157" s="3"/>
      <c r="T157" s="3"/>
      <c r="U157" s="3"/>
      <c r="V157" s="3"/>
      <c r="W157" s="3"/>
      <c r="X157" s="3"/>
    </row>
    <row r="158" spans="1:24">
      <c r="A158" s="1"/>
      <c r="B158" s="2"/>
      <c r="C158" s="2"/>
      <c r="D158" s="2"/>
      <c r="E158" s="2"/>
      <c r="F158" s="2"/>
      <c r="G158" s="3"/>
      <c r="H158" s="3"/>
      <c r="I158" s="3"/>
      <c r="J158" s="3"/>
      <c r="K158" s="3"/>
      <c r="L158" s="3"/>
      <c r="M158" s="3"/>
      <c r="N158" s="3"/>
      <c r="O158" s="3"/>
      <c r="P158" s="3"/>
      <c r="Q158" s="3"/>
      <c r="R158" s="3"/>
      <c r="S158" s="3"/>
      <c r="T158" s="3"/>
      <c r="U158" s="3"/>
      <c r="V158" s="3"/>
      <c r="W158" s="3"/>
      <c r="X158" s="3"/>
    </row>
    <row r="159" spans="1:24">
      <c r="A159" s="1"/>
      <c r="B159" s="2"/>
      <c r="C159" s="2"/>
      <c r="D159" s="2"/>
      <c r="E159" s="2"/>
      <c r="F159" s="2"/>
      <c r="G159" s="3"/>
      <c r="H159" s="3"/>
      <c r="I159" s="3"/>
      <c r="J159" s="3"/>
      <c r="K159" s="3"/>
      <c r="L159" s="3"/>
      <c r="M159" s="3"/>
      <c r="N159" s="3"/>
      <c r="O159" s="3"/>
      <c r="P159" s="3"/>
      <c r="Q159" s="3"/>
      <c r="R159" s="3"/>
      <c r="S159" s="3"/>
      <c r="T159" s="3"/>
      <c r="U159" s="3"/>
      <c r="V159" s="3"/>
      <c r="W159" s="3"/>
      <c r="X159" s="3"/>
    </row>
    <row r="160" spans="1:24">
      <c r="A160" s="1"/>
      <c r="B160" s="2"/>
      <c r="C160" s="2"/>
      <c r="D160" s="2"/>
      <c r="E160" s="2"/>
      <c r="F160" s="2"/>
      <c r="G160" s="3"/>
      <c r="H160" s="3"/>
      <c r="I160" s="3"/>
      <c r="J160" s="3"/>
      <c r="K160" s="3"/>
      <c r="L160" s="3"/>
      <c r="M160" s="3"/>
      <c r="N160" s="3"/>
      <c r="O160" s="3"/>
      <c r="P160" s="3"/>
      <c r="Q160" s="3"/>
      <c r="R160" s="3"/>
      <c r="S160" s="3"/>
      <c r="T160" s="3"/>
      <c r="U160" s="3"/>
      <c r="V160" s="3"/>
      <c r="W160" s="3"/>
      <c r="X160" s="3"/>
    </row>
    <row r="161" spans="1:24">
      <c r="A161" s="1"/>
      <c r="B161" s="2"/>
      <c r="C161" s="2"/>
      <c r="D161" s="2"/>
      <c r="E161" s="2"/>
      <c r="F161" s="2"/>
      <c r="G161" s="3"/>
      <c r="H161" s="3"/>
      <c r="I161" s="3"/>
      <c r="J161" s="3"/>
      <c r="K161" s="3"/>
      <c r="L161" s="3"/>
      <c r="M161" s="3"/>
      <c r="N161" s="3"/>
      <c r="O161" s="3"/>
      <c r="P161" s="3"/>
      <c r="Q161" s="3"/>
      <c r="R161" s="3"/>
      <c r="S161" s="3"/>
      <c r="T161" s="3"/>
      <c r="U161" s="3"/>
      <c r="V161" s="3"/>
      <c r="W161" s="3"/>
      <c r="X161" s="3"/>
    </row>
    <row r="162" spans="1:24">
      <c r="A162" s="1"/>
      <c r="B162" s="2"/>
      <c r="C162" s="2"/>
      <c r="D162" s="2"/>
      <c r="E162" s="2"/>
      <c r="F162" s="2"/>
      <c r="G162" s="3"/>
      <c r="H162" s="3"/>
      <c r="I162" s="3"/>
      <c r="J162" s="3"/>
      <c r="K162" s="3"/>
      <c r="L162" s="3"/>
      <c r="M162" s="3"/>
      <c r="N162" s="3"/>
      <c r="O162" s="3"/>
      <c r="P162" s="3"/>
      <c r="Q162" s="3"/>
      <c r="R162" s="3"/>
      <c r="S162" s="3"/>
      <c r="T162" s="3"/>
      <c r="U162" s="3"/>
      <c r="V162" s="3"/>
      <c r="W162" s="3"/>
      <c r="X162" s="3"/>
    </row>
    <row r="163" spans="1:24">
      <c r="A163" s="1"/>
      <c r="B163" s="2"/>
      <c r="C163" s="2"/>
      <c r="D163" s="2"/>
      <c r="E163" s="2"/>
      <c r="F163" s="2"/>
      <c r="G163" s="3"/>
      <c r="H163" s="3"/>
      <c r="I163" s="3"/>
      <c r="J163" s="3"/>
      <c r="K163" s="3"/>
      <c r="L163" s="3"/>
      <c r="M163" s="3"/>
      <c r="N163" s="3"/>
      <c r="O163" s="3"/>
      <c r="P163" s="3"/>
      <c r="Q163" s="3"/>
      <c r="R163" s="3"/>
      <c r="S163" s="3"/>
      <c r="T163" s="3"/>
      <c r="U163" s="3"/>
      <c r="V163" s="3"/>
      <c r="W163" s="3"/>
      <c r="X163" s="3"/>
    </row>
    <row r="164" spans="1:24">
      <c r="A164" s="1"/>
      <c r="B164" s="2"/>
      <c r="C164" s="2"/>
      <c r="D164" s="2"/>
      <c r="E164" s="2"/>
      <c r="F164" s="2"/>
      <c r="G164" s="3"/>
      <c r="H164" s="3"/>
      <c r="I164" s="3"/>
      <c r="J164" s="3"/>
      <c r="K164" s="3"/>
      <c r="L164" s="3"/>
      <c r="M164" s="3"/>
      <c r="N164" s="3"/>
      <c r="O164" s="3"/>
      <c r="P164" s="3"/>
      <c r="Q164" s="3"/>
      <c r="R164" s="3"/>
      <c r="S164" s="3"/>
      <c r="T164" s="3"/>
      <c r="U164" s="3"/>
      <c r="V164" s="3"/>
      <c r="W164" s="3"/>
      <c r="X164" s="3"/>
    </row>
    <row r="165" spans="1:24">
      <c r="A165" s="1"/>
      <c r="B165" s="2"/>
      <c r="C165" s="2"/>
      <c r="D165" s="2"/>
      <c r="E165" s="2"/>
      <c r="F165" s="2"/>
      <c r="G165" s="3"/>
      <c r="H165" s="3"/>
      <c r="I165" s="3"/>
      <c r="J165" s="3"/>
      <c r="K165" s="3"/>
      <c r="L165" s="3"/>
      <c r="M165" s="3"/>
      <c r="N165" s="3"/>
      <c r="O165" s="3"/>
      <c r="P165" s="3"/>
      <c r="Q165" s="3"/>
      <c r="R165" s="3"/>
      <c r="S165" s="3"/>
      <c r="T165" s="3"/>
      <c r="U165" s="3"/>
      <c r="V165" s="3"/>
      <c r="W165" s="3"/>
      <c r="X165" s="3"/>
    </row>
    <row r="166" spans="1:24">
      <c r="A166" s="1"/>
      <c r="B166" s="2"/>
      <c r="C166" s="2"/>
      <c r="D166" s="2"/>
      <c r="E166" s="2"/>
      <c r="F166" s="2"/>
      <c r="G166" s="3"/>
      <c r="H166" s="3"/>
      <c r="I166" s="3"/>
      <c r="J166" s="3"/>
      <c r="K166" s="3"/>
      <c r="L166" s="3"/>
      <c r="M166" s="3"/>
      <c r="N166" s="3"/>
      <c r="O166" s="3"/>
      <c r="P166" s="3"/>
      <c r="Q166" s="3"/>
      <c r="R166" s="3"/>
      <c r="S166" s="3"/>
      <c r="T166" s="3"/>
      <c r="U166" s="3"/>
      <c r="V166" s="3"/>
      <c r="W166" s="3"/>
      <c r="X166" s="3"/>
    </row>
    <row r="167" spans="1:24">
      <c r="A167" s="1"/>
      <c r="B167" s="2"/>
      <c r="C167" s="2"/>
      <c r="D167" s="2"/>
      <c r="E167" s="2"/>
      <c r="F167" s="2"/>
      <c r="G167" s="3"/>
      <c r="H167" s="3"/>
      <c r="I167" s="3"/>
      <c r="J167" s="3"/>
      <c r="K167" s="3"/>
      <c r="L167" s="3"/>
      <c r="M167" s="3"/>
      <c r="N167" s="3"/>
      <c r="O167" s="3"/>
      <c r="P167" s="3"/>
      <c r="Q167" s="3"/>
      <c r="R167" s="3"/>
      <c r="S167" s="3"/>
      <c r="T167" s="3"/>
      <c r="U167" s="3"/>
      <c r="V167" s="3"/>
      <c r="W167" s="3"/>
      <c r="X167" s="3"/>
    </row>
    <row r="168" spans="1:24">
      <c r="A168" s="1"/>
      <c r="B168" s="2"/>
      <c r="C168" s="2"/>
      <c r="D168" s="2"/>
      <c r="E168" s="2"/>
      <c r="F168" s="2"/>
      <c r="G168" s="3"/>
      <c r="H168" s="3"/>
      <c r="I168" s="3"/>
      <c r="J168" s="3"/>
      <c r="K168" s="3"/>
      <c r="L168" s="3"/>
      <c r="M168" s="3"/>
      <c r="N168" s="3"/>
      <c r="O168" s="3"/>
      <c r="P168" s="3"/>
      <c r="Q168" s="3"/>
      <c r="R168" s="3"/>
      <c r="S168" s="3"/>
      <c r="T168" s="3"/>
      <c r="U168" s="3"/>
      <c r="V168" s="3"/>
      <c r="W168" s="3"/>
      <c r="X168" s="3"/>
    </row>
    <row r="169" spans="1:24">
      <c r="A169" s="1"/>
      <c r="B169" s="2"/>
      <c r="C169" s="2"/>
      <c r="D169" s="2"/>
      <c r="E169" s="2"/>
      <c r="F169" s="2"/>
      <c r="G169" s="3"/>
      <c r="H169" s="3"/>
      <c r="I169" s="3"/>
      <c r="J169" s="3"/>
      <c r="K169" s="3"/>
      <c r="L169" s="3"/>
      <c r="M169" s="3"/>
      <c r="N169" s="3"/>
      <c r="O169" s="3"/>
      <c r="P169" s="3"/>
      <c r="Q169" s="3"/>
      <c r="R169" s="3"/>
      <c r="S169" s="3"/>
      <c r="T169" s="3"/>
      <c r="U169" s="3"/>
      <c r="V169" s="3"/>
      <c r="W169" s="3"/>
      <c r="X169" s="3"/>
    </row>
    <row r="170" spans="1:24">
      <c r="A170" s="1"/>
      <c r="B170" s="2"/>
      <c r="C170" s="2"/>
      <c r="D170" s="2"/>
      <c r="E170" s="2"/>
      <c r="F170" s="2"/>
      <c r="G170" s="3"/>
      <c r="H170" s="3"/>
      <c r="I170" s="3"/>
      <c r="J170" s="3"/>
      <c r="K170" s="3"/>
      <c r="L170" s="3"/>
      <c r="M170" s="3"/>
      <c r="N170" s="3"/>
      <c r="O170" s="3"/>
      <c r="P170" s="3"/>
      <c r="Q170" s="3"/>
      <c r="R170" s="3"/>
      <c r="S170" s="3"/>
      <c r="T170" s="3"/>
      <c r="U170" s="3"/>
      <c r="V170" s="3"/>
      <c r="W170" s="3"/>
      <c r="X170" s="3"/>
    </row>
    <row r="171" spans="1:24">
      <c r="A171" s="1"/>
      <c r="B171" s="2"/>
      <c r="C171" s="2"/>
      <c r="D171" s="2"/>
      <c r="E171" s="2"/>
      <c r="F171" s="2"/>
      <c r="G171" s="3"/>
      <c r="H171" s="3"/>
      <c r="I171" s="3"/>
      <c r="J171" s="3"/>
      <c r="K171" s="3"/>
      <c r="L171" s="3"/>
      <c r="M171" s="3"/>
      <c r="N171" s="3"/>
      <c r="O171" s="3"/>
      <c r="P171" s="3"/>
      <c r="Q171" s="3"/>
      <c r="R171" s="3"/>
      <c r="S171" s="3"/>
      <c r="T171" s="3"/>
      <c r="U171" s="3"/>
      <c r="V171" s="3"/>
      <c r="W171" s="3"/>
      <c r="X171" s="3"/>
    </row>
    <row r="172" spans="1:24">
      <c r="A172" s="1"/>
      <c r="B172" s="2"/>
      <c r="C172" s="2"/>
      <c r="D172" s="2"/>
      <c r="E172" s="2"/>
      <c r="F172" s="2"/>
      <c r="G172" s="3"/>
      <c r="H172" s="3"/>
      <c r="I172" s="3"/>
      <c r="J172" s="3"/>
      <c r="K172" s="3"/>
      <c r="L172" s="3"/>
      <c r="M172" s="3"/>
      <c r="N172" s="3"/>
      <c r="O172" s="3"/>
      <c r="P172" s="3"/>
      <c r="Q172" s="3"/>
      <c r="R172" s="3"/>
      <c r="S172" s="3"/>
      <c r="T172" s="3"/>
      <c r="U172" s="3"/>
      <c r="V172" s="3"/>
      <c r="W172" s="3"/>
      <c r="X172" s="3"/>
    </row>
    <row r="173" spans="1:24">
      <c r="A173" s="1"/>
      <c r="B173" s="2"/>
      <c r="C173" s="2"/>
      <c r="D173" s="2"/>
      <c r="E173" s="2"/>
      <c r="F173" s="2"/>
      <c r="G173" s="3"/>
      <c r="H173" s="3"/>
      <c r="I173" s="3"/>
      <c r="J173" s="3"/>
      <c r="K173" s="3"/>
      <c r="L173" s="3"/>
      <c r="M173" s="3"/>
      <c r="N173" s="3"/>
      <c r="O173" s="3"/>
      <c r="P173" s="3"/>
      <c r="Q173" s="3"/>
      <c r="R173" s="3"/>
      <c r="S173" s="3"/>
      <c r="T173" s="3"/>
      <c r="U173" s="3"/>
      <c r="V173" s="3"/>
      <c r="W173" s="3"/>
      <c r="X173" s="3"/>
    </row>
    <row r="174" spans="1:24">
      <c r="A174" s="1"/>
      <c r="B174" s="2"/>
      <c r="C174" s="2"/>
      <c r="D174" s="2"/>
      <c r="E174" s="2"/>
      <c r="F174" s="2"/>
      <c r="G174" s="3"/>
      <c r="H174" s="3"/>
      <c r="I174" s="3"/>
      <c r="J174" s="3"/>
      <c r="K174" s="3"/>
      <c r="L174" s="3"/>
      <c r="M174" s="3"/>
      <c r="N174" s="3"/>
      <c r="O174" s="3"/>
      <c r="P174" s="3"/>
      <c r="Q174" s="3"/>
      <c r="R174" s="3"/>
      <c r="S174" s="3"/>
      <c r="T174" s="3"/>
      <c r="U174" s="3"/>
      <c r="V174" s="3"/>
      <c r="W174" s="3"/>
      <c r="X174" s="3"/>
    </row>
    <row r="175" spans="1:24">
      <c r="A175" s="1"/>
      <c r="B175" s="2"/>
      <c r="C175" s="2"/>
      <c r="D175" s="2"/>
      <c r="E175" s="2"/>
      <c r="F175" s="2"/>
      <c r="G175" s="3"/>
      <c r="H175" s="3"/>
      <c r="I175" s="3"/>
      <c r="J175" s="3"/>
      <c r="K175" s="3"/>
      <c r="L175" s="3"/>
      <c r="M175" s="3"/>
      <c r="N175" s="3"/>
      <c r="O175" s="3"/>
      <c r="P175" s="3"/>
      <c r="Q175" s="3"/>
      <c r="R175" s="3"/>
      <c r="S175" s="3"/>
      <c r="T175" s="3"/>
      <c r="U175" s="3"/>
      <c r="V175" s="3"/>
      <c r="W175" s="3"/>
      <c r="X175" s="3"/>
    </row>
    <row r="176" spans="1:24">
      <c r="A176" s="1"/>
      <c r="B176" s="2"/>
      <c r="C176" s="2"/>
      <c r="D176" s="2"/>
      <c r="E176" s="2"/>
      <c r="F176" s="2"/>
      <c r="G176" s="3"/>
      <c r="H176" s="3"/>
      <c r="I176" s="3"/>
      <c r="J176" s="3"/>
      <c r="K176" s="3"/>
      <c r="L176" s="3"/>
      <c r="M176" s="3"/>
      <c r="N176" s="3"/>
      <c r="O176" s="3"/>
      <c r="P176" s="3"/>
      <c r="Q176" s="3"/>
      <c r="R176" s="3"/>
      <c r="S176" s="3"/>
      <c r="T176" s="3"/>
      <c r="U176" s="3"/>
      <c r="V176" s="3"/>
      <c r="W176" s="3"/>
      <c r="X176" s="3"/>
    </row>
    <row r="177" spans="1:24">
      <c r="A177" s="1"/>
      <c r="B177" s="2"/>
      <c r="C177" s="2"/>
      <c r="D177" s="2"/>
      <c r="E177" s="2"/>
      <c r="F177" s="2"/>
      <c r="G177" s="3"/>
      <c r="H177" s="3"/>
      <c r="I177" s="3"/>
      <c r="J177" s="3"/>
      <c r="K177" s="3"/>
      <c r="L177" s="3"/>
      <c r="M177" s="3"/>
      <c r="N177" s="3"/>
      <c r="O177" s="3"/>
      <c r="P177" s="3"/>
      <c r="Q177" s="3"/>
      <c r="R177" s="3"/>
      <c r="S177" s="3"/>
      <c r="T177" s="3"/>
      <c r="U177" s="3"/>
      <c r="V177" s="3"/>
      <c r="W177" s="3"/>
      <c r="X177" s="3"/>
    </row>
    <row r="178" spans="1:24">
      <c r="A178" s="1"/>
      <c r="B178" s="2"/>
      <c r="C178" s="2"/>
      <c r="D178" s="2"/>
      <c r="E178" s="2"/>
      <c r="F178" s="2"/>
      <c r="G178" s="3"/>
      <c r="H178" s="3"/>
      <c r="I178" s="3"/>
      <c r="J178" s="3"/>
      <c r="K178" s="3"/>
      <c r="L178" s="3"/>
      <c r="M178" s="3"/>
      <c r="N178" s="3"/>
      <c r="O178" s="3"/>
      <c r="P178" s="3"/>
      <c r="Q178" s="3"/>
      <c r="R178" s="3"/>
      <c r="S178" s="3"/>
      <c r="T178" s="3"/>
      <c r="U178" s="3"/>
      <c r="V178" s="3"/>
      <c r="W178" s="3"/>
      <c r="X178" s="3"/>
    </row>
    <row r="179" spans="1:24">
      <c r="A179" s="1"/>
      <c r="B179" s="2"/>
      <c r="C179" s="2"/>
      <c r="D179" s="2"/>
      <c r="E179" s="2"/>
      <c r="F179" s="2"/>
      <c r="G179" s="3"/>
      <c r="H179" s="3"/>
      <c r="I179" s="3"/>
      <c r="J179" s="3"/>
      <c r="K179" s="3"/>
      <c r="L179" s="3"/>
      <c r="M179" s="3"/>
      <c r="N179" s="3"/>
      <c r="O179" s="3"/>
      <c r="P179" s="3"/>
      <c r="Q179" s="3"/>
      <c r="R179" s="3"/>
      <c r="S179" s="3"/>
      <c r="T179" s="3"/>
      <c r="U179" s="3"/>
      <c r="V179" s="3"/>
      <c r="W179" s="3"/>
      <c r="X179" s="3"/>
    </row>
    <row r="180" spans="1:24">
      <c r="A180" s="1"/>
      <c r="B180" s="2"/>
      <c r="C180" s="2"/>
      <c r="D180" s="2"/>
      <c r="E180" s="2"/>
      <c r="F180" s="2"/>
      <c r="G180" s="3"/>
      <c r="H180" s="3"/>
      <c r="I180" s="3"/>
      <c r="J180" s="3"/>
      <c r="K180" s="3"/>
      <c r="L180" s="3"/>
      <c r="M180" s="3"/>
      <c r="N180" s="3"/>
      <c r="O180" s="3"/>
      <c r="P180" s="3"/>
      <c r="Q180" s="3"/>
      <c r="R180" s="3"/>
      <c r="S180" s="3"/>
      <c r="T180" s="3"/>
      <c r="U180" s="3"/>
      <c r="V180" s="3"/>
      <c r="W180" s="3"/>
      <c r="X180" s="3"/>
    </row>
    <row r="181" spans="1:24">
      <c r="A181" s="1"/>
      <c r="B181" s="2"/>
      <c r="C181" s="2"/>
      <c r="D181" s="2"/>
      <c r="E181" s="2"/>
      <c r="F181" s="2"/>
      <c r="G181" s="3"/>
      <c r="H181" s="3"/>
      <c r="I181" s="3"/>
      <c r="J181" s="3"/>
      <c r="K181" s="3"/>
      <c r="L181" s="3"/>
      <c r="M181" s="3"/>
      <c r="N181" s="3"/>
      <c r="O181" s="3"/>
      <c r="P181" s="3"/>
      <c r="Q181" s="3"/>
      <c r="R181" s="3"/>
      <c r="S181" s="3"/>
      <c r="T181" s="3"/>
      <c r="U181" s="3"/>
      <c r="V181" s="3"/>
      <c r="W181" s="3"/>
      <c r="X181" s="3"/>
    </row>
    <row r="182" spans="1:24">
      <c r="A182" s="1"/>
      <c r="B182" s="2"/>
      <c r="C182" s="2"/>
      <c r="D182" s="2"/>
      <c r="E182" s="2"/>
      <c r="F182" s="2"/>
      <c r="G182" s="3"/>
      <c r="H182" s="3"/>
      <c r="I182" s="3"/>
      <c r="J182" s="3"/>
      <c r="K182" s="3"/>
      <c r="L182" s="3"/>
      <c r="M182" s="3"/>
      <c r="N182" s="3"/>
      <c r="O182" s="3"/>
      <c r="P182" s="3"/>
      <c r="Q182" s="3"/>
      <c r="R182" s="3"/>
      <c r="S182" s="3"/>
      <c r="T182" s="3"/>
      <c r="U182" s="3"/>
      <c r="V182" s="3"/>
      <c r="W182" s="3"/>
      <c r="X182" s="3"/>
    </row>
    <row r="183" spans="1:24">
      <c r="A183" s="1"/>
      <c r="B183" s="2"/>
      <c r="C183" s="2"/>
      <c r="D183" s="2"/>
      <c r="E183" s="2"/>
      <c r="F183" s="2"/>
      <c r="G183" s="3"/>
      <c r="H183" s="3"/>
      <c r="I183" s="3"/>
      <c r="J183" s="3"/>
      <c r="K183" s="3"/>
      <c r="L183" s="3"/>
      <c r="M183" s="3"/>
      <c r="N183" s="3"/>
      <c r="O183" s="3"/>
      <c r="P183" s="3"/>
      <c r="Q183" s="3"/>
      <c r="R183" s="3"/>
      <c r="S183" s="3"/>
      <c r="T183" s="3"/>
      <c r="U183" s="3"/>
      <c r="V183" s="3"/>
      <c r="W183" s="3"/>
      <c r="X183" s="3"/>
    </row>
    <row r="184" spans="1:24">
      <c r="A184" s="1"/>
      <c r="B184" s="2"/>
      <c r="C184" s="2"/>
      <c r="D184" s="2"/>
      <c r="E184" s="2"/>
      <c r="F184" s="2"/>
      <c r="G184" s="3"/>
      <c r="H184" s="3"/>
      <c r="I184" s="3"/>
      <c r="J184" s="3"/>
      <c r="K184" s="3"/>
      <c r="L184" s="3"/>
      <c r="M184" s="3"/>
      <c r="N184" s="3"/>
      <c r="O184" s="3"/>
      <c r="P184" s="3"/>
      <c r="Q184" s="3"/>
      <c r="R184" s="3"/>
      <c r="S184" s="3"/>
      <c r="T184" s="3"/>
      <c r="U184" s="3"/>
      <c r="V184" s="3"/>
      <c r="W184" s="3"/>
      <c r="X184" s="3"/>
    </row>
    <row r="185" spans="1:24">
      <c r="A185" s="1"/>
      <c r="B185" s="2"/>
      <c r="C185" s="2"/>
      <c r="D185" s="2"/>
      <c r="E185" s="2"/>
      <c r="F185" s="2"/>
      <c r="G185" s="3"/>
      <c r="H185" s="3"/>
      <c r="I185" s="3"/>
      <c r="J185" s="3"/>
      <c r="K185" s="3"/>
      <c r="L185" s="3"/>
      <c r="M185" s="3"/>
      <c r="N185" s="3"/>
      <c r="O185" s="3"/>
      <c r="P185" s="3"/>
      <c r="Q185" s="3"/>
      <c r="R185" s="3"/>
      <c r="S185" s="3"/>
      <c r="T185" s="3"/>
      <c r="U185" s="3"/>
      <c r="V185" s="3"/>
      <c r="W185" s="3"/>
      <c r="X185" s="3"/>
    </row>
    <row r="186" spans="1:24">
      <c r="A186" s="1"/>
      <c r="B186" s="2"/>
      <c r="C186" s="2"/>
      <c r="D186" s="2"/>
      <c r="E186" s="2"/>
      <c r="F186" s="2"/>
      <c r="G186" s="3"/>
      <c r="H186" s="3"/>
      <c r="I186" s="3"/>
      <c r="J186" s="3"/>
      <c r="K186" s="3"/>
      <c r="L186" s="3"/>
      <c r="M186" s="3"/>
      <c r="N186" s="3"/>
      <c r="O186" s="3"/>
      <c r="P186" s="3"/>
      <c r="Q186" s="3"/>
      <c r="R186" s="3"/>
      <c r="S186" s="3"/>
      <c r="T186" s="3"/>
      <c r="U186" s="3"/>
      <c r="V186" s="3"/>
      <c r="W186" s="3"/>
      <c r="X186" s="3"/>
    </row>
    <row r="187" spans="1:24">
      <c r="A187" s="1"/>
      <c r="B187" s="2"/>
      <c r="C187" s="2"/>
      <c r="D187" s="2"/>
      <c r="E187" s="2"/>
      <c r="F187" s="2"/>
      <c r="G187" s="3"/>
      <c r="H187" s="3"/>
      <c r="I187" s="3"/>
      <c r="J187" s="3"/>
      <c r="K187" s="3"/>
      <c r="L187" s="3"/>
      <c r="M187" s="3"/>
      <c r="N187" s="3"/>
      <c r="O187" s="3"/>
      <c r="P187" s="3"/>
      <c r="Q187" s="3"/>
      <c r="R187" s="3"/>
      <c r="S187" s="3"/>
      <c r="T187" s="3"/>
      <c r="U187" s="3"/>
      <c r="V187" s="3"/>
      <c r="W187" s="3"/>
      <c r="X187" s="3"/>
    </row>
    <row r="188" spans="1:24">
      <c r="A188" s="1"/>
      <c r="B188" s="2"/>
      <c r="C188" s="2"/>
      <c r="D188" s="2"/>
      <c r="E188" s="2"/>
      <c r="F188" s="2"/>
      <c r="G188" s="3"/>
      <c r="H188" s="3"/>
      <c r="I188" s="3"/>
      <c r="J188" s="3"/>
      <c r="K188" s="3"/>
      <c r="L188" s="3"/>
      <c r="M188" s="3"/>
      <c r="N188" s="3"/>
      <c r="O188" s="3"/>
      <c r="P188" s="3"/>
      <c r="Q188" s="3"/>
      <c r="R188" s="3"/>
      <c r="S188" s="3"/>
      <c r="T188" s="3"/>
      <c r="U188" s="3"/>
      <c r="V188" s="3"/>
      <c r="W188" s="3"/>
      <c r="X188" s="3"/>
    </row>
    <row r="189" spans="1:24">
      <c r="A189" s="1"/>
      <c r="B189" s="2"/>
      <c r="C189" s="2"/>
      <c r="D189" s="2"/>
      <c r="E189" s="2"/>
      <c r="F189" s="2"/>
      <c r="G189" s="3"/>
      <c r="H189" s="3"/>
      <c r="I189" s="3"/>
      <c r="J189" s="3"/>
      <c r="K189" s="3"/>
      <c r="L189" s="3"/>
      <c r="M189" s="3"/>
      <c r="N189" s="3"/>
      <c r="O189" s="3"/>
      <c r="P189" s="3"/>
      <c r="Q189" s="3"/>
      <c r="R189" s="3"/>
      <c r="S189" s="3"/>
      <c r="T189" s="3"/>
      <c r="U189" s="3"/>
      <c r="V189" s="3"/>
      <c r="W189" s="3"/>
      <c r="X189" s="3"/>
    </row>
    <row r="190" spans="1:24">
      <c r="A190" s="1"/>
      <c r="B190" s="2"/>
      <c r="C190" s="2"/>
      <c r="D190" s="2"/>
      <c r="E190" s="2"/>
      <c r="F190" s="2"/>
      <c r="G190" s="3"/>
      <c r="H190" s="3"/>
      <c r="I190" s="3"/>
      <c r="J190" s="3"/>
      <c r="K190" s="3"/>
      <c r="L190" s="3"/>
      <c r="M190" s="3"/>
      <c r="N190" s="3"/>
      <c r="O190" s="3"/>
      <c r="P190" s="3"/>
      <c r="Q190" s="3"/>
      <c r="R190" s="3"/>
      <c r="S190" s="3"/>
      <c r="T190" s="3"/>
      <c r="U190" s="3"/>
      <c r="V190" s="3"/>
      <c r="W190" s="3"/>
      <c r="X190" s="3"/>
    </row>
    <row r="191" spans="1:24">
      <c r="A191" s="1"/>
      <c r="B191" s="2"/>
      <c r="C191" s="2"/>
      <c r="D191" s="2"/>
      <c r="E191" s="2"/>
      <c r="F191" s="2"/>
      <c r="G191" s="3"/>
      <c r="H191" s="3"/>
      <c r="I191" s="3"/>
      <c r="J191" s="3"/>
      <c r="K191" s="3"/>
      <c r="L191" s="3"/>
      <c r="M191" s="3"/>
      <c r="N191" s="3"/>
      <c r="O191" s="3"/>
      <c r="P191" s="3"/>
      <c r="Q191" s="3"/>
      <c r="R191" s="3"/>
      <c r="S191" s="3"/>
      <c r="T191" s="3"/>
      <c r="U191" s="3"/>
      <c r="V191" s="3"/>
      <c r="W191" s="3"/>
      <c r="X191" s="3"/>
    </row>
    <row r="192" spans="1:24">
      <c r="A192" s="1"/>
      <c r="B192" s="2"/>
      <c r="C192" s="2"/>
      <c r="D192" s="2"/>
      <c r="E192" s="2"/>
      <c r="F192" s="2"/>
      <c r="G192" s="3"/>
      <c r="H192" s="3"/>
      <c r="I192" s="3"/>
      <c r="J192" s="3"/>
      <c r="K192" s="3"/>
      <c r="L192" s="3"/>
      <c r="M192" s="3"/>
      <c r="N192" s="3"/>
      <c r="O192" s="3"/>
      <c r="P192" s="3"/>
      <c r="Q192" s="3"/>
      <c r="R192" s="3"/>
      <c r="S192" s="3"/>
      <c r="T192" s="3"/>
      <c r="U192" s="3"/>
      <c r="V192" s="3"/>
      <c r="W192" s="3"/>
      <c r="X192" s="3"/>
    </row>
    <row r="193" spans="1:24">
      <c r="A193" s="1"/>
      <c r="B193" s="2"/>
      <c r="C193" s="2"/>
      <c r="D193" s="2"/>
      <c r="E193" s="2"/>
      <c r="F193" s="2"/>
      <c r="G193" s="3"/>
      <c r="H193" s="3"/>
      <c r="I193" s="3"/>
      <c r="J193" s="3"/>
      <c r="K193" s="3"/>
      <c r="L193" s="3"/>
      <c r="M193" s="3"/>
      <c r="N193" s="3"/>
      <c r="O193" s="3"/>
      <c r="P193" s="3"/>
      <c r="Q193" s="3"/>
      <c r="R193" s="3"/>
      <c r="S193" s="3"/>
      <c r="T193" s="3"/>
      <c r="U193" s="3"/>
      <c r="V193" s="3"/>
      <c r="W193" s="3"/>
      <c r="X193" s="3"/>
    </row>
    <row r="194" spans="1:24">
      <c r="A194" s="1"/>
      <c r="B194" s="2"/>
      <c r="C194" s="2"/>
      <c r="D194" s="2"/>
      <c r="E194" s="2"/>
      <c r="F194" s="2"/>
      <c r="G194" s="3"/>
      <c r="H194" s="3"/>
      <c r="I194" s="3"/>
      <c r="J194" s="3"/>
      <c r="K194" s="3"/>
      <c r="L194" s="3"/>
      <c r="M194" s="3"/>
      <c r="N194" s="3"/>
      <c r="O194" s="3"/>
      <c r="P194" s="3"/>
      <c r="Q194" s="3"/>
      <c r="R194" s="3"/>
      <c r="S194" s="3"/>
      <c r="T194" s="3"/>
      <c r="U194" s="3"/>
      <c r="V194" s="3"/>
      <c r="W194" s="3"/>
      <c r="X194" s="3"/>
    </row>
    <row r="195" spans="1:24">
      <c r="A195" s="1"/>
      <c r="B195" s="2"/>
      <c r="C195" s="2"/>
      <c r="D195" s="2"/>
      <c r="E195" s="2"/>
      <c r="F195" s="2"/>
      <c r="G195" s="3"/>
      <c r="H195" s="3"/>
      <c r="I195" s="3"/>
      <c r="J195" s="3"/>
      <c r="K195" s="3"/>
      <c r="L195" s="3"/>
      <c r="M195" s="3"/>
      <c r="N195" s="3"/>
      <c r="O195" s="3"/>
      <c r="P195" s="3"/>
      <c r="Q195" s="3"/>
      <c r="R195" s="3"/>
      <c r="S195" s="3"/>
      <c r="T195" s="3"/>
      <c r="U195" s="3"/>
      <c r="V195" s="3"/>
      <c r="W195" s="3"/>
      <c r="X195" s="3"/>
    </row>
    <row r="196" spans="1:24">
      <c r="A196" s="1"/>
      <c r="B196" s="2"/>
      <c r="C196" s="2"/>
      <c r="D196" s="2"/>
      <c r="E196" s="2"/>
      <c r="F196" s="2"/>
      <c r="G196" s="3"/>
      <c r="H196" s="3"/>
      <c r="I196" s="3"/>
      <c r="J196" s="3"/>
      <c r="K196" s="3"/>
      <c r="L196" s="3"/>
      <c r="M196" s="3"/>
      <c r="N196" s="3"/>
      <c r="O196" s="3"/>
      <c r="P196" s="3"/>
      <c r="Q196" s="3"/>
      <c r="R196" s="3"/>
      <c r="S196" s="3"/>
      <c r="T196" s="3"/>
      <c r="U196" s="3"/>
      <c r="V196" s="3"/>
      <c r="W196" s="3"/>
      <c r="X196" s="3"/>
    </row>
    <row r="197" spans="1:24">
      <c r="A197" s="1"/>
      <c r="B197" s="2"/>
      <c r="C197" s="2"/>
      <c r="D197" s="2"/>
      <c r="E197" s="2"/>
      <c r="F197" s="2"/>
      <c r="G197" s="3"/>
      <c r="H197" s="3"/>
      <c r="I197" s="3"/>
      <c r="J197" s="3"/>
      <c r="K197" s="3"/>
      <c r="L197" s="3"/>
      <c r="M197" s="3"/>
      <c r="N197" s="3"/>
      <c r="O197" s="3"/>
      <c r="P197" s="3"/>
      <c r="Q197" s="3"/>
      <c r="R197" s="3"/>
      <c r="S197" s="3"/>
      <c r="T197" s="3"/>
      <c r="U197" s="3"/>
      <c r="V197" s="3"/>
      <c r="W197" s="3"/>
      <c r="X197" s="3"/>
    </row>
    <row r="198" spans="1:24">
      <c r="A198" s="1"/>
      <c r="B198" s="2"/>
      <c r="C198" s="2"/>
      <c r="D198" s="2"/>
      <c r="E198" s="2"/>
      <c r="F198" s="2"/>
      <c r="G198" s="3"/>
      <c r="H198" s="3"/>
      <c r="I198" s="3"/>
      <c r="J198" s="3"/>
      <c r="K198" s="3"/>
      <c r="L198" s="3"/>
      <c r="M198" s="3"/>
      <c r="N198" s="3"/>
      <c r="O198" s="3"/>
      <c r="P198" s="3"/>
      <c r="Q198" s="3"/>
      <c r="R198" s="3"/>
      <c r="S198" s="3"/>
      <c r="T198" s="3"/>
      <c r="U198" s="3"/>
      <c r="V198" s="3"/>
      <c r="W198" s="3"/>
      <c r="X198" s="3"/>
    </row>
    <row r="199" spans="1:24">
      <c r="A199" s="1"/>
      <c r="B199" s="2"/>
      <c r="C199" s="2"/>
      <c r="D199" s="2"/>
      <c r="E199" s="2"/>
      <c r="F199" s="2"/>
      <c r="G199" s="3"/>
      <c r="H199" s="3"/>
      <c r="I199" s="3"/>
      <c r="J199" s="3"/>
      <c r="K199" s="3"/>
      <c r="L199" s="3"/>
      <c r="M199" s="3"/>
      <c r="N199" s="3"/>
      <c r="O199" s="3"/>
      <c r="P199" s="3"/>
      <c r="Q199" s="3"/>
      <c r="R199" s="3"/>
      <c r="S199" s="3"/>
      <c r="T199" s="3"/>
      <c r="U199" s="3"/>
      <c r="V199" s="3"/>
      <c r="W199" s="3"/>
      <c r="X199" s="3"/>
    </row>
    <row r="200" spans="1:24">
      <c r="A200" s="1"/>
      <c r="B200" s="2"/>
      <c r="C200" s="2"/>
      <c r="D200" s="2"/>
      <c r="E200" s="2"/>
      <c r="F200" s="2"/>
      <c r="G200" s="3"/>
      <c r="H200" s="3"/>
      <c r="I200" s="3"/>
      <c r="J200" s="3"/>
      <c r="K200" s="3"/>
      <c r="L200" s="3"/>
      <c r="M200" s="3"/>
      <c r="N200" s="3"/>
      <c r="O200" s="3"/>
      <c r="P200" s="3"/>
      <c r="Q200" s="3"/>
      <c r="R200" s="3"/>
      <c r="S200" s="3"/>
      <c r="T200" s="3"/>
      <c r="U200" s="3"/>
      <c r="V200" s="3"/>
      <c r="W200" s="3"/>
      <c r="X200" s="3"/>
    </row>
    <row r="201" spans="1:24">
      <c r="A201" s="1"/>
      <c r="B201" s="2"/>
      <c r="C201" s="2"/>
      <c r="D201" s="2"/>
      <c r="E201" s="2"/>
      <c r="F201" s="2"/>
      <c r="G201" s="3"/>
      <c r="H201" s="3"/>
      <c r="I201" s="3"/>
      <c r="J201" s="3"/>
      <c r="K201" s="3"/>
      <c r="L201" s="3"/>
      <c r="M201" s="3"/>
      <c r="N201" s="3"/>
      <c r="O201" s="3"/>
      <c r="P201" s="3"/>
      <c r="Q201" s="3"/>
      <c r="R201" s="3"/>
      <c r="S201" s="3"/>
      <c r="T201" s="3"/>
      <c r="U201" s="3"/>
      <c r="V201" s="3"/>
      <c r="W201" s="3"/>
      <c r="X201" s="3"/>
    </row>
    <row r="202" spans="1:24">
      <c r="A202" s="1"/>
      <c r="B202" s="2"/>
      <c r="C202" s="2"/>
      <c r="D202" s="2"/>
      <c r="E202" s="2"/>
      <c r="F202" s="2"/>
      <c r="G202" s="3"/>
      <c r="H202" s="3"/>
      <c r="I202" s="3"/>
      <c r="J202" s="3"/>
      <c r="K202" s="3"/>
      <c r="L202" s="3"/>
      <c r="M202" s="3"/>
      <c r="N202" s="3"/>
      <c r="O202" s="3"/>
      <c r="P202" s="3"/>
      <c r="Q202" s="3"/>
      <c r="R202" s="3"/>
      <c r="S202" s="3"/>
      <c r="T202" s="3"/>
      <c r="U202" s="3"/>
      <c r="V202" s="3"/>
      <c r="W202" s="3"/>
      <c r="X202" s="3"/>
    </row>
    <row r="203" spans="1:24">
      <c r="A203" s="1"/>
      <c r="B203" s="2"/>
      <c r="C203" s="2"/>
      <c r="D203" s="2"/>
      <c r="E203" s="2"/>
      <c r="F203" s="2"/>
      <c r="G203" s="3"/>
      <c r="H203" s="3"/>
      <c r="I203" s="3"/>
      <c r="J203" s="3"/>
      <c r="K203" s="3"/>
      <c r="L203" s="3"/>
      <c r="M203" s="3"/>
      <c r="N203" s="3"/>
      <c r="O203" s="3"/>
      <c r="P203" s="3"/>
      <c r="Q203" s="3"/>
      <c r="R203" s="3"/>
      <c r="S203" s="3"/>
      <c r="T203" s="3"/>
      <c r="U203" s="3"/>
      <c r="V203" s="3"/>
      <c r="W203" s="3"/>
      <c r="X203" s="3"/>
    </row>
    <row r="204" spans="1:24">
      <c r="A204" s="1"/>
      <c r="B204" s="2"/>
      <c r="C204" s="2"/>
      <c r="D204" s="2"/>
      <c r="E204" s="2"/>
      <c r="F204" s="2"/>
      <c r="G204" s="3"/>
      <c r="H204" s="3"/>
      <c r="I204" s="3"/>
      <c r="J204" s="3"/>
      <c r="K204" s="3"/>
      <c r="L204" s="3"/>
      <c r="M204" s="3"/>
      <c r="N204" s="3"/>
      <c r="O204" s="3"/>
      <c r="P204" s="3"/>
      <c r="Q204" s="3"/>
      <c r="R204" s="3"/>
      <c r="S204" s="3"/>
      <c r="T204" s="3"/>
      <c r="U204" s="3"/>
      <c r="V204" s="3"/>
      <c r="W204" s="3"/>
      <c r="X204" s="3"/>
    </row>
    <row r="205" spans="1:24">
      <c r="A205" s="1"/>
      <c r="B205" s="2"/>
      <c r="C205" s="2"/>
      <c r="D205" s="2"/>
      <c r="E205" s="2"/>
      <c r="F205" s="2"/>
      <c r="G205" s="3"/>
      <c r="H205" s="3"/>
      <c r="I205" s="3"/>
      <c r="J205" s="3"/>
      <c r="K205" s="3"/>
      <c r="L205" s="3"/>
      <c r="M205" s="3"/>
      <c r="N205" s="3"/>
      <c r="O205" s="3"/>
      <c r="P205" s="3"/>
      <c r="Q205" s="3"/>
      <c r="R205" s="3"/>
      <c r="S205" s="3"/>
      <c r="T205" s="3"/>
      <c r="U205" s="3"/>
      <c r="V205" s="3"/>
      <c r="W205" s="3"/>
      <c r="X205" s="3"/>
    </row>
    <row r="206" spans="1:24">
      <c r="A206" s="1"/>
      <c r="B206" s="2"/>
      <c r="C206" s="2"/>
      <c r="D206" s="2"/>
      <c r="E206" s="2"/>
      <c r="F206" s="2"/>
      <c r="G206" s="3"/>
      <c r="H206" s="3"/>
      <c r="I206" s="3"/>
      <c r="J206" s="3"/>
      <c r="K206" s="3"/>
      <c r="L206" s="3"/>
      <c r="M206" s="3"/>
      <c r="N206" s="3"/>
      <c r="O206" s="3"/>
      <c r="P206" s="3"/>
      <c r="Q206" s="3"/>
      <c r="R206" s="3"/>
      <c r="S206" s="3"/>
      <c r="T206" s="3"/>
      <c r="U206" s="3"/>
      <c r="V206" s="3"/>
      <c r="W206" s="3"/>
      <c r="X206" s="3"/>
    </row>
    <row r="207" spans="1:24">
      <c r="A207" s="1"/>
      <c r="B207" s="2"/>
      <c r="C207" s="2"/>
      <c r="D207" s="2"/>
      <c r="E207" s="2"/>
      <c r="F207" s="2"/>
      <c r="G207" s="3"/>
      <c r="H207" s="3"/>
      <c r="I207" s="3"/>
      <c r="J207" s="3"/>
      <c r="K207" s="3"/>
      <c r="L207" s="3"/>
      <c r="M207" s="3"/>
      <c r="N207" s="3"/>
      <c r="O207" s="3"/>
      <c r="P207" s="3"/>
      <c r="Q207" s="3"/>
      <c r="R207" s="3"/>
      <c r="S207" s="3"/>
      <c r="T207" s="3"/>
      <c r="U207" s="3"/>
      <c r="V207" s="3"/>
      <c r="W207" s="3"/>
      <c r="X207" s="3"/>
    </row>
    <row r="208" spans="1:24">
      <c r="A208" s="1"/>
      <c r="B208" s="2"/>
      <c r="C208" s="2"/>
      <c r="D208" s="2"/>
      <c r="E208" s="2"/>
      <c r="F208" s="2"/>
      <c r="G208" s="3"/>
      <c r="H208" s="3"/>
      <c r="I208" s="3"/>
      <c r="J208" s="3"/>
      <c r="K208" s="3"/>
      <c r="L208" s="3"/>
      <c r="M208" s="3"/>
      <c r="N208" s="3"/>
      <c r="O208" s="3"/>
      <c r="P208" s="3"/>
      <c r="Q208" s="3"/>
      <c r="R208" s="3"/>
      <c r="S208" s="3"/>
      <c r="T208" s="3"/>
      <c r="U208" s="3"/>
      <c r="V208" s="3"/>
      <c r="W208" s="3"/>
      <c r="X208" s="3"/>
    </row>
    <row r="209" spans="1:24">
      <c r="A209" s="1"/>
      <c r="B209" s="2"/>
      <c r="C209" s="2"/>
      <c r="D209" s="2"/>
      <c r="E209" s="2"/>
      <c r="F209" s="2"/>
      <c r="G209" s="3"/>
      <c r="H209" s="3"/>
      <c r="I209" s="3"/>
      <c r="J209" s="3"/>
      <c r="K209" s="3"/>
      <c r="L209" s="3"/>
      <c r="M209" s="3"/>
      <c r="N209" s="3"/>
      <c r="O209" s="3"/>
      <c r="P209" s="3"/>
      <c r="Q209" s="3"/>
      <c r="R209" s="3"/>
      <c r="S209" s="3"/>
      <c r="T209" s="3"/>
      <c r="U209" s="3"/>
      <c r="V209" s="3"/>
      <c r="W209" s="3"/>
      <c r="X209" s="3"/>
    </row>
    <row r="210" spans="1:24">
      <c r="A210" s="1"/>
      <c r="B210" s="2"/>
      <c r="C210" s="2"/>
      <c r="D210" s="2"/>
      <c r="E210" s="2"/>
      <c r="F210" s="2"/>
      <c r="G210" s="3"/>
      <c r="H210" s="3"/>
      <c r="I210" s="3"/>
      <c r="J210" s="3"/>
      <c r="K210" s="3"/>
      <c r="L210" s="3"/>
      <c r="M210" s="3"/>
      <c r="N210" s="3"/>
      <c r="O210" s="3"/>
      <c r="P210" s="3"/>
      <c r="Q210" s="3"/>
      <c r="R210" s="3"/>
      <c r="S210" s="3"/>
      <c r="T210" s="3"/>
      <c r="U210" s="3"/>
      <c r="V210" s="3"/>
      <c r="W210" s="3"/>
      <c r="X210" s="3"/>
    </row>
    <row r="211" spans="1:24">
      <c r="A211" s="1"/>
      <c r="B211" s="2"/>
      <c r="C211" s="2"/>
      <c r="D211" s="2"/>
      <c r="E211" s="2"/>
      <c r="F211" s="2"/>
      <c r="G211" s="3"/>
      <c r="H211" s="3"/>
      <c r="I211" s="3"/>
      <c r="J211" s="3"/>
      <c r="K211" s="3"/>
      <c r="L211" s="3"/>
      <c r="M211" s="3"/>
      <c r="N211" s="3"/>
      <c r="O211" s="3"/>
      <c r="P211" s="3"/>
      <c r="Q211" s="3"/>
      <c r="R211" s="3"/>
      <c r="S211" s="3"/>
      <c r="T211" s="3"/>
      <c r="U211" s="3"/>
      <c r="V211" s="3"/>
      <c r="W211" s="3"/>
      <c r="X211" s="3"/>
    </row>
    <row r="212" spans="1:24">
      <c r="A212" s="1"/>
      <c r="B212" s="2"/>
      <c r="C212" s="2"/>
      <c r="D212" s="2"/>
      <c r="E212" s="2"/>
      <c r="F212" s="2"/>
      <c r="G212" s="3"/>
      <c r="H212" s="3"/>
      <c r="I212" s="3"/>
      <c r="J212" s="3"/>
      <c r="K212" s="3"/>
      <c r="L212" s="3"/>
      <c r="M212" s="3"/>
      <c r="N212" s="3"/>
      <c r="O212" s="3"/>
      <c r="P212" s="3"/>
      <c r="Q212" s="3"/>
      <c r="R212" s="3"/>
      <c r="S212" s="3"/>
      <c r="T212" s="3"/>
      <c r="U212" s="3"/>
      <c r="V212" s="3"/>
      <c r="W212" s="3"/>
      <c r="X212" s="3"/>
    </row>
    <row r="213" spans="1:24">
      <c r="A213" s="1"/>
      <c r="B213" s="2"/>
      <c r="C213" s="2"/>
      <c r="D213" s="2"/>
      <c r="E213" s="2"/>
      <c r="F213" s="2"/>
      <c r="G213" s="3"/>
      <c r="H213" s="3"/>
      <c r="I213" s="3"/>
      <c r="J213" s="3"/>
      <c r="K213" s="3"/>
      <c r="L213" s="3"/>
      <c r="M213" s="3"/>
      <c r="N213" s="3"/>
      <c r="O213" s="3"/>
      <c r="P213" s="3"/>
      <c r="Q213" s="3"/>
      <c r="R213" s="3"/>
      <c r="S213" s="3"/>
      <c r="T213" s="3"/>
      <c r="U213" s="3"/>
      <c r="V213" s="3"/>
      <c r="W213" s="3"/>
      <c r="X213" s="3"/>
    </row>
    <row r="214" spans="1:24">
      <c r="A214" s="1"/>
      <c r="B214" s="2"/>
      <c r="C214" s="2"/>
      <c r="D214" s="2"/>
      <c r="E214" s="2"/>
      <c r="F214" s="2"/>
      <c r="G214" s="3"/>
      <c r="H214" s="3"/>
      <c r="I214" s="3"/>
      <c r="J214" s="3"/>
      <c r="K214" s="3"/>
      <c r="L214" s="3"/>
      <c r="M214" s="3"/>
      <c r="N214" s="3"/>
      <c r="O214" s="3"/>
      <c r="P214" s="3"/>
      <c r="Q214" s="3"/>
      <c r="R214" s="3"/>
      <c r="S214" s="3"/>
      <c r="T214" s="3"/>
      <c r="U214" s="3"/>
      <c r="V214" s="3"/>
      <c r="W214" s="3"/>
      <c r="X214" s="3"/>
    </row>
    <row r="215" spans="1:24">
      <c r="A215" s="1"/>
      <c r="B215" s="2"/>
      <c r="C215" s="2"/>
      <c r="D215" s="2"/>
      <c r="E215" s="2"/>
      <c r="F215" s="2"/>
      <c r="G215" s="3"/>
      <c r="H215" s="3"/>
      <c r="I215" s="3"/>
      <c r="J215" s="3"/>
      <c r="K215" s="3"/>
      <c r="L215" s="3"/>
      <c r="M215" s="3"/>
      <c r="N215" s="3"/>
      <c r="O215" s="3"/>
      <c r="P215" s="3"/>
      <c r="Q215" s="3"/>
      <c r="R215" s="3"/>
      <c r="S215" s="3"/>
      <c r="T215" s="3"/>
      <c r="U215" s="3"/>
      <c r="V215" s="3"/>
      <c r="W215" s="3"/>
      <c r="X215" s="3"/>
    </row>
    <row r="216" spans="1:24">
      <c r="A216" s="1"/>
      <c r="B216" s="2"/>
      <c r="C216" s="2"/>
      <c r="D216" s="2"/>
      <c r="E216" s="2"/>
      <c r="F216" s="2"/>
      <c r="G216" s="3"/>
      <c r="H216" s="3"/>
      <c r="I216" s="3"/>
      <c r="J216" s="3"/>
      <c r="K216" s="3"/>
      <c r="L216" s="3"/>
      <c r="M216" s="3"/>
      <c r="N216" s="3"/>
      <c r="O216" s="3"/>
      <c r="P216" s="3"/>
      <c r="Q216" s="3"/>
      <c r="R216" s="3"/>
      <c r="S216" s="3"/>
      <c r="T216" s="3"/>
      <c r="U216" s="3"/>
      <c r="V216" s="3"/>
      <c r="W216" s="3"/>
      <c r="X216" s="3"/>
    </row>
    <row r="217" spans="1:24">
      <c r="A217" s="1"/>
      <c r="B217" s="2"/>
      <c r="C217" s="2"/>
      <c r="D217" s="2"/>
      <c r="E217" s="2"/>
      <c r="F217" s="2"/>
      <c r="G217" s="3"/>
      <c r="H217" s="3"/>
      <c r="I217" s="3"/>
      <c r="J217" s="3"/>
      <c r="K217" s="3"/>
      <c r="L217" s="3"/>
      <c r="M217" s="3"/>
      <c r="N217" s="3"/>
      <c r="O217" s="3"/>
      <c r="P217" s="3"/>
      <c r="Q217" s="3"/>
      <c r="R217" s="3"/>
      <c r="S217" s="3"/>
      <c r="T217" s="3"/>
      <c r="U217" s="3"/>
      <c r="V217" s="3"/>
      <c r="W217" s="3"/>
      <c r="X217" s="3"/>
    </row>
    <row r="218" spans="1:24">
      <c r="A218" s="1"/>
      <c r="B218" s="2"/>
      <c r="C218" s="2"/>
      <c r="D218" s="2"/>
      <c r="E218" s="2"/>
      <c r="F218" s="2"/>
      <c r="G218" s="3"/>
      <c r="H218" s="3"/>
      <c r="I218" s="3"/>
      <c r="J218" s="3"/>
      <c r="K218" s="3"/>
      <c r="L218" s="3"/>
      <c r="M218" s="3"/>
      <c r="N218" s="3"/>
      <c r="O218" s="3"/>
      <c r="P218" s="3"/>
      <c r="Q218" s="3"/>
      <c r="R218" s="3"/>
      <c r="S218" s="3"/>
      <c r="T218" s="3"/>
      <c r="U218" s="3"/>
      <c r="V218" s="3"/>
      <c r="W218" s="3"/>
      <c r="X218" s="3"/>
    </row>
    <row r="219" spans="1:24">
      <c r="A219" s="1"/>
      <c r="B219" s="2"/>
      <c r="C219" s="2"/>
      <c r="D219" s="2"/>
      <c r="E219" s="2"/>
      <c r="F219" s="2"/>
      <c r="G219" s="3"/>
      <c r="H219" s="3"/>
      <c r="I219" s="3"/>
      <c r="J219" s="3"/>
      <c r="K219" s="3"/>
      <c r="L219" s="3"/>
      <c r="M219" s="3"/>
      <c r="N219" s="3"/>
      <c r="O219" s="3"/>
      <c r="P219" s="3"/>
      <c r="Q219" s="3"/>
      <c r="R219" s="3"/>
      <c r="S219" s="3"/>
      <c r="T219" s="3"/>
      <c r="U219" s="3"/>
      <c r="V219" s="3"/>
      <c r="W219" s="3"/>
      <c r="X219" s="3"/>
    </row>
    <row r="220" spans="1:24">
      <c r="A220" s="1"/>
      <c r="B220" s="2"/>
      <c r="C220" s="2"/>
      <c r="D220" s="2"/>
      <c r="E220" s="2"/>
      <c r="F220" s="2"/>
      <c r="G220" s="3"/>
      <c r="H220" s="3"/>
      <c r="I220" s="3"/>
      <c r="J220" s="3"/>
      <c r="K220" s="3"/>
      <c r="L220" s="3"/>
      <c r="M220" s="3"/>
      <c r="N220" s="3"/>
      <c r="O220" s="3"/>
      <c r="P220" s="3"/>
      <c r="Q220" s="3"/>
      <c r="R220" s="3"/>
      <c r="S220" s="3"/>
      <c r="T220" s="3"/>
      <c r="U220" s="3"/>
      <c r="V220" s="3"/>
      <c r="W220" s="3"/>
      <c r="X220" s="3"/>
    </row>
    <row r="221" spans="1:24">
      <c r="A221" s="1"/>
      <c r="B221" s="2"/>
      <c r="C221" s="2"/>
      <c r="D221" s="2"/>
      <c r="E221" s="2"/>
      <c r="F221" s="2"/>
      <c r="G221" s="3"/>
      <c r="H221" s="3"/>
      <c r="I221" s="3"/>
      <c r="J221" s="3"/>
      <c r="K221" s="3"/>
      <c r="L221" s="3"/>
      <c r="M221" s="3"/>
      <c r="N221" s="3"/>
      <c r="O221" s="3"/>
      <c r="P221" s="3"/>
      <c r="Q221" s="3"/>
      <c r="R221" s="3"/>
      <c r="S221" s="3"/>
      <c r="T221" s="3"/>
      <c r="U221" s="3"/>
      <c r="V221" s="3"/>
      <c r="W221" s="3"/>
      <c r="X221" s="3"/>
    </row>
    <row r="222" spans="1:24">
      <c r="A222" s="1"/>
      <c r="B222" s="2"/>
      <c r="C222" s="2"/>
      <c r="D222" s="2"/>
      <c r="E222" s="2"/>
      <c r="F222" s="2"/>
      <c r="G222" s="3"/>
      <c r="H222" s="3"/>
      <c r="I222" s="3"/>
      <c r="J222" s="3"/>
      <c r="K222" s="3"/>
      <c r="L222" s="3"/>
      <c r="M222" s="3"/>
      <c r="N222" s="3"/>
      <c r="O222" s="3"/>
      <c r="P222" s="3"/>
      <c r="Q222" s="3"/>
      <c r="R222" s="3"/>
      <c r="S222" s="3"/>
      <c r="T222" s="3"/>
      <c r="U222" s="3"/>
      <c r="V222" s="3"/>
      <c r="W222" s="3"/>
      <c r="X222" s="3"/>
    </row>
    <row r="223" spans="1:24">
      <c r="A223" s="1"/>
      <c r="B223" s="2"/>
      <c r="C223" s="2"/>
      <c r="D223" s="2"/>
      <c r="E223" s="2"/>
      <c r="F223" s="2"/>
      <c r="G223" s="3"/>
      <c r="H223" s="3"/>
      <c r="I223" s="3"/>
      <c r="J223" s="3"/>
      <c r="K223" s="3"/>
      <c r="L223" s="3"/>
      <c r="M223" s="3"/>
      <c r="N223" s="3"/>
      <c r="O223" s="3"/>
      <c r="P223" s="3"/>
      <c r="Q223" s="3"/>
      <c r="R223" s="3"/>
      <c r="S223" s="3"/>
      <c r="T223" s="3"/>
      <c r="U223" s="3"/>
      <c r="V223" s="3"/>
      <c r="W223" s="3"/>
      <c r="X223" s="3"/>
    </row>
    <row r="224" spans="1:24">
      <c r="A224" s="1"/>
      <c r="B224" s="2"/>
      <c r="C224" s="2"/>
      <c r="D224" s="2"/>
      <c r="E224" s="2"/>
      <c r="F224" s="2"/>
      <c r="G224" s="3"/>
      <c r="H224" s="3"/>
      <c r="I224" s="3"/>
      <c r="J224" s="3"/>
      <c r="K224" s="3"/>
      <c r="L224" s="3"/>
      <c r="M224" s="3"/>
      <c r="N224" s="3"/>
      <c r="O224" s="3"/>
      <c r="P224" s="3"/>
      <c r="Q224" s="3"/>
      <c r="R224" s="3"/>
      <c r="S224" s="3"/>
      <c r="T224" s="3"/>
      <c r="U224" s="3"/>
      <c r="V224" s="3"/>
      <c r="W224" s="3"/>
      <c r="X224" s="3"/>
    </row>
    <row r="225" spans="1:24">
      <c r="A225" s="1"/>
      <c r="B225" s="2"/>
      <c r="C225" s="2"/>
      <c r="D225" s="2"/>
      <c r="E225" s="2"/>
      <c r="F225" s="2"/>
      <c r="G225" s="3"/>
      <c r="H225" s="3"/>
      <c r="I225" s="3"/>
      <c r="J225" s="3"/>
      <c r="K225" s="3"/>
      <c r="L225" s="3"/>
      <c r="M225" s="3"/>
      <c r="N225" s="3"/>
      <c r="O225" s="3"/>
      <c r="P225" s="3"/>
      <c r="Q225" s="3"/>
      <c r="R225" s="3"/>
      <c r="S225" s="3"/>
      <c r="T225" s="3"/>
      <c r="U225" s="3"/>
      <c r="V225" s="3"/>
      <c r="W225" s="3"/>
      <c r="X225" s="3"/>
    </row>
    <row r="226" spans="1:24">
      <c r="A226" s="1"/>
      <c r="B226" s="2"/>
      <c r="C226" s="2"/>
      <c r="D226" s="2"/>
      <c r="E226" s="2"/>
      <c r="F226" s="2"/>
      <c r="G226" s="3"/>
      <c r="H226" s="3"/>
      <c r="I226" s="3"/>
      <c r="J226" s="3"/>
      <c r="K226" s="3"/>
      <c r="L226" s="3"/>
      <c r="M226" s="3"/>
      <c r="N226" s="3"/>
      <c r="O226" s="3"/>
      <c r="P226" s="3"/>
      <c r="Q226" s="3"/>
      <c r="R226" s="3"/>
      <c r="S226" s="3"/>
      <c r="T226" s="3"/>
      <c r="U226" s="3"/>
      <c r="V226" s="3"/>
      <c r="W226" s="3"/>
      <c r="X226" s="3"/>
    </row>
    <row r="227" spans="1:24">
      <c r="A227" s="1"/>
      <c r="B227" s="2"/>
      <c r="C227" s="2"/>
      <c r="D227" s="2"/>
      <c r="E227" s="2"/>
      <c r="F227" s="2"/>
      <c r="G227" s="3"/>
      <c r="H227" s="3"/>
      <c r="I227" s="3"/>
      <c r="J227" s="3"/>
      <c r="K227" s="3"/>
      <c r="L227" s="3"/>
      <c r="M227" s="3"/>
      <c r="N227" s="3"/>
      <c r="O227" s="3"/>
      <c r="P227" s="3"/>
      <c r="Q227" s="3"/>
      <c r="R227" s="3"/>
      <c r="S227" s="3"/>
      <c r="T227" s="3"/>
      <c r="U227" s="3"/>
      <c r="V227" s="3"/>
      <c r="W227" s="3"/>
      <c r="X227" s="3"/>
    </row>
    <row r="228" spans="1:24">
      <c r="A228" s="1"/>
      <c r="B228" s="2"/>
      <c r="C228" s="2"/>
      <c r="D228" s="2"/>
      <c r="E228" s="2"/>
      <c r="F228" s="2"/>
      <c r="G228" s="3"/>
      <c r="H228" s="3"/>
      <c r="I228" s="3"/>
      <c r="J228" s="3"/>
      <c r="K228" s="3"/>
      <c r="L228" s="3"/>
      <c r="M228" s="3"/>
      <c r="N228" s="3"/>
      <c r="O228" s="3"/>
      <c r="P228" s="3"/>
      <c r="Q228" s="3"/>
      <c r="R228" s="3"/>
      <c r="S228" s="3"/>
      <c r="T228" s="3"/>
      <c r="U228" s="3"/>
      <c r="V228" s="3"/>
      <c r="W228" s="3"/>
      <c r="X228" s="3"/>
    </row>
    <row r="229" spans="1:24">
      <c r="A229" s="1"/>
      <c r="B229" s="2"/>
      <c r="C229" s="2"/>
      <c r="D229" s="2"/>
      <c r="E229" s="2"/>
      <c r="F229" s="2"/>
      <c r="G229" s="3"/>
      <c r="H229" s="3"/>
      <c r="I229" s="3"/>
      <c r="J229" s="3"/>
      <c r="K229" s="3"/>
      <c r="L229" s="3"/>
      <c r="M229" s="3"/>
      <c r="N229" s="3"/>
      <c r="O229" s="3"/>
      <c r="P229" s="3"/>
      <c r="Q229" s="3"/>
      <c r="R229" s="3"/>
      <c r="S229" s="3"/>
      <c r="T229" s="3"/>
      <c r="U229" s="3"/>
      <c r="V229" s="3"/>
      <c r="W229" s="3"/>
      <c r="X229" s="3"/>
    </row>
    <row r="230" spans="1:24">
      <c r="A230" s="1"/>
      <c r="B230" s="2"/>
      <c r="C230" s="2"/>
      <c r="D230" s="2"/>
      <c r="E230" s="2"/>
      <c r="F230" s="2"/>
      <c r="G230" s="3"/>
      <c r="H230" s="3"/>
      <c r="I230" s="3"/>
      <c r="J230" s="3"/>
      <c r="K230" s="3"/>
      <c r="L230" s="3"/>
      <c r="M230" s="3"/>
      <c r="N230" s="3"/>
      <c r="O230" s="3"/>
      <c r="P230" s="3"/>
      <c r="Q230" s="3"/>
      <c r="R230" s="3"/>
      <c r="S230" s="3"/>
      <c r="T230" s="3"/>
      <c r="U230" s="3"/>
      <c r="V230" s="3"/>
      <c r="W230" s="3"/>
      <c r="X230" s="3"/>
    </row>
    <row r="231" spans="1:24">
      <c r="A231" s="1"/>
      <c r="B231" s="2"/>
      <c r="C231" s="2"/>
      <c r="D231" s="2"/>
      <c r="E231" s="2"/>
      <c r="F231" s="2"/>
      <c r="G231" s="3"/>
      <c r="H231" s="3"/>
      <c r="I231" s="3"/>
      <c r="J231" s="3"/>
      <c r="K231" s="3"/>
      <c r="L231" s="3"/>
      <c r="M231" s="3"/>
      <c r="N231" s="3"/>
      <c r="O231" s="3"/>
      <c r="P231" s="3"/>
      <c r="Q231" s="3"/>
      <c r="R231" s="3"/>
      <c r="S231" s="3"/>
      <c r="T231" s="3"/>
      <c r="U231" s="3"/>
      <c r="V231" s="3"/>
      <c r="W231" s="3"/>
      <c r="X231" s="3"/>
    </row>
    <row r="232" spans="1:24">
      <c r="A232" s="1"/>
      <c r="B232" s="2"/>
      <c r="C232" s="2"/>
      <c r="D232" s="2"/>
      <c r="E232" s="2"/>
      <c r="F232" s="2"/>
      <c r="G232" s="3"/>
      <c r="H232" s="3"/>
      <c r="I232" s="3"/>
      <c r="J232" s="3"/>
      <c r="K232" s="3"/>
      <c r="L232" s="3"/>
      <c r="M232" s="3"/>
      <c r="N232" s="3"/>
      <c r="O232" s="3"/>
      <c r="P232" s="3"/>
      <c r="Q232" s="3"/>
      <c r="R232" s="3"/>
      <c r="S232" s="3"/>
      <c r="T232" s="3"/>
      <c r="U232" s="3"/>
      <c r="V232" s="3"/>
      <c r="W232" s="3"/>
      <c r="X232" s="3"/>
    </row>
    <row r="233" spans="1:24">
      <c r="A233" s="1"/>
      <c r="B233" s="2"/>
      <c r="C233" s="2"/>
      <c r="D233" s="2"/>
      <c r="E233" s="2"/>
      <c r="F233" s="2"/>
      <c r="G233" s="3"/>
      <c r="H233" s="3"/>
      <c r="I233" s="3"/>
      <c r="J233" s="3"/>
      <c r="K233" s="3"/>
      <c r="L233" s="3"/>
      <c r="M233" s="3"/>
      <c r="N233" s="3"/>
      <c r="O233" s="3"/>
      <c r="P233" s="3"/>
      <c r="Q233" s="3"/>
      <c r="R233" s="3"/>
      <c r="S233" s="3"/>
      <c r="T233" s="3"/>
      <c r="U233" s="3"/>
      <c r="V233" s="3"/>
      <c r="W233" s="3"/>
      <c r="X233" s="3"/>
    </row>
    <row r="234" spans="1:24">
      <c r="A234" s="1"/>
      <c r="B234" s="2"/>
      <c r="C234" s="2"/>
      <c r="D234" s="2"/>
      <c r="E234" s="2"/>
      <c r="F234" s="2"/>
      <c r="G234" s="3"/>
      <c r="H234" s="3"/>
      <c r="I234" s="3"/>
      <c r="J234" s="3"/>
      <c r="K234" s="3"/>
      <c r="L234" s="3"/>
      <c r="M234" s="3"/>
      <c r="N234" s="3"/>
      <c r="O234" s="3"/>
      <c r="P234" s="3"/>
      <c r="Q234" s="3"/>
      <c r="R234" s="3"/>
      <c r="S234" s="3"/>
      <c r="T234" s="3"/>
      <c r="U234" s="3"/>
      <c r="V234" s="3"/>
      <c r="W234" s="3"/>
      <c r="X234" s="3"/>
    </row>
    <row r="235" spans="1:24">
      <c r="A235" s="1"/>
      <c r="B235" s="2"/>
      <c r="C235" s="2"/>
      <c r="D235" s="2"/>
      <c r="E235" s="2"/>
      <c r="F235" s="2"/>
      <c r="G235" s="3"/>
      <c r="H235" s="3"/>
      <c r="I235" s="3"/>
      <c r="J235" s="3"/>
      <c r="K235" s="3"/>
      <c r="L235" s="3"/>
      <c r="M235" s="3"/>
      <c r="N235" s="3"/>
      <c r="O235" s="3"/>
      <c r="P235" s="3"/>
      <c r="Q235" s="3"/>
      <c r="R235" s="3"/>
      <c r="S235" s="3"/>
      <c r="T235" s="3"/>
      <c r="U235" s="3"/>
      <c r="V235" s="3"/>
      <c r="W235" s="3"/>
      <c r="X235" s="3"/>
    </row>
    <row r="236" spans="1:24">
      <c r="A236" s="1"/>
      <c r="B236" s="2"/>
      <c r="C236" s="2"/>
      <c r="D236" s="2"/>
      <c r="E236" s="2"/>
      <c r="F236" s="2"/>
      <c r="G236" s="3"/>
      <c r="H236" s="3"/>
      <c r="I236" s="3"/>
      <c r="J236" s="3"/>
      <c r="K236" s="3"/>
      <c r="L236" s="3"/>
      <c r="M236" s="3"/>
      <c r="N236" s="3"/>
      <c r="O236" s="3"/>
      <c r="P236" s="3"/>
      <c r="Q236" s="3"/>
      <c r="R236" s="3"/>
      <c r="S236" s="3"/>
      <c r="T236" s="3"/>
      <c r="U236" s="3"/>
      <c r="V236" s="3"/>
      <c r="W236" s="3"/>
      <c r="X236" s="3"/>
    </row>
    <row r="237" spans="1:24">
      <c r="A237" s="1"/>
      <c r="B237" s="2"/>
      <c r="C237" s="2"/>
      <c r="D237" s="2"/>
      <c r="E237" s="2"/>
      <c r="F237" s="2"/>
      <c r="G237" s="3"/>
      <c r="H237" s="3"/>
      <c r="I237" s="3"/>
      <c r="J237" s="3"/>
      <c r="K237" s="3"/>
      <c r="L237" s="3"/>
      <c r="M237" s="3"/>
      <c r="N237" s="3"/>
      <c r="O237" s="3"/>
      <c r="P237" s="3"/>
      <c r="Q237" s="3"/>
      <c r="R237" s="3"/>
      <c r="S237" s="3"/>
      <c r="T237" s="3"/>
      <c r="U237" s="3"/>
      <c r="V237" s="3"/>
      <c r="W237" s="3"/>
      <c r="X237" s="3"/>
    </row>
    <row r="238" spans="1:24">
      <c r="A238" s="1"/>
      <c r="B238" s="2"/>
      <c r="C238" s="2"/>
      <c r="D238" s="2"/>
      <c r="E238" s="2"/>
      <c r="F238" s="2"/>
      <c r="G238" s="3"/>
      <c r="H238" s="3"/>
      <c r="I238" s="3"/>
      <c r="J238" s="3"/>
      <c r="K238" s="3"/>
      <c r="L238" s="3"/>
      <c r="M238" s="3"/>
      <c r="N238" s="3"/>
      <c r="O238" s="3"/>
      <c r="P238" s="3"/>
      <c r="Q238" s="3"/>
      <c r="R238" s="3"/>
      <c r="S238" s="3"/>
      <c r="T238" s="3"/>
      <c r="U238" s="3"/>
      <c r="V238" s="3"/>
      <c r="W238" s="3"/>
      <c r="X238" s="3"/>
    </row>
    <row r="239" spans="1:24">
      <c r="A239" s="1"/>
      <c r="B239" s="2"/>
      <c r="C239" s="2"/>
      <c r="D239" s="2"/>
      <c r="E239" s="2"/>
      <c r="F239" s="2"/>
      <c r="G239" s="3"/>
      <c r="H239" s="3"/>
      <c r="I239" s="3"/>
      <c r="J239" s="3"/>
      <c r="K239" s="3"/>
      <c r="L239" s="3"/>
      <c r="M239" s="3"/>
      <c r="N239" s="3"/>
      <c r="O239" s="3"/>
      <c r="P239" s="3"/>
      <c r="Q239" s="3"/>
      <c r="R239" s="3"/>
      <c r="S239" s="3"/>
      <c r="T239" s="3"/>
      <c r="U239" s="3"/>
      <c r="V239" s="3"/>
      <c r="W239" s="3"/>
      <c r="X239" s="3"/>
    </row>
    <row r="240" spans="1:24">
      <c r="A240" s="1"/>
      <c r="B240" s="2"/>
      <c r="C240" s="2"/>
      <c r="D240" s="2"/>
      <c r="E240" s="2"/>
      <c r="F240" s="2"/>
      <c r="G240" s="3"/>
      <c r="H240" s="3"/>
      <c r="I240" s="3"/>
      <c r="J240" s="3"/>
      <c r="K240" s="3"/>
      <c r="L240" s="3"/>
      <c r="M240" s="3"/>
      <c r="N240" s="3"/>
      <c r="O240" s="3"/>
      <c r="P240" s="3"/>
      <c r="Q240" s="3"/>
      <c r="R240" s="3"/>
      <c r="S240" s="3"/>
      <c r="T240" s="3"/>
      <c r="U240" s="3"/>
      <c r="V240" s="3"/>
      <c r="W240" s="3"/>
      <c r="X240" s="3"/>
    </row>
    <row r="241" spans="1:24">
      <c r="A241" s="1"/>
      <c r="B241" s="2"/>
      <c r="C241" s="2"/>
      <c r="D241" s="2"/>
      <c r="E241" s="2"/>
      <c r="F241" s="2"/>
      <c r="G241" s="3"/>
      <c r="H241" s="3"/>
      <c r="I241" s="3"/>
      <c r="J241" s="3"/>
      <c r="K241" s="3"/>
      <c r="L241" s="3"/>
      <c r="M241" s="3"/>
      <c r="N241" s="3"/>
      <c r="O241" s="3"/>
      <c r="P241" s="3"/>
      <c r="Q241" s="3"/>
      <c r="R241" s="3"/>
      <c r="S241" s="3"/>
      <c r="T241" s="3"/>
      <c r="U241" s="3"/>
      <c r="V241" s="3"/>
      <c r="W241" s="3"/>
      <c r="X241" s="3"/>
    </row>
    <row r="242" spans="1:24">
      <c r="A242" s="1"/>
      <c r="B242" s="2"/>
      <c r="C242" s="2"/>
      <c r="D242" s="2"/>
      <c r="E242" s="2"/>
      <c r="F242" s="2"/>
      <c r="G242" s="3"/>
      <c r="H242" s="3"/>
      <c r="I242" s="3"/>
      <c r="J242" s="3"/>
      <c r="K242" s="3"/>
      <c r="L242" s="3"/>
      <c r="M242" s="3"/>
      <c r="N242" s="3"/>
      <c r="O242" s="3"/>
      <c r="P242" s="3"/>
      <c r="Q242" s="3"/>
      <c r="R242" s="3"/>
      <c r="S242" s="3"/>
      <c r="T242" s="3"/>
      <c r="U242" s="3"/>
      <c r="V242" s="3"/>
      <c r="W242" s="3"/>
      <c r="X242" s="3"/>
    </row>
    <row r="243" spans="1:24">
      <c r="A243" s="1"/>
      <c r="B243" s="2"/>
      <c r="C243" s="2"/>
      <c r="D243" s="2"/>
      <c r="E243" s="2"/>
      <c r="F243" s="2"/>
      <c r="G243" s="3"/>
      <c r="H243" s="3"/>
      <c r="I243" s="3"/>
      <c r="J243" s="3"/>
      <c r="K243" s="3"/>
      <c r="L243" s="3"/>
      <c r="M243" s="3"/>
      <c r="N243" s="3"/>
      <c r="O243" s="3"/>
      <c r="P243" s="3"/>
      <c r="Q243" s="3"/>
      <c r="R243" s="3"/>
      <c r="S243" s="3"/>
      <c r="T243" s="3"/>
      <c r="U243" s="3"/>
      <c r="V243" s="3"/>
      <c r="W243" s="3"/>
      <c r="X243" s="3"/>
    </row>
    <row r="244" spans="1:24">
      <c r="A244" s="1"/>
      <c r="B244" s="2"/>
      <c r="C244" s="2"/>
      <c r="D244" s="2"/>
      <c r="E244" s="2"/>
      <c r="F244" s="2"/>
      <c r="G244" s="3"/>
      <c r="H244" s="3"/>
      <c r="I244" s="3"/>
      <c r="J244" s="3"/>
      <c r="K244" s="3"/>
      <c r="L244" s="3"/>
      <c r="M244" s="3"/>
      <c r="N244" s="3"/>
      <c r="O244" s="3"/>
      <c r="P244" s="3"/>
      <c r="Q244" s="3"/>
      <c r="R244" s="3"/>
      <c r="S244" s="3"/>
      <c r="T244" s="3"/>
      <c r="U244" s="3"/>
      <c r="V244" s="3"/>
      <c r="W244" s="3"/>
      <c r="X244" s="3"/>
    </row>
    <row r="245" spans="1:24">
      <c r="A245" s="1"/>
      <c r="B245" s="2"/>
      <c r="C245" s="2"/>
      <c r="D245" s="2"/>
      <c r="E245" s="2"/>
      <c r="F245" s="2"/>
      <c r="G245" s="3"/>
      <c r="H245" s="3"/>
      <c r="I245" s="3"/>
      <c r="J245" s="3"/>
      <c r="K245" s="3"/>
      <c r="L245" s="3"/>
      <c r="M245" s="3"/>
      <c r="N245" s="3"/>
      <c r="O245" s="3"/>
      <c r="P245" s="3"/>
      <c r="Q245" s="3"/>
      <c r="R245" s="3"/>
      <c r="S245" s="3"/>
      <c r="T245" s="3"/>
      <c r="U245" s="3"/>
      <c r="V245" s="3"/>
      <c r="W245" s="3"/>
      <c r="X245" s="3"/>
    </row>
    <row r="246" spans="1:24">
      <c r="A246" s="1"/>
      <c r="B246" s="2"/>
      <c r="C246" s="2"/>
      <c r="D246" s="2"/>
      <c r="E246" s="2"/>
      <c r="F246" s="2"/>
      <c r="G246" s="3"/>
      <c r="H246" s="3"/>
      <c r="I246" s="3"/>
      <c r="J246" s="3"/>
      <c r="K246" s="3"/>
      <c r="L246" s="3"/>
      <c r="M246" s="3"/>
      <c r="N246" s="3"/>
      <c r="O246" s="3"/>
      <c r="P246" s="3"/>
      <c r="Q246" s="3"/>
      <c r="R246" s="3"/>
      <c r="S246" s="3"/>
      <c r="T246" s="3"/>
      <c r="U246" s="3"/>
      <c r="V246" s="3"/>
      <c r="W246" s="3"/>
      <c r="X246" s="3"/>
    </row>
    <row r="247" spans="1:24">
      <c r="A247" s="1"/>
      <c r="B247" s="2"/>
      <c r="C247" s="2"/>
      <c r="D247" s="2"/>
      <c r="E247" s="2"/>
      <c r="F247" s="2"/>
      <c r="G247" s="3"/>
      <c r="H247" s="3"/>
      <c r="I247" s="3"/>
      <c r="J247" s="3"/>
      <c r="K247" s="3"/>
      <c r="L247" s="3"/>
      <c r="M247" s="3"/>
      <c r="N247" s="3"/>
      <c r="O247" s="3"/>
      <c r="P247" s="3"/>
      <c r="Q247" s="3"/>
      <c r="R247" s="3"/>
      <c r="S247" s="3"/>
      <c r="T247" s="3"/>
      <c r="U247" s="3"/>
      <c r="V247" s="3"/>
      <c r="W247" s="3"/>
      <c r="X247" s="3"/>
    </row>
    <row r="248" spans="1:24">
      <c r="A248" s="1"/>
      <c r="B248" s="2"/>
      <c r="C248" s="2"/>
      <c r="D248" s="2"/>
      <c r="E248" s="2"/>
      <c r="F248" s="2"/>
      <c r="G248" s="3"/>
      <c r="H248" s="3"/>
      <c r="I248" s="3"/>
      <c r="J248" s="3"/>
      <c r="K248" s="3"/>
      <c r="L248" s="3"/>
      <c r="M248" s="3"/>
      <c r="N248" s="3"/>
      <c r="O248" s="3"/>
      <c r="P248" s="3"/>
      <c r="Q248" s="3"/>
      <c r="R248" s="3"/>
      <c r="S248" s="3"/>
      <c r="T248" s="3"/>
      <c r="U248" s="3"/>
      <c r="V248" s="3"/>
      <c r="W248" s="3"/>
      <c r="X248" s="3"/>
    </row>
    <row r="249" spans="1:24">
      <c r="A249" s="1"/>
      <c r="B249" s="2"/>
      <c r="C249" s="2"/>
      <c r="D249" s="2"/>
      <c r="E249" s="2"/>
      <c r="F249" s="2"/>
      <c r="G249" s="3"/>
      <c r="H249" s="3"/>
      <c r="I249" s="3"/>
      <c r="J249" s="3"/>
      <c r="K249" s="3"/>
      <c r="L249" s="3"/>
      <c r="M249" s="3"/>
      <c r="N249" s="3"/>
      <c r="O249" s="3"/>
      <c r="P249" s="3"/>
      <c r="Q249" s="3"/>
      <c r="R249" s="3"/>
      <c r="S249" s="3"/>
      <c r="T249" s="3"/>
      <c r="U249" s="3"/>
      <c r="V249" s="3"/>
      <c r="W249" s="3"/>
      <c r="X249" s="3"/>
    </row>
    <row r="250" spans="1:24">
      <c r="A250" s="1"/>
      <c r="B250" s="2"/>
      <c r="C250" s="2"/>
      <c r="D250" s="2"/>
      <c r="E250" s="2"/>
      <c r="F250" s="2"/>
      <c r="G250" s="3"/>
      <c r="H250" s="3"/>
      <c r="I250" s="3"/>
      <c r="J250" s="3"/>
      <c r="K250" s="3"/>
      <c r="L250" s="3"/>
      <c r="M250" s="3"/>
      <c r="N250" s="3"/>
      <c r="O250" s="3"/>
      <c r="P250" s="3"/>
      <c r="Q250" s="3"/>
      <c r="R250" s="3"/>
      <c r="S250" s="3"/>
      <c r="T250" s="3"/>
      <c r="U250" s="3"/>
      <c r="V250" s="3"/>
      <c r="W250" s="3"/>
      <c r="X250" s="3"/>
    </row>
    <row r="251" spans="1:24">
      <c r="A251" s="1"/>
      <c r="B251" s="2"/>
      <c r="C251" s="2"/>
      <c r="D251" s="2"/>
      <c r="E251" s="2"/>
      <c r="F251" s="2"/>
      <c r="G251" s="3"/>
      <c r="H251" s="3"/>
      <c r="I251" s="3"/>
      <c r="J251" s="3"/>
      <c r="K251" s="3"/>
      <c r="L251" s="3"/>
      <c r="M251" s="3"/>
      <c r="N251" s="3"/>
      <c r="O251" s="3"/>
      <c r="P251" s="3"/>
      <c r="Q251" s="3"/>
      <c r="R251" s="3"/>
      <c r="S251" s="3"/>
      <c r="T251" s="3"/>
      <c r="U251" s="3"/>
      <c r="V251" s="3"/>
      <c r="W251" s="3"/>
      <c r="X251" s="3"/>
    </row>
    <row r="252" spans="1:24">
      <c r="A252" s="1"/>
      <c r="B252" s="2"/>
      <c r="C252" s="2"/>
      <c r="D252" s="2"/>
      <c r="E252" s="2"/>
      <c r="F252" s="2"/>
      <c r="G252" s="3"/>
      <c r="H252" s="3"/>
      <c r="I252" s="3"/>
      <c r="J252" s="3"/>
      <c r="K252" s="3"/>
      <c r="L252" s="3"/>
      <c r="M252" s="3"/>
      <c r="N252" s="3"/>
      <c r="O252" s="3"/>
      <c r="P252" s="3"/>
      <c r="Q252" s="3"/>
      <c r="R252" s="3"/>
      <c r="S252" s="3"/>
      <c r="T252" s="3"/>
      <c r="U252" s="3"/>
      <c r="V252" s="3"/>
      <c r="W252" s="3"/>
    </row>
    <row r="253" spans="1:24">
      <c r="A253" s="1"/>
      <c r="B253" s="2"/>
      <c r="C253" s="2"/>
      <c r="D253" s="2"/>
      <c r="E253" s="2"/>
      <c r="F253" s="2"/>
      <c r="G253" s="3"/>
      <c r="H253" s="3"/>
      <c r="I253" s="3"/>
      <c r="J253" s="3"/>
      <c r="K253" s="3"/>
      <c r="L253" s="3"/>
      <c r="M253" s="3"/>
      <c r="N253" s="3"/>
      <c r="O253" s="3"/>
      <c r="P253" s="3"/>
      <c r="Q253" s="3"/>
      <c r="R253" s="3"/>
      <c r="S253" s="3"/>
      <c r="T253" s="3"/>
      <c r="U253" s="3"/>
      <c r="V253" s="3"/>
      <c r="W253" s="3"/>
    </row>
    <row r="254" spans="1:24">
      <c r="A254" s="1"/>
      <c r="B254" s="2"/>
      <c r="C254" s="2"/>
      <c r="D254" s="2"/>
      <c r="E254" s="2"/>
      <c r="F254" s="2"/>
      <c r="G254" s="3"/>
      <c r="H254" s="3"/>
      <c r="I254" s="3"/>
      <c r="J254" s="3"/>
      <c r="K254" s="3"/>
      <c r="L254" s="3"/>
      <c r="M254" s="3"/>
      <c r="N254" s="3"/>
      <c r="O254" s="3"/>
      <c r="P254" s="3"/>
      <c r="Q254" s="3"/>
      <c r="R254" s="3"/>
      <c r="S254" s="3"/>
      <c r="T254" s="3"/>
      <c r="U254" s="3"/>
      <c r="V254" s="3"/>
      <c r="W254" s="3"/>
    </row>
    <row r="255" spans="1:24">
      <c r="A255" s="1"/>
      <c r="B255" s="2"/>
      <c r="C255" s="2"/>
      <c r="D255" s="2"/>
      <c r="E255" s="2"/>
      <c r="F255" s="2"/>
      <c r="G255" s="3"/>
      <c r="H255" s="3"/>
      <c r="I255" s="3"/>
      <c r="J255" s="3"/>
      <c r="K255" s="3"/>
      <c r="L255" s="3"/>
      <c r="M255" s="3"/>
      <c r="N255" s="3"/>
      <c r="O255" s="3"/>
      <c r="P255" s="3"/>
      <c r="Q255" s="3"/>
      <c r="R255" s="3"/>
      <c r="S255" s="3"/>
      <c r="T255" s="3"/>
      <c r="U255" s="3"/>
      <c r="V255" s="3"/>
      <c r="W255" s="3"/>
    </row>
    <row r="256" spans="1:24">
      <c r="A256" s="1"/>
      <c r="B256" s="2"/>
      <c r="C256" s="2"/>
      <c r="D256" s="2"/>
      <c r="E256" s="2"/>
      <c r="F256" s="2"/>
      <c r="G256" s="3"/>
      <c r="H256" s="3"/>
      <c r="I256" s="3"/>
      <c r="J256" s="3"/>
      <c r="K256" s="3"/>
      <c r="L256" s="3"/>
      <c r="M256" s="3"/>
      <c r="N256" s="3"/>
      <c r="O256" s="3"/>
      <c r="P256" s="3"/>
      <c r="Q256" s="3"/>
      <c r="R256" s="3"/>
      <c r="S256" s="3"/>
      <c r="T256" s="3"/>
      <c r="U256" s="3"/>
      <c r="V256" s="3"/>
      <c r="W256" s="3"/>
    </row>
    <row r="257" spans="1:23">
      <c r="A257" s="1"/>
      <c r="B257" s="2"/>
      <c r="C257" s="2"/>
      <c r="D257" s="2"/>
      <c r="E257" s="2"/>
      <c r="F257" s="2"/>
      <c r="G257" s="3"/>
      <c r="H257" s="3"/>
      <c r="I257" s="3"/>
      <c r="J257" s="3"/>
      <c r="K257" s="3"/>
      <c r="L257" s="3"/>
      <c r="M257" s="3"/>
      <c r="N257" s="3"/>
      <c r="O257" s="3"/>
      <c r="P257" s="3"/>
      <c r="Q257" s="3"/>
      <c r="R257" s="3"/>
      <c r="S257" s="3"/>
      <c r="T257" s="3"/>
      <c r="U257" s="3"/>
      <c r="V257" s="3"/>
      <c r="W257" s="3"/>
    </row>
    <row r="258" spans="1:23">
      <c r="A258" s="1"/>
      <c r="B258" s="2"/>
      <c r="C258" s="2"/>
      <c r="D258" s="2"/>
      <c r="E258" s="2"/>
      <c r="F258" s="2"/>
      <c r="G258" s="3"/>
      <c r="H258" s="3"/>
      <c r="I258" s="3"/>
      <c r="J258" s="3"/>
      <c r="K258" s="3"/>
      <c r="L258" s="3"/>
      <c r="M258" s="3"/>
      <c r="N258" s="3"/>
      <c r="O258" s="3"/>
      <c r="P258" s="3"/>
      <c r="Q258" s="3"/>
      <c r="R258" s="3"/>
      <c r="S258" s="3"/>
      <c r="T258" s="3"/>
      <c r="U258" s="3"/>
      <c r="V258" s="3"/>
      <c r="W258" s="3"/>
    </row>
    <row r="259" spans="1:23">
      <c r="A259" s="1"/>
      <c r="B259" s="2"/>
      <c r="C259" s="2"/>
      <c r="D259" s="2"/>
      <c r="E259" s="2"/>
      <c r="F259" s="2"/>
      <c r="G259" s="3"/>
      <c r="H259" s="3"/>
      <c r="I259" s="3"/>
      <c r="J259" s="3"/>
      <c r="K259" s="3"/>
      <c r="L259" s="3"/>
      <c r="M259" s="3"/>
      <c r="N259" s="3"/>
      <c r="O259" s="3"/>
      <c r="P259" s="3"/>
      <c r="Q259" s="3"/>
      <c r="R259" s="3"/>
      <c r="S259" s="3"/>
      <c r="T259" s="3"/>
      <c r="U259" s="3"/>
      <c r="V259" s="3"/>
      <c r="W259" s="3"/>
    </row>
    <row r="260" spans="1:23">
      <c r="A260" s="1"/>
      <c r="B260" s="2"/>
      <c r="C260" s="2"/>
      <c r="D260" s="2"/>
      <c r="E260" s="2"/>
      <c r="F260" s="2"/>
      <c r="G260" s="3"/>
      <c r="H260" s="3"/>
      <c r="I260" s="3"/>
      <c r="J260" s="3"/>
      <c r="K260" s="3"/>
      <c r="L260" s="3"/>
      <c r="M260" s="3"/>
      <c r="N260" s="3"/>
      <c r="O260" s="3"/>
      <c r="P260" s="3"/>
      <c r="Q260" s="3"/>
      <c r="R260" s="3"/>
      <c r="S260" s="3"/>
      <c r="T260" s="3"/>
      <c r="U260" s="3"/>
      <c r="V260" s="3"/>
      <c r="W260" s="3"/>
    </row>
    <row r="261" spans="1:23">
      <c r="A261" s="1"/>
      <c r="B261" s="2"/>
      <c r="C261" s="2"/>
      <c r="D261" s="2"/>
      <c r="E261" s="2"/>
      <c r="F261" s="2"/>
      <c r="G261" s="3"/>
      <c r="H261" s="3"/>
      <c r="I261" s="3"/>
      <c r="J261" s="3"/>
      <c r="K261" s="3"/>
      <c r="L261" s="3"/>
      <c r="M261" s="3"/>
      <c r="N261" s="3"/>
      <c r="O261" s="3"/>
      <c r="P261" s="3"/>
      <c r="Q261" s="3"/>
      <c r="R261" s="3"/>
      <c r="S261" s="3"/>
      <c r="T261" s="3"/>
      <c r="U261" s="3"/>
      <c r="V261" s="3"/>
      <c r="W261" s="3"/>
    </row>
    <row r="262" spans="1:23">
      <c r="A262" s="1"/>
      <c r="B262" s="2"/>
      <c r="C262" s="2"/>
      <c r="D262" s="2"/>
      <c r="E262" s="2"/>
      <c r="F262" s="2"/>
      <c r="G262" s="3"/>
      <c r="H262" s="3"/>
      <c r="I262" s="3"/>
      <c r="J262" s="3"/>
      <c r="K262" s="3"/>
      <c r="L262" s="3"/>
      <c r="M262" s="3"/>
      <c r="N262" s="3"/>
      <c r="O262" s="3"/>
      <c r="P262" s="3"/>
      <c r="Q262" s="3"/>
      <c r="R262" s="3"/>
      <c r="S262" s="3"/>
      <c r="T262" s="3"/>
      <c r="U262" s="3"/>
      <c r="V262" s="3"/>
      <c r="W262" s="3"/>
    </row>
    <row r="263" spans="1:23">
      <c r="A263" s="1"/>
      <c r="B263" s="2"/>
      <c r="C263" s="2"/>
      <c r="D263" s="2"/>
      <c r="E263" s="2"/>
      <c r="F263" s="2"/>
      <c r="G263" s="3"/>
      <c r="H263" s="3"/>
      <c r="I263" s="3"/>
      <c r="J263" s="3"/>
      <c r="K263" s="3"/>
      <c r="L263" s="3"/>
      <c r="M263" s="3"/>
      <c r="N263" s="3"/>
      <c r="O263" s="3"/>
      <c r="P263" s="3"/>
      <c r="Q263" s="3"/>
      <c r="R263" s="3"/>
      <c r="S263" s="3"/>
      <c r="T263" s="3"/>
      <c r="U263" s="3"/>
      <c r="V263" s="3"/>
      <c r="W263" s="3"/>
    </row>
    <row r="264" spans="1:23">
      <c r="A264" s="1"/>
      <c r="B264" s="2"/>
      <c r="C264" s="2"/>
      <c r="D264" s="2"/>
      <c r="E264" s="2"/>
      <c r="F264" s="2"/>
      <c r="G264" s="3"/>
      <c r="H264" s="3"/>
      <c r="I264" s="3"/>
      <c r="J264" s="3"/>
      <c r="K264" s="3"/>
      <c r="L264" s="3"/>
      <c r="M264" s="3"/>
      <c r="N264" s="3"/>
      <c r="O264" s="3"/>
      <c r="P264" s="3"/>
      <c r="Q264" s="3"/>
      <c r="R264" s="3"/>
      <c r="S264" s="3"/>
      <c r="T264" s="3"/>
      <c r="U264" s="3"/>
      <c r="V264" s="3"/>
      <c r="W264" s="3"/>
    </row>
    <row r="265" spans="1:23">
      <c r="A265" s="1"/>
      <c r="B265" s="2"/>
      <c r="C265" s="2"/>
      <c r="D265" s="2"/>
      <c r="E265" s="2"/>
      <c r="F265" s="2"/>
      <c r="G265" s="3"/>
      <c r="H265" s="3"/>
      <c r="I265" s="3"/>
      <c r="J265" s="3"/>
      <c r="K265" s="3"/>
      <c r="L265" s="3"/>
      <c r="M265" s="3"/>
      <c r="N265" s="3"/>
      <c r="O265" s="3"/>
      <c r="P265" s="3"/>
      <c r="Q265" s="3"/>
      <c r="R265" s="3"/>
      <c r="S265" s="3"/>
      <c r="T265" s="3"/>
      <c r="U265" s="3"/>
      <c r="V265" s="3"/>
      <c r="W265" s="3"/>
    </row>
    <row r="266" spans="1:23">
      <c r="A266" s="1"/>
      <c r="B266" s="2"/>
      <c r="C266" s="2"/>
      <c r="D266" s="2"/>
      <c r="E266" s="2"/>
      <c r="F266" s="2"/>
      <c r="G266" s="3"/>
      <c r="H266" s="3"/>
      <c r="I266" s="3"/>
      <c r="J266" s="3"/>
      <c r="K266" s="3"/>
      <c r="L266" s="3"/>
      <c r="M266" s="3"/>
      <c r="N266" s="3"/>
      <c r="O266" s="3"/>
      <c r="P266" s="3"/>
      <c r="Q266" s="3"/>
      <c r="R266" s="3"/>
      <c r="S266" s="3"/>
      <c r="T266" s="3"/>
      <c r="U266" s="3"/>
      <c r="V266" s="3"/>
      <c r="W266" s="3"/>
    </row>
    <row r="267" spans="1:23">
      <c r="A267" s="1"/>
      <c r="B267" s="2"/>
      <c r="C267" s="2"/>
      <c r="D267" s="2"/>
      <c r="E267" s="2"/>
      <c r="F267" s="2"/>
      <c r="G267" s="3"/>
      <c r="H267" s="3"/>
      <c r="I267" s="3"/>
      <c r="J267" s="3"/>
      <c r="K267" s="3"/>
      <c r="L267" s="3"/>
      <c r="M267" s="3"/>
      <c r="N267" s="3"/>
      <c r="O267" s="3"/>
      <c r="P267" s="3"/>
      <c r="Q267" s="3"/>
      <c r="R267" s="3"/>
      <c r="S267" s="3"/>
      <c r="T267" s="3"/>
      <c r="U267" s="3"/>
      <c r="V267" s="3"/>
      <c r="W267" s="3"/>
    </row>
    <row r="268" spans="1:23">
      <c r="A268" s="1"/>
      <c r="B268" s="2"/>
      <c r="C268" s="2"/>
      <c r="D268" s="2"/>
      <c r="E268" s="2"/>
      <c r="F268" s="2"/>
      <c r="G268" s="3"/>
      <c r="H268" s="3"/>
      <c r="I268" s="3"/>
      <c r="J268" s="3"/>
      <c r="K268" s="3"/>
      <c r="L268" s="3"/>
      <c r="M268" s="3"/>
      <c r="N268" s="3"/>
      <c r="O268" s="3"/>
      <c r="P268" s="3"/>
      <c r="Q268" s="3"/>
      <c r="R268" s="3"/>
      <c r="S268" s="3"/>
      <c r="T268" s="3"/>
      <c r="U268" s="3"/>
      <c r="V268" s="3"/>
      <c r="W268" s="3"/>
    </row>
    <row r="269" spans="1:23">
      <c r="A269" s="1"/>
      <c r="B269" s="2"/>
      <c r="C269" s="2"/>
      <c r="D269" s="2"/>
      <c r="E269" s="2"/>
      <c r="F269" s="2"/>
      <c r="G269" s="3"/>
      <c r="H269" s="3"/>
      <c r="I269" s="3"/>
      <c r="J269" s="3"/>
      <c r="K269" s="3"/>
      <c r="L269" s="3"/>
      <c r="M269" s="3"/>
      <c r="N269" s="3"/>
      <c r="O269" s="3"/>
      <c r="P269" s="3"/>
      <c r="Q269" s="3"/>
      <c r="R269" s="3"/>
      <c r="S269" s="3"/>
      <c r="T269" s="3"/>
      <c r="U269" s="3"/>
      <c r="V269" s="3"/>
      <c r="W269" s="3"/>
    </row>
    <row r="270" spans="1:23">
      <c r="A270" s="1"/>
      <c r="B270" s="2"/>
      <c r="C270" s="2"/>
      <c r="D270" s="2"/>
      <c r="E270" s="2"/>
      <c r="F270" s="2"/>
      <c r="G270" s="3"/>
      <c r="H270" s="3"/>
      <c r="I270" s="3"/>
      <c r="J270" s="3"/>
      <c r="K270" s="3"/>
      <c r="L270" s="3"/>
      <c r="M270" s="3"/>
      <c r="N270" s="3"/>
      <c r="O270" s="3"/>
      <c r="P270" s="3"/>
      <c r="Q270" s="3"/>
      <c r="R270" s="3"/>
      <c r="S270" s="3"/>
      <c r="T270" s="3"/>
      <c r="U270" s="3"/>
      <c r="V270" s="3"/>
      <c r="W270" s="3"/>
    </row>
    <row r="271" spans="1:23">
      <c r="A271" s="1"/>
      <c r="B271" s="2"/>
      <c r="C271" s="2"/>
      <c r="D271" s="2"/>
      <c r="E271" s="2"/>
      <c r="F271" s="2"/>
      <c r="G271" s="3"/>
      <c r="H271" s="3"/>
      <c r="I271" s="3"/>
      <c r="J271" s="3"/>
      <c r="K271" s="3"/>
      <c r="L271" s="3"/>
      <c r="M271" s="3"/>
      <c r="N271" s="3"/>
      <c r="O271" s="3"/>
      <c r="P271" s="3"/>
      <c r="Q271" s="3"/>
      <c r="R271" s="3"/>
      <c r="S271" s="3"/>
      <c r="T271" s="3"/>
      <c r="U271" s="3"/>
      <c r="V271" s="3"/>
      <c r="W271" s="3"/>
    </row>
    <row r="272" spans="1:23">
      <c r="A272" s="1"/>
      <c r="B272" s="2"/>
      <c r="C272" s="2"/>
      <c r="D272" s="2"/>
      <c r="E272" s="2"/>
      <c r="F272" s="2"/>
      <c r="G272" s="3"/>
      <c r="H272" s="3"/>
      <c r="I272" s="3"/>
      <c r="J272" s="3"/>
      <c r="K272" s="3"/>
      <c r="L272" s="3"/>
      <c r="M272" s="3"/>
      <c r="N272" s="3"/>
      <c r="O272" s="3"/>
      <c r="P272" s="3"/>
      <c r="Q272" s="3"/>
      <c r="R272" s="3"/>
      <c r="S272" s="3"/>
      <c r="T272" s="3"/>
      <c r="U272" s="3"/>
      <c r="V272" s="3"/>
      <c r="W272" s="3"/>
    </row>
    <row r="273" spans="1:23">
      <c r="A273" s="1"/>
      <c r="B273" s="2"/>
      <c r="C273" s="2"/>
      <c r="D273" s="2"/>
      <c r="E273" s="2"/>
      <c r="F273" s="2"/>
      <c r="G273" s="3"/>
      <c r="H273" s="3"/>
      <c r="I273" s="3"/>
      <c r="J273" s="3"/>
      <c r="K273" s="3"/>
      <c r="L273" s="3"/>
      <c r="M273" s="3"/>
      <c r="N273" s="3"/>
      <c r="O273" s="3"/>
      <c r="P273" s="3"/>
      <c r="Q273" s="3"/>
      <c r="R273" s="3"/>
      <c r="S273" s="3"/>
      <c r="T273" s="3"/>
      <c r="U273" s="3"/>
      <c r="V273" s="3"/>
      <c r="W273" s="3"/>
    </row>
    <row r="274" spans="1:23">
      <c r="A274" s="1"/>
      <c r="B274" s="2"/>
      <c r="C274" s="2"/>
      <c r="D274" s="2"/>
      <c r="E274" s="2"/>
      <c r="F274" s="2"/>
      <c r="G274" s="3"/>
      <c r="H274" s="3"/>
      <c r="I274" s="3"/>
      <c r="J274" s="3"/>
      <c r="K274" s="3"/>
      <c r="L274" s="3"/>
      <c r="M274" s="3"/>
      <c r="N274" s="3"/>
      <c r="O274" s="3"/>
      <c r="P274" s="3"/>
      <c r="Q274" s="3"/>
      <c r="R274" s="3"/>
      <c r="S274" s="3"/>
      <c r="T274" s="3"/>
      <c r="U274" s="3"/>
      <c r="V274" s="3"/>
      <c r="W274" s="3"/>
    </row>
    <row r="275" spans="1:23">
      <c r="A275" s="1"/>
      <c r="B275" s="2"/>
      <c r="C275" s="2"/>
      <c r="D275" s="2"/>
      <c r="E275" s="2"/>
      <c r="F275" s="2"/>
      <c r="G275" s="3"/>
      <c r="H275" s="3"/>
      <c r="I275" s="3"/>
      <c r="J275" s="3"/>
      <c r="K275" s="3"/>
      <c r="L275" s="3"/>
      <c r="M275" s="3"/>
      <c r="N275" s="3"/>
      <c r="O275" s="3"/>
      <c r="P275" s="3"/>
      <c r="Q275" s="3"/>
      <c r="R275" s="3"/>
      <c r="S275" s="3"/>
      <c r="T275" s="3"/>
      <c r="U275" s="3"/>
      <c r="V275" s="3"/>
      <c r="W275" s="3"/>
    </row>
    <row r="276" spans="1:23">
      <c r="A276" s="1"/>
      <c r="B276" s="2"/>
      <c r="C276" s="2"/>
      <c r="D276" s="2"/>
      <c r="E276" s="2"/>
      <c r="F276" s="2"/>
      <c r="G276" s="3"/>
      <c r="H276" s="3"/>
      <c r="I276" s="3"/>
      <c r="J276" s="3"/>
      <c r="K276" s="3"/>
      <c r="L276" s="3"/>
      <c r="M276" s="3"/>
      <c r="N276" s="3"/>
      <c r="O276" s="3"/>
      <c r="P276" s="3"/>
      <c r="Q276" s="3"/>
      <c r="R276" s="3"/>
      <c r="S276" s="3"/>
      <c r="T276" s="3"/>
      <c r="U276" s="3"/>
      <c r="V276" s="3"/>
      <c r="W276" s="3"/>
    </row>
    <row r="277" spans="1:23">
      <c r="A277" s="1"/>
      <c r="B277" s="2"/>
      <c r="C277" s="2"/>
      <c r="D277" s="2"/>
      <c r="E277" s="2"/>
      <c r="F277" s="2"/>
      <c r="G277" s="3"/>
      <c r="H277" s="3"/>
      <c r="I277" s="3"/>
      <c r="J277" s="3"/>
      <c r="K277" s="3"/>
      <c r="L277" s="3"/>
      <c r="M277" s="3"/>
      <c r="N277" s="3"/>
      <c r="O277" s="3"/>
      <c r="P277" s="3"/>
      <c r="Q277" s="3"/>
      <c r="R277" s="3"/>
      <c r="S277" s="3"/>
      <c r="T277" s="3"/>
      <c r="U277" s="3"/>
      <c r="V277" s="3"/>
      <c r="W277" s="3"/>
    </row>
    <row r="278" spans="1:23">
      <c r="A278" s="1"/>
      <c r="B278" s="2"/>
      <c r="C278" s="2"/>
      <c r="D278" s="2"/>
      <c r="E278" s="2"/>
      <c r="F278" s="2"/>
      <c r="G278" s="3"/>
      <c r="H278" s="3"/>
      <c r="I278" s="3"/>
      <c r="J278" s="3"/>
      <c r="K278" s="3"/>
      <c r="L278" s="3"/>
      <c r="M278" s="3"/>
      <c r="N278" s="3"/>
      <c r="O278" s="3"/>
      <c r="P278" s="3"/>
      <c r="Q278" s="3"/>
      <c r="R278" s="3"/>
      <c r="S278" s="3"/>
      <c r="T278" s="3"/>
      <c r="U278" s="3"/>
      <c r="V278" s="3"/>
      <c r="W278" s="3"/>
    </row>
    <row r="279" spans="1:23">
      <c r="A279" s="1"/>
      <c r="B279" s="2"/>
      <c r="C279" s="2"/>
      <c r="D279" s="2"/>
      <c r="E279" s="2"/>
      <c r="F279" s="2"/>
      <c r="G279" s="3"/>
      <c r="H279" s="3"/>
      <c r="I279" s="3"/>
      <c r="J279" s="3"/>
      <c r="K279" s="3"/>
      <c r="L279" s="3"/>
      <c r="M279" s="3"/>
      <c r="N279" s="3"/>
      <c r="O279" s="3"/>
      <c r="P279" s="3"/>
      <c r="Q279" s="3"/>
      <c r="R279" s="3"/>
      <c r="S279" s="3"/>
      <c r="T279" s="3"/>
      <c r="U279" s="3"/>
      <c r="V279" s="3"/>
      <c r="W279" s="3"/>
    </row>
    <row r="280" spans="1:23">
      <c r="A280" s="1"/>
      <c r="B280" s="2"/>
      <c r="C280" s="2"/>
      <c r="D280" s="2"/>
      <c r="E280" s="2"/>
      <c r="F280" s="2"/>
      <c r="G280" s="3"/>
      <c r="H280" s="3"/>
      <c r="I280" s="3"/>
      <c r="J280" s="3"/>
      <c r="K280" s="3"/>
      <c r="L280" s="3"/>
      <c r="M280" s="3"/>
      <c r="N280" s="3"/>
      <c r="O280" s="3"/>
      <c r="P280" s="3"/>
      <c r="Q280" s="3"/>
      <c r="R280" s="3"/>
      <c r="S280" s="3"/>
      <c r="T280" s="3"/>
      <c r="U280" s="3"/>
      <c r="V280" s="3"/>
      <c r="W280" s="3"/>
    </row>
    <row r="281" spans="1:23">
      <c r="A281" s="1"/>
      <c r="B281" s="2"/>
      <c r="C281" s="2"/>
      <c r="D281" s="2"/>
      <c r="E281" s="2"/>
      <c r="F281" s="2"/>
      <c r="G281" s="3"/>
      <c r="H281" s="3"/>
      <c r="I281" s="3"/>
      <c r="J281" s="3"/>
      <c r="K281" s="3"/>
      <c r="L281" s="3"/>
      <c r="M281" s="3"/>
      <c r="N281" s="3"/>
      <c r="O281" s="3"/>
      <c r="P281" s="3"/>
      <c r="Q281" s="3"/>
      <c r="R281" s="3"/>
      <c r="S281" s="3"/>
      <c r="T281" s="3"/>
      <c r="U281" s="3"/>
      <c r="V281" s="3"/>
      <c r="W281" s="3"/>
    </row>
    <row r="282" spans="1:23">
      <c r="A282" s="1"/>
      <c r="B282" s="2"/>
      <c r="C282" s="2"/>
      <c r="D282" s="2"/>
      <c r="E282" s="2"/>
      <c r="F282" s="2"/>
      <c r="G282" s="3"/>
      <c r="H282" s="3"/>
      <c r="I282" s="3"/>
      <c r="J282" s="3"/>
      <c r="K282" s="3"/>
      <c r="L282" s="3"/>
      <c r="M282" s="3"/>
      <c r="N282" s="3"/>
      <c r="O282" s="3"/>
      <c r="P282" s="3"/>
      <c r="Q282" s="3"/>
      <c r="R282" s="3"/>
      <c r="S282" s="3"/>
      <c r="T282" s="3"/>
      <c r="U282" s="3"/>
      <c r="V282" s="3"/>
      <c r="W282" s="3"/>
    </row>
    <row r="283" spans="1:23">
      <c r="A283" s="1"/>
      <c r="B283" s="2"/>
      <c r="C283" s="2"/>
      <c r="D283" s="2"/>
      <c r="E283" s="2"/>
      <c r="F283" s="2"/>
      <c r="G283" s="3"/>
      <c r="H283" s="3"/>
      <c r="I283" s="3"/>
      <c r="J283" s="3"/>
      <c r="K283" s="3"/>
      <c r="L283" s="3"/>
      <c r="M283" s="3"/>
      <c r="N283" s="3"/>
      <c r="O283" s="3"/>
      <c r="P283" s="3"/>
      <c r="Q283" s="3"/>
      <c r="R283" s="3"/>
      <c r="S283" s="3"/>
      <c r="T283" s="3"/>
      <c r="U283" s="3"/>
      <c r="V283" s="3"/>
      <c r="W283" s="3"/>
    </row>
    <row r="284" spans="1:23">
      <c r="A284" s="1"/>
      <c r="B284" s="2"/>
      <c r="C284" s="2"/>
      <c r="D284" s="2"/>
      <c r="E284" s="2"/>
      <c r="F284" s="2"/>
      <c r="G284" s="3"/>
      <c r="H284" s="3"/>
      <c r="I284" s="3"/>
      <c r="J284" s="3"/>
      <c r="K284" s="3"/>
      <c r="L284" s="3"/>
      <c r="M284" s="3"/>
      <c r="N284" s="3"/>
      <c r="O284" s="3"/>
      <c r="P284" s="3"/>
      <c r="Q284" s="3"/>
      <c r="R284" s="3"/>
      <c r="S284" s="3"/>
      <c r="T284" s="3"/>
      <c r="U284" s="3"/>
      <c r="V284" s="3"/>
      <c r="W284" s="3"/>
    </row>
    <row r="285" spans="1:23">
      <c r="A285" s="1"/>
      <c r="B285" s="2"/>
      <c r="C285" s="2"/>
      <c r="D285" s="2"/>
      <c r="E285" s="2"/>
      <c r="F285" s="2"/>
      <c r="G285" s="3"/>
      <c r="H285" s="3"/>
      <c r="I285" s="3"/>
      <c r="J285" s="3"/>
      <c r="K285" s="3"/>
      <c r="L285" s="3"/>
      <c r="M285" s="3"/>
      <c r="N285" s="3"/>
      <c r="O285" s="3"/>
      <c r="P285" s="3"/>
      <c r="Q285" s="3"/>
      <c r="R285" s="3"/>
      <c r="S285" s="3"/>
      <c r="T285" s="3"/>
      <c r="U285" s="3"/>
      <c r="V285" s="3"/>
      <c r="W285" s="3"/>
    </row>
    <row r="286" spans="1:23">
      <c r="A286" s="1"/>
      <c r="B286" s="2"/>
      <c r="C286" s="2"/>
      <c r="D286" s="2"/>
      <c r="E286" s="2"/>
      <c r="F286" s="2"/>
      <c r="G286" s="3"/>
      <c r="H286" s="3"/>
      <c r="I286" s="3"/>
      <c r="J286" s="3"/>
      <c r="K286" s="3"/>
      <c r="L286" s="3"/>
      <c r="M286" s="3"/>
      <c r="N286" s="3"/>
      <c r="O286" s="3"/>
      <c r="P286" s="3"/>
      <c r="Q286" s="3"/>
      <c r="R286" s="3"/>
      <c r="S286" s="3"/>
      <c r="T286" s="3"/>
      <c r="U286" s="3"/>
      <c r="V286" s="3"/>
      <c r="W286" s="3"/>
    </row>
    <row r="287" spans="1:23">
      <c r="A287" s="1"/>
      <c r="B287" s="2"/>
      <c r="C287" s="2"/>
      <c r="D287" s="2"/>
      <c r="E287" s="2"/>
      <c r="F287" s="2"/>
      <c r="G287" s="3"/>
      <c r="H287" s="3"/>
      <c r="I287" s="3"/>
      <c r="J287" s="3"/>
      <c r="K287" s="3"/>
      <c r="L287" s="3"/>
      <c r="M287" s="3"/>
      <c r="N287" s="3"/>
      <c r="O287" s="3"/>
      <c r="P287" s="3"/>
      <c r="Q287" s="3"/>
      <c r="R287" s="3"/>
      <c r="S287" s="3"/>
      <c r="T287" s="3"/>
      <c r="U287" s="3"/>
      <c r="V287" s="3"/>
      <c r="W287" s="3"/>
    </row>
    <row r="288" spans="1:23">
      <c r="A288" s="1"/>
      <c r="B288" s="2"/>
      <c r="C288" s="2"/>
      <c r="D288" s="2"/>
      <c r="E288" s="2"/>
      <c r="F288" s="2"/>
      <c r="G288" s="3"/>
      <c r="H288" s="3"/>
      <c r="I288" s="3"/>
      <c r="J288" s="3"/>
      <c r="K288" s="3"/>
      <c r="L288" s="3"/>
      <c r="M288" s="3"/>
      <c r="N288" s="3"/>
      <c r="O288" s="3"/>
      <c r="P288" s="3"/>
      <c r="Q288" s="3"/>
      <c r="R288" s="3"/>
      <c r="S288" s="3"/>
      <c r="T288" s="3"/>
      <c r="U288" s="3"/>
      <c r="V288" s="3"/>
      <c r="W288" s="3"/>
    </row>
    <row r="289" spans="1:23">
      <c r="A289" s="1"/>
      <c r="B289" s="2"/>
      <c r="C289" s="2"/>
      <c r="D289" s="2"/>
      <c r="E289" s="2"/>
      <c r="F289" s="2"/>
      <c r="G289" s="3"/>
      <c r="H289" s="3"/>
      <c r="I289" s="3"/>
      <c r="J289" s="3"/>
      <c r="K289" s="3"/>
      <c r="L289" s="3"/>
      <c r="M289" s="3"/>
      <c r="N289" s="3"/>
      <c r="O289" s="3"/>
      <c r="P289" s="3"/>
      <c r="Q289" s="3"/>
      <c r="R289" s="3"/>
      <c r="S289" s="3"/>
      <c r="T289" s="3"/>
      <c r="U289" s="3"/>
      <c r="V289" s="3"/>
      <c r="W289" s="3"/>
    </row>
    <row r="290" spans="1:23">
      <c r="A290" s="1"/>
      <c r="B290" s="2"/>
      <c r="C290" s="2"/>
      <c r="D290" s="2"/>
      <c r="E290" s="2"/>
      <c r="F290" s="2"/>
      <c r="G290" s="3"/>
      <c r="H290" s="3"/>
      <c r="I290" s="3"/>
      <c r="J290" s="3"/>
      <c r="K290" s="3"/>
      <c r="L290" s="3"/>
      <c r="M290" s="3"/>
      <c r="N290" s="3"/>
      <c r="O290" s="3"/>
      <c r="P290" s="3"/>
      <c r="Q290" s="3"/>
      <c r="R290" s="3"/>
      <c r="S290" s="3"/>
      <c r="T290" s="3"/>
      <c r="U290" s="3"/>
      <c r="V290" s="3"/>
      <c r="W290" s="3"/>
    </row>
    <row r="291" spans="1:23">
      <c r="A291" s="1"/>
      <c r="B291" s="2"/>
      <c r="C291" s="2"/>
      <c r="D291" s="2"/>
      <c r="E291" s="2"/>
      <c r="F291" s="2"/>
      <c r="G291" s="3"/>
      <c r="H291" s="3"/>
      <c r="I291" s="3"/>
      <c r="J291" s="3"/>
      <c r="K291" s="3"/>
      <c r="L291" s="3"/>
      <c r="M291" s="3"/>
      <c r="N291" s="3"/>
      <c r="O291" s="3"/>
      <c r="P291" s="3"/>
      <c r="Q291" s="3"/>
      <c r="R291" s="3"/>
      <c r="S291" s="3"/>
      <c r="T291" s="3"/>
      <c r="U291" s="3"/>
      <c r="V291" s="3"/>
      <c r="W291" s="3"/>
    </row>
    <row r="292" spans="1:23">
      <c r="A292" s="1"/>
      <c r="B292" s="2"/>
      <c r="C292" s="2"/>
      <c r="D292" s="2"/>
      <c r="E292" s="2"/>
      <c r="F292" s="2"/>
      <c r="G292" s="3"/>
      <c r="H292" s="3"/>
      <c r="I292" s="3"/>
      <c r="J292" s="3"/>
      <c r="K292" s="3"/>
      <c r="L292" s="3"/>
      <c r="M292" s="3"/>
      <c r="N292" s="3"/>
      <c r="O292" s="3"/>
      <c r="P292" s="3"/>
      <c r="Q292" s="3"/>
      <c r="R292" s="3"/>
      <c r="S292" s="3"/>
      <c r="T292" s="3"/>
      <c r="U292" s="3"/>
      <c r="V292" s="3"/>
      <c r="W292" s="3"/>
    </row>
    <row r="293" spans="1:23">
      <c r="A293" s="1"/>
      <c r="B293" s="2"/>
      <c r="C293" s="2"/>
      <c r="D293" s="2"/>
      <c r="E293" s="2"/>
      <c r="F293" s="2"/>
      <c r="G293" s="3"/>
      <c r="H293" s="3"/>
      <c r="I293" s="3"/>
      <c r="J293" s="3"/>
      <c r="K293" s="3"/>
      <c r="L293" s="3"/>
      <c r="M293" s="3"/>
      <c r="N293" s="3"/>
      <c r="O293" s="3"/>
      <c r="P293" s="3"/>
      <c r="Q293" s="3"/>
      <c r="R293" s="3"/>
      <c r="S293" s="3"/>
      <c r="T293" s="3"/>
      <c r="U293" s="3"/>
      <c r="V293" s="3"/>
      <c r="W293" s="3"/>
    </row>
    <row r="294" spans="1:23">
      <c r="A294" s="1"/>
      <c r="B294" s="2"/>
      <c r="C294" s="2"/>
      <c r="D294" s="2"/>
      <c r="E294" s="2"/>
      <c r="F294" s="2"/>
      <c r="G294" s="3"/>
      <c r="H294" s="3"/>
      <c r="I294" s="3"/>
      <c r="J294" s="3"/>
      <c r="K294" s="3"/>
      <c r="L294" s="3"/>
      <c r="M294" s="3"/>
      <c r="N294" s="3"/>
      <c r="O294" s="3"/>
      <c r="P294" s="3"/>
      <c r="Q294" s="3"/>
      <c r="R294" s="3"/>
      <c r="S294" s="3"/>
      <c r="T294" s="3"/>
      <c r="U294" s="3"/>
      <c r="V294" s="3"/>
      <c r="W294" s="3"/>
    </row>
    <row r="295" spans="1:23">
      <c r="A295" s="1"/>
      <c r="B295" s="2"/>
      <c r="C295" s="2"/>
      <c r="D295" s="2"/>
      <c r="E295" s="2"/>
      <c r="F295" s="2"/>
      <c r="G295" s="3"/>
      <c r="H295" s="3"/>
      <c r="I295" s="3"/>
      <c r="J295" s="3"/>
      <c r="K295" s="3"/>
      <c r="L295" s="3"/>
      <c r="M295" s="3"/>
      <c r="N295" s="3"/>
      <c r="O295" s="3"/>
      <c r="P295" s="3"/>
      <c r="Q295" s="3"/>
      <c r="R295" s="3"/>
      <c r="S295" s="3"/>
      <c r="T295" s="3"/>
      <c r="U295" s="3"/>
      <c r="V295" s="3"/>
      <c r="W295" s="3"/>
    </row>
    <row r="296" spans="1:23">
      <c r="A296" s="1"/>
      <c r="B296" s="2"/>
      <c r="C296" s="2"/>
      <c r="D296" s="2"/>
      <c r="E296" s="2"/>
      <c r="F296" s="2"/>
      <c r="G296" s="3"/>
      <c r="H296" s="3"/>
      <c r="I296" s="3"/>
      <c r="J296" s="3"/>
      <c r="K296" s="3"/>
      <c r="L296" s="3"/>
      <c r="M296" s="3"/>
      <c r="N296" s="3"/>
      <c r="O296" s="3"/>
      <c r="P296" s="3"/>
      <c r="Q296" s="3"/>
      <c r="R296" s="3"/>
      <c r="S296" s="3"/>
      <c r="T296" s="3"/>
      <c r="U296" s="3"/>
      <c r="V296" s="3"/>
      <c r="W296" s="3"/>
    </row>
    <row r="297" spans="1:23">
      <c r="A297" s="1"/>
      <c r="B297" s="2"/>
      <c r="C297" s="2"/>
      <c r="D297" s="2"/>
      <c r="E297" s="2"/>
      <c r="F297" s="2"/>
      <c r="G297" s="3"/>
      <c r="H297" s="3"/>
      <c r="I297" s="3"/>
      <c r="J297" s="3"/>
      <c r="K297" s="3"/>
      <c r="L297" s="3"/>
      <c r="M297" s="3"/>
      <c r="N297" s="3"/>
      <c r="O297" s="3"/>
      <c r="P297" s="3"/>
      <c r="Q297" s="3"/>
      <c r="R297" s="3"/>
      <c r="S297" s="3"/>
      <c r="T297" s="3"/>
      <c r="U297" s="3"/>
      <c r="V297" s="3"/>
      <c r="W297" s="3"/>
    </row>
    <row r="298" spans="1:23">
      <c r="A298" s="1"/>
      <c r="B298" s="2"/>
      <c r="C298" s="2"/>
      <c r="D298" s="2"/>
      <c r="E298" s="2"/>
      <c r="F298" s="2"/>
      <c r="G298" s="3"/>
      <c r="H298" s="3"/>
      <c r="I298" s="3"/>
      <c r="J298" s="3"/>
      <c r="K298" s="3"/>
      <c r="L298" s="3"/>
      <c r="M298" s="3"/>
      <c r="N298" s="3"/>
      <c r="O298" s="3"/>
      <c r="P298" s="3"/>
      <c r="Q298" s="3"/>
      <c r="R298" s="3"/>
      <c r="S298" s="3"/>
      <c r="T298" s="3"/>
      <c r="U298" s="3"/>
      <c r="V298" s="3"/>
      <c r="W298" s="3"/>
    </row>
  </sheetData>
  <mergeCells count="8">
    <mergeCell ref="A2:V2"/>
    <mergeCell ref="A98:T98"/>
    <mergeCell ref="A9:V9"/>
    <mergeCell ref="A4:V4"/>
    <mergeCell ref="A5:V5"/>
    <mergeCell ref="A6:V6"/>
    <mergeCell ref="A7:V7"/>
    <mergeCell ref="A8:V8"/>
  </mergeCells>
  <hyperlinks>
    <hyperlink ref="H13" r:id="rId1" xr:uid="{00000000-0004-0000-0100-000000000000}"/>
    <hyperlink ref="I13" r:id="rId2" xr:uid="{00000000-0004-0000-0100-000001000000}"/>
    <hyperlink ref="J13" r:id="rId3" xr:uid="{00000000-0004-0000-0100-000002000000}"/>
    <hyperlink ref="J14" r:id="rId4" xr:uid="{00000000-0004-0000-0100-000003000000}"/>
    <hyperlink ref="I14" r:id="rId5" xr:uid="{00000000-0004-0000-0100-000004000000}"/>
    <hyperlink ref="H15" r:id="rId6" xr:uid="{00000000-0004-0000-0100-000005000000}"/>
    <hyperlink ref="J15" r:id="rId7" xr:uid="{00000000-0004-0000-0100-000006000000}"/>
    <hyperlink ref="J16" r:id="rId8" xr:uid="{00000000-0004-0000-0100-000007000000}"/>
    <hyperlink ref="I16" r:id="rId9" xr:uid="{00000000-0004-0000-0100-000008000000}"/>
    <hyperlink ref="H16" r:id="rId10" xr:uid="{00000000-0004-0000-0100-000009000000}"/>
    <hyperlink ref="I15" r:id="rId11" xr:uid="{00000000-0004-0000-0100-00000A000000}"/>
    <hyperlink ref="J18" r:id="rId12" xr:uid="{00000000-0004-0000-0100-00000B000000}"/>
    <hyperlink ref="H19" r:id="rId13" xr:uid="{00000000-0004-0000-0100-00000C000000}"/>
    <hyperlink ref="I19" r:id="rId14" xr:uid="{00000000-0004-0000-0100-00000D000000}"/>
    <hyperlink ref="H20" r:id="rId15" xr:uid="{00000000-0004-0000-0100-00000E000000}"/>
    <hyperlink ref="I20" r:id="rId16" xr:uid="{00000000-0004-0000-0100-00000F000000}"/>
    <hyperlink ref="H26" r:id="rId17" display="https://www.scopus.com/record/display.uri?eid=2-s2.0-85104199227&amp;origin=resultslist&amp;sort=plf-f&amp;src=s&amp;st1=innovative+teaching+strategies+in+accounting&amp;nlo=&amp;nlr=&amp;nls=&amp;sid=c8055281ab37174e61df79da8caa7adb&amp;sot=b&amp;sdt=b&amp;sl=59&amp;s=TITLE-ABS-KEY%28innovative+teaching+strategies+in+accounting%29&amp;relpos=21&amp;citeCnt=1&amp;searchTerm=" xr:uid="{F98590AE-D2BB-4325-BB4C-1D480B37E134}"/>
    <hyperlink ref="H28" r:id="rId18" xr:uid="{A991369E-BE08-4425-B842-EE59E21A63AE}"/>
    <hyperlink ref="I28" r:id="rId19" xr:uid="{6CC8133E-525C-4D5C-B7B7-6196412A1715}"/>
    <hyperlink ref="J28" r:id="rId20" xr:uid="{A87823B4-35BF-488B-A801-9778B5792EEC}"/>
    <hyperlink ref="J29" r:id="rId21" xr:uid="{CBCD6FD3-9A82-4D4F-9F48-C2E82F2C7326}"/>
    <hyperlink ref="I29" r:id="rId22" xr:uid="{A8BF64A0-F855-46BE-A4BE-250A5B26CAE6}"/>
    <hyperlink ref="I30" r:id="rId23" xr:uid="{CA10174C-1E09-4F6F-912F-810C814140BD}"/>
    <hyperlink ref="J31" r:id="rId24" xr:uid="{4C48459E-EF89-4C94-8DF8-029E5605588A}"/>
    <hyperlink ref="I32" r:id="rId25" xr:uid="{F244B1C5-7AAE-45A2-BFE2-9976E02EFEB1}"/>
    <hyperlink ref="H33" r:id="rId26" xr:uid="{0F35D0E8-5994-444B-9FF5-0B69E1E26BC3}"/>
    <hyperlink ref="I34" r:id="rId27" xr:uid="{E3D5B301-5C77-4443-8335-32412E2A05F4}"/>
    <hyperlink ref="I37" r:id="rId28" xr:uid="{A185058C-79B9-48DA-8E80-3F6C095B3F5B}"/>
    <hyperlink ref="H37" r:id="rId29" xr:uid="{46989706-F4D7-4020-BBD9-98550A55A48C}"/>
    <hyperlink ref="H38" r:id="rId30" xr:uid="{144DFD39-3FA3-4040-955D-93C20FCAE2D1}"/>
    <hyperlink ref="H39" r:id="rId31" xr:uid="{1CEE3966-36C7-4E1E-B7A4-47BDE975174F}"/>
    <hyperlink ref="I38" r:id="rId32" xr:uid="{4E217B4C-B187-44BC-B926-999943B58C88}"/>
    <hyperlink ref="I39" r:id="rId33" xr:uid="{E02DB7AA-B6D4-40AD-A66B-C48AE09ED003}"/>
    <hyperlink ref="H40" r:id="rId34" display="https://151096pud-y-https-www-scopus-com.z.e-nformation.ro/record/display.uri?eid=2-s2.0-85125287248&amp;origin=resultslist&amp;sort=plf-f&amp;src=s&amp;st1=HERCIU&amp;st2=Mihaela&amp;nlo=1&amp;nlr=20&amp;nls=count-f&amp;sid=bd84500a32539222d8d2b4d9882284eb&amp;sot=anl&amp;sdt=aut&amp;sl=36&amp;s=AU-ID%28%22Herciu%2c+Mihaela%22+24832699200%29&amp;relpos=12&amp;citeCnt=0&amp;searchTerm=" xr:uid="{3944B480-7162-46A0-AE3C-BE582871A87F}"/>
    <hyperlink ref="H41" r:id="rId35" xr:uid="{7202C8AE-60CE-41B4-84FC-58286A3AF52C}"/>
    <hyperlink ref="I41" r:id="rId36" xr:uid="{5FC78621-DE14-4E10-85A1-B5F109D27B43}"/>
    <hyperlink ref="I42" r:id="rId37" xr:uid="{89855670-812E-4860-A80D-653D5354EA03}"/>
    <hyperlink ref="I43" r:id="rId38" xr:uid="{3098CA09-641B-4FB2-9532-DE247B279433}"/>
    <hyperlink ref="J43" r:id="rId39" xr:uid="{DA3D3FF5-7694-44F1-A7CB-622350BDEE01}"/>
    <hyperlink ref="J44" r:id="rId40" xr:uid="{841741A3-7B47-4068-BDCA-49C1C95EA3E4}"/>
    <hyperlink ref="I44" r:id="rId41" xr:uid="{C9E85C1C-8049-437D-9EC0-95E80B2BBDFC}"/>
    <hyperlink ref="H45" r:id="rId42" xr:uid="{02E9DE67-4032-4470-88CA-BCB7532C55B5}"/>
    <hyperlink ref="I45" r:id="rId43" xr:uid="{0ED3CF65-207E-4F0F-BF5A-FEAA5729E71B}"/>
    <hyperlink ref="H46" r:id="rId44" xr:uid="{D71FFF24-F7CE-4BA8-A779-86380B6248A7}"/>
    <hyperlink ref="H47" r:id="rId45" xr:uid="{CE8D783E-8FB0-40D4-AFB2-976D15200A2C}"/>
    <hyperlink ref="I47" r:id="rId46" xr:uid="{729DAD70-1630-4B69-8ED5-5D9C7D15CAB8}"/>
    <hyperlink ref="I48" r:id="rId47" xr:uid="{9065B6AF-3D3E-4561-B622-1A9EFDD9F402}"/>
    <hyperlink ref="H49" r:id="rId48" xr:uid="{13643810-FAA7-4946-AA09-61B2A2376B52}"/>
    <hyperlink ref="H50" r:id="rId49" xr:uid="{CE6F0C27-28C4-4EAE-A680-6BBC7C400588}"/>
    <hyperlink ref="H51" r:id="rId50" xr:uid="{22D67538-5DBA-4767-9E3C-EB6F8ED8DC8D}"/>
    <hyperlink ref="H52" r:id="rId51" xr:uid="{099BEFD3-D3F7-42A9-8728-B9E45C4B6DF2}"/>
    <hyperlink ref="H54" r:id="rId52" xr:uid="{597C352B-6EF7-4A2F-B2F0-153CC4602700}"/>
    <hyperlink ref="H56" r:id="rId53" xr:uid="{B60DF341-209C-4320-9F8D-395F46C7B36F}"/>
    <hyperlink ref="I56" r:id="rId54" xr:uid="{45421F00-9D06-4EFD-A4A1-BF64EB754A0C}"/>
    <hyperlink ref="H57" r:id="rId55" xr:uid="{4CD817AA-75D8-4954-8DCD-B9F539B13601}"/>
    <hyperlink ref="I57" r:id="rId56" xr:uid="{B575823D-BF64-4B50-B015-DF1D3448E1F7}"/>
    <hyperlink ref="H58" r:id="rId57" xr:uid="{36A469DA-4F6F-4011-ABB8-9D98EE8A141B}"/>
    <hyperlink ref="I58" r:id="rId58" xr:uid="{CE07C691-D4AC-4DA8-9177-20A19C378CDE}"/>
    <hyperlink ref="I61" r:id="rId59" xr:uid="{6D837C31-E633-42BB-955C-B8D8BA106333}"/>
    <hyperlink ref="H62" r:id="rId60" xr:uid="{F4E437B0-9657-4D18-84C7-0135D48EDDC4}"/>
    <hyperlink ref="I62" r:id="rId61" xr:uid="{AD2B7C95-826E-418F-98FB-BDD63779F787}"/>
    <hyperlink ref="H63" r:id="rId62" xr:uid="{FE024DAF-44DC-407C-B164-CD3113FFD5EB}"/>
    <hyperlink ref="I63" r:id="rId63" xr:uid="{753B6D3C-E455-4457-87E5-B70DB71FE778}"/>
    <hyperlink ref="E64" r:id="rId64" display="https://link.springer.com/bookseries/11960" xr:uid="{921F819C-E620-4A96-9CD3-51808A8104C8}"/>
    <hyperlink ref="I64" r:id="rId65" xr:uid="{68832939-4C4E-462A-9346-92A9B209ADA7}"/>
    <hyperlink ref="J64" r:id="rId66" xr:uid="{557A6B9B-E860-4D43-B272-083B8D312785}"/>
    <hyperlink ref="H64" r:id="rId67" xr:uid="{DEBE9499-3A8F-4B4C-B730-7CB07FE1047C}"/>
    <hyperlink ref="J65" r:id="rId68" xr:uid="{14E49286-3618-4CEB-82DF-4BFF65A15F56}"/>
    <hyperlink ref="I65" r:id="rId69" xr:uid="{AB73EE44-D93F-4AF1-9A3C-57F0637CC513}"/>
    <hyperlink ref="H65" r:id="rId70" xr:uid="{04342431-B314-4310-A125-03B21150DE53}"/>
    <hyperlink ref="E65" r:id="rId71" location="about-this-book " xr:uid="{648B7CBA-D04F-4CA9-8107-F6750692D040}"/>
    <hyperlink ref="H66" r:id="rId72" xr:uid="{446086B1-DF89-4B49-811A-C41F71983367}"/>
    <hyperlink ref="I66" r:id="rId73" xr:uid="{7A67C220-9340-4151-BA62-E17391CF752B}"/>
    <hyperlink ref="J66" r:id="rId74" xr:uid="{7BF1CC29-2A10-4138-90FF-B0DBCADE5076}"/>
    <hyperlink ref="H67" r:id="rId75" xr:uid="{9822CB4D-5699-4198-9074-F43FD81D2122}"/>
    <hyperlink ref="H70" r:id="rId76" xr:uid="{C7288938-FB44-45F1-8693-C2E1C816FEA8}"/>
    <hyperlink ref="H74" r:id="rId77" xr:uid="{694F3B04-AC37-4F44-8042-C8AE34365149}"/>
    <hyperlink ref="I74" r:id="rId78" xr:uid="{6109D455-7309-4728-8934-D29EE822EBBC}"/>
    <hyperlink ref="J74" r:id="rId79" xr:uid="{D6F22BCE-28A6-4D67-96A1-14F09A66C4E5}"/>
    <hyperlink ref="H75" r:id="rId80" xr:uid="{4ED5030A-47F2-4FEB-8F54-4797CDF69CC4}"/>
    <hyperlink ref="I75" r:id="rId81" xr:uid="{5B4A6F8C-79B7-4C16-91C0-7118F1DE4C64}"/>
    <hyperlink ref="J75" r:id="rId82" xr:uid="{850ABBEE-5ECF-4F15-998D-EB87553C2AAA}"/>
    <hyperlink ref="I76" r:id="rId83" xr:uid="{77EFE480-ED7D-409D-A84C-815D98BE933D}"/>
    <hyperlink ref="J76" r:id="rId84" xr:uid="{346A98D5-58F6-4CF9-B1C2-59D8C4691C6D}"/>
    <hyperlink ref="H77" r:id="rId85" xr:uid="{988AA205-877C-4EED-BDC2-69527EFBFB6E}"/>
    <hyperlink ref="I77" r:id="rId86" xr:uid="{2FC18DE6-4B58-4FED-A6D6-9160D062752E}"/>
    <hyperlink ref="J77" r:id="rId87" xr:uid="{6F0901DC-987A-4209-B144-01DBB46C47C3}"/>
    <hyperlink ref="I78" r:id="rId88" xr:uid="{AB800918-17AE-424D-9AB8-D39070AE4B29}"/>
    <hyperlink ref="H78" r:id="rId89" display="https://www.scopus.com/record/display.uri?eid=2-s2.0-85125261564&amp;origin=resultslist&amp;sort=plf-f&amp;src=s&amp;st1=Raising+Awareness+on+SDGs.+A+Multi-Stakeholder+Approach&amp;sid=6b76931f80c242162463cb8f78e3cd49&amp;sot=b&amp;sdt=b&amp;sl=70&amp;s=TITLE-ABS-KEY%28Raising+Awareness+on+SDGs.+A+Multi-Stakeholder+Approach%29&amp;relpos=1&amp;citeCnt=0&amp;searchTerm=" xr:uid="{A975CFD0-5D61-434C-BDD3-F92FA83FC43D}"/>
    <hyperlink ref="H79" r:id="rId90" xr:uid="{A92CAD57-31B2-4359-BC53-ADD99371EAC1}"/>
    <hyperlink ref="I79" r:id="rId91" location="aboutAuthors" xr:uid="{33111AB9-7066-45DF-9285-30641DEFE4D6}"/>
    <hyperlink ref="H80" r:id="rId92" xr:uid="{8DF30579-BD9A-4823-8C02-7B217FE42777}"/>
    <hyperlink ref="I80" r:id="rId93" xr:uid="{9A2B481E-098C-457B-BE70-B007AFA35194}"/>
    <hyperlink ref="H81" r:id="rId94" xr:uid="{7D120E71-5F00-46A1-A9DB-3BA0E5C6B7A6}"/>
    <hyperlink ref="I81" r:id="rId95" xr:uid="{4F9C0306-D318-4C3B-81BC-F506BC24D95E}"/>
    <hyperlink ref="H82" r:id="rId96" xr:uid="{5198F2DD-6ACC-4026-BC37-CEA3421075F0}"/>
    <hyperlink ref="I82" r:id="rId97" xr:uid="{4DD7B6B6-4A48-4C1C-9BE4-7CE9A9C9C6CE}"/>
    <hyperlink ref="H83" r:id="rId98" xr:uid="{2CB99E12-2567-4C9B-B36A-C19FBD74BE64}"/>
    <hyperlink ref="I83" r:id="rId99" xr:uid="{41E82864-5874-4CA5-8581-1336B2ECC2AD}"/>
    <hyperlink ref="H84" r:id="rId100" xr:uid="{7DC8BE52-0278-4FC5-801E-CB04F625E124}"/>
    <hyperlink ref="I84" r:id="rId101" xr:uid="{17A8724D-D578-46C3-B74B-4785ACE816A1}"/>
    <hyperlink ref="I85" r:id="rId102" location="citeas " xr:uid="{74C42811-DFC7-4E3E-9132-0D7AC5E1E5EC}"/>
    <hyperlink ref="J85" r:id="rId103" xr:uid="{BA49338F-42BB-4BE3-BD43-7AA7B23748C0}"/>
    <hyperlink ref="H86" r:id="rId104" xr:uid="{1A86ADAC-AA64-46E1-8662-9439FE28E7B7}"/>
    <hyperlink ref="I86" r:id="rId105" xr:uid="{CA88C350-CE4C-4AA5-93B4-59B548FB0B67}"/>
    <hyperlink ref="H87" r:id="rId106" xr:uid="{F440DE03-D1ED-42BD-8431-9ABE84B525D2}"/>
    <hyperlink ref="H88" r:id="rId107" xr:uid="{58BD9B89-9255-4DA4-8DE5-034BDB6E3885}"/>
    <hyperlink ref="I88" r:id="rId108" xr:uid="{BF92C39A-B3F6-48F9-B9DB-6046B9923BCC}"/>
    <hyperlink ref="J88" r:id="rId109" xr:uid="{D9BB386E-1FCC-47CA-8A01-02EA81054AB4}"/>
    <hyperlink ref="H89" r:id="rId110" xr:uid="{E457AE7E-DCF8-4F69-A248-E6D16F40BFE0}"/>
    <hyperlink ref="I89" r:id="rId111" xr:uid="{C093A30E-DB91-4059-ACD7-B50806D91B3F}"/>
    <hyperlink ref="J89" r:id="rId112" xr:uid="{C5C73EFF-4BED-4CE5-A15E-38662DE1C006}"/>
    <hyperlink ref="H90" r:id="rId113" xr:uid="{7F58A4AF-DFCF-4323-B1CA-11042D9B7DC8}"/>
    <hyperlink ref="I90" r:id="rId114" xr:uid="{298269CC-8D0F-4F14-BAC8-A93922B0A2B0}"/>
    <hyperlink ref="J90" r:id="rId115" xr:uid="{2C97ADBD-BAEF-4B0C-AD88-4AEB5A38044E}"/>
    <hyperlink ref="H91" r:id="rId116" xr:uid="{B0B2274D-63AE-4DD5-B2A3-80EA0957BA30}"/>
    <hyperlink ref="I91" r:id="rId117" xr:uid="{BD821B36-478D-443A-A934-FBE026AEC0A1}"/>
    <hyperlink ref="J91" r:id="rId118" xr:uid="{C0657644-6955-4DC9-9C89-15B14961394E}"/>
    <hyperlink ref="I92" r:id="rId119" xr:uid="{A84A7D5A-2B0C-461D-8CAE-D9F5B9C8B221}"/>
    <hyperlink ref="H92" r:id="rId120" xr:uid="{4AC9FDD4-FFBC-4DB5-9565-46B5CAD7B244}"/>
    <hyperlink ref="H93" r:id="rId121" xr:uid="{9E945EB6-3BC2-4B34-8330-D9A22A178FF0}"/>
    <hyperlink ref="I93" r:id="rId122" xr:uid="{BFEE3437-88B5-4A5F-890F-F489DB982CE3}"/>
    <hyperlink ref="H94" r:id="rId123" display="https://www.scopus.com/record/display.uri?eid=2-s2.0-85125227351&amp;origin=resultslist&amp;sort=plf-f&amp;src=s&amp;sid=2cea30be517a59fc54af84ec2f5a4ef3&amp;sot=b&amp;sdt=b&amp;s=TITLE-ABS-KEY%28Segmenting+Customers+Based+on+Key+Determinants+of+Online+Shopping+Behavior%29&amp;sl=89&amp;sessionSearchId=2cea30be517a59fc54af84ec2f5a4ef3" xr:uid="{FF18BB87-EA28-426A-B8A1-3726202FAC63}"/>
    <hyperlink ref="H95" r:id="rId124" display="https://www.scopus.com/record/display.uri?eid=2-s2.0-85126248429&amp;origin=resultslist&amp;sort=plf-f&amp;src=s&amp;sid=2cea30be517a59fc54af84ec2f5a4ef3&amp;sot=b&amp;sdt=b&amp;s=TITLE-ABS-KEY%28Key+Predictors+of+Customer+Loyalty+for+Facebook+Brand+Pages.+Empirical+Research+on+Social+Media+Marketing%29&amp;sl=89&amp;sessionSearchId=2cea30be517a59fc54af84ec2f5a4ef3" xr:uid="{22751DA5-20FE-4D95-9EF9-00FD3E50FA25}"/>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D1000"/>
  <sheetViews>
    <sheetView topLeftCell="A10" workbookViewId="0">
      <selection activeCell="M13" sqref="M13"/>
    </sheetView>
  </sheetViews>
  <sheetFormatPr defaultColWidth="14.3984375" defaultRowHeight="15" customHeight="1"/>
  <cols>
    <col min="1" max="1" width="22" customWidth="1"/>
    <col min="2" max="2" width="18.265625" customWidth="1"/>
    <col min="3" max="3" width="19" customWidth="1"/>
    <col min="4" max="4" width="19.86328125" customWidth="1"/>
    <col min="5" max="5" width="18.1328125" customWidth="1"/>
    <col min="6" max="6" width="16.265625" customWidth="1"/>
    <col min="7" max="7" width="11.3984375" customWidth="1"/>
    <col min="8" max="12" width="10.86328125" customWidth="1"/>
    <col min="13" max="13" width="13.1328125" customWidth="1"/>
    <col min="14" max="30" width="8" customWidth="1"/>
  </cols>
  <sheetData>
    <row r="1" spans="1:30" ht="14.25">
      <c r="A1" s="1"/>
      <c r="B1" s="2"/>
      <c r="C1" s="2"/>
      <c r="D1" s="3"/>
      <c r="E1" s="3"/>
      <c r="F1" s="3"/>
      <c r="G1" s="3"/>
      <c r="H1" s="3"/>
      <c r="I1" s="3"/>
      <c r="J1" s="3"/>
      <c r="K1" s="3"/>
      <c r="L1" s="3"/>
    </row>
    <row r="2" spans="1:30" ht="15.75" customHeight="1">
      <c r="A2" s="766" t="s">
        <v>375</v>
      </c>
      <c r="B2" s="718"/>
      <c r="C2" s="718"/>
      <c r="D2" s="718"/>
      <c r="E2" s="718"/>
      <c r="F2" s="718"/>
      <c r="G2" s="718"/>
      <c r="H2" s="718"/>
      <c r="I2" s="718"/>
      <c r="J2" s="718"/>
      <c r="K2" s="718"/>
      <c r="L2" s="719"/>
      <c r="M2" s="19"/>
      <c r="N2" s="19"/>
      <c r="O2" s="19"/>
      <c r="P2" s="19"/>
      <c r="Q2" s="19"/>
      <c r="R2" s="19"/>
      <c r="S2" s="19"/>
      <c r="T2" s="19"/>
      <c r="U2" s="19"/>
      <c r="V2" s="19"/>
      <c r="W2" s="19"/>
      <c r="X2" s="19"/>
      <c r="Y2" s="19"/>
      <c r="Z2" s="19"/>
      <c r="AA2" s="19"/>
      <c r="AB2" s="19"/>
      <c r="AC2" s="19"/>
      <c r="AD2" s="19"/>
    </row>
    <row r="3" spans="1:30" ht="15.4">
      <c r="A3" s="5"/>
      <c r="B3" s="5"/>
      <c r="C3" s="5"/>
      <c r="D3" s="5"/>
      <c r="E3" s="5"/>
      <c r="F3" s="5"/>
      <c r="G3" s="5"/>
      <c r="H3" s="5"/>
      <c r="I3" s="5"/>
      <c r="J3" s="5"/>
      <c r="K3" s="5"/>
      <c r="L3" s="5"/>
      <c r="M3" s="19"/>
      <c r="N3" s="19"/>
      <c r="O3" s="19"/>
      <c r="P3" s="19"/>
      <c r="Q3" s="19"/>
      <c r="R3" s="19"/>
      <c r="S3" s="19"/>
      <c r="T3" s="19"/>
      <c r="U3" s="19"/>
      <c r="V3" s="19"/>
      <c r="W3" s="19"/>
      <c r="X3" s="19"/>
      <c r="Y3" s="19"/>
      <c r="Z3" s="19"/>
      <c r="AA3" s="19"/>
      <c r="AB3" s="19"/>
      <c r="AC3" s="19"/>
      <c r="AD3" s="19"/>
    </row>
    <row r="4" spans="1:30" ht="26.25" customHeight="1">
      <c r="A4" s="717" t="s">
        <v>240</v>
      </c>
      <c r="B4" s="718"/>
      <c r="C4" s="718"/>
      <c r="D4" s="718"/>
      <c r="E4" s="718"/>
      <c r="F4" s="718"/>
      <c r="G4" s="718"/>
      <c r="H4" s="718"/>
      <c r="I4" s="718"/>
      <c r="J4" s="718"/>
      <c r="K4" s="718"/>
      <c r="L4" s="719"/>
      <c r="M4" s="19"/>
      <c r="N4" s="19"/>
      <c r="O4" s="19"/>
      <c r="P4" s="19"/>
      <c r="Q4" s="19"/>
      <c r="R4" s="19"/>
      <c r="S4" s="19"/>
      <c r="T4" s="19"/>
      <c r="U4" s="19"/>
      <c r="V4" s="19"/>
      <c r="W4" s="19"/>
      <c r="X4" s="19"/>
      <c r="Y4" s="19"/>
      <c r="Z4" s="19"/>
      <c r="AA4" s="19"/>
      <c r="AB4" s="19"/>
      <c r="AC4" s="19"/>
      <c r="AD4" s="19"/>
    </row>
    <row r="5" spans="1:30" ht="14.25">
      <c r="A5" s="717" t="s">
        <v>241</v>
      </c>
      <c r="B5" s="718"/>
      <c r="C5" s="718"/>
      <c r="D5" s="718"/>
      <c r="E5" s="718"/>
      <c r="F5" s="718"/>
      <c r="G5" s="718"/>
      <c r="H5" s="718"/>
      <c r="I5" s="718"/>
      <c r="J5" s="718"/>
      <c r="K5" s="718"/>
      <c r="L5" s="719"/>
      <c r="M5" s="19"/>
      <c r="N5" s="19"/>
      <c r="O5" s="19"/>
      <c r="P5" s="19"/>
      <c r="Q5" s="19"/>
      <c r="R5" s="19"/>
      <c r="S5" s="19"/>
      <c r="T5" s="19"/>
      <c r="U5" s="19"/>
      <c r="V5" s="19"/>
      <c r="W5" s="19"/>
      <c r="X5" s="19"/>
      <c r="Y5" s="19"/>
      <c r="Z5" s="19"/>
      <c r="AA5" s="19"/>
      <c r="AB5" s="19"/>
      <c r="AC5" s="19"/>
      <c r="AD5" s="19"/>
    </row>
    <row r="6" spans="1:30" ht="15.75" customHeight="1">
      <c r="A6" s="717" t="s">
        <v>242</v>
      </c>
      <c r="B6" s="718"/>
      <c r="C6" s="718"/>
      <c r="D6" s="718"/>
      <c r="E6" s="718"/>
      <c r="F6" s="718"/>
      <c r="G6" s="718"/>
      <c r="H6" s="718"/>
      <c r="I6" s="718"/>
      <c r="J6" s="718"/>
      <c r="K6" s="718"/>
      <c r="L6" s="719"/>
      <c r="M6" s="19"/>
      <c r="N6" s="19"/>
      <c r="O6" s="19"/>
      <c r="P6" s="19"/>
      <c r="Q6" s="19"/>
      <c r="R6" s="19"/>
      <c r="S6" s="19"/>
      <c r="T6" s="19"/>
      <c r="U6" s="19"/>
      <c r="V6" s="19"/>
      <c r="W6" s="19"/>
      <c r="X6" s="19"/>
      <c r="Y6" s="19"/>
      <c r="Z6" s="19"/>
      <c r="AA6" s="19"/>
      <c r="AB6" s="19"/>
      <c r="AC6" s="19"/>
      <c r="AD6" s="19"/>
    </row>
    <row r="7" spans="1:30" ht="30" customHeight="1">
      <c r="A7" s="717" t="s">
        <v>243</v>
      </c>
      <c r="B7" s="718"/>
      <c r="C7" s="718"/>
      <c r="D7" s="718"/>
      <c r="E7" s="718"/>
      <c r="F7" s="718"/>
      <c r="G7" s="718"/>
      <c r="H7" s="718"/>
      <c r="I7" s="718"/>
      <c r="J7" s="718"/>
      <c r="K7" s="718"/>
      <c r="L7" s="719"/>
      <c r="M7" s="19"/>
      <c r="N7" s="19"/>
      <c r="O7" s="19"/>
      <c r="P7" s="19"/>
      <c r="Q7" s="19"/>
      <c r="R7" s="19"/>
      <c r="S7" s="19"/>
      <c r="T7" s="19"/>
      <c r="U7" s="19"/>
      <c r="V7" s="19"/>
      <c r="W7" s="19"/>
      <c r="X7" s="19"/>
      <c r="Y7" s="19"/>
      <c r="Z7" s="19"/>
      <c r="AA7" s="19"/>
      <c r="AB7" s="19"/>
      <c r="AC7" s="19"/>
      <c r="AD7" s="19"/>
    </row>
    <row r="8" spans="1:30" ht="80.25" customHeight="1">
      <c r="A8" s="717" t="s">
        <v>244</v>
      </c>
      <c r="B8" s="718"/>
      <c r="C8" s="718"/>
      <c r="D8" s="718"/>
      <c r="E8" s="718"/>
      <c r="F8" s="718"/>
      <c r="G8" s="718"/>
      <c r="H8" s="718"/>
      <c r="I8" s="718"/>
      <c r="J8" s="718"/>
      <c r="K8" s="718"/>
      <c r="L8" s="719"/>
      <c r="M8" s="19"/>
      <c r="N8" s="19"/>
      <c r="O8" s="19"/>
      <c r="P8" s="19"/>
      <c r="Q8" s="19"/>
      <c r="R8" s="19"/>
      <c r="S8" s="19"/>
      <c r="T8" s="19"/>
      <c r="U8" s="19"/>
      <c r="V8" s="19"/>
      <c r="W8" s="19"/>
      <c r="X8" s="19"/>
      <c r="Y8" s="19"/>
      <c r="Z8" s="19"/>
      <c r="AA8" s="19"/>
      <c r="AB8" s="19"/>
      <c r="AC8" s="19"/>
      <c r="AD8" s="19"/>
    </row>
    <row r="9" spans="1:30" ht="14.25">
      <c r="A9" s="7"/>
      <c r="B9" s="8"/>
      <c r="C9" s="8"/>
      <c r="D9" s="7"/>
      <c r="E9" s="7"/>
      <c r="F9" s="7"/>
      <c r="G9" s="7"/>
      <c r="H9" s="7"/>
      <c r="I9" s="7"/>
      <c r="J9" s="7"/>
      <c r="K9" s="7"/>
      <c r="L9" s="7"/>
      <c r="M9" s="19"/>
      <c r="N9" s="19"/>
      <c r="O9" s="19"/>
      <c r="P9" s="19"/>
      <c r="Q9" s="19"/>
      <c r="R9" s="19"/>
      <c r="S9" s="19"/>
      <c r="T9" s="19"/>
      <c r="U9" s="19"/>
      <c r="V9" s="19"/>
      <c r="W9" s="19"/>
      <c r="X9" s="19"/>
      <c r="Y9" s="19"/>
      <c r="Z9" s="19"/>
      <c r="AA9" s="19"/>
      <c r="AB9" s="19"/>
      <c r="AC9" s="19"/>
      <c r="AD9" s="19"/>
    </row>
    <row r="10" spans="1:30" ht="51" customHeight="1">
      <c r="A10" s="535" t="s">
        <v>80</v>
      </c>
      <c r="B10" s="535" t="s">
        <v>81</v>
      </c>
      <c r="C10" s="535" t="s">
        <v>82</v>
      </c>
      <c r="D10" s="535" t="s">
        <v>83</v>
      </c>
      <c r="E10" s="535" t="s">
        <v>84</v>
      </c>
      <c r="F10" s="535" t="s">
        <v>85</v>
      </c>
      <c r="G10" s="535" t="s">
        <v>86</v>
      </c>
      <c r="H10" s="535" t="s">
        <v>87</v>
      </c>
      <c r="I10" s="535" t="s">
        <v>88</v>
      </c>
      <c r="J10" s="535" t="s">
        <v>89</v>
      </c>
      <c r="K10" s="535" t="s">
        <v>90</v>
      </c>
      <c r="L10" s="535" t="s">
        <v>57</v>
      </c>
      <c r="M10" s="537" t="s">
        <v>393</v>
      </c>
      <c r="N10" s="19"/>
      <c r="O10" s="19"/>
      <c r="P10" s="19"/>
      <c r="Q10" s="19"/>
      <c r="R10" s="19"/>
      <c r="S10" s="19"/>
      <c r="T10" s="19"/>
      <c r="U10" s="19"/>
      <c r="V10" s="19"/>
      <c r="W10" s="19"/>
      <c r="X10" s="19"/>
      <c r="Y10" s="19"/>
      <c r="Z10" s="19"/>
      <c r="AA10" s="19"/>
      <c r="AB10" s="19"/>
      <c r="AC10" s="19"/>
      <c r="AD10" s="19"/>
    </row>
    <row r="11" spans="1:30" ht="89.25">
      <c r="A11" s="221" t="s">
        <v>1476</v>
      </c>
      <c r="B11" s="221" t="s">
        <v>6678</v>
      </c>
      <c r="C11" s="221" t="s">
        <v>1526</v>
      </c>
      <c r="D11" s="221" t="s">
        <v>1527</v>
      </c>
      <c r="E11" s="221" t="s">
        <v>1476</v>
      </c>
      <c r="F11" s="221" t="s">
        <v>422</v>
      </c>
      <c r="G11" s="198"/>
      <c r="H11" s="198">
        <v>2021</v>
      </c>
      <c r="I11" s="198">
        <v>2022</v>
      </c>
      <c r="J11" s="198" t="s">
        <v>1528</v>
      </c>
      <c r="K11" s="198">
        <v>300</v>
      </c>
      <c r="L11" s="223">
        <v>300</v>
      </c>
      <c r="M11" s="221" t="s">
        <v>1476</v>
      </c>
      <c r="N11" s="19"/>
      <c r="O11" s="19"/>
      <c r="P11" s="19"/>
      <c r="Q11" s="19"/>
      <c r="R11" s="19"/>
      <c r="S11" s="19"/>
      <c r="T11" s="19"/>
      <c r="U11" s="19"/>
      <c r="V11" s="19"/>
      <c r="W11" s="19"/>
      <c r="X11" s="19"/>
      <c r="Y11" s="19"/>
      <c r="Z11" s="19"/>
      <c r="AA11" s="19"/>
      <c r="AB11" s="19"/>
      <c r="AC11" s="19"/>
      <c r="AD11" s="19"/>
    </row>
    <row r="12" spans="1:30" ht="89.25">
      <c r="A12" s="190" t="s">
        <v>3432</v>
      </c>
      <c r="B12" s="190" t="s">
        <v>3433</v>
      </c>
      <c r="C12" s="190" t="s">
        <v>3434</v>
      </c>
      <c r="D12" s="190" t="s">
        <v>3435</v>
      </c>
      <c r="E12" s="190" t="s">
        <v>3436</v>
      </c>
      <c r="F12" s="190" t="s">
        <v>422</v>
      </c>
      <c r="G12" s="556" t="s">
        <v>3437</v>
      </c>
      <c r="H12" s="260">
        <v>2021</v>
      </c>
      <c r="I12" s="261" t="s">
        <v>3438</v>
      </c>
      <c r="J12" s="260" t="s">
        <v>3439</v>
      </c>
      <c r="K12" s="260">
        <f>300*2</f>
        <v>600</v>
      </c>
      <c r="L12" s="298">
        <f>K12/3</f>
        <v>200</v>
      </c>
      <c r="M12" s="190" t="s">
        <v>2395</v>
      </c>
    </row>
    <row r="13" spans="1:30" ht="102">
      <c r="A13" s="190" t="s">
        <v>2396</v>
      </c>
      <c r="B13" s="190" t="s">
        <v>3440</v>
      </c>
      <c r="C13" s="190" t="s">
        <v>3441</v>
      </c>
      <c r="D13" s="190" t="s">
        <v>3442</v>
      </c>
      <c r="E13" s="190" t="s">
        <v>2396</v>
      </c>
      <c r="F13" s="190" t="s">
        <v>1604</v>
      </c>
      <c r="G13" s="556" t="s">
        <v>3443</v>
      </c>
      <c r="H13" s="260" t="s">
        <v>3444</v>
      </c>
      <c r="I13" s="260">
        <v>2022</v>
      </c>
      <c r="J13" s="260">
        <v>115543</v>
      </c>
      <c r="K13" s="260">
        <v>300</v>
      </c>
      <c r="L13" s="298">
        <v>300</v>
      </c>
      <c r="M13" s="190" t="s">
        <v>2396</v>
      </c>
    </row>
    <row r="14" spans="1:30" ht="76.5">
      <c r="A14" s="190" t="s">
        <v>3445</v>
      </c>
      <c r="B14" s="190" t="s">
        <v>3446</v>
      </c>
      <c r="C14" s="190" t="s">
        <v>3434</v>
      </c>
      <c r="D14" s="190" t="s">
        <v>3435</v>
      </c>
      <c r="E14" s="190" t="s">
        <v>2682</v>
      </c>
      <c r="F14" s="190" t="s">
        <v>422</v>
      </c>
      <c r="G14" s="556" t="s">
        <v>3437</v>
      </c>
      <c r="H14" s="260">
        <v>2021</v>
      </c>
      <c r="I14" s="260" t="s">
        <v>3438</v>
      </c>
      <c r="J14" s="260" t="s">
        <v>3439</v>
      </c>
      <c r="K14" s="260">
        <v>600</v>
      </c>
      <c r="L14" s="298">
        <v>200</v>
      </c>
      <c r="M14" s="190" t="s">
        <v>3447</v>
      </c>
    </row>
    <row r="15" spans="1:30" ht="76.5">
      <c r="A15" s="221" t="s">
        <v>6597</v>
      </c>
      <c r="B15" s="221" t="s">
        <v>6674</v>
      </c>
      <c r="C15" s="221" t="s">
        <v>6675</v>
      </c>
      <c r="D15" s="221" t="s">
        <v>3435</v>
      </c>
      <c r="E15" s="221" t="s">
        <v>6676</v>
      </c>
      <c r="F15" s="221" t="s">
        <v>782</v>
      </c>
      <c r="G15" s="431" t="s">
        <v>3437</v>
      </c>
      <c r="H15" s="198">
        <v>2021</v>
      </c>
      <c r="I15" s="198" t="s">
        <v>6677</v>
      </c>
      <c r="J15" s="557">
        <v>72786</v>
      </c>
      <c r="K15" s="198">
        <f>300*2</f>
        <v>600</v>
      </c>
      <c r="L15" s="223">
        <v>200</v>
      </c>
      <c r="M15" s="190" t="s">
        <v>3958</v>
      </c>
    </row>
    <row r="16" spans="1:30" ht="14.25">
      <c r="A16" s="212"/>
      <c r="B16" s="454"/>
      <c r="C16" s="262"/>
      <c r="D16" s="262"/>
      <c r="E16" s="262"/>
      <c r="F16" s="262"/>
      <c r="G16" s="178"/>
      <c r="H16" s="177"/>
      <c r="I16" s="177"/>
      <c r="J16" s="177"/>
      <c r="K16" s="177"/>
      <c r="L16" s="123"/>
      <c r="M16" s="131"/>
    </row>
    <row r="17" spans="1:12" ht="14.25">
      <c r="A17" s="30" t="s">
        <v>58</v>
      </c>
      <c r="B17" s="2"/>
      <c r="C17" s="2"/>
      <c r="D17" s="3"/>
      <c r="E17" s="3"/>
      <c r="F17" s="3"/>
      <c r="G17" s="32"/>
      <c r="H17" s="48"/>
      <c r="I17" s="48"/>
      <c r="J17" s="48"/>
      <c r="K17" s="48"/>
      <c r="L17" s="48">
        <f>SUM(L11:L16)</f>
        <v>1200</v>
      </c>
    </row>
    <row r="18" spans="1:12" ht="14.25">
      <c r="A18" s="1"/>
      <c r="B18" s="2"/>
      <c r="C18" s="2"/>
      <c r="D18" s="3"/>
      <c r="E18" s="3"/>
      <c r="F18" s="3"/>
      <c r="G18" s="3"/>
      <c r="H18" s="3"/>
      <c r="I18" s="3"/>
      <c r="J18" s="3"/>
      <c r="K18" s="3"/>
      <c r="L18" s="3"/>
    </row>
    <row r="19" spans="1:12" ht="14.25">
      <c r="A19" s="714" t="s">
        <v>59</v>
      </c>
      <c r="B19" s="721"/>
      <c r="C19" s="721"/>
      <c r="D19" s="721"/>
      <c r="E19" s="721"/>
      <c r="F19" s="721"/>
      <c r="G19" s="721"/>
      <c r="H19" s="721"/>
      <c r="I19" s="721"/>
      <c r="J19" s="721"/>
      <c r="K19" s="721"/>
      <c r="L19" s="721"/>
    </row>
    <row r="20" spans="1:12" ht="14.25">
      <c r="A20" s="1"/>
      <c r="B20" s="2"/>
      <c r="C20" s="2"/>
      <c r="D20" s="3"/>
      <c r="E20" s="3"/>
      <c r="F20" s="3"/>
      <c r="G20" s="3"/>
      <c r="H20" s="3"/>
      <c r="I20" s="3"/>
      <c r="J20" s="3"/>
      <c r="K20" s="3"/>
      <c r="L20" s="3"/>
    </row>
    <row r="21" spans="1:12" ht="15.75" customHeight="1">
      <c r="A21" s="1"/>
      <c r="B21" s="2"/>
      <c r="C21" s="2"/>
      <c r="D21" s="3"/>
      <c r="E21" s="3"/>
      <c r="F21" s="3"/>
      <c r="G21" s="3"/>
      <c r="H21" s="3"/>
      <c r="I21" s="3"/>
      <c r="J21" s="3"/>
      <c r="K21" s="3"/>
      <c r="L21" s="3"/>
    </row>
    <row r="22" spans="1:12" ht="15.75" customHeight="1">
      <c r="A22" s="1"/>
      <c r="B22" s="2"/>
      <c r="C22" s="2"/>
      <c r="D22" s="3"/>
      <c r="E22" s="3"/>
      <c r="F22" s="3"/>
      <c r="G22" s="3"/>
      <c r="H22" s="3"/>
      <c r="I22" s="3"/>
      <c r="J22" s="3"/>
      <c r="K22" s="3"/>
      <c r="L22" s="3"/>
    </row>
    <row r="23" spans="1:12" ht="15.75" customHeight="1">
      <c r="A23" s="1"/>
      <c r="B23" s="2"/>
      <c r="C23" s="2"/>
      <c r="D23" s="3"/>
      <c r="E23" s="3"/>
      <c r="F23" s="3"/>
      <c r="G23" s="3"/>
      <c r="H23" s="3"/>
      <c r="I23" s="3"/>
      <c r="J23" s="3"/>
      <c r="K23" s="3"/>
      <c r="L23" s="3"/>
    </row>
    <row r="24" spans="1:12" ht="15.75" customHeight="1">
      <c r="A24" s="1"/>
      <c r="B24" s="2"/>
      <c r="C24" s="2"/>
      <c r="D24" s="3"/>
      <c r="E24" s="3"/>
      <c r="F24" s="3"/>
      <c r="G24" s="3"/>
      <c r="H24" s="3"/>
      <c r="I24" s="3"/>
      <c r="J24" s="3"/>
      <c r="K24" s="3"/>
      <c r="L24" s="3"/>
    </row>
    <row r="25" spans="1:12" ht="15.75" customHeight="1">
      <c r="A25" s="1"/>
      <c r="B25" s="2"/>
      <c r="C25" s="2"/>
      <c r="D25" s="3"/>
      <c r="E25" s="3"/>
      <c r="F25" s="3"/>
      <c r="G25" s="3"/>
      <c r="H25" s="3"/>
      <c r="I25" s="3"/>
      <c r="J25" s="3"/>
      <c r="K25" s="3"/>
      <c r="L25" s="3"/>
    </row>
    <row r="26" spans="1:12" ht="15.75" customHeight="1">
      <c r="A26" s="1"/>
      <c r="B26" s="2"/>
      <c r="C26" s="2"/>
      <c r="D26" s="3"/>
      <c r="E26" s="3"/>
      <c r="F26" s="3"/>
      <c r="G26" s="3"/>
      <c r="H26" s="3"/>
      <c r="I26" s="3"/>
      <c r="J26" s="3"/>
      <c r="K26" s="3"/>
      <c r="L26" s="3"/>
    </row>
    <row r="27" spans="1:12" ht="15.75" customHeight="1">
      <c r="A27" s="1"/>
      <c r="B27" s="2"/>
      <c r="C27" s="2"/>
      <c r="D27" s="3"/>
      <c r="E27" s="3"/>
      <c r="F27" s="3"/>
      <c r="G27" s="3"/>
      <c r="H27" s="3"/>
      <c r="I27" s="3"/>
      <c r="J27" s="3"/>
      <c r="K27" s="3"/>
      <c r="L27" s="3"/>
    </row>
    <row r="28" spans="1:12" ht="15.75" customHeight="1">
      <c r="A28" s="1"/>
      <c r="B28" s="2"/>
      <c r="C28" s="2"/>
      <c r="D28" s="3"/>
      <c r="E28" s="3"/>
      <c r="F28" s="3"/>
      <c r="G28" s="3"/>
      <c r="H28" s="3"/>
      <c r="I28" s="3"/>
      <c r="J28" s="3"/>
      <c r="K28" s="3"/>
      <c r="L28" s="3"/>
    </row>
    <row r="29" spans="1:12" ht="15.75" customHeight="1">
      <c r="A29" s="1"/>
      <c r="B29" s="2"/>
      <c r="C29" s="2"/>
      <c r="D29" s="3"/>
      <c r="E29" s="3"/>
      <c r="F29" s="3"/>
      <c r="G29" s="3"/>
      <c r="H29" s="3"/>
      <c r="I29" s="3"/>
      <c r="J29" s="3"/>
      <c r="K29" s="3"/>
      <c r="L29" s="3"/>
    </row>
    <row r="30" spans="1:12" ht="15.75" customHeight="1">
      <c r="A30" s="1"/>
      <c r="B30" s="2"/>
      <c r="C30" s="2"/>
      <c r="D30" s="3"/>
      <c r="E30" s="3"/>
      <c r="F30" s="3"/>
      <c r="G30" s="3"/>
      <c r="H30" s="3"/>
      <c r="I30" s="3"/>
      <c r="J30" s="3"/>
      <c r="K30" s="3"/>
      <c r="L30" s="3"/>
    </row>
    <row r="31" spans="1:12" ht="15.75" customHeight="1">
      <c r="A31" s="1"/>
      <c r="B31" s="2"/>
      <c r="C31" s="2"/>
      <c r="D31" s="3"/>
      <c r="E31" s="3"/>
      <c r="F31" s="3"/>
      <c r="G31" s="3"/>
      <c r="H31" s="3"/>
      <c r="I31" s="3"/>
      <c r="J31" s="3"/>
      <c r="K31" s="3"/>
      <c r="L31" s="3"/>
    </row>
    <row r="32" spans="1:12" ht="15.75" customHeight="1">
      <c r="A32" s="1"/>
      <c r="B32" s="2"/>
      <c r="C32" s="2"/>
      <c r="D32" s="3"/>
      <c r="E32" s="3"/>
      <c r="F32" s="3"/>
      <c r="G32" s="3"/>
      <c r="H32" s="3"/>
      <c r="I32" s="3"/>
      <c r="J32" s="3"/>
      <c r="K32" s="3"/>
      <c r="L32" s="3"/>
    </row>
    <row r="33" spans="1:12" ht="15.75" customHeight="1">
      <c r="A33" s="1"/>
      <c r="B33" s="2"/>
      <c r="C33" s="2"/>
      <c r="D33" s="3"/>
      <c r="E33" s="3"/>
      <c r="F33" s="3"/>
      <c r="G33" s="3"/>
      <c r="H33" s="3"/>
      <c r="I33" s="3"/>
      <c r="J33" s="3"/>
      <c r="K33" s="3"/>
      <c r="L33" s="3"/>
    </row>
    <row r="34" spans="1:12" ht="15.75" customHeight="1">
      <c r="A34" s="1"/>
      <c r="B34" s="2"/>
      <c r="C34" s="2"/>
      <c r="D34" s="3"/>
      <c r="E34" s="3"/>
      <c r="F34" s="3"/>
      <c r="G34" s="3"/>
      <c r="H34" s="3"/>
      <c r="I34" s="3"/>
      <c r="J34" s="3"/>
      <c r="K34" s="3"/>
      <c r="L34" s="3"/>
    </row>
    <row r="35" spans="1:12" ht="15.75" customHeight="1">
      <c r="A35" s="1"/>
      <c r="B35" s="2"/>
      <c r="C35" s="2"/>
      <c r="D35" s="3"/>
      <c r="E35" s="3"/>
      <c r="F35" s="3"/>
      <c r="G35" s="3"/>
      <c r="H35" s="3"/>
      <c r="I35" s="3"/>
      <c r="J35" s="3"/>
      <c r="K35" s="3"/>
      <c r="L35" s="3"/>
    </row>
    <row r="36" spans="1:12" ht="15.75" customHeight="1">
      <c r="A36" s="1"/>
      <c r="B36" s="2"/>
      <c r="C36" s="2"/>
      <c r="D36" s="3"/>
      <c r="E36" s="3"/>
      <c r="F36" s="3"/>
      <c r="G36" s="3"/>
      <c r="H36" s="3"/>
      <c r="I36" s="3"/>
      <c r="J36" s="3"/>
      <c r="K36" s="3"/>
      <c r="L36" s="3"/>
    </row>
    <row r="37" spans="1:12" ht="15.75" customHeight="1">
      <c r="A37" s="1"/>
      <c r="B37" s="2"/>
      <c r="C37" s="2"/>
      <c r="D37" s="3"/>
      <c r="E37" s="3"/>
      <c r="F37" s="3"/>
      <c r="G37" s="3"/>
      <c r="H37" s="3"/>
      <c r="I37" s="3"/>
      <c r="J37" s="3"/>
      <c r="K37" s="3"/>
      <c r="L37" s="3"/>
    </row>
    <row r="38" spans="1:12" ht="15.75" customHeight="1">
      <c r="A38" s="1"/>
      <c r="B38" s="2"/>
      <c r="C38" s="2"/>
      <c r="D38" s="3"/>
      <c r="E38" s="3"/>
      <c r="F38" s="3"/>
      <c r="G38" s="3"/>
      <c r="H38" s="3"/>
      <c r="I38" s="3"/>
      <c r="J38" s="3"/>
      <c r="K38" s="3"/>
      <c r="L38" s="3"/>
    </row>
    <row r="39" spans="1:12" ht="15.75" customHeight="1">
      <c r="A39" s="1"/>
      <c r="B39" s="2"/>
      <c r="C39" s="2"/>
      <c r="D39" s="3"/>
      <c r="E39" s="3"/>
      <c r="F39" s="3"/>
      <c r="G39" s="3"/>
      <c r="H39" s="3"/>
      <c r="I39" s="3"/>
      <c r="J39" s="3"/>
      <c r="K39" s="3"/>
      <c r="L39" s="3"/>
    </row>
    <row r="40" spans="1:12" ht="15.75" customHeight="1">
      <c r="A40" s="1"/>
      <c r="B40" s="2"/>
      <c r="C40" s="2"/>
      <c r="D40" s="3"/>
      <c r="E40" s="3"/>
      <c r="F40" s="3"/>
      <c r="G40" s="3"/>
      <c r="H40" s="3"/>
      <c r="I40" s="3"/>
      <c r="J40" s="3"/>
      <c r="K40" s="3"/>
      <c r="L40" s="3"/>
    </row>
    <row r="41" spans="1:12" ht="15.75" customHeight="1">
      <c r="A41" s="1"/>
      <c r="B41" s="2"/>
      <c r="C41" s="2"/>
      <c r="D41" s="3"/>
      <c r="E41" s="3"/>
      <c r="F41" s="3"/>
      <c r="G41" s="3"/>
      <c r="H41" s="3"/>
      <c r="I41" s="3"/>
      <c r="J41" s="3"/>
      <c r="K41" s="3"/>
      <c r="L41" s="3"/>
    </row>
    <row r="42" spans="1:12" ht="15.75" customHeight="1">
      <c r="A42" s="1"/>
      <c r="B42" s="2"/>
      <c r="C42" s="2"/>
      <c r="D42" s="3"/>
      <c r="E42" s="3"/>
      <c r="F42" s="3"/>
      <c r="G42" s="3"/>
      <c r="H42" s="3"/>
      <c r="I42" s="3"/>
      <c r="J42" s="3"/>
      <c r="K42" s="3"/>
      <c r="L42" s="3"/>
    </row>
    <row r="43" spans="1:12" ht="15.75" customHeight="1">
      <c r="A43" s="1"/>
      <c r="B43" s="2"/>
      <c r="C43" s="2"/>
      <c r="D43" s="3"/>
      <c r="E43" s="3"/>
      <c r="F43" s="3"/>
      <c r="G43" s="3"/>
      <c r="H43" s="3"/>
      <c r="I43" s="3"/>
      <c r="J43" s="3"/>
      <c r="K43" s="3"/>
      <c r="L43" s="3"/>
    </row>
    <row r="44" spans="1:12" ht="15.75" customHeight="1">
      <c r="A44" s="1"/>
      <c r="B44" s="2"/>
      <c r="C44" s="2"/>
      <c r="D44" s="3"/>
      <c r="E44" s="3"/>
      <c r="F44" s="3"/>
      <c r="G44" s="3"/>
      <c r="H44" s="3"/>
      <c r="I44" s="3"/>
      <c r="J44" s="3"/>
      <c r="K44" s="3"/>
      <c r="L44" s="3"/>
    </row>
    <row r="45" spans="1:12" ht="15.75" customHeight="1">
      <c r="A45" s="1"/>
      <c r="B45" s="2"/>
      <c r="C45" s="2"/>
      <c r="D45" s="3"/>
      <c r="E45" s="3"/>
      <c r="F45" s="3"/>
      <c r="G45" s="3"/>
      <c r="H45" s="3"/>
      <c r="I45" s="3"/>
      <c r="J45" s="3"/>
      <c r="K45" s="3"/>
      <c r="L45" s="3"/>
    </row>
    <row r="46" spans="1:12" ht="15.75" customHeight="1">
      <c r="A46" s="1"/>
      <c r="B46" s="2"/>
      <c r="C46" s="2"/>
      <c r="D46" s="3"/>
      <c r="E46" s="3"/>
      <c r="F46" s="3"/>
      <c r="G46" s="3"/>
      <c r="H46" s="3"/>
      <c r="I46" s="3"/>
      <c r="J46" s="3"/>
      <c r="K46" s="3"/>
      <c r="L46" s="3"/>
    </row>
    <row r="47" spans="1:12" ht="15.75" customHeight="1">
      <c r="A47" s="1"/>
      <c r="B47" s="2"/>
      <c r="C47" s="2"/>
      <c r="D47" s="3"/>
      <c r="E47" s="3"/>
      <c r="F47" s="3"/>
      <c r="G47" s="3"/>
      <c r="H47" s="3"/>
      <c r="I47" s="3"/>
      <c r="J47" s="3"/>
      <c r="K47" s="3"/>
      <c r="L47" s="3"/>
    </row>
    <row r="48" spans="1:12" ht="15.75" customHeight="1">
      <c r="A48" s="1"/>
      <c r="B48" s="2"/>
      <c r="C48" s="2"/>
      <c r="D48" s="3"/>
      <c r="E48" s="3"/>
      <c r="F48" s="3"/>
      <c r="G48" s="3"/>
      <c r="H48" s="3"/>
      <c r="I48" s="3"/>
      <c r="J48" s="3"/>
      <c r="K48" s="3"/>
      <c r="L48" s="3"/>
    </row>
    <row r="49" spans="1:12" ht="15.75" customHeight="1">
      <c r="A49" s="1"/>
      <c r="B49" s="2"/>
      <c r="C49" s="2"/>
      <c r="D49" s="3"/>
      <c r="E49" s="3"/>
      <c r="F49" s="3"/>
      <c r="G49" s="3"/>
      <c r="H49" s="3"/>
      <c r="I49" s="3"/>
      <c r="J49" s="3"/>
      <c r="K49" s="3"/>
      <c r="L49" s="3"/>
    </row>
    <row r="50" spans="1:12" ht="15.75" customHeight="1">
      <c r="A50" s="1"/>
      <c r="B50" s="2"/>
      <c r="C50" s="2"/>
      <c r="D50" s="3"/>
      <c r="E50" s="3"/>
      <c r="F50" s="3"/>
      <c r="G50" s="3"/>
      <c r="H50" s="3"/>
      <c r="I50" s="3"/>
      <c r="J50" s="3"/>
      <c r="K50" s="3"/>
      <c r="L50" s="3"/>
    </row>
    <row r="51" spans="1:12" ht="15.75" customHeight="1">
      <c r="A51" s="1"/>
      <c r="B51" s="2"/>
      <c r="C51" s="2"/>
      <c r="D51" s="3"/>
      <c r="E51" s="3"/>
      <c r="F51" s="3"/>
      <c r="G51" s="3"/>
      <c r="H51" s="3"/>
      <c r="I51" s="3"/>
      <c r="J51" s="3"/>
      <c r="K51" s="3"/>
      <c r="L51" s="3"/>
    </row>
    <row r="52" spans="1:12" ht="15.75" customHeight="1">
      <c r="A52" s="1"/>
      <c r="B52" s="2"/>
      <c r="C52" s="2"/>
      <c r="D52" s="3"/>
      <c r="E52" s="3"/>
      <c r="F52" s="3"/>
      <c r="G52" s="3"/>
      <c r="H52" s="3"/>
      <c r="I52" s="3"/>
      <c r="J52" s="3"/>
      <c r="K52" s="3"/>
      <c r="L52" s="3"/>
    </row>
    <row r="53" spans="1:12" ht="15.75" customHeight="1">
      <c r="A53" s="1"/>
      <c r="B53" s="2"/>
      <c r="C53" s="2"/>
      <c r="D53" s="3"/>
      <c r="E53" s="3"/>
      <c r="F53" s="3"/>
      <c r="G53" s="3"/>
      <c r="H53" s="3"/>
      <c r="I53" s="3"/>
      <c r="J53" s="3"/>
      <c r="K53" s="3"/>
      <c r="L53" s="3"/>
    </row>
    <row r="54" spans="1:12" ht="15.75" customHeight="1">
      <c r="A54" s="1"/>
      <c r="B54" s="2"/>
      <c r="C54" s="2"/>
      <c r="D54" s="3"/>
      <c r="E54" s="3"/>
      <c r="F54" s="3"/>
      <c r="G54" s="3"/>
      <c r="H54" s="3"/>
      <c r="I54" s="3"/>
      <c r="J54" s="3"/>
      <c r="K54" s="3"/>
      <c r="L54" s="3"/>
    </row>
    <row r="55" spans="1:12" ht="15.75" customHeight="1">
      <c r="A55" s="1"/>
      <c r="B55" s="2"/>
      <c r="C55" s="2"/>
      <c r="D55" s="3"/>
      <c r="E55" s="3"/>
      <c r="F55" s="3"/>
      <c r="G55" s="3"/>
      <c r="H55" s="3"/>
      <c r="I55" s="3"/>
      <c r="J55" s="3"/>
      <c r="K55" s="3"/>
      <c r="L55" s="3"/>
    </row>
    <row r="56" spans="1:12" ht="15.75" customHeight="1">
      <c r="A56" s="1"/>
      <c r="B56" s="2"/>
      <c r="C56" s="2"/>
      <c r="D56" s="3"/>
      <c r="E56" s="3"/>
      <c r="F56" s="3"/>
      <c r="G56" s="3"/>
      <c r="H56" s="3"/>
      <c r="I56" s="3"/>
      <c r="J56" s="3"/>
      <c r="K56" s="3"/>
      <c r="L56" s="3"/>
    </row>
    <row r="57" spans="1:12" ht="15.75" customHeight="1">
      <c r="A57" s="1"/>
      <c r="B57" s="2"/>
      <c r="C57" s="2"/>
      <c r="D57" s="3"/>
      <c r="E57" s="3"/>
      <c r="F57" s="3"/>
      <c r="G57" s="3"/>
      <c r="H57" s="3"/>
      <c r="I57" s="3"/>
      <c r="J57" s="3"/>
      <c r="K57" s="3"/>
      <c r="L57" s="3"/>
    </row>
    <row r="58" spans="1:12" ht="15.75" customHeight="1">
      <c r="A58" s="1"/>
      <c r="B58" s="2"/>
      <c r="C58" s="2"/>
      <c r="D58" s="3"/>
      <c r="E58" s="3"/>
      <c r="F58" s="3"/>
      <c r="G58" s="3"/>
      <c r="H58" s="3"/>
      <c r="I58" s="3"/>
      <c r="J58" s="3"/>
      <c r="K58" s="3"/>
      <c r="L58" s="3"/>
    </row>
    <row r="59" spans="1:12" ht="15.75" customHeight="1">
      <c r="A59" s="1"/>
      <c r="B59" s="2"/>
      <c r="C59" s="2"/>
      <c r="D59" s="3"/>
      <c r="E59" s="3"/>
      <c r="F59" s="3"/>
      <c r="G59" s="3"/>
      <c r="H59" s="3"/>
      <c r="I59" s="3"/>
      <c r="J59" s="3"/>
      <c r="K59" s="3"/>
      <c r="L59" s="3"/>
    </row>
    <row r="60" spans="1:12" ht="15.75" customHeight="1">
      <c r="A60" s="1"/>
      <c r="B60" s="2"/>
      <c r="C60" s="2"/>
      <c r="D60" s="3"/>
      <c r="E60" s="3"/>
      <c r="F60" s="3"/>
      <c r="G60" s="3"/>
      <c r="H60" s="3"/>
      <c r="I60" s="3"/>
      <c r="J60" s="3"/>
      <c r="K60" s="3"/>
      <c r="L60" s="3"/>
    </row>
    <row r="61" spans="1:12" ht="15.75" customHeight="1">
      <c r="A61" s="1"/>
      <c r="B61" s="2"/>
      <c r="C61" s="2"/>
      <c r="D61" s="3"/>
      <c r="E61" s="3"/>
      <c r="F61" s="3"/>
      <c r="G61" s="3"/>
      <c r="H61" s="3"/>
      <c r="I61" s="3"/>
      <c r="J61" s="3"/>
      <c r="K61" s="3"/>
      <c r="L61" s="3"/>
    </row>
    <row r="62" spans="1:12" ht="15.75" customHeight="1">
      <c r="A62" s="1"/>
      <c r="B62" s="2"/>
      <c r="C62" s="2"/>
      <c r="D62" s="3"/>
      <c r="E62" s="3"/>
      <c r="F62" s="3"/>
      <c r="G62" s="3"/>
      <c r="H62" s="3"/>
      <c r="I62" s="3"/>
      <c r="J62" s="3"/>
      <c r="K62" s="3"/>
      <c r="L62" s="3"/>
    </row>
    <row r="63" spans="1:12" ht="15.75" customHeight="1">
      <c r="A63" s="1"/>
      <c r="B63" s="2"/>
      <c r="C63" s="2"/>
      <c r="D63" s="3"/>
      <c r="E63" s="3"/>
      <c r="F63" s="3"/>
      <c r="G63" s="3"/>
      <c r="H63" s="3"/>
      <c r="I63" s="3"/>
      <c r="J63" s="3"/>
      <c r="K63" s="3"/>
      <c r="L63" s="3"/>
    </row>
    <row r="64" spans="1:12" ht="15.75" customHeight="1">
      <c r="A64" s="1"/>
      <c r="B64" s="2"/>
      <c r="C64" s="2"/>
      <c r="D64" s="3"/>
      <c r="E64" s="3"/>
      <c r="F64" s="3"/>
      <c r="G64" s="3"/>
      <c r="H64" s="3"/>
      <c r="I64" s="3"/>
      <c r="J64" s="3"/>
      <c r="K64" s="3"/>
      <c r="L64" s="3"/>
    </row>
    <row r="65" spans="1:12" ht="15.75" customHeight="1">
      <c r="A65" s="1"/>
      <c r="B65" s="2"/>
      <c r="C65" s="2"/>
      <c r="D65" s="3"/>
      <c r="E65" s="3"/>
      <c r="F65" s="3"/>
      <c r="G65" s="3"/>
      <c r="H65" s="3"/>
      <c r="I65" s="3"/>
      <c r="J65" s="3"/>
      <c r="K65" s="3"/>
      <c r="L65" s="3"/>
    </row>
    <row r="66" spans="1:12" ht="15.75" customHeight="1">
      <c r="A66" s="1"/>
      <c r="B66" s="2"/>
      <c r="C66" s="2"/>
      <c r="D66" s="3"/>
      <c r="E66" s="3"/>
      <c r="F66" s="3"/>
      <c r="G66" s="3"/>
      <c r="H66" s="3"/>
      <c r="I66" s="3"/>
      <c r="J66" s="3"/>
      <c r="K66" s="3"/>
      <c r="L66" s="3"/>
    </row>
    <row r="67" spans="1:12" ht="15.75" customHeight="1">
      <c r="A67" s="1"/>
      <c r="B67" s="2"/>
      <c r="C67" s="2"/>
      <c r="D67" s="3"/>
      <c r="E67" s="3"/>
      <c r="F67" s="3"/>
      <c r="G67" s="3"/>
      <c r="H67" s="3"/>
      <c r="I67" s="3"/>
      <c r="J67" s="3"/>
      <c r="K67" s="3"/>
      <c r="L67" s="3"/>
    </row>
    <row r="68" spans="1:12" ht="15.75" customHeight="1">
      <c r="A68" s="1"/>
      <c r="B68" s="2"/>
      <c r="C68" s="2"/>
      <c r="D68" s="3"/>
      <c r="E68" s="3"/>
      <c r="F68" s="3"/>
      <c r="G68" s="3"/>
      <c r="H68" s="3"/>
      <c r="I68" s="3"/>
      <c r="J68" s="3"/>
      <c r="K68" s="3"/>
      <c r="L68" s="3"/>
    </row>
    <row r="69" spans="1:12" ht="15.75" customHeight="1">
      <c r="A69" s="1"/>
      <c r="B69" s="2"/>
      <c r="C69" s="2"/>
      <c r="D69" s="3"/>
      <c r="E69" s="3"/>
      <c r="F69" s="3"/>
      <c r="G69" s="3"/>
      <c r="H69" s="3"/>
      <c r="I69" s="3"/>
      <c r="J69" s="3"/>
      <c r="K69" s="3"/>
      <c r="L69" s="3"/>
    </row>
    <row r="70" spans="1:12" ht="15.75" customHeight="1">
      <c r="A70" s="1"/>
      <c r="B70" s="2"/>
      <c r="C70" s="2"/>
      <c r="D70" s="3"/>
      <c r="E70" s="3"/>
      <c r="F70" s="3"/>
      <c r="G70" s="3"/>
      <c r="H70" s="3"/>
      <c r="I70" s="3"/>
      <c r="J70" s="3"/>
      <c r="K70" s="3"/>
      <c r="L70" s="3"/>
    </row>
    <row r="71" spans="1:12" ht="15.75" customHeight="1">
      <c r="A71" s="1"/>
      <c r="B71" s="2"/>
      <c r="C71" s="2"/>
      <c r="D71" s="3"/>
      <c r="E71" s="3"/>
      <c r="F71" s="3"/>
      <c r="G71" s="3"/>
      <c r="H71" s="3"/>
      <c r="I71" s="3"/>
      <c r="J71" s="3"/>
      <c r="K71" s="3"/>
      <c r="L71" s="3"/>
    </row>
    <row r="72" spans="1:12" ht="15.75" customHeight="1">
      <c r="A72" s="1"/>
      <c r="B72" s="2"/>
      <c r="C72" s="2"/>
      <c r="D72" s="3"/>
      <c r="E72" s="3"/>
      <c r="F72" s="3"/>
      <c r="G72" s="3"/>
      <c r="H72" s="3"/>
      <c r="I72" s="3"/>
      <c r="J72" s="3"/>
      <c r="K72" s="3"/>
      <c r="L72" s="3"/>
    </row>
    <row r="73" spans="1:12" ht="15.75" customHeight="1">
      <c r="A73" s="1"/>
      <c r="B73" s="2"/>
      <c r="C73" s="2"/>
      <c r="D73" s="3"/>
      <c r="E73" s="3"/>
      <c r="F73" s="3"/>
      <c r="G73" s="3"/>
      <c r="H73" s="3"/>
      <c r="I73" s="3"/>
      <c r="J73" s="3"/>
      <c r="K73" s="3"/>
      <c r="L73" s="3"/>
    </row>
    <row r="74" spans="1:12" ht="15.75" customHeight="1">
      <c r="A74" s="1"/>
      <c r="B74" s="2"/>
      <c r="C74" s="2"/>
      <c r="D74" s="3"/>
      <c r="E74" s="3"/>
      <c r="F74" s="3"/>
      <c r="G74" s="3"/>
      <c r="H74" s="3"/>
      <c r="I74" s="3"/>
      <c r="J74" s="3"/>
      <c r="K74" s="3"/>
      <c r="L74" s="3"/>
    </row>
    <row r="75" spans="1:12" ht="15.75" customHeight="1">
      <c r="A75" s="1"/>
      <c r="B75" s="2"/>
      <c r="C75" s="2"/>
      <c r="D75" s="3"/>
      <c r="E75" s="3"/>
      <c r="F75" s="3"/>
      <c r="G75" s="3"/>
      <c r="H75" s="3"/>
      <c r="I75" s="3"/>
      <c r="J75" s="3"/>
      <c r="K75" s="3"/>
      <c r="L75" s="3"/>
    </row>
    <row r="76" spans="1:12" ht="15.75" customHeight="1">
      <c r="A76" s="1"/>
      <c r="B76" s="2"/>
      <c r="C76" s="2"/>
      <c r="D76" s="3"/>
      <c r="E76" s="3"/>
      <c r="F76" s="3"/>
      <c r="G76" s="3"/>
      <c r="H76" s="3"/>
      <c r="I76" s="3"/>
      <c r="J76" s="3"/>
      <c r="K76" s="3"/>
      <c r="L76" s="3"/>
    </row>
    <row r="77" spans="1:12" ht="15.75" customHeight="1">
      <c r="A77" s="1"/>
      <c r="B77" s="2"/>
      <c r="C77" s="2"/>
      <c r="D77" s="3"/>
      <c r="E77" s="3"/>
      <c r="F77" s="3"/>
      <c r="G77" s="3"/>
      <c r="H77" s="3"/>
      <c r="I77" s="3"/>
      <c r="J77" s="3"/>
      <c r="K77" s="3"/>
      <c r="L77" s="3"/>
    </row>
    <row r="78" spans="1:12" ht="15.75" customHeight="1">
      <c r="A78" s="1"/>
      <c r="B78" s="2"/>
      <c r="C78" s="2"/>
      <c r="D78" s="3"/>
      <c r="E78" s="3"/>
      <c r="F78" s="3"/>
      <c r="G78" s="3"/>
      <c r="H78" s="3"/>
      <c r="I78" s="3"/>
      <c r="J78" s="3"/>
      <c r="K78" s="3"/>
      <c r="L78" s="3"/>
    </row>
    <row r="79" spans="1:12" ht="15.75" customHeight="1">
      <c r="A79" s="1"/>
      <c r="B79" s="2"/>
      <c r="C79" s="2"/>
      <c r="D79" s="3"/>
      <c r="E79" s="3"/>
      <c r="F79" s="3"/>
      <c r="G79" s="3"/>
      <c r="H79" s="3"/>
      <c r="I79" s="3"/>
      <c r="J79" s="3"/>
      <c r="K79" s="3"/>
      <c r="L79" s="3"/>
    </row>
    <row r="80" spans="1:12" ht="15.75" customHeight="1">
      <c r="A80" s="1"/>
      <c r="B80" s="2"/>
      <c r="C80" s="2"/>
      <c r="D80" s="3"/>
      <c r="E80" s="3"/>
      <c r="F80" s="3"/>
      <c r="G80" s="3"/>
      <c r="H80" s="3"/>
      <c r="I80" s="3"/>
      <c r="J80" s="3"/>
      <c r="K80" s="3"/>
      <c r="L80" s="3"/>
    </row>
    <row r="81" spans="1:12" ht="15.75" customHeight="1">
      <c r="A81" s="1"/>
      <c r="B81" s="2"/>
      <c r="C81" s="2"/>
      <c r="D81" s="3"/>
      <c r="E81" s="3"/>
      <c r="F81" s="3"/>
      <c r="G81" s="3"/>
      <c r="H81" s="3"/>
      <c r="I81" s="3"/>
      <c r="J81" s="3"/>
      <c r="K81" s="3"/>
      <c r="L81" s="3"/>
    </row>
    <row r="82" spans="1:12" ht="15.75" customHeight="1">
      <c r="A82" s="1"/>
      <c r="B82" s="2"/>
      <c r="C82" s="2"/>
      <c r="D82" s="3"/>
      <c r="E82" s="3"/>
      <c r="F82" s="3"/>
      <c r="G82" s="3"/>
      <c r="H82" s="3"/>
      <c r="I82" s="3"/>
      <c r="J82" s="3"/>
      <c r="K82" s="3"/>
      <c r="L82" s="3"/>
    </row>
    <row r="83" spans="1:12" ht="15.75" customHeight="1">
      <c r="A83" s="1"/>
      <c r="B83" s="2"/>
      <c r="C83" s="2"/>
      <c r="D83" s="3"/>
      <c r="E83" s="3"/>
      <c r="F83" s="3"/>
      <c r="G83" s="3"/>
      <c r="H83" s="3"/>
      <c r="I83" s="3"/>
      <c r="J83" s="3"/>
      <c r="K83" s="3"/>
      <c r="L83" s="3"/>
    </row>
    <row r="84" spans="1:12" ht="15.75" customHeight="1">
      <c r="A84" s="1"/>
      <c r="B84" s="2"/>
      <c r="C84" s="2"/>
      <c r="D84" s="3"/>
      <c r="E84" s="3"/>
      <c r="F84" s="3"/>
      <c r="G84" s="3"/>
      <c r="H84" s="3"/>
      <c r="I84" s="3"/>
      <c r="J84" s="3"/>
      <c r="K84" s="3"/>
      <c r="L84" s="3"/>
    </row>
    <row r="85" spans="1:12" ht="15.75" customHeight="1">
      <c r="A85" s="1"/>
      <c r="B85" s="2"/>
      <c r="C85" s="2"/>
      <c r="D85" s="3"/>
      <c r="E85" s="3"/>
      <c r="F85" s="3"/>
      <c r="G85" s="3"/>
      <c r="H85" s="3"/>
      <c r="I85" s="3"/>
      <c r="J85" s="3"/>
      <c r="K85" s="3"/>
      <c r="L85" s="3"/>
    </row>
    <row r="86" spans="1:12" ht="15.75" customHeight="1">
      <c r="A86" s="1"/>
      <c r="B86" s="2"/>
      <c r="C86" s="2"/>
      <c r="D86" s="3"/>
      <c r="E86" s="3"/>
      <c r="F86" s="3"/>
      <c r="G86" s="3"/>
      <c r="H86" s="3"/>
      <c r="I86" s="3"/>
      <c r="J86" s="3"/>
      <c r="K86" s="3"/>
      <c r="L86" s="3"/>
    </row>
    <row r="87" spans="1:12" ht="15.75" customHeight="1">
      <c r="A87" s="1"/>
      <c r="B87" s="2"/>
      <c r="C87" s="2"/>
      <c r="D87" s="3"/>
      <c r="E87" s="3"/>
      <c r="F87" s="3"/>
      <c r="G87" s="3"/>
      <c r="H87" s="3"/>
      <c r="I87" s="3"/>
      <c r="J87" s="3"/>
      <c r="K87" s="3"/>
      <c r="L87" s="3"/>
    </row>
    <row r="88" spans="1:12" ht="15.75" customHeight="1">
      <c r="A88" s="1"/>
      <c r="B88" s="2"/>
      <c r="C88" s="2"/>
      <c r="D88" s="3"/>
      <c r="E88" s="3"/>
      <c r="F88" s="3"/>
      <c r="G88" s="3"/>
      <c r="H88" s="3"/>
      <c r="I88" s="3"/>
      <c r="J88" s="3"/>
      <c r="K88" s="3"/>
      <c r="L88" s="3"/>
    </row>
    <row r="89" spans="1:12" ht="15.75" customHeight="1">
      <c r="A89" s="1"/>
      <c r="B89" s="2"/>
      <c r="C89" s="2"/>
      <c r="D89" s="3"/>
      <c r="E89" s="3"/>
      <c r="F89" s="3"/>
      <c r="G89" s="3"/>
      <c r="H89" s="3"/>
      <c r="I89" s="3"/>
      <c r="J89" s="3"/>
      <c r="K89" s="3"/>
      <c r="L89" s="3"/>
    </row>
    <row r="90" spans="1:12" ht="15.75" customHeight="1">
      <c r="A90" s="1"/>
      <c r="B90" s="2"/>
      <c r="C90" s="2"/>
      <c r="D90" s="3"/>
      <c r="E90" s="3"/>
      <c r="F90" s="3"/>
      <c r="G90" s="3"/>
      <c r="H90" s="3"/>
      <c r="I90" s="3"/>
      <c r="J90" s="3"/>
      <c r="K90" s="3"/>
      <c r="L90" s="3"/>
    </row>
    <row r="91" spans="1:12" ht="15.75" customHeight="1">
      <c r="A91" s="1"/>
      <c r="B91" s="2"/>
      <c r="C91" s="2"/>
      <c r="D91" s="3"/>
      <c r="E91" s="3"/>
      <c r="F91" s="3"/>
      <c r="G91" s="3"/>
      <c r="H91" s="3"/>
      <c r="I91" s="3"/>
      <c r="J91" s="3"/>
      <c r="K91" s="3"/>
      <c r="L91" s="3"/>
    </row>
    <row r="92" spans="1:12" ht="15.75" customHeight="1">
      <c r="A92" s="1"/>
      <c r="B92" s="2"/>
      <c r="C92" s="2"/>
      <c r="D92" s="3"/>
      <c r="E92" s="3"/>
      <c r="F92" s="3"/>
      <c r="G92" s="3"/>
      <c r="H92" s="3"/>
      <c r="I92" s="3"/>
      <c r="J92" s="3"/>
      <c r="K92" s="3"/>
      <c r="L92" s="3"/>
    </row>
    <row r="93" spans="1:12" ht="15.75" customHeight="1">
      <c r="A93" s="1"/>
      <c r="B93" s="2"/>
      <c r="C93" s="2"/>
      <c r="D93" s="3"/>
      <c r="E93" s="3"/>
      <c r="F93" s="3"/>
      <c r="G93" s="3"/>
      <c r="H93" s="3"/>
      <c r="I93" s="3"/>
      <c r="J93" s="3"/>
      <c r="K93" s="3"/>
      <c r="L93" s="3"/>
    </row>
    <row r="94" spans="1:12" ht="15.75" customHeight="1">
      <c r="A94" s="1"/>
      <c r="B94" s="2"/>
      <c r="C94" s="2"/>
      <c r="D94" s="3"/>
      <c r="E94" s="3"/>
      <c r="F94" s="3"/>
      <c r="G94" s="3"/>
      <c r="H94" s="3"/>
      <c r="I94" s="3"/>
      <c r="J94" s="3"/>
      <c r="K94" s="3"/>
      <c r="L94" s="3"/>
    </row>
    <row r="95" spans="1:12" ht="15.75" customHeight="1">
      <c r="A95" s="1"/>
      <c r="B95" s="2"/>
      <c r="C95" s="2"/>
      <c r="D95" s="3"/>
      <c r="E95" s="3"/>
      <c r="F95" s="3"/>
      <c r="G95" s="3"/>
      <c r="H95" s="3"/>
      <c r="I95" s="3"/>
      <c r="J95" s="3"/>
      <c r="K95" s="3"/>
      <c r="L95" s="3"/>
    </row>
    <row r="96" spans="1:12" ht="15.75" customHeight="1">
      <c r="A96" s="1"/>
      <c r="B96" s="2"/>
      <c r="C96" s="2"/>
      <c r="D96" s="3"/>
      <c r="E96" s="3"/>
      <c r="F96" s="3"/>
      <c r="G96" s="3"/>
      <c r="H96" s="3"/>
      <c r="I96" s="3"/>
      <c r="J96" s="3"/>
      <c r="K96" s="3"/>
      <c r="L96" s="3"/>
    </row>
    <row r="97" spans="1:12" ht="15.75" customHeight="1">
      <c r="A97" s="1"/>
      <c r="B97" s="2"/>
      <c r="C97" s="2"/>
      <c r="D97" s="3"/>
      <c r="E97" s="3"/>
      <c r="F97" s="3"/>
      <c r="G97" s="3"/>
      <c r="H97" s="3"/>
      <c r="I97" s="3"/>
      <c r="J97" s="3"/>
      <c r="K97" s="3"/>
      <c r="L97" s="3"/>
    </row>
    <row r="98" spans="1:12" ht="15.75" customHeight="1">
      <c r="A98" s="1"/>
      <c r="B98" s="2"/>
      <c r="C98" s="2"/>
      <c r="D98" s="3"/>
      <c r="E98" s="3"/>
      <c r="F98" s="3"/>
      <c r="G98" s="3"/>
      <c r="H98" s="3"/>
      <c r="I98" s="3"/>
      <c r="J98" s="3"/>
      <c r="K98" s="3"/>
      <c r="L98" s="3"/>
    </row>
    <row r="99" spans="1:12" ht="15.75" customHeight="1">
      <c r="A99" s="1"/>
      <c r="B99" s="2"/>
      <c r="C99" s="2"/>
      <c r="D99" s="3"/>
      <c r="E99" s="3"/>
      <c r="F99" s="3"/>
      <c r="G99" s="3"/>
      <c r="H99" s="3"/>
      <c r="I99" s="3"/>
      <c r="J99" s="3"/>
      <c r="K99" s="3"/>
      <c r="L99" s="3"/>
    </row>
    <row r="100" spans="1:12" ht="15.75" customHeight="1">
      <c r="A100" s="1"/>
      <c r="B100" s="2"/>
      <c r="C100" s="2"/>
      <c r="D100" s="3"/>
      <c r="E100" s="3"/>
      <c r="F100" s="3"/>
      <c r="G100" s="3"/>
      <c r="H100" s="3"/>
      <c r="I100" s="3"/>
      <c r="J100" s="3"/>
      <c r="K100" s="3"/>
      <c r="L100" s="3"/>
    </row>
    <row r="101" spans="1:12" ht="15.75" customHeight="1">
      <c r="A101" s="1"/>
      <c r="B101" s="2"/>
      <c r="C101" s="2"/>
      <c r="D101" s="3"/>
      <c r="E101" s="3"/>
      <c r="F101" s="3"/>
      <c r="G101" s="3"/>
      <c r="H101" s="3"/>
      <c r="I101" s="3"/>
      <c r="J101" s="3"/>
      <c r="K101" s="3"/>
      <c r="L101" s="3"/>
    </row>
    <row r="102" spans="1:12" ht="15.75" customHeight="1">
      <c r="A102" s="1"/>
      <c r="B102" s="2"/>
      <c r="C102" s="2"/>
      <c r="D102" s="3"/>
      <c r="E102" s="3"/>
      <c r="F102" s="3"/>
      <c r="G102" s="3"/>
      <c r="H102" s="3"/>
      <c r="I102" s="3"/>
      <c r="J102" s="3"/>
      <c r="K102" s="3"/>
      <c r="L102" s="3"/>
    </row>
    <row r="103" spans="1:12" ht="15.75" customHeight="1">
      <c r="A103" s="1"/>
      <c r="B103" s="2"/>
      <c r="C103" s="2"/>
      <c r="D103" s="3"/>
      <c r="E103" s="3"/>
      <c r="F103" s="3"/>
      <c r="G103" s="3"/>
      <c r="H103" s="3"/>
      <c r="I103" s="3"/>
      <c r="J103" s="3"/>
      <c r="K103" s="3"/>
      <c r="L103" s="3"/>
    </row>
    <row r="104" spans="1:12" ht="15.75" customHeight="1">
      <c r="A104" s="1"/>
      <c r="B104" s="2"/>
      <c r="C104" s="2"/>
      <c r="D104" s="3"/>
      <c r="E104" s="3"/>
      <c r="F104" s="3"/>
      <c r="G104" s="3"/>
      <c r="H104" s="3"/>
      <c r="I104" s="3"/>
      <c r="J104" s="3"/>
      <c r="K104" s="3"/>
      <c r="L104" s="3"/>
    </row>
    <row r="105" spans="1:12" ht="15.75" customHeight="1">
      <c r="A105" s="1"/>
      <c r="B105" s="2"/>
      <c r="C105" s="2"/>
      <c r="D105" s="3"/>
      <c r="E105" s="3"/>
      <c r="F105" s="3"/>
      <c r="G105" s="3"/>
      <c r="H105" s="3"/>
      <c r="I105" s="3"/>
      <c r="J105" s="3"/>
      <c r="K105" s="3"/>
      <c r="L105" s="3"/>
    </row>
    <row r="106" spans="1:12" ht="15.75" customHeight="1">
      <c r="A106" s="1"/>
      <c r="B106" s="2"/>
      <c r="C106" s="2"/>
      <c r="D106" s="3"/>
      <c r="E106" s="3"/>
      <c r="F106" s="3"/>
      <c r="G106" s="3"/>
      <c r="H106" s="3"/>
      <c r="I106" s="3"/>
      <c r="J106" s="3"/>
      <c r="K106" s="3"/>
      <c r="L106" s="3"/>
    </row>
    <row r="107" spans="1:12" ht="15.75" customHeight="1">
      <c r="A107" s="1"/>
      <c r="B107" s="2"/>
      <c r="C107" s="2"/>
      <c r="D107" s="3"/>
      <c r="E107" s="3"/>
      <c r="F107" s="3"/>
      <c r="G107" s="3"/>
      <c r="H107" s="3"/>
      <c r="I107" s="3"/>
      <c r="J107" s="3"/>
      <c r="K107" s="3"/>
      <c r="L107" s="3"/>
    </row>
    <row r="108" spans="1:12" ht="15.75" customHeight="1">
      <c r="A108" s="1"/>
      <c r="B108" s="2"/>
      <c r="C108" s="2"/>
      <c r="D108" s="3"/>
      <c r="E108" s="3"/>
      <c r="F108" s="3"/>
      <c r="G108" s="3"/>
      <c r="H108" s="3"/>
      <c r="I108" s="3"/>
      <c r="J108" s="3"/>
      <c r="K108" s="3"/>
      <c r="L108" s="3"/>
    </row>
    <row r="109" spans="1:12" ht="15.75" customHeight="1">
      <c r="A109" s="1"/>
      <c r="B109" s="2"/>
      <c r="C109" s="2"/>
      <c r="D109" s="3"/>
      <c r="E109" s="3"/>
      <c r="F109" s="3"/>
      <c r="G109" s="3"/>
      <c r="H109" s="3"/>
      <c r="I109" s="3"/>
      <c r="J109" s="3"/>
      <c r="K109" s="3"/>
      <c r="L109" s="3"/>
    </row>
    <row r="110" spans="1:12" ht="15.75" customHeight="1">
      <c r="A110" s="1"/>
      <c r="B110" s="2"/>
      <c r="C110" s="2"/>
      <c r="D110" s="3"/>
      <c r="E110" s="3"/>
      <c r="F110" s="3"/>
      <c r="G110" s="3"/>
      <c r="H110" s="3"/>
      <c r="I110" s="3"/>
      <c r="J110" s="3"/>
      <c r="K110" s="3"/>
      <c r="L110" s="3"/>
    </row>
    <row r="111" spans="1:12" ht="15.75" customHeight="1">
      <c r="A111" s="1"/>
      <c r="B111" s="2"/>
      <c r="C111" s="2"/>
      <c r="D111" s="3"/>
      <c r="E111" s="3"/>
      <c r="F111" s="3"/>
      <c r="G111" s="3"/>
      <c r="H111" s="3"/>
      <c r="I111" s="3"/>
      <c r="J111" s="3"/>
      <c r="K111" s="3"/>
      <c r="L111" s="3"/>
    </row>
    <row r="112" spans="1:12" ht="15.75" customHeight="1">
      <c r="A112" s="1"/>
      <c r="B112" s="2"/>
      <c r="C112" s="2"/>
      <c r="D112" s="3"/>
      <c r="E112" s="3"/>
      <c r="F112" s="3"/>
      <c r="G112" s="3"/>
      <c r="H112" s="3"/>
      <c r="I112" s="3"/>
      <c r="J112" s="3"/>
      <c r="K112" s="3"/>
      <c r="L112" s="3"/>
    </row>
    <row r="113" spans="1:12" ht="15.75" customHeight="1">
      <c r="A113" s="1"/>
      <c r="B113" s="2"/>
      <c r="C113" s="2"/>
      <c r="D113" s="3"/>
      <c r="E113" s="3"/>
      <c r="F113" s="3"/>
      <c r="G113" s="3"/>
      <c r="H113" s="3"/>
      <c r="I113" s="3"/>
      <c r="J113" s="3"/>
      <c r="K113" s="3"/>
      <c r="L113" s="3"/>
    </row>
    <row r="114" spans="1:12" ht="15.75" customHeight="1">
      <c r="A114" s="1"/>
      <c r="B114" s="2"/>
      <c r="C114" s="2"/>
      <c r="D114" s="3"/>
      <c r="E114" s="3"/>
      <c r="F114" s="3"/>
      <c r="G114" s="3"/>
      <c r="H114" s="3"/>
      <c r="I114" s="3"/>
      <c r="J114" s="3"/>
      <c r="K114" s="3"/>
      <c r="L114" s="3"/>
    </row>
    <row r="115" spans="1:12" ht="15.75" customHeight="1">
      <c r="A115" s="1"/>
      <c r="B115" s="2"/>
      <c r="C115" s="2"/>
      <c r="D115" s="3"/>
      <c r="E115" s="3"/>
      <c r="F115" s="3"/>
      <c r="G115" s="3"/>
      <c r="H115" s="3"/>
      <c r="I115" s="3"/>
      <c r="J115" s="3"/>
      <c r="K115" s="3"/>
      <c r="L115" s="3"/>
    </row>
    <row r="116" spans="1:12" ht="15.75" customHeight="1">
      <c r="A116" s="1"/>
      <c r="B116" s="2"/>
      <c r="C116" s="2"/>
      <c r="D116" s="3"/>
      <c r="E116" s="3"/>
      <c r="F116" s="3"/>
      <c r="G116" s="3"/>
      <c r="H116" s="3"/>
      <c r="I116" s="3"/>
      <c r="J116" s="3"/>
      <c r="K116" s="3"/>
      <c r="L116" s="3"/>
    </row>
    <row r="117" spans="1:12" ht="15.75" customHeight="1">
      <c r="A117" s="1"/>
      <c r="B117" s="2"/>
      <c r="C117" s="2"/>
      <c r="D117" s="3"/>
      <c r="E117" s="3"/>
      <c r="F117" s="3"/>
      <c r="G117" s="3"/>
      <c r="H117" s="3"/>
      <c r="I117" s="3"/>
      <c r="J117" s="3"/>
      <c r="K117" s="3"/>
      <c r="L117" s="3"/>
    </row>
    <row r="118" spans="1:12" ht="15.75" customHeight="1">
      <c r="A118" s="1"/>
      <c r="B118" s="2"/>
      <c r="C118" s="2"/>
      <c r="D118" s="3"/>
      <c r="E118" s="3"/>
      <c r="F118" s="3"/>
      <c r="G118" s="3"/>
      <c r="H118" s="3"/>
      <c r="I118" s="3"/>
      <c r="J118" s="3"/>
      <c r="K118" s="3"/>
      <c r="L118" s="3"/>
    </row>
    <row r="119" spans="1:12" ht="15.75" customHeight="1">
      <c r="A119" s="1"/>
      <c r="B119" s="2"/>
      <c r="C119" s="2"/>
      <c r="D119" s="3"/>
      <c r="E119" s="3"/>
      <c r="F119" s="3"/>
      <c r="G119" s="3"/>
      <c r="H119" s="3"/>
      <c r="I119" s="3"/>
      <c r="J119" s="3"/>
      <c r="K119" s="3"/>
      <c r="L119" s="3"/>
    </row>
    <row r="120" spans="1:12" ht="15.75" customHeight="1">
      <c r="A120" s="1"/>
      <c r="B120" s="2"/>
      <c r="C120" s="2"/>
      <c r="D120" s="3"/>
      <c r="E120" s="3"/>
      <c r="F120" s="3"/>
      <c r="G120" s="3"/>
      <c r="H120" s="3"/>
      <c r="I120" s="3"/>
      <c r="J120" s="3"/>
      <c r="K120" s="3"/>
      <c r="L120" s="3"/>
    </row>
    <row r="121" spans="1:12" ht="15.75" customHeight="1">
      <c r="A121" s="1"/>
      <c r="B121" s="2"/>
      <c r="C121" s="2"/>
      <c r="D121" s="3"/>
      <c r="E121" s="3"/>
      <c r="F121" s="3"/>
      <c r="G121" s="3"/>
      <c r="H121" s="3"/>
      <c r="I121" s="3"/>
      <c r="J121" s="3"/>
      <c r="K121" s="3"/>
      <c r="L121" s="3"/>
    </row>
    <row r="122" spans="1:12" ht="15.75" customHeight="1">
      <c r="A122" s="1"/>
      <c r="B122" s="2"/>
      <c r="C122" s="2"/>
      <c r="D122" s="3"/>
      <c r="E122" s="3"/>
      <c r="F122" s="3"/>
      <c r="G122" s="3"/>
      <c r="H122" s="3"/>
      <c r="I122" s="3"/>
      <c r="J122" s="3"/>
      <c r="K122" s="3"/>
      <c r="L122" s="3"/>
    </row>
    <row r="123" spans="1:12" ht="15.75" customHeight="1">
      <c r="A123" s="1"/>
      <c r="B123" s="2"/>
      <c r="C123" s="2"/>
      <c r="D123" s="3"/>
      <c r="E123" s="3"/>
      <c r="F123" s="3"/>
      <c r="G123" s="3"/>
      <c r="H123" s="3"/>
      <c r="I123" s="3"/>
      <c r="J123" s="3"/>
      <c r="K123" s="3"/>
      <c r="L123" s="3"/>
    </row>
    <row r="124" spans="1:12" ht="15.75" customHeight="1">
      <c r="A124" s="1"/>
      <c r="B124" s="2"/>
      <c r="C124" s="2"/>
      <c r="D124" s="3"/>
      <c r="E124" s="3"/>
      <c r="F124" s="3"/>
      <c r="G124" s="3"/>
      <c r="H124" s="3"/>
      <c r="I124" s="3"/>
      <c r="J124" s="3"/>
      <c r="K124" s="3"/>
      <c r="L124" s="3"/>
    </row>
    <row r="125" spans="1:12" ht="15.75" customHeight="1">
      <c r="A125" s="1"/>
      <c r="B125" s="2"/>
      <c r="C125" s="2"/>
      <c r="D125" s="3"/>
      <c r="E125" s="3"/>
      <c r="F125" s="3"/>
      <c r="G125" s="3"/>
      <c r="H125" s="3"/>
      <c r="I125" s="3"/>
      <c r="J125" s="3"/>
      <c r="K125" s="3"/>
      <c r="L125" s="3"/>
    </row>
    <row r="126" spans="1:12" ht="15.75" customHeight="1">
      <c r="A126" s="1"/>
      <c r="B126" s="2"/>
      <c r="C126" s="2"/>
      <c r="D126" s="3"/>
      <c r="E126" s="3"/>
      <c r="F126" s="3"/>
      <c r="G126" s="3"/>
      <c r="H126" s="3"/>
      <c r="I126" s="3"/>
      <c r="J126" s="3"/>
      <c r="K126" s="3"/>
      <c r="L126" s="3"/>
    </row>
    <row r="127" spans="1:12" ht="15.75" customHeight="1">
      <c r="A127" s="1"/>
      <c r="B127" s="2"/>
      <c r="C127" s="2"/>
      <c r="D127" s="3"/>
      <c r="E127" s="3"/>
      <c r="F127" s="3"/>
      <c r="G127" s="3"/>
      <c r="H127" s="3"/>
      <c r="I127" s="3"/>
      <c r="J127" s="3"/>
      <c r="K127" s="3"/>
      <c r="L127" s="3"/>
    </row>
    <row r="128" spans="1:12" ht="15.75" customHeight="1">
      <c r="A128" s="1"/>
      <c r="B128" s="2"/>
      <c r="C128" s="2"/>
      <c r="D128" s="3"/>
      <c r="E128" s="3"/>
      <c r="F128" s="3"/>
      <c r="G128" s="3"/>
      <c r="H128" s="3"/>
      <c r="I128" s="3"/>
      <c r="J128" s="3"/>
      <c r="K128" s="3"/>
      <c r="L128" s="3"/>
    </row>
    <row r="129" spans="1:12" ht="15.75" customHeight="1">
      <c r="A129" s="1"/>
      <c r="B129" s="2"/>
      <c r="C129" s="2"/>
      <c r="D129" s="3"/>
      <c r="E129" s="3"/>
      <c r="F129" s="3"/>
      <c r="G129" s="3"/>
      <c r="H129" s="3"/>
      <c r="I129" s="3"/>
      <c r="J129" s="3"/>
      <c r="K129" s="3"/>
      <c r="L129" s="3"/>
    </row>
    <row r="130" spans="1:12" ht="15.75" customHeight="1">
      <c r="A130" s="1"/>
      <c r="B130" s="2"/>
      <c r="C130" s="2"/>
      <c r="D130" s="3"/>
      <c r="E130" s="3"/>
      <c r="F130" s="3"/>
      <c r="G130" s="3"/>
      <c r="H130" s="3"/>
      <c r="I130" s="3"/>
      <c r="J130" s="3"/>
      <c r="K130" s="3"/>
      <c r="L130" s="3"/>
    </row>
    <row r="131" spans="1:12" ht="15.75" customHeight="1">
      <c r="A131" s="1"/>
      <c r="B131" s="2"/>
      <c r="C131" s="2"/>
      <c r="D131" s="3"/>
      <c r="E131" s="3"/>
      <c r="F131" s="3"/>
      <c r="G131" s="3"/>
      <c r="H131" s="3"/>
      <c r="I131" s="3"/>
      <c r="J131" s="3"/>
      <c r="K131" s="3"/>
      <c r="L131" s="3"/>
    </row>
    <row r="132" spans="1:12" ht="15.75" customHeight="1">
      <c r="A132" s="1"/>
      <c r="B132" s="2"/>
      <c r="C132" s="2"/>
      <c r="D132" s="3"/>
      <c r="E132" s="3"/>
      <c r="F132" s="3"/>
      <c r="G132" s="3"/>
      <c r="H132" s="3"/>
      <c r="I132" s="3"/>
      <c r="J132" s="3"/>
      <c r="K132" s="3"/>
      <c r="L132" s="3"/>
    </row>
    <row r="133" spans="1:12" ht="15.75" customHeight="1">
      <c r="A133" s="1"/>
      <c r="B133" s="2"/>
      <c r="C133" s="2"/>
      <c r="D133" s="3"/>
      <c r="E133" s="3"/>
      <c r="F133" s="3"/>
      <c r="G133" s="3"/>
      <c r="H133" s="3"/>
      <c r="I133" s="3"/>
      <c r="J133" s="3"/>
      <c r="K133" s="3"/>
      <c r="L133" s="3"/>
    </row>
    <row r="134" spans="1:12" ht="15.75" customHeight="1">
      <c r="A134" s="1"/>
      <c r="B134" s="2"/>
      <c r="C134" s="2"/>
      <c r="D134" s="3"/>
      <c r="E134" s="3"/>
      <c r="F134" s="3"/>
      <c r="G134" s="3"/>
      <c r="H134" s="3"/>
      <c r="I134" s="3"/>
      <c r="J134" s="3"/>
      <c r="K134" s="3"/>
      <c r="L134" s="3"/>
    </row>
    <row r="135" spans="1:12" ht="15.75" customHeight="1">
      <c r="A135" s="1"/>
      <c r="B135" s="2"/>
      <c r="C135" s="2"/>
      <c r="D135" s="3"/>
      <c r="E135" s="3"/>
      <c r="F135" s="3"/>
      <c r="G135" s="3"/>
      <c r="H135" s="3"/>
      <c r="I135" s="3"/>
      <c r="J135" s="3"/>
      <c r="K135" s="3"/>
      <c r="L135" s="3"/>
    </row>
    <row r="136" spans="1:12" ht="15.75" customHeight="1">
      <c r="A136" s="1"/>
      <c r="B136" s="2"/>
      <c r="C136" s="2"/>
      <c r="D136" s="3"/>
      <c r="E136" s="3"/>
      <c r="F136" s="3"/>
      <c r="G136" s="3"/>
      <c r="H136" s="3"/>
      <c r="I136" s="3"/>
      <c r="J136" s="3"/>
      <c r="K136" s="3"/>
      <c r="L136" s="3"/>
    </row>
    <row r="137" spans="1:12" ht="15.75" customHeight="1">
      <c r="A137" s="1"/>
      <c r="B137" s="2"/>
      <c r="C137" s="2"/>
      <c r="D137" s="3"/>
      <c r="E137" s="3"/>
      <c r="F137" s="3"/>
      <c r="G137" s="3"/>
      <c r="H137" s="3"/>
      <c r="I137" s="3"/>
      <c r="J137" s="3"/>
      <c r="K137" s="3"/>
      <c r="L137" s="3"/>
    </row>
    <row r="138" spans="1:12" ht="15.75" customHeight="1">
      <c r="A138" s="1"/>
      <c r="B138" s="2"/>
      <c r="C138" s="2"/>
      <c r="D138" s="3"/>
      <c r="E138" s="3"/>
      <c r="F138" s="3"/>
      <c r="G138" s="3"/>
      <c r="H138" s="3"/>
      <c r="I138" s="3"/>
      <c r="J138" s="3"/>
      <c r="K138" s="3"/>
      <c r="L138" s="3"/>
    </row>
    <row r="139" spans="1:12" ht="15.75" customHeight="1">
      <c r="A139" s="1"/>
      <c r="B139" s="2"/>
      <c r="C139" s="2"/>
      <c r="D139" s="3"/>
      <c r="E139" s="3"/>
      <c r="F139" s="3"/>
      <c r="G139" s="3"/>
      <c r="H139" s="3"/>
      <c r="I139" s="3"/>
      <c r="J139" s="3"/>
      <c r="K139" s="3"/>
      <c r="L139" s="3"/>
    </row>
    <row r="140" spans="1:12" ht="15.75" customHeight="1">
      <c r="A140" s="1"/>
      <c r="B140" s="2"/>
      <c r="C140" s="2"/>
      <c r="D140" s="3"/>
      <c r="E140" s="3"/>
      <c r="F140" s="3"/>
      <c r="G140" s="3"/>
      <c r="H140" s="3"/>
      <c r="I140" s="3"/>
      <c r="J140" s="3"/>
      <c r="K140" s="3"/>
      <c r="L140" s="3"/>
    </row>
    <row r="141" spans="1:12" ht="15.75" customHeight="1">
      <c r="A141" s="1"/>
      <c r="B141" s="2"/>
      <c r="C141" s="2"/>
      <c r="D141" s="3"/>
      <c r="E141" s="3"/>
      <c r="F141" s="3"/>
      <c r="G141" s="3"/>
      <c r="H141" s="3"/>
      <c r="I141" s="3"/>
      <c r="J141" s="3"/>
      <c r="K141" s="3"/>
      <c r="L141" s="3"/>
    </row>
    <row r="142" spans="1:12" ht="15.75" customHeight="1">
      <c r="A142" s="1"/>
      <c r="B142" s="2"/>
      <c r="C142" s="2"/>
      <c r="D142" s="3"/>
      <c r="E142" s="3"/>
      <c r="F142" s="3"/>
      <c r="G142" s="3"/>
      <c r="H142" s="3"/>
      <c r="I142" s="3"/>
      <c r="J142" s="3"/>
      <c r="K142" s="3"/>
      <c r="L142" s="3"/>
    </row>
    <row r="143" spans="1:12" ht="15.75" customHeight="1">
      <c r="A143" s="1"/>
      <c r="B143" s="2"/>
      <c r="C143" s="2"/>
      <c r="D143" s="3"/>
      <c r="E143" s="3"/>
      <c r="F143" s="3"/>
      <c r="G143" s="3"/>
      <c r="H143" s="3"/>
      <c r="I143" s="3"/>
      <c r="J143" s="3"/>
      <c r="K143" s="3"/>
      <c r="L143" s="3"/>
    </row>
    <row r="144" spans="1:12" ht="15.75" customHeight="1">
      <c r="A144" s="1"/>
      <c r="B144" s="2"/>
      <c r="C144" s="2"/>
      <c r="D144" s="3"/>
      <c r="E144" s="3"/>
      <c r="F144" s="3"/>
      <c r="G144" s="3"/>
      <c r="H144" s="3"/>
      <c r="I144" s="3"/>
      <c r="J144" s="3"/>
      <c r="K144" s="3"/>
      <c r="L144" s="3"/>
    </row>
    <row r="145" spans="1:12" ht="15.75" customHeight="1">
      <c r="A145" s="1"/>
      <c r="B145" s="2"/>
      <c r="C145" s="2"/>
      <c r="D145" s="3"/>
      <c r="E145" s="3"/>
      <c r="F145" s="3"/>
      <c r="G145" s="3"/>
      <c r="H145" s="3"/>
      <c r="I145" s="3"/>
      <c r="J145" s="3"/>
      <c r="K145" s="3"/>
      <c r="L145" s="3"/>
    </row>
    <row r="146" spans="1:12" ht="15.75" customHeight="1">
      <c r="A146" s="1"/>
      <c r="B146" s="2"/>
      <c r="C146" s="2"/>
      <c r="D146" s="3"/>
      <c r="E146" s="3"/>
      <c r="F146" s="3"/>
      <c r="G146" s="3"/>
      <c r="H146" s="3"/>
      <c r="I146" s="3"/>
      <c r="J146" s="3"/>
      <c r="K146" s="3"/>
      <c r="L146" s="3"/>
    </row>
    <row r="147" spans="1:12" ht="15.75" customHeight="1">
      <c r="A147" s="1"/>
      <c r="B147" s="2"/>
      <c r="C147" s="2"/>
      <c r="D147" s="3"/>
      <c r="E147" s="3"/>
      <c r="F147" s="3"/>
      <c r="G147" s="3"/>
      <c r="H147" s="3"/>
      <c r="I147" s="3"/>
      <c r="J147" s="3"/>
      <c r="K147" s="3"/>
      <c r="L147" s="3"/>
    </row>
    <row r="148" spans="1:12" ht="15.75" customHeight="1">
      <c r="A148" s="1"/>
      <c r="B148" s="2"/>
      <c r="C148" s="2"/>
      <c r="D148" s="3"/>
      <c r="E148" s="3"/>
      <c r="F148" s="3"/>
      <c r="G148" s="3"/>
      <c r="H148" s="3"/>
      <c r="I148" s="3"/>
      <c r="J148" s="3"/>
      <c r="K148" s="3"/>
      <c r="L148" s="3"/>
    </row>
    <row r="149" spans="1:12" ht="15.75" customHeight="1">
      <c r="A149" s="1"/>
      <c r="B149" s="2"/>
      <c r="C149" s="2"/>
      <c r="D149" s="3"/>
      <c r="E149" s="3"/>
      <c r="F149" s="3"/>
      <c r="G149" s="3"/>
      <c r="H149" s="3"/>
      <c r="I149" s="3"/>
      <c r="J149" s="3"/>
      <c r="K149" s="3"/>
      <c r="L149" s="3"/>
    </row>
    <row r="150" spans="1:12" ht="15.75" customHeight="1">
      <c r="A150" s="1"/>
      <c r="B150" s="2"/>
      <c r="C150" s="2"/>
      <c r="D150" s="3"/>
      <c r="E150" s="3"/>
      <c r="F150" s="3"/>
      <c r="G150" s="3"/>
      <c r="H150" s="3"/>
      <c r="I150" s="3"/>
      <c r="J150" s="3"/>
      <c r="K150" s="3"/>
      <c r="L150" s="3"/>
    </row>
    <row r="151" spans="1:12" ht="15.75" customHeight="1">
      <c r="A151" s="1"/>
      <c r="B151" s="2"/>
      <c r="C151" s="2"/>
      <c r="D151" s="3"/>
      <c r="E151" s="3"/>
      <c r="F151" s="3"/>
      <c r="G151" s="3"/>
      <c r="H151" s="3"/>
      <c r="I151" s="3"/>
      <c r="J151" s="3"/>
      <c r="K151" s="3"/>
      <c r="L151" s="3"/>
    </row>
    <row r="152" spans="1:12" ht="15.75" customHeight="1">
      <c r="A152" s="1"/>
      <c r="B152" s="2"/>
      <c r="C152" s="2"/>
      <c r="D152" s="3"/>
      <c r="E152" s="3"/>
      <c r="F152" s="3"/>
      <c r="G152" s="3"/>
      <c r="H152" s="3"/>
      <c r="I152" s="3"/>
      <c r="J152" s="3"/>
      <c r="K152" s="3"/>
      <c r="L152" s="3"/>
    </row>
    <row r="153" spans="1:12" ht="15.75" customHeight="1">
      <c r="A153" s="1"/>
      <c r="B153" s="2"/>
      <c r="C153" s="2"/>
      <c r="D153" s="3"/>
      <c r="E153" s="3"/>
      <c r="F153" s="3"/>
      <c r="G153" s="3"/>
      <c r="H153" s="3"/>
      <c r="I153" s="3"/>
      <c r="J153" s="3"/>
      <c r="K153" s="3"/>
      <c r="L153" s="3"/>
    </row>
    <row r="154" spans="1:12" ht="15.75" customHeight="1">
      <c r="A154" s="1"/>
      <c r="B154" s="2"/>
      <c r="C154" s="2"/>
      <c r="D154" s="3"/>
      <c r="E154" s="3"/>
      <c r="F154" s="3"/>
      <c r="G154" s="3"/>
      <c r="H154" s="3"/>
      <c r="I154" s="3"/>
      <c r="J154" s="3"/>
      <c r="K154" s="3"/>
      <c r="L154" s="3"/>
    </row>
    <row r="155" spans="1:12" ht="15.75" customHeight="1">
      <c r="A155" s="1"/>
      <c r="B155" s="2"/>
      <c r="C155" s="2"/>
      <c r="D155" s="3"/>
      <c r="E155" s="3"/>
      <c r="F155" s="3"/>
      <c r="G155" s="3"/>
      <c r="H155" s="3"/>
      <c r="I155" s="3"/>
      <c r="J155" s="3"/>
      <c r="K155" s="3"/>
      <c r="L155" s="3"/>
    </row>
    <row r="156" spans="1:12" ht="15.75" customHeight="1">
      <c r="A156" s="1"/>
      <c r="B156" s="2"/>
      <c r="C156" s="2"/>
      <c r="D156" s="3"/>
      <c r="E156" s="3"/>
      <c r="F156" s="3"/>
      <c r="G156" s="3"/>
      <c r="H156" s="3"/>
      <c r="I156" s="3"/>
      <c r="J156" s="3"/>
      <c r="K156" s="3"/>
      <c r="L156" s="3"/>
    </row>
    <row r="157" spans="1:12" ht="15.75" customHeight="1">
      <c r="A157" s="1"/>
      <c r="B157" s="2"/>
      <c r="C157" s="2"/>
      <c r="D157" s="3"/>
      <c r="E157" s="3"/>
      <c r="F157" s="3"/>
      <c r="G157" s="3"/>
      <c r="H157" s="3"/>
      <c r="I157" s="3"/>
      <c r="J157" s="3"/>
      <c r="K157" s="3"/>
      <c r="L157" s="3"/>
    </row>
    <row r="158" spans="1:12" ht="15.75" customHeight="1">
      <c r="A158" s="1"/>
      <c r="B158" s="2"/>
      <c r="C158" s="2"/>
      <c r="D158" s="3"/>
      <c r="E158" s="3"/>
      <c r="F158" s="3"/>
      <c r="G158" s="3"/>
      <c r="H158" s="3"/>
      <c r="I158" s="3"/>
      <c r="J158" s="3"/>
      <c r="K158" s="3"/>
      <c r="L158" s="3"/>
    </row>
    <row r="159" spans="1:12" ht="15.75" customHeight="1">
      <c r="A159" s="1"/>
      <c r="B159" s="2"/>
      <c r="C159" s="2"/>
      <c r="D159" s="3"/>
      <c r="E159" s="3"/>
      <c r="F159" s="3"/>
      <c r="G159" s="3"/>
      <c r="H159" s="3"/>
      <c r="I159" s="3"/>
      <c r="J159" s="3"/>
      <c r="K159" s="3"/>
      <c r="L159" s="3"/>
    </row>
    <row r="160" spans="1:12" ht="15.75" customHeight="1">
      <c r="A160" s="1"/>
      <c r="B160" s="2"/>
      <c r="C160" s="2"/>
      <c r="D160" s="3"/>
      <c r="E160" s="3"/>
      <c r="F160" s="3"/>
      <c r="G160" s="3"/>
      <c r="H160" s="3"/>
      <c r="I160" s="3"/>
      <c r="J160" s="3"/>
      <c r="K160" s="3"/>
      <c r="L160" s="3"/>
    </row>
    <row r="161" spans="1:12" ht="15.75" customHeight="1">
      <c r="A161" s="1"/>
      <c r="B161" s="2"/>
      <c r="C161" s="2"/>
      <c r="D161" s="3"/>
      <c r="E161" s="3"/>
      <c r="F161" s="3"/>
      <c r="G161" s="3"/>
      <c r="H161" s="3"/>
      <c r="I161" s="3"/>
      <c r="J161" s="3"/>
      <c r="K161" s="3"/>
      <c r="L161" s="3"/>
    </row>
    <row r="162" spans="1:12" ht="15.75" customHeight="1">
      <c r="A162" s="1"/>
      <c r="B162" s="2"/>
      <c r="C162" s="2"/>
      <c r="D162" s="3"/>
      <c r="E162" s="3"/>
      <c r="F162" s="3"/>
      <c r="G162" s="3"/>
      <c r="H162" s="3"/>
      <c r="I162" s="3"/>
      <c r="J162" s="3"/>
      <c r="K162" s="3"/>
      <c r="L162" s="3"/>
    </row>
    <row r="163" spans="1:12" ht="15.75" customHeight="1">
      <c r="A163" s="1"/>
      <c r="B163" s="2"/>
      <c r="C163" s="2"/>
      <c r="D163" s="3"/>
      <c r="E163" s="3"/>
      <c r="F163" s="3"/>
      <c r="G163" s="3"/>
      <c r="H163" s="3"/>
      <c r="I163" s="3"/>
      <c r="J163" s="3"/>
      <c r="K163" s="3"/>
      <c r="L163" s="3"/>
    </row>
    <row r="164" spans="1:12" ht="15.75" customHeight="1">
      <c r="A164" s="1"/>
      <c r="B164" s="2"/>
      <c r="C164" s="2"/>
      <c r="D164" s="3"/>
      <c r="E164" s="3"/>
      <c r="F164" s="3"/>
      <c r="G164" s="3"/>
      <c r="H164" s="3"/>
      <c r="I164" s="3"/>
      <c r="J164" s="3"/>
      <c r="K164" s="3"/>
      <c r="L164" s="3"/>
    </row>
    <row r="165" spans="1:12" ht="15.75" customHeight="1">
      <c r="A165" s="1"/>
      <c r="B165" s="2"/>
      <c r="C165" s="2"/>
      <c r="D165" s="3"/>
      <c r="E165" s="3"/>
      <c r="F165" s="3"/>
      <c r="G165" s="3"/>
      <c r="H165" s="3"/>
      <c r="I165" s="3"/>
      <c r="J165" s="3"/>
      <c r="K165" s="3"/>
      <c r="L165" s="3"/>
    </row>
    <row r="166" spans="1:12" ht="15.75" customHeight="1">
      <c r="A166" s="1"/>
      <c r="B166" s="2"/>
      <c r="C166" s="2"/>
      <c r="D166" s="3"/>
      <c r="E166" s="3"/>
      <c r="F166" s="3"/>
      <c r="G166" s="3"/>
      <c r="H166" s="3"/>
      <c r="I166" s="3"/>
      <c r="J166" s="3"/>
      <c r="K166" s="3"/>
      <c r="L166" s="3"/>
    </row>
    <row r="167" spans="1:12" ht="15.75" customHeight="1">
      <c r="A167" s="1"/>
      <c r="B167" s="2"/>
      <c r="C167" s="2"/>
      <c r="D167" s="3"/>
      <c r="E167" s="3"/>
      <c r="F167" s="3"/>
      <c r="G167" s="3"/>
      <c r="H167" s="3"/>
      <c r="I167" s="3"/>
      <c r="J167" s="3"/>
      <c r="K167" s="3"/>
      <c r="L167" s="3"/>
    </row>
    <row r="168" spans="1:12" ht="15.75" customHeight="1">
      <c r="A168" s="1"/>
      <c r="B168" s="2"/>
      <c r="C168" s="2"/>
      <c r="D168" s="3"/>
      <c r="E168" s="3"/>
      <c r="F168" s="3"/>
      <c r="G168" s="3"/>
      <c r="H168" s="3"/>
      <c r="I168" s="3"/>
      <c r="J168" s="3"/>
      <c r="K168" s="3"/>
      <c r="L168" s="3"/>
    </row>
    <row r="169" spans="1:12" ht="15.75" customHeight="1">
      <c r="A169" s="1"/>
      <c r="B169" s="2"/>
      <c r="C169" s="2"/>
      <c r="D169" s="3"/>
      <c r="E169" s="3"/>
      <c r="F169" s="3"/>
      <c r="G169" s="3"/>
      <c r="H169" s="3"/>
      <c r="I169" s="3"/>
      <c r="J169" s="3"/>
      <c r="K169" s="3"/>
      <c r="L169" s="3"/>
    </row>
    <row r="170" spans="1:12" ht="15.75" customHeight="1">
      <c r="A170" s="1"/>
      <c r="B170" s="2"/>
      <c r="C170" s="2"/>
      <c r="D170" s="3"/>
      <c r="E170" s="3"/>
      <c r="F170" s="3"/>
      <c r="G170" s="3"/>
      <c r="H170" s="3"/>
      <c r="I170" s="3"/>
      <c r="J170" s="3"/>
      <c r="K170" s="3"/>
      <c r="L170" s="3"/>
    </row>
    <row r="171" spans="1:12" ht="15.75" customHeight="1">
      <c r="A171" s="1"/>
      <c r="B171" s="2"/>
      <c r="C171" s="2"/>
      <c r="D171" s="3"/>
      <c r="E171" s="3"/>
      <c r="F171" s="3"/>
      <c r="G171" s="3"/>
      <c r="H171" s="3"/>
      <c r="I171" s="3"/>
      <c r="J171" s="3"/>
      <c r="K171" s="3"/>
      <c r="L171" s="3"/>
    </row>
    <row r="172" spans="1:12" ht="15.75" customHeight="1">
      <c r="A172" s="1"/>
      <c r="B172" s="2"/>
      <c r="C172" s="2"/>
      <c r="D172" s="3"/>
      <c r="E172" s="3"/>
      <c r="F172" s="3"/>
      <c r="G172" s="3"/>
      <c r="H172" s="3"/>
      <c r="I172" s="3"/>
      <c r="J172" s="3"/>
      <c r="K172" s="3"/>
      <c r="L172" s="3"/>
    </row>
    <row r="173" spans="1:12" ht="15.75" customHeight="1">
      <c r="A173" s="1"/>
      <c r="B173" s="2"/>
      <c r="C173" s="2"/>
      <c r="D173" s="3"/>
      <c r="E173" s="3"/>
      <c r="F173" s="3"/>
      <c r="G173" s="3"/>
      <c r="H173" s="3"/>
      <c r="I173" s="3"/>
      <c r="J173" s="3"/>
      <c r="K173" s="3"/>
      <c r="L173" s="3"/>
    </row>
    <row r="174" spans="1:12" ht="15.75" customHeight="1">
      <c r="A174" s="1"/>
      <c r="B174" s="2"/>
      <c r="C174" s="2"/>
      <c r="D174" s="3"/>
      <c r="E174" s="3"/>
      <c r="F174" s="3"/>
      <c r="G174" s="3"/>
      <c r="H174" s="3"/>
      <c r="I174" s="3"/>
      <c r="J174" s="3"/>
      <c r="K174" s="3"/>
      <c r="L174" s="3"/>
    </row>
    <row r="175" spans="1:12" ht="15.75" customHeight="1">
      <c r="A175" s="1"/>
      <c r="B175" s="2"/>
      <c r="C175" s="2"/>
      <c r="D175" s="3"/>
      <c r="E175" s="3"/>
      <c r="F175" s="3"/>
      <c r="G175" s="3"/>
      <c r="H175" s="3"/>
      <c r="I175" s="3"/>
      <c r="J175" s="3"/>
      <c r="K175" s="3"/>
      <c r="L175" s="3"/>
    </row>
    <row r="176" spans="1:12" ht="15.75" customHeight="1">
      <c r="A176" s="1"/>
      <c r="B176" s="2"/>
      <c r="C176" s="2"/>
      <c r="D176" s="3"/>
      <c r="E176" s="3"/>
      <c r="F176" s="3"/>
      <c r="G176" s="3"/>
      <c r="H176" s="3"/>
      <c r="I176" s="3"/>
      <c r="J176" s="3"/>
      <c r="K176" s="3"/>
      <c r="L176" s="3"/>
    </row>
    <row r="177" spans="1:12" ht="15.75" customHeight="1">
      <c r="A177" s="1"/>
      <c r="B177" s="2"/>
      <c r="C177" s="2"/>
      <c r="D177" s="3"/>
      <c r="E177" s="3"/>
      <c r="F177" s="3"/>
      <c r="G177" s="3"/>
      <c r="H177" s="3"/>
      <c r="I177" s="3"/>
      <c r="J177" s="3"/>
      <c r="K177" s="3"/>
      <c r="L177" s="3"/>
    </row>
    <row r="178" spans="1:12" ht="15.75" customHeight="1">
      <c r="A178" s="1"/>
      <c r="B178" s="2"/>
      <c r="C178" s="2"/>
      <c r="D178" s="3"/>
      <c r="E178" s="3"/>
      <c r="F178" s="3"/>
      <c r="G178" s="3"/>
      <c r="H178" s="3"/>
      <c r="I178" s="3"/>
      <c r="J178" s="3"/>
      <c r="K178" s="3"/>
      <c r="L178" s="3"/>
    </row>
    <row r="179" spans="1:12" ht="15.75" customHeight="1">
      <c r="A179" s="1"/>
      <c r="B179" s="2"/>
      <c r="C179" s="2"/>
      <c r="D179" s="3"/>
      <c r="E179" s="3"/>
      <c r="F179" s="3"/>
      <c r="G179" s="3"/>
      <c r="H179" s="3"/>
      <c r="I179" s="3"/>
      <c r="J179" s="3"/>
      <c r="K179" s="3"/>
      <c r="L179" s="3"/>
    </row>
    <row r="180" spans="1:12" ht="15.75" customHeight="1">
      <c r="A180" s="1"/>
      <c r="B180" s="2"/>
      <c r="C180" s="2"/>
      <c r="D180" s="3"/>
      <c r="E180" s="3"/>
      <c r="F180" s="3"/>
      <c r="G180" s="3"/>
      <c r="H180" s="3"/>
      <c r="I180" s="3"/>
      <c r="J180" s="3"/>
      <c r="K180" s="3"/>
      <c r="L180" s="3"/>
    </row>
    <row r="181" spans="1:12" ht="15.75" customHeight="1">
      <c r="A181" s="1"/>
      <c r="B181" s="2"/>
      <c r="C181" s="2"/>
      <c r="D181" s="3"/>
      <c r="E181" s="3"/>
      <c r="F181" s="3"/>
      <c r="G181" s="3"/>
      <c r="H181" s="3"/>
      <c r="I181" s="3"/>
      <c r="J181" s="3"/>
      <c r="K181" s="3"/>
      <c r="L181" s="3"/>
    </row>
    <row r="182" spans="1:12" ht="15.75" customHeight="1">
      <c r="A182" s="1"/>
      <c r="B182" s="2"/>
      <c r="C182" s="2"/>
      <c r="D182" s="3"/>
      <c r="E182" s="3"/>
      <c r="F182" s="3"/>
      <c r="G182" s="3"/>
      <c r="H182" s="3"/>
      <c r="I182" s="3"/>
      <c r="J182" s="3"/>
      <c r="K182" s="3"/>
      <c r="L182" s="3"/>
    </row>
    <row r="183" spans="1:12" ht="15.75" customHeight="1">
      <c r="A183" s="1"/>
      <c r="B183" s="2"/>
      <c r="C183" s="2"/>
      <c r="D183" s="3"/>
      <c r="E183" s="3"/>
      <c r="F183" s="3"/>
      <c r="G183" s="3"/>
      <c r="H183" s="3"/>
      <c r="I183" s="3"/>
      <c r="J183" s="3"/>
      <c r="K183" s="3"/>
      <c r="L183" s="3"/>
    </row>
    <row r="184" spans="1:12" ht="15.75" customHeight="1">
      <c r="A184" s="1"/>
      <c r="B184" s="2"/>
      <c r="C184" s="2"/>
      <c r="D184" s="3"/>
      <c r="E184" s="3"/>
      <c r="F184" s="3"/>
      <c r="G184" s="3"/>
      <c r="H184" s="3"/>
      <c r="I184" s="3"/>
      <c r="J184" s="3"/>
      <c r="K184" s="3"/>
      <c r="L184" s="3"/>
    </row>
    <row r="185" spans="1:12" ht="15.75" customHeight="1">
      <c r="A185" s="1"/>
      <c r="B185" s="2"/>
      <c r="C185" s="2"/>
      <c r="D185" s="3"/>
      <c r="E185" s="3"/>
      <c r="F185" s="3"/>
      <c r="G185" s="3"/>
      <c r="H185" s="3"/>
      <c r="I185" s="3"/>
      <c r="J185" s="3"/>
      <c r="K185" s="3"/>
      <c r="L185" s="3"/>
    </row>
    <row r="186" spans="1:12" ht="15.75" customHeight="1">
      <c r="A186" s="1"/>
      <c r="B186" s="2"/>
      <c r="C186" s="2"/>
      <c r="D186" s="3"/>
      <c r="E186" s="3"/>
      <c r="F186" s="3"/>
      <c r="G186" s="3"/>
      <c r="H186" s="3"/>
      <c r="I186" s="3"/>
      <c r="J186" s="3"/>
      <c r="K186" s="3"/>
      <c r="L186" s="3"/>
    </row>
    <row r="187" spans="1:12" ht="15.75" customHeight="1">
      <c r="A187" s="1"/>
      <c r="B187" s="2"/>
      <c r="C187" s="2"/>
      <c r="D187" s="3"/>
      <c r="E187" s="3"/>
      <c r="F187" s="3"/>
      <c r="G187" s="3"/>
      <c r="H187" s="3"/>
      <c r="I187" s="3"/>
      <c r="J187" s="3"/>
      <c r="K187" s="3"/>
      <c r="L187" s="3"/>
    </row>
    <row r="188" spans="1:12" ht="15.75" customHeight="1">
      <c r="A188" s="1"/>
      <c r="B188" s="2"/>
      <c r="C188" s="2"/>
      <c r="D188" s="3"/>
      <c r="E188" s="3"/>
      <c r="F188" s="3"/>
      <c r="G188" s="3"/>
      <c r="H188" s="3"/>
      <c r="I188" s="3"/>
      <c r="J188" s="3"/>
      <c r="K188" s="3"/>
      <c r="L188" s="3"/>
    </row>
    <row r="189" spans="1:12" ht="15.75" customHeight="1">
      <c r="A189" s="1"/>
      <c r="B189" s="2"/>
      <c r="C189" s="2"/>
      <c r="D189" s="3"/>
      <c r="E189" s="3"/>
      <c r="F189" s="3"/>
      <c r="G189" s="3"/>
      <c r="H189" s="3"/>
      <c r="I189" s="3"/>
      <c r="J189" s="3"/>
      <c r="K189" s="3"/>
      <c r="L189" s="3"/>
    </row>
    <row r="190" spans="1:12" ht="15.75" customHeight="1">
      <c r="A190" s="1"/>
      <c r="B190" s="2"/>
      <c r="C190" s="2"/>
      <c r="D190" s="3"/>
      <c r="E190" s="3"/>
      <c r="F190" s="3"/>
      <c r="G190" s="3"/>
      <c r="H190" s="3"/>
      <c r="I190" s="3"/>
      <c r="J190" s="3"/>
      <c r="K190" s="3"/>
      <c r="L190" s="3"/>
    </row>
    <row r="191" spans="1:12" ht="15.75" customHeight="1">
      <c r="A191" s="1"/>
      <c r="B191" s="2"/>
      <c r="C191" s="2"/>
      <c r="D191" s="3"/>
      <c r="E191" s="3"/>
      <c r="F191" s="3"/>
      <c r="G191" s="3"/>
      <c r="H191" s="3"/>
      <c r="I191" s="3"/>
      <c r="J191" s="3"/>
      <c r="K191" s="3"/>
      <c r="L191" s="3"/>
    </row>
    <row r="192" spans="1:12" ht="15.75" customHeight="1">
      <c r="A192" s="1"/>
      <c r="B192" s="2"/>
      <c r="C192" s="2"/>
      <c r="D192" s="3"/>
      <c r="E192" s="3"/>
      <c r="F192" s="3"/>
      <c r="G192" s="3"/>
      <c r="H192" s="3"/>
      <c r="I192" s="3"/>
      <c r="J192" s="3"/>
      <c r="K192" s="3"/>
      <c r="L192" s="3"/>
    </row>
    <row r="193" spans="1:12" ht="15.75" customHeight="1">
      <c r="A193" s="1"/>
      <c r="B193" s="2"/>
      <c r="C193" s="2"/>
      <c r="D193" s="3"/>
      <c r="E193" s="3"/>
      <c r="F193" s="3"/>
      <c r="G193" s="3"/>
      <c r="H193" s="3"/>
      <c r="I193" s="3"/>
      <c r="J193" s="3"/>
      <c r="K193" s="3"/>
      <c r="L193" s="3"/>
    </row>
    <row r="194" spans="1:12" ht="15.75" customHeight="1">
      <c r="A194" s="1"/>
      <c r="B194" s="2"/>
      <c r="C194" s="2"/>
      <c r="D194" s="3"/>
      <c r="E194" s="3"/>
      <c r="F194" s="3"/>
      <c r="G194" s="3"/>
      <c r="H194" s="3"/>
      <c r="I194" s="3"/>
      <c r="J194" s="3"/>
      <c r="K194" s="3"/>
      <c r="L194" s="3"/>
    </row>
    <row r="195" spans="1:12" ht="15.75" customHeight="1">
      <c r="A195" s="1"/>
      <c r="B195" s="2"/>
      <c r="C195" s="2"/>
      <c r="D195" s="3"/>
      <c r="E195" s="3"/>
      <c r="F195" s="3"/>
      <c r="G195" s="3"/>
      <c r="H195" s="3"/>
      <c r="I195" s="3"/>
      <c r="J195" s="3"/>
      <c r="K195" s="3"/>
      <c r="L195" s="3"/>
    </row>
    <row r="196" spans="1:12" ht="15.75" customHeight="1">
      <c r="A196" s="1"/>
      <c r="B196" s="2"/>
      <c r="C196" s="2"/>
      <c r="D196" s="3"/>
      <c r="E196" s="3"/>
      <c r="F196" s="3"/>
      <c r="G196" s="3"/>
      <c r="H196" s="3"/>
      <c r="I196" s="3"/>
      <c r="J196" s="3"/>
      <c r="K196" s="3"/>
      <c r="L196" s="3"/>
    </row>
    <row r="197" spans="1:12" ht="15.75" customHeight="1">
      <c r="A197" s="1"/>
      <c r="B197" s="2"/>
      <c r="C197" s="2"/>
      <c r="D197" s="3"/>
      <c r="E197" s="3"/>
      <c r="F197" s="3"/>
      <c r="G197" s="3"/>
      <c r="H197" s="3"/>
      <c r="I197" s="3"/>
      <c r="J197" s="3"/>
      <c r="K197" s="3"/>
      <c r="L197" s="3"/>
    </row>
    <row r="198" spans="1:12" ht="15.75" customHeight="1">
      <c r="A198" s="1"/>
      <c r="B198" s="2"/>
      <c r="C198" s="2"/>
      <c r="D198" s="3"/>
      <c r="E198" s="3"/>
      <c r="F198" s="3"/>
      <c r="G198" s="3"/>
      <c r="H198" s="3"/>
      <c r="I198" s="3"/>
      <c r="J198" s="3"/>
      <c r="K198" s="3"/>
      <c r="L198" s="3"/>
    </row>
    <row r="199" spans="1:12" ht="15.75" customHeight="1">
      <c r="A199" s="1"/>
      <c r="B199" s="2"/>
      <c r="C199" s="2"/>
      <c r="D199" s="3"/>
      <c r="E199" s="3"/>
      <c r="F199" s="3"/>
      <c r="G199" s="3"/>
      <c r="H199" s="3"/>
      <c r="I199" s="3"/>
      <c r="J199" s="3"/>
      <c r="K199" s="3"/>
      <c r="L199" s="3"/>
    </row>
    <row r="200" spans="1:12" ht="15.75" customHeight="1">
      <c r="A200" s="1"/>
      <c r="B200" s="2"/>
      <c r="C200" s="2"/>
      <c r="D200" s="3"/>
      <c r="E200" s="3"/>
      <c r="F200" s="3"/>
      <c r="G200" s="3"/>
      <c r="H200" s="3"/>
      <c r="I200" s="3"/>
      <c r="J200" s="3"/>
      <c r="K200" s="3"/>
      <c r="L200" s="3"/>
    </row>
    <row r="201" spans="1:12" ht="15.75" customHeight="1">
      <c r="A201" s="1"/>
      <c r="B201" s="2"/>
      <c r="C201" s="2"/>
      <c r="D201" s="3"/>
      <c r="E201" s="3"/>
      <c r="F201" s="3"/>
      <c r="G201" s="3"/>
      <c r="H201" s="3"/>
      <c r="I201" s="3"/>
      <c r="J201" s="3"/>
      <c r="K201" s="3"/>
      <c r="L201" s="3"/>
    </row>
    <row r="202" spans="1:12" ht="15.75" customHeight="1">
      <c r="A202" s="1"/>
      <c r="B202" s="2"/>
      <c r="C202" s="2"/>
      <c r="D202" s="3"/>
      <c r="E202" s="3"/>
      <c r="F202" s="3"/>
      <c r="G202" s="3"/>
      <c r="H202" s="3"/>
      <c r="I202" s="3"/>
      <c r="J202" s="3"/>
      <c r="K202" s="3"/>
      <c r="L202" s="3"/>
    </row>
    <row r="203" spans="1:12" ht="15.75" customHeight="1">
      <c r="A203" s="1"/>
      <c r="B203" s="2"/>
      <c r="C203" s="2"/>
      <c r="D203" s="3"/>
      <c r="E203" s="3"/>
      <c r="F203" s="3"/>
      <c r="G203" s="3"/>
      <c r="H203" s="3"/>
      <c r="I203" s="3"/>
      <c r="J203" s="3"/>
      <c r="K203" s="3"/>
      <c r="L203" s="3"/>
    </row>
    <row r="204" spans="1:12" ht="15.75" customHeight="1">
      <c r="A204" s="1"/>
      <c r="B204" s="2"/>
      <c r="C204" s="2"/>
      <c r="D204" s="3"/>
      <c r="E204" s="3"/>
      <c r="F204" s="3"/>
      <c r="G204" s="3"/>
      <c r="H204" s="3"/>
      <c r="I204" s="3"/>
      <c r="J204" s="3"/>
      <c r="K204" s="3"/>
      <c r="L204" s="3"/>
    </row>
    <row r="205" spans="1:12" ht="15.75" customHeight="1">
      <c r="A205" s="1"/>
      <c r="B205" s="2"/>
      <c r="C205" s="2"/>
      <c r="D205" s="3"/>
      <c r="E205" s="3"/>
      <c r="F205" s="3"/>
      <c r="G205" s="3"/>
      <c r="H205" s="3"/>
      <c r="I205" s="3"/>
      <c r="J205" s="3"/>
      <c r="K205" s="3"/>
      <c r="L205" s="3"/>
    </row>
    <row r="206" spans="1:12" ht="15.75" customHeight="1">
      <c r="A206" s="1"/>
      <c r="B206" s="2"/>
      <c r="C206" s="2"/>
      <c r="D206" s="3"/>
      <c r="E206" s="3"/>
      <c r="F206" s="3"/>
      <c r="G206" s="3"/>
      <c r="H206" s="3"/>
      <c r="I206" s="3"/>
      <c r="J206" s="3"/>
      <c r="K206" s="3"/>
      <c r="L206" s="3"/>
    </row>
    <row r="207" spans="1:12" ht="15.75" customHeight="1">
      <c r="A207" s="1"/>
      <c r="B207" s="2"/>
      <c r="C207" s="2"/>
      <c r="D207" s="3"/>
      <c r="E207" s="3"/>
      <c r="F207" s="3"/>
      <c r="G207" s="3"/>
      <c r="H207" s="3"/>
      <c r="I207" s="3"/>
      <c r="J207" s="3"/>
      <c r="K207" s="3"/>
      <c r="L207" s="3"/>
    </row>
    <row r="208" spans="1:12" ht="15.75" customHeight="1">
      <c r="A208" s="1"/>
      <c r="B208" s="2"/>
      <c r="C208" s="2"/>
      <c r="D208" s="3"/>
      <c r="E208" s="3"/>
      <c r="F208" s="3"/>
      <c r="G208" s="3"/>
      <c r="H208" s="3"/>
      <c r="I208" s="3"/>
      <c r="J208" s="3"/>
      <c r="K208" s="3"/>
      <c r="L208" s="3"/>
    </row>
    <row r="209" spans="1:12" ht="15.75" customHeight="1">
      <c r="A209" s="1"/>
      <c r="B209" s="2"/>
      <c r="C209" s="2"/>
      <c r="D209" s="3"/>
      <c r="E209" s="3"/>
      <c r="F209" s="3"/>
      <c r="G209" s="3"/>
      <c r="H209" s="3"/>
      <c r="I209" s="3"/>
      <c r="J209" s="3"/>
      <c r="K209" s="3"/>
      <c r="L209" s="3"/>
    </row>
    <row r="210" spans="1:12" ht="15.75" customHeight="1">
      <c r="A210" s="1"/>
      <c r="B210" s="2"/>
      <c r="C210" s="2"/>
      <c r="D210" s="3"/>
      <c r="E210" s="3"/>
      <c r="F210" s="3"/>
      <c r="G210" s="3"/>
      <c r="H210" s="3"/>
      <c r="I210" s="3"/>
      <c r="J210" s="3"/>
      <c r="K210" s="3"/>
      <c r="L210" s="3"/>
    </row>
    <row r="211" spans="1:12" ht="15.75" customHeight="1">
      <c r="A211" s="1"/>
      <c r="B211" s="2"/>
      <c r="C211" s="2"/>
      <c r="D211" s="3"/>
      <c r="E211" s="3"/>
      <c r="F211" s="3"/>
      <c r="G211" s="3"/>
      <c r="H211" s="3"/>
      <c r="I211" s="3"/>
      <c r="J211" s="3"/>
      <c r="K211" s="3"/>
      <c r="L211" s="3"/>
    </row>
    <row r="212" spans="1:12" ht="15.75" customHeight="1">
      <c r="A212" s="1"/>
      <c r="B212" s="2"/>
      <c r="C212" s="2"/>
      <c r="D212" s="3"/>
      <c r="E212" s="3"/>
      <c r="F212" s="3"/>
      <c r="G212" s="3"/>
      <c r="H212" s="3"/>
      <c r="I212" s="3"/>
      <c r="J212" s="3"/>
      <c r="K212" s="3"/>
      <c r="L212" s="3"/>
    </row>
    <row r="213" spans="1:12" ht="15.75" customHeight="1">
      <c r="A213" s="1"/>
      <c r="B213" s="2"/>
      <c r="C213" s="2"/>
      <c r="D213" s="3"/>
      <c r="E213" s="3"/>
      <c r="F213" s="3"/>
      <c r="G213" s="3"/>
      <c r="H213" s="3"/>
      <c r="I213" s="3"/>
      <c r="J213" s="3"/>
      <c r="K213" s="3"/>
      <c r="L213" s="3"/>
    </row>
    <row r="214" spans="1:12" ht="15.75" customHeight="1">
      <c r="A214" s="1"/>
      <c r="B214" s="2"/>
      <c r="C214" s="2"/>
      <c r="D214" s="3"/>
      <c r="E214" s="3"/>
      <c r="F214" s="3"/>
      <c r="G214" s="3"/>
      <c r="H214" s="3"/>
      <c r="I214" s="3"/>
      <c r="J214" s="3"/>
      <c r="K214" s="3"/>
      <c r="L214" s="3"/>
    </row>
    <row r="215" spans="1:12" ht="15.75" customHeight="1">
      <c r="A215" s="1"/>
      <c r="B215" s="2"/>
      <c r="C215" s="2"/>
      <c r="D215" s="3"/>
      <c r="E215" s="3"/>
      <c r="F215" s="3"/>
      <c r="G215" s="3"/>
      <c r="H215" s="3"/>
      <c r="I215" s="3"/>
      <c r="J215" s="3"/>
      <c r="K215" s="3"/>
      <c r="L215" s="3"/>
    </row>
    <row r="216" spans="1:12" ht="15.75" customHeight="1">
      <c r="A216" s="1"/>
      <c r="B216" s="2"/>
      <c r="C216" s="2"/>
      <c r="D216" s="3"/>
      <c r="E216" s="3"/>
      <c r="F216" s="3"/>
      <c r="G216" s="3"/>
      <c r="H216" s="3"/>
      <c r="I216" s="3"/>
      <c r="J216" s="3"/>
      <c r="K216" s="3"/>
      <c r="L216" s="3"/>
    </row>
    <row r="217" spans="1:12" ht="15.75" customHeight="1">
      <c r="A217" s="1"/>
      <c r="B217" s="2"/>
      <c r="C217" s="2"/>
      <c r="D217" s="3"/>
      <c r="E217" s="3"/>
      <c r="F217" s="3"/>
      <c r="G217" s="3"/>
      <c r="H217" s="3"/>
      <c r="I217" s="3"/>
      <c r="J217" s="3"/>
      <c r="K217" s="3"/>
      <c r="L217" s="3"/>
    </row>
    <row r="218" spans="1:12" ht="15.75" customHeight="1">
      <c r="A218" s="1"/>
      <c r="B218" s="2"/>
      <c r="C218" s="2"/>
      <c r="D218" s="3"/>
      <c r="E218" s="3"/>
      <c r="F218" s="3"/>
      <c r="G218" s="3"/>
      <c r="H218" s="3"/>
      <c r="I218" s="3"/>
      <c r="J218" s="3"/>
      <c r="K218" s="3"/>
      <c r="L218" s="3"/>
    </row>
    <row r="219" spans="1:12" ht="15.75" customHeight="1">
      <c r="A219" s="1"/>
      <c r="B219" s="2"/>
      <c r="C219" s="2"/>
      <c r="D219" s="3"/>
      <c r="E219" s="3"/>
      <c r="F219" s="3"/>
      <c r="G219" s="3"/>
      <c r="H219" s="3"/>
      <c r="I219" s="3"/>
      <c r="J219" s="3"/>
      <c r="K219" s="3"/>
      <c r="L219" s="3"/>
    </row>
    <row r="220" spans="1:12" ht="15.75" customHeight="1">
      <c r="A220" s="1"/>
      <c r="B220" s="2"/>
      <c r="C220" s="2"/>
      <c r="D220" s="3"/>
      <c r="E220" s="3"/>
      <c r="F220" s="3"/>
      <c r="G220" s="3"/>
      <c r="H220" s="3"/>
      <c r="I220" s="3"/>
      <c r="J220" s="3"/>
      <c r="K220" s="3"/>
      <c r="L220" s="3"/>
    </row>
    <row r="221" spans="1:12" ht="15.75" customHeight="1"/>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9:L19"/>
    <mergeCell ref="A2:L2"/>
    <mergeCell ref="A4:L4"/>
    <mergeCell ref="A5:L5"/>
    <mergeCell ref="A6:L6"/>
    <mergeCell ref="A7:L7"/>
  </mergeCells>
  <hyperlinks>
    <hyperlink ref="G12" r:id="rId1" xr:uid="{B13A9C17-7778-4E0B-914B-4B2FCC3BCC71}"/>
    <hyperlink ref="G13" r:id="rId2" xr:uid="{4D008718-63A5-4334-A00C-FB4A63C87C3B}"/>
    <hyperlink ref="G14" r:id="rId3" xr:uid="{8CA721FD-765D-4480-810C-FE6BE4CDB160}"/>
    <hyperlink ref="G15" r:id="rId4" xr:uid="{653E73AE-ABB9-41F3-83D8-969F51A27EF2}"/>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Z1019"/>
  <sheetViews>
    <sheetView topLeftCell="A9" zoomScaleNormal="100" workbookViewId="0">
      <selection activeCell="H17" sqref="H17:H20"/>
    </sheetView>
  </sheetViews>
  <sheetFormatPr defaultColWidth="14.3984375" defaultRowHeight="15" customHeight="1"/>
  <cols>
    <col min="1" max="1" width="23.73046875" customWidth="1"/>
    <col min="2" max="2" width="23.3984375" customWidth="1"/>
    <col min="3" max="3" width="20.265625" customWidth="1"/>
    <col min="4" max="4" width="22.3984375" customWidth="1"/>
    <col min="5" max="5" width="20.265625" customWidth="1"/>
    <col min="6" max="6" width="22.265625" customWidth="1"/>
    <col min="7" max="8" width="8" customWidth="1"/>
    <col min="9" max="9" width="20" customWidth="1"/>
    <col min="10" max="26" width="8" customWidth="1"/>
  </cols>
  <sheetData>
    <row r="1" spans="1:26" ht="14.25">
      <c r="A1" s="1"/>
      <c r="B1" s="2"/>
      <c r="C1" s="2"/>
      <c r="D1" s="2"/>
      <c r="E1" s="3"/>
      <c r="F1" s="3"/>
    </row>
    <row r="2" spans="1:26" ht="18.75" customHeight="1">
      <c r="A2" s="767" t="s">
        <v>336</v>
      </c>
      <c r="B2" s="764"/>
      <c r="C2" s="764"/>
      <c r="D2" s="764"/>
      <c r="E2" s="764"/>
      <c r="F2" s="764"/>
      <c r="G2" s="764"/>
      <c r="H2" s="764"/>
      <c r="I2" s="114"/>
      <c r="J2" s="114"/>
      <c r="K2" s="19"/>
      <c r="L2" s="19"/>
      <c r="M2" s="19"/>
      <c r="N2" s="19"/>
      <c r="O2" s="19"/>
      <c r="P2" s="19"/>
      <c r="Q2" s="19"/>
      <c r="R2" s="19"/>
      <c r="S2" s="19"/>
      <c r="T2" s="19"/>
      <c r="U2" s="19"/>
      <c r="V2" s="19"/>
      <c r="W2" s="19"/>
      <c r="X2" s="19"/>
      <c r="Y2" s="19"/>
      <c r="Z2" s="19"/>
    </row>
    <row r="3" spans="1:26" ht="14.25">
      <c r="A3" s="117"/>
      <c r="B3" s="117"/>
      <c r="C3" s="117"/>
      <c r="D3" s="117"/>
      <c r="E3" s="117"/>
      <c r="F3" s="118"/>
      <c r="G3" s="119"/>
      <c r="H3" s="218"/>
      <c r="I3" s="19"/>
      <c r="J3" s="19"/>
      <c r="K3" s="19"/>
      <c r="L3" s="19"/>
      <c r="M3" s="19"/>
      <c r="N3" s="19"/>
      <c r="O3" s="19"/>
      <c r="P3" s="19"/>
      <c r="Q3" s="19"/>
      <c r="R3" s="19"/>
      <c r="S3" s="19"/>
      <c r="T3" s="19"/>
      <c r="U3" s="19"/>
      <c r="V3" s="19"/>
      <c r="W3" s="19"/>
      <c r="X3" s="19"/>
      <c r="Y3" s="19"/>
      <c r="Z3" s="19"/>
    </row>
    <row r="4" spans="1:26" ht="42" customHeight="1">
      <c r="A4" s="716" t="s">
        <v>245</v>
      </c>
      <c r="B4" s="716"/>
      <c r="C4" s="716"/>
      <c r="D4" s="716"/>
      <c r="E4" s="716"/>
      <c r="F4" s="716"/>
      <c r="G4" s="716"/>
      <c r="H4" s="716"/>
      <c r="I4" s="114"/>
      <c r="J4" s="114"/>
      <c r="K4" s="19"/>
      <c r="L4" s="19"/>
      <c r="M4" s="19"/>
      <c r="N4" s="19"/>
      <c r="O4" s="19"/>
      <c r="P4" s="19"/>
      <c r="Q4" s="19"/>
      <c r="R4" s="19"/>
      <c r="S4" s="19"/>
      <c r="T4" s="19"/>
      <c r="U4" s="19"/>
      <c r="V4" s="19"/>
      <c r="W4" s="19"/>
      <c r="X4" s="19"/>
      <c r="Y4" s="19"/>
      <c r="Z4" s="19"/>
    </row>
    <row r="5" spans="1:26" ht="27.6" customHeight="1">
      <c r="A5" s="716" t="s">
        <v>246</v>
      </c>
      <c r="B5" s="716"/>
      <c r="C5" s="716"/>
      <c r="D5" s="716"/>
      <c r="E5" s="716"/>
      <c r="F5" s="716"/>
      <c r="G5" s="716"/>
      <c r="H5" s="716"/>
      <c r="I5" s="114"/>
      <c r="J5" s="114"/>
      <c r="K5" s="19"/>
      <c r="L5" s="19"/>
      <c r="M5" s="19"/>
      <c r="N5" s="19"/>
      <c r="O5" s="19"/>
      <c r="P5" s="19"/>
      <c r="Q5" s="19"/>
      <c r="R5" s="19"/>
      <c r="S5" s="19"/>
      <c r="T5" s="19"/>
      <c r="U5" s="19"/>
      <c r="V5" s="19"/>
      <c r="W5" s="19"/>
      <c r="X5" s="19"/>
      <c r="Y5" s="19"/>
      <c r="Z5" s="19"/>
    </row>
    <row r="6" spans="1:26" ht="28.5" customHeight="1">
      <c r="A6" s="716" t="s">
        <v>247</v>
      </c>
      <c r="B6" s="716"/>
      <c r="C6" s="716"/>
      <c r="D6" s="716"/>
      <c r="E6" s="716"/>
      <c r="F6" s="716"/>
      <c r="G6" s="716"/>
      <c r="H6" s="716"/>
      <c r="I6" s="114"/>
      <c r="J6" s="114"/>
      <c r="K6" s="19"/>
      <c r="L6" s="19"/>
      <c r="M6" s="19"/>
      <c r="N6" s="19"/>
      <c r="O6" s="19"/>
      <c r="P6" s="19"/>
      <c r="Q6" s="19"/>
      <c r="R6" s="19"/>
      <c r="S6" s="19"/>
      <c r="T6" s="19"/>
      <c r="U6" s="19"/>
      <c r="V6" s="19"/>
      <c r="W6" s="19"/>
      <c r="X6" s="19"/>
      <c r="Y6" s="19"/>
      <c r="Z6" s="19"/>
    </row>
    <row r="7" spans="1:26" ht="25.5" customHeight="1">
      <c r="A7" s="716" t="s">
        <v>248</v>
      </c>
      <c r="B7" s="716"/>
      <c r="C7" s="716"/>
      <c r="D7" s="716"/>
      <c r="E7" s="716"/>
      <c r="F7" s="716"/>
      <c r="G7" s="716"/>
      <c r="H7" s="716"/>
      <c r="I7" s="114"/>
      <c r="J7" s="114"/>
      <c r="K7" s="19"/>
      <c r="L7" s="19"/>
      <c r="M7" s="19"/>
      <c r="N7" s="19"/>
      <c r="O7" s="19"/>
      <c r="P7" s="19"/>
      <c r="Q7" s="19"/>
      <c r="R7" s="19"/>
      <c r="S7" s="19"/>
      <c r="T7" s="19"/>
      <c r="U7" s="19"/>
      <c r="V7" s="19"/>
      <c r="W7" s="19"/>
      <c r="X7" s="19"/>
      <c r="Y7" s="19"/>
      <c r="Z7" s="19"/>
    </row>
    <row r="8" spans="1:26" ht="26.25" customHeight="1">
      <c r="A8" s="716" t="s">
        <v>249</v>
      </c>
      <c r="B8" s="716"/>
      <c r="C8" s="716"/>
      <c r="D8" s="716"/>
      <c r="E8" s="716"/>
      <c r="F8" s="716"/>
      <c r="G8" s="716"/>
      <c r="H8" s="716"/>
      <c r="I8" s="114"/>
      <c r="J8" s="114"/>
      <c r="K8" s="19"/>
      <c r="L8" s="19"/>
      <c r="M8" s="19"/>
      <c r="N8" s="19"/>
      <c r="O8" s="19"/>
      <c r="P8" s="19"/>
      <c r="Q8" s="19"/>
      <c r="R8" s="19"/>
      <c r="S8" s="19"/>
      <c r="T8" s="19"/>
      <c r="U8" s="19"/>
      <c r="V8" s="19"/>
      <c r="W8" s="19"/>
      <c r="X8" s="19"/>
      <c r="Y8" s="19"/>
      <c r="Z8" s="19"/>
    </row>
    <row r="9" spans="1:26" ht="92.25" customHeight="1">
      <c r="A9" s="755" t="s">
        <v>250</v>
      </c>
      <c r="B9" s="755"/>
      <c r="C9" s="755"/>
      <c r="D9" s="755"/>
      <c r="E9" s="755"/>
      <c r="F9" s="755"/>
      <c r="G9" s="755"/>
      <c r="H9" s="755"/>
      <c r="I9" s="114"/>
      <c r="J9" s="114"/>
      <c r="K9" s="19"/>
      <c r="L9" s="19"/>
      <c r="M9" s="19"/>
      <c r="N9" s="19"/>
      <c r="O9" s="19"/>
      <c r="P9" s="19"/>
      <c r="Q9" s="19"/>
      <c r="R9" s="19"/>
      <c r="S9" s="19"/>
      <c r="T9" s="19"/>
      <c r="U9" s="19"/>
      <c r="V9" s="19"/>
      <c r="W9" s="19"/>
      <c r="X9" s="19"/>
      <c r="Y9" s="19"/>
      <c r="Z9" s="19"/>
    </row>
    <row r="10" spans="1:26" ht="14.25">
      <c r="A10" s="1"/>
      <c r="B10" s="2"/>
      <c r="C10" s="2"/>
      <c r="D10" s="2"/>
      <c r="E10" s="3"/>
      <c r="F10" s="3"/>
      <c r="G10" s="19"/>
      <c r="H10" s="19"/>
      <c r="I10" s="19"/>
      <c r="J10" s="19"/>
      <c r="K10" s="19"/>
      <c r="L10" s="19"/>
      <c r="M10" s="19"/>
      <c r="N10" s="19"/>
      <c r="O10" s="19"/>
      <c r="P10" s="19"/>
      <c r="Q10" s="19"/>
      <c r="R10" s="19"/>
      <c r="S10" s="19"/>
      <c r="T10" s="19"/>
      <c r="U10" s="19"/>
      <c r="V10" s="19"/>
      <c r="W10" s="19"/>
      <c r="X10" s="19"/>
      <c r="Y10" s="19"/>
      <c r="Z10" s="19"/>
    </row>
    <row r="11" spans="1:26" ht="38.25" customHeight="1">
      <c r="A11" s="11" t="s">
        <v>80</v>
      </c>
      <c r="B11" s="10" t="s">
        <v>85</v>
      </c>
      <c r="C11" s="42" t="s">
        <v>251</v>
      </c>
      <c r="D11" s="42" t="s">
        <v>252</v>
      </c>
      <c r="E11" s="42" t="s">
        <v>253</v>
      </c>
      <c r="F11" s="10" t="s">
        <v>254</v>
      </c>
      <c r="G11" s="42" t="s">
        <v>90</v>
      </c>
      <c r="H11" s="206" t="s">
        <v>57</v>
      </c>
      <c r="I11" s="528" t="s">
        <v>393</v>
      </c>
    </row>
    <row r="12" spans="1:26" ht="14.25">
      <c r="A12" s="221" t="s">
        <v>781</v>
      </c>
      <c r="B12" s="221" t="s">
        <v>422</v>
      </c>
      <c r="C12" s="221" t="s">
        <v>844</v>
      </c>
      <c r="D12" s="234"/>
      <c r="E12" s="222" t="s">
        <v>781</v>
      </c>
      <c r="F12" s="197" t="s">
        <v>845</v>
      </c>
      <c r="G12" s="504">
        <v>100</v>
      </c>
      <c r="H12" s="504">
        <v>100</v>
      </c>
      <c r="I12" s="221" t="s">
        <v>781</v>
      </c>
      <c r="J12" s="47"/>
    </row>
    <row r="13" spans="1:26" ht="25.5">
      <c r="A13" s="221" t="s">
        <v>1476</v>
      </c>
      <c r="B13" s="221" t="s">
        <v>422</v>
      </c>
      <c r="C13" s="221" t="s">
        <v>1529</v>
      </c>
      <c r="D13" s="234"/>
      <c r="E13" s="222" t="s">
        <v>1530</v>
      </c>
      <c r="F13" s="197" t="s">
        <v>1531</v>
      </c>
      <c r="G13" s="504">
        <v>150</v>
      </c>
      <c r="H13" s="504">
        <v>150</v>
      </c>
      <c r="I13" s="221" t="s">
        <v>1476</v>
      </c>
      <c r="J13" s="47"/>
    </row>
    <row r="14" spans="1:26" ht="25.5">
      <c r="A14" s="221" t="s">
        <v>1883</v>
      </c>
      <c r="B14" s="221" t="s">
        <v>422</v>
      </c>
      <c r="C14" s="221" t="s">
        <v>1884</v>
      </c>
      <c r="D14" s="234"/>
      <c r="E14" s="222" t="s">
        <v>1885</v>
      </c>
      <c r="F14" s="197" t="s">
        <v>1886</v>
      </c>
      <c r="G14" s="504">
        <v>100</v>
      </c>
      <c r="H14" s="504">
        <v>100</v>
      </c>
      <c r="I14" s="221" t="s">
        <v>1883</v>
      </c>
      <c r="J14" s="47"/>
    </row>
    <row r="15" spans="1:26" ht="38.25">
      <c r="A15" s="221" t="s">
        <v>2029</v>
      </c>
      <c r="B15" s="221" t="s">
        <v>782</v>
      </c>
      <c r="C15" s="221" t="s">
        <v>2174</v>
      </c>
      <c r="D15" s="234" t="s">
        <v>2175</v>
      </c>
      <c r="E15" s="222" t="s">
        <v>2176</v>
      </c>
      <c r="F15" s="197" t="s">
        <v>2177</v>
      </c>
      <c r="G15" s="504">
        <v>200</v>
      </c>
      <c r="H15" s="504">
        <v>100</v>
      </c>
      <c r="I15" s="221" t="s">
        <v>2029</v>
      </c>
      <c r="J15" s="47"/>
    </row>
    <row r="16" spans="1:26" ht="38.25">
      <c r="A16" s="221" t="s">
        <v>2029</v>
      </c>
      <c r="B16" s="221" t="s">
        <v>782</v>
      </c>
      <c r="C16" s="221" t="s">
        <v>2178</v>
      </c>
      <c r="D16" s="234" t="s">
        <v>2175</v>
      </c>
      <c r="E16" s="222" t="s">
        <v>2176</v>
      </c>
      <c r="F16" s="197" t="s">
        <v>2179</v>
      </c>
      <c r="G16" s="504">
        <v>200</v>
      </c>
      <c r="H16" s="504">
        <v>100</v>
      </c>
      <c r="I16" s="221" t="s">
        <v>2029</v>
      </c>
      <c r="J16" s="47"/>
    </row>
    <row r="17" spans="1:10" ht="14.25">
      <c r="A17" s="221" t="s">
        <v>2396</v>
      </c>
      <c r="B17" s="221" t="s">
        <v>422</v>
      </c>
      <c r="C17" s="221" t="s">
        <v>1529</v>
      </c>
      <c r="D17" s="234" t="s">
        <v>3448</v>
      </c>
      <c r="E17" s="222" t="s">
        <v>2396</v>
      </c>
      <c r="F17" s="197" t="s">
        <v>3449</v>
      </c>
      <c r="G17" s="228">
        <v>450</v>
      </c>
      <c r="H17" s="228">
        <v>450</v>
      </c>
      <c r="I17" s="228" t="s">
        <v>2396</v>
      </c>
      <c r="J17" s="47"/>
    </row>
    <row r="18" spans="1:10" ht="14.25">
      <c r="A18" s="221" t="s">
        <v>2396</v>
      </c>
      <c r="B18" s="221" t="s">
        <v>422</v>
      </c>
      <c r="C18" s="221" t="s">
        <v>1529</v>
      </c>
      <c r="D18" s="234" t="s">
        <v>3448</v>
      </c>
      <c r="E18" s="222" t="s">
        <v>2396</v>
      </c>
      <c r="F18" s="197" t="s">
        <v>3450</v>
      </c>
      <c r="G18" s="228">
        <v>450</v>
      </c>
      <c r="H18" s="228">
        <v>450</v>
      </c>
      <c r="I18" s="228" t="s">
        <v>2396</v>
      </c>
      <c r="J18" s="47"/>
    </row>
    <row r="19" spans="1:10" ht="14.25">
      <c r="A19" s="221" t="s">
        <v>2396</v>
      </c>
      <c r="B19" s="221" t="s">
        <v>422</v>
      </c>
      <c r="C19" s="221" t="s">
        <v>1529</v>
      </c>
      <c r="D19" s="234" t="s">
        <v>3448</v>
      </c>
      <c r="E19" s="222" t="s">
        <v>2396</v>
      </c>
      <c r="F19" s="197" t="s">
        <v>3451</v>
      </c>
      <c r="G19" s="228">
        <v>450</v>
      </c>
      <c r="H19" s="228">
        <v>450</v>
      </c>
      <c r="I19" s="228" t="s">
        <v>2396</v>
      </c>
      <c r="J19" s="47"/>
    </row>
    <row r="20" spans="1:10" ht="14.25">
      <c r="A20" s="221" t="s">
        <v>2396</v>
      </c>
      <c r="B20" s="221" t="s">
        <v>422</v>
      </c>
      <c r="C20" s="221" t="s">
        <v>1529</v>
      </c>
      <c r="D20" s="234" t="s">
        <v>3448</v>
      </c>
      <c r="E20" s="222" t="s">
        <v>2396</v>
      </c>
      <c r="F20" s="197" t="s">
        <v>3452</v>
      </c>
      <c r="G20" s="228">
        <v>450</v>
      </c>
      <c r="H20" s="228">
        <v>450</v>
      </c>
      <c r="I20" s="228" t="s">
        <v>2396</v>
      </c>
      <c r="J20" s="47"/>
    </row>
    <row r="21" spans="1:10" ht="14.25">
      <c r="A21" s="221" t="s">
        <v>2396</v>
      </c>
      <c r="B21" s="221" t="s">
        <v>782</v>
      </c>
      <c r="C21" s="221" t="s">
        <v>1529</v>
      </c>
      <c r="D21" s="234" t="s">
        <v>3448</v>
      </c>
      <c r="E21" s="222" t="s">
        <v>2396</v>
      </c>
      <c r="F21" s="197" t="s">
        <v>3453</v>
      </c>
      <c r="G21" s="228">
        <v>750</v>
      </c>
      <c r="H21" s="228">
        <v>375</v>
      </c>
      <c r="I21" s="228" t="s">
        <v>2396</v>
      </c>
      <c r="J21" s="47"/>
    </row>
    <row r="22" spans="1:10" ht="14.25">
      <c r="A22" s="221" t="s">
        <v>2682</v>
      </c>
      <c r="B22" s="221" t="s">
        <v>422</v>
      </c>
      <c r="C22" s="221" t="s">
        <v>3454</v>
      </c>
      <c r="D22" s="234"/>
      <c r="E22" s="222" t="s">
        <v>2682</v>
      </c>
      <c r="F22" s="197" t="s">
        <v>3455</v>
      </c>
      <c r="G22" s="228">
        <v>100</v>
      </c>
      <c r="H22" s="228">
        <v>100</v>
      </c>
      <c r="I22" s="228" t="s">
        <v>2399</v>
      </c>
      <c r="J22" s="47"/>
    </row>
    <row r="23" spans="1:10" ht="14.25">
      <c r="A23" s="256" t="s">
        <v>2402</v>
      </c>
      <c r="B23" s="256" t="s">
        <v>422</v>
      </c>
      <c r="C23" s="221" t="s">
        <v>3456</v>
      </c>
      <c r="D23" s="234"/>
      <c r="E23" s="222"/>
      <c r="F23" s="197" t="s">
        <v>3457</v>
      </c>
      <c r="G23" s="228">
        <v>100</v>
      </c>
      <c r="H23" s="228">
        <v>100</v>
      </c>
      <c r="I23" s="228" t="s">
        <v>2402</v>
      </c>
      <c r="J23" s="47"/>
    </row>
    <row r="24" spans="1:10" ht="14.25">
      <c r="A24" s="221" t="s">
        <v>3737</v>
      </c>
      <c r="B24" s="221" t="s">
        <v>782</v>
      </c>
      <c r="C24" s="221" t="s">
        <v>6679</v>
      </c>
      <c r="D24" s="234" t="s">
        <v>2175</v>
      </c>
      <c r="E24" s="222"/>
      <c r="F24" s="197" t="s">
        <v>6680</v>
      </c>
      <c r="G24" s="228" t="s">
        <v>6681</v>
      </c>
      <c r="H24" s="228">
        <v>300</v>
      </c>
      <c r="I24" s="228" t="s">
        <v>3737</v>
      </c>
      <c r="J24" s="47"/>
    </row>
    <row r="25" spans="1:10" ht="14.25">
      <c r="A25" s="221" t="s">
        <v>3813</v>
      </c>
      <c r="B25" s="221" t="s">
        <v>782</v>
      </c>
      <c r="C25" s="221" t="s">
        <v>6682</v>
      </c>
      <c r="D25" s="234" t="s">
        <v>3448</v>
      </c>
      <c r="E25" s="222"/>
      <c r="F25" s="197" t="s">
        <v>6683</v>
      </c>
      <c r="G25" s="228">
        <v>100</v>
      </c>
      <c r="H25" s="228">
        <v>100</v>
      </c>
      <c r="I25" s="228" t="s">
        <v>3813</v>
      </c>
      <c r="J25" s="47"/>
    </row>
    <row r="26" spans="1:10" ht="38.25">
      <c r="A26" s="221" t="s">
        <v>3813</v>
      </c>
      <c r="B26" s="221" t="s">
        <v>782</v>
      </c>
      <c r="C26" s="221" t="s">
        <v>6682</v>
      </c>
      <c r="D26" s="234" t="s">
        <v>3448</v>
      </c>
      <c r="E26" s="222" t="s">
        <v>3737</v>
      </c>
      <c r="F26" s="197" t="s">
        <v>6684</v>
      </c>
      <c r="G26" s="221" t="s">
        <v>6685</v>
      </c>
      <c r="H26" s="228">
        <v>300</v>
      </c>
      <c r="I26" s="228" t="s">
        <v>3813</v>
      </c>
      <c r="J26" s="47"/>
    </row>
    <row r="27" spans="1:10" ht="38.25">
      <c r="A27" s="221" t="s">
        <v>6686</v>
      </c>
      <c r="B27" s="221" t="s">
        <v>782</v>
      </c>
      <c r="C27" s="221" t="s">
        <v>2174</v>
      </c>
      <c r="D27" s="234" t="s">
        <v>2175</v>
      </c>
      <c r="E27" s="222" t="s">
        <v>2176</v>
      </c>
      <c r="F27" s="197" t="s">
        <v>2177</v>
      </c>
      <c r="G27" s="228">
        <v>200</v>
      </c>
      <c r="H27" s="228">
        <v>50</v>
      </c>
      <c r="I27" s="228" t="s">
        <v>3813</v>
      </c>
      <c r="J27" s="47"/>
    </row>
    <row r="28" spans="1:10" ht="38.25">
      <c r="A28" s="221" t="s">
        <v>6686</v>
      </c>
      <c r="B28" s="221" t="s">
        <v>782</v>
      </c>
      <c r="C28" s="221" t="s">
        <v>2178</v>
      </c>
      <c r="D28" s="234" t="s">
        <v>2175</v>
      </c>
      <c r="E28" s="222" t="s">
        <v>2176</v>
      </c>
      <c r="F28" s="197" t="s">
        <v>2179</v>
      </c>
      <c r="G28" s="228">
        <v>200</v>
      </c>
      <c r="H28" s="444">
        <v>50</v>
      </c>
      <c r="I28" s="228" t="s">
        <v>3813</v>
      </c>
      <c r="J28" s="47"/>
    </row>
    <row r="29" spans="1:10" ht="14.25">
      <c r="A29" s="221" t="s">
        <v>6686</v>
      </c>
      <c r="B29" s="221" t="s">
        <v>782</v>
      </c>
      <c r="C29" s="221" t="s">
        <v>2174</v>
      </c>
      <c r="D29" s="234" t="s">
        <v>3448</v>
      </c>
      <c r="E29" s="222"/>
      <c r="F29" s="197" t="s">
        <v>6687</v>
      </c>
      <c r="G29" s="228">
        <v>100</v>
      </c>
      <c r="H29" s="228">
        <v>100</v>
      </c>
      <c r="I29" s="228" t="s">
        <v>2176</v>
      </c>
      <c r="J29" s="47"/>
    </row>
    <row r="30" spans="1:10" ht="38.25">
      <c r="A30" s="221" t="s">
        <v>6686</v>
      </c>
      <c r="B30" s="221" t="s">
        <v>782</v>
      </c>
      <c r="C30" s="221" t="s">
        <v>2174</v>
      </c>
      <c r="D30" s="234" t="s">
        <v>2175</v>
      </c>
      <c r="E30" s="222" t="s">
        <v>2176</v>
      </c>
      <c r="F30" s="197" t="s">
        <v>2177</v>
      </c>
      <c r="G30" s="228">
        <f t="shared" ref="G30:G31" si="0">100*2</f>
        <v>200</v>
      </c>
      <c r="H30" s="228">
        <f t="shared" ref="H30:H31" si="1">G30/2</f>
        <v>100</v>
      </c>
      <c r="I30" s="228" t="s">
        <v>2176</v>
      </c>
      <c r="J30" s="47"/>
    </row>
    <row r="31" spans="1:10" ht="38.25">
      <c r="A31" s="221" t="s">
        <v>6686</v>
      </c>
      <c r="B31" s="221" t="s">
        <v>782</v>
      </c>
      <c r="C31" s="221" t="s">
        <v>2178</v>
      </c>
      <c r="D31" s="234" t="s">
        <v>2175</v>
      </c>
      <c r="E31" s="222" t="s">
        <v>2176</v>
      </c>
      <c r="F31" s="197" t="s">
        <v>2179</v>
      </c>
      <c r="G31" s="228">
        <f t="shared" si="0"/>
        <v>200</v>
      </c>
      <c r="H31" s="228">
        <f t="shared" si="1"/>
        <v>100</v>
      </c>
      <c r="I31" s="228" t="s">
        <v>2176</v>
      </c>
      <c r="J31" s="47"/>
    </row>
    <row r="32" spans="1:10" ht="14.25">
      <c r="A32" s="221" t="s">
        <v>4069</v>
      </c>
      <c r="B32" s="221" t="s">
        <v>782</v>
      </c>
      <c r="C32" s="221" t="s">
        <v>3454</v>
      </c>
      <c r="D32" s="234" t="s">
        <v>6688</v>
      </c>
      <c r="E32" s="221" t="s">
        <v>4069</v>
      </c>
      <c r="F32" s="197" t="s">
        <v>6689</v>
      </c>
      <c r="G32" s="228">
        <v>100</v>
      </c>
      <c r="H32" s="228">
        <v>100</v>
      </c>
      <c r="I32" s="228" t="s">
        <v>3894</v>
      </c>
      <c r="J32" s="47"/>
    </row>
    <row r="33" spans="1:10" ht="25.5">
      <c r="A33" s="221" t="s">
        <v>3909</v>
      </c>
      <c r="B33" s="221" t="s">
        <v>782</v>
      </c>
      <c r="C33" s="221" t="s">
        <v>6690</v>
      </c>
      <c r="D33" s="234" t="s">
        <v>580</v>
      </c>
      <c r="E33" s="222" t="s">
        <v>2184</v>
      </c>
      <c r="F33" s="197" t="s">
        <v>6691</v>
      </c>
      <c r="G33" s="228">
        <v>100</v>
      </c>
      <c r="H33" s="228">
        <v>100</v>
      </c>
      <c r="I33" s="228" t="s">
        <v>3909</v>
      </c>
      <c r="J33" s="47"/>
    </row>
    <row r="34" spans="1:10" ht="38.25">
      <c r="A34" s="221" t="s">
        <v>3909</v>
      </c>
      <c r="B34" s="221" t="s">
        <v>782</v>
      </c>
      <c r="C34" s="221" t="s">
        <v>6690</v>
      </c>
      <c r="D34" s="234" t="s">
        <v>580</v>
      </c>
      <c r="E34" s="222" t="s">
        <v>2184</v>
      </c>
      <c r="F34" s="197" t="s">
        <v>6692</v>
      </c>
      <c r="G34" s="228">
        <v>100</v>
      </c>
      <c r="H34" s="228">
        <v>100</v>
      </c>
      <c r="I34" s="228" t="s">
        <v>3909</v>
      </c>
      <c r="J34" s="47"/>
    </row>
    <row r="35" spans="1:10" ht="25.5">
      <c r="A35" s="221" t="s">
        <v>4007</v>
      </c>
      <c r="B35" s="221" t="s">
        <v>782</v>
      </c>
      <c r="C35" s="221" t="s">
        <v>6690</v>
      </c>
      <c r="D35" s="234" t="s">
        <v>580</v>
      </c>
      <c r="E35" s="222" t="s">
        <v>6693</v>
      </c>
      <c r="F35" s="197" t="s">
        <v>6694</v>
      </c>
      <c r="G35" s="228">
        <v>200</v>
      </c>
      <c r="H35" s="228">
        <v>200</v>
      </c>
      <c r="I35" s="228" t="s">
        <v>4007</v>
      </c>
      <c r="J35" s="47"/>
    </row>
    <row r="36" spans="1:10" ht="14.25">
      <c r="A36" s="239"/>
      <c r="B36" s="239"/>
      <c r="C36" s="240"/>
      <c r="D36" s="241"/>
      <c r="E36" s="558"/>
      <c r="F36" s="328"/>
      <c r="G36" s="559"/>
      <c r="H36" s="560"/>
      <c r="I36" s="174"/>
      <c r="J36" s="47"/>
    </row>
    <row r="37" spans="1:10" ht="14.25">
      <c r="A37" s="12"/>
      <c r="B37" s="12"/>
      <c r="C37" s="21"/>
      <c r="D37" s="29"/>
      <c r="E37" s="46"/>
      <c r="F37" s="40"/>
      <c r="G37" s="25"/>
      <c r="H37" s="211"/>
      <c r="I37" s="193"/>
      <c r="J37" s="47"/>
    </row>
    <row r="38" spans="1:10" ht="14.25">
      <c r="A38" s="30" t="s">
        <v>58</v>
      </c>
      <c r="B38" s="2"/>
      <c r="C38" s="2"/>
      <c r="D38" s="2"/>
      <c r="E38" s="32"/>
      <c r="H38" s="31">
        <f>SUM(H12:H37)</f>
        <v>4525</v>
      </c>
    </row>
    <row r="39" spans="1:10" ht="14.25">
      <c r="A39" s="1"/>
      <c r="B39" s="2"/>
      <c r="C39" s="2"/>
      <c r="D39" s="2"/>
      <c r="E39" s="3"/>
      <c r="F39" s="3"/>
    </row>
    <row r="40" spans="1:10" ht="15.75" customHeight="1">
      <c r="A40" s="754" t="s">
        <v>59</v>
      </c>
      <c r="B40" s="754"/>
      <c r="C40" s="754"/>
      <c r="D40" s="754"/>
      <c r="E40" s="754"/>
      <c r="F40" s="754"/>
    </row>
    <row r="41" spans="1:10" ht="15.75" customHeight="1">
      <c r="A41" s="1"/>
      <c r="B41" s="2"/>
      <c r="C41" s="2"/>
      <c r="D41" s="2"/>
      <c r="E41" s="3"/>
      <c r="F41" s="3"/>
    </row>
    <row r="42" spans="1:10" ht="15.75" customHeight="1">
      <c r="A42" s="1"/>
      <c r="B42" s="2"/>
      <c r="C42" s="2"/>
      <c r="D42" s="2"/>
      <c r="E42" s="3"/>
      <c r="F42" s="3"/>
    </row>
    <row r="43" spans="1:10" ht="15.75" customHeight="1">
      <c r="A43" s="1"/>
      <c r="B43" s="2"/>
      <c r="C43" s="2"/>
      <c r="D43" s="2"/>
      <c r="E43" s="3"/>
      <c r="F43" s="3"/>
    </row>
    <row r="44" spans="1:10" ht="15.75" customHeight="1">
      <c r="A44" s="1"/>
      <c r="B44" s="2"/>
      <c r="C44" s="2"/>
      <c r="D44" s="2"/>
      <c r="E44" s="3"/>
      <c r="F44" s="3"/>
    </row>
    <row r="45" spans="1:10" ht="15.75" customHeight="1">
      <c r="A45" s="1"/>
      <c r="B45" s="2"/>
      <c r="C45" s="2"/>
      <c r="D45" s="2"/>
      <c r="E45" s="3"/>
      <c r="F45" s="3"/>
    </row>
    <row r="46" spans="1:10" ht="15.75" customHeight="1">
      <c r="A46" s="1"/>
      <c r="B46" s="2"/>
      <c r="C46" s="2"/>
      <c r="D46" s="2"/>
      <c r="E46" s="3"/>
      <c r="F46" s="3"/>
    </row>
    <row r="47" spans="1:10" ht="15.75" customHeight="1">
      <c r="A47" s="1"/>
      <c r="B47" s="2"/>
      <c r="C47" s="2"/>
      <c r="D47" s="2"/>
      <c r="E47" s="3"/>
      <c r="F47" s="3"/>
    </row>
    <row r="48" spans="1:10" ht="15.75" customHeight="1">
      <c r="A48" s="1"/>
      <c r="B48" s="2"/>
      <c r="C48" s="2"/>
      <c r="D48" s="2"/>
      <c r="E48" s="3"/>
      <c r="F48" s="3"/>
    </row>
    <row r="49" spans="1:6" ht="15.75" customHeight="1">
      <c r="A49" s="1"/>
      <c r="B49" s="2"/>
      <c r="C49" s="2"/>
      <c r="D49" s="2"/>
      <c r="E49" s="3"/>
      <c r="F49" s="3"/>
    </row>
    <row r="50" spans="1:6" ht="15.75" customHeight="1">
      <c r="A50" s="1"/>
      <c r="B50" s="2"/>
      <c r="C50" s="2"/>
      <c r="D50" s="2"/>
      <c r="E50" s="3"/>
      <c r="F50" s="3"/>
    </row>
    <row r="51" spans="1:6" ht="15.75" customHeight="1">
      <c r="A51" s="1"/>
      <c r="B51" s="2"/>
      <c r="C51" s="2"/>
      <c r="D51" s="2"/>
      <c r="E51" s="3"/>
      <c r="F51" s="3"/>
    </row>
    <row r="52" spans="1:6" ht="15.75" customHeight="1">
      <c r="A52" s="1"/>
      <c r="B52" s="2"/>
      <c r="C52" s="2"/>
      <c r="D52" s="2"/>
      <c r="E52" s="3"/>
      <c r="F52" s="3"/>
    </row>
    <row r="53" spans="1:6" ht="15.75" customHeight="1">
      <c r="A53" s="1"/>
      <c r="B53" s="2"/>
      <c r="C53" s="2"/>
      <c r="D53" s="2"/>
      <c r="E53" s="3"/>
      <c r="F53" s="3"/>
    </row>
    <row r="54" spans="1:6" ht="15.75" customHeight="1">
      <c r="A54" s="1"/>
      <c r="B54" s="2"/>
      <c r="C54" s="2"/>
      <c r="D54" s="2"/>
      <c r="E54" s="3"/>
      <c r="F54" s="3"/>
    </row>
    <row r="55" spans="1:6" ht="15.75" customHeight="1">
      <c r="A55" s="1"/>
      <c r="B55" s="2"/>
      <c r="C55" s="2"/>
      <c r="D55" s="2"/>
      <c r="E55" s="3"/>
      <c r="F55" s="3"/>
    </row>
    <row r="56" spans="1:6" ht="15.75" customHeight="1">
      <c r="A56" s="1"/>
      <c r="B56" s="2"/>
      <c r="C56" s="2"/>
      <c r="D56" s="2"/>
      <c r="E56" s="3"/>
      <c r="F56" s="3"/>
    </row>
    <row r="57" spans="1:6" ht="15.75" customHeight="1">
      <c r="A57" s="1"/>
      <c r="B57" s="2"/>
      <c r="C57" s="2"/>
      <c r="D57" s="2"/>
      <c r="E57" s="3"/>
      <c r="F57" s="3"/>
    </row>
    <row r="58" spans="1:6" ht="15.75" customHeight="1">
      <c r="A58" s="1"/>
      <c r="B58" s="2"/>
      <c r="C58" s="2"/>
      <c r="D58" s="2"/>
      <c r="E58" s="3"/>
      <c r="F58" s="3"/>
    </row>
    <row r="59" spans="1:6" ht="15.75" customHeight="1">
      <c r="A59" s="1"/>
      <c r="B59" s="2"/>
      <c r="C59" s="2"/>
      <c r="D59" s="2"/>
      <c r="E59" s="3"/>
      <c r="F59" s="3"/>
    </row>
    <row r="60" spans="1:6" ht="15.75" customHeight="1">
      <c r="A60" s="1"/>
      <c r="B60" s="2"/>
      <c r="C60" s="2"/>
      <c r="D60" s="2"/>
      <c r="E60" s="3"/>
      <c r="F60" s="3"/>
    </row>
    <row r="61" spans="1:6" ht="15.75" customHeight="1">
      <c r="A61" s="1"/>
      <c r="B61" s="2"/>
      <c r="C61" s="2"/>
      <c r="D61" s="2"/>
      <c r="E61" s="3"/>
      <c r="F61" s="3"/>
    </row>
    <row r="62" spans="1:6" ht="15.75" customHeight="1">
      <c r="A62" s="1"/>
      <c r="B62" s="2"/>
      <c r="C62" s="2"/>
      <c r="D62" s="2"/>
      <c r="E62" s="3"/>
      <c r="F62" s="3"/>
    </row>
    <row r="63" spans="1:6" ht="15.75" customHeight="1">
      <c r="A63" s="1"/>
      <c r="B63" s="2"/>
      <c r="C63" s="2"/>
      <c r="D63" s="2"/>
      <c r="E63" s="3"/>
      <c r="F63" s="3"/>
    </row>
    <row r="64" spans="1:6" ht="15.75" customHeight="1">
      <c r="A64" s="1"/>
      <c r="B64" s="2"/>
      <c r="C64" s="2"/>
      <c r="D64" s="2"/>
      <c r="E64" s="3"/>
      <c r="F64" s="3"/>
    </row>
    <row r="65" spans="1:6" ht="15.75" customHeight="1">
      <c r="A65" s="1"/>
      <c r="B65" s="2"/>
      <c r="C65" s="2"/>
      <c r="D65" s="2"/>
      <c r="E65" s="3"/>
      <c r="F65" s="3"/>
    </row>
    <row r="66" spans="1:6" ht="15.75" customHeight="1">
      <c r="A66" s="1"/>
      <c r="B66" s="2"/>
      <c r="C66" s="2"/>
      <c r="D66" s="2"/>
      <c r="E66" s="3"/>
      <c r="F66" s="3"/>
    </row>
    <row r="67" spans="1:6" ht="15.75" customHeight="1">
      <c r="A67" s="1"/>
      <c r="B67" s="2"/>
      <c r="C67" s="2"/>
      <c r="D67" s="2"/>
      <c r="E67" s="3"/>
      <c r="F67" s="3"/>
    </row>
    <row r="68" spans="1:6" ht="15.75" customHeight="1">
      <c r="A68" s="1"/>
      <c r="B68" s="2"/>
      <c r="C68" s="2"/>
      <c r="D68" s="2"/>
      <c r="E68" s="3"/>
      <c r="F68" s="3"/>
    </row>
    <row r="69" spans="1:6" ht="15.75" customHeight="1">
      <c r="A69" s="1"/>
      <c r="B69" s="2"/>
      <c r="C69" s="2"/>
      <c r="D69" s="2"/>
      <c r="E69" s="3"/>
      <c r="F69" s="3"/>
    </row>
    <row r="70" spans="1:6" ht="15.75" customHeight="1">
      <c r="A70" s="1"/>
      <c r="B70" s="2"/>
      <c r="C70" s="2"/>
      <c r="D70" s="2"/>
      <c r="E70" s="3"/>
      <c r="F70" s="3"/>
    </row>
    <row r="71" spans="1:6" ht="15.75" customHeight="1">
      <c r="A71" s="1"/>
      <c r="B71" s="2"/>
      <c r="C71" s="2"/>
      <c r="D71" s="2"/>
      <c r="E71" s="3"/>
      <c r="F71" s="3"/>
    </row>
    <row r="72" spans="1:6" ht="15.75" customHeight="1">
      <c r="A72" s="1"/>
      <c r="B72" s="2"/>
      <c r="C72" s="2"/>
      <c r="D72" s="2"/>
      <c r="E72" s="3"/>
      <c r="F72" s="3"/>
    </row>
    <row r="73" spans="1:6" ht="15.75" customHeight="1">
      <c r="A73" s="1"/>
      <c r="B73" s="2"/>
      <c r="C73" s="2"/>
      <c r="D73" s="2"/>
      <c r="E73" s="3"/>
      <c r="F73" s="3"/>
    </row>
    <row r="74" spans="1:6" ht="15.75" customHeight="1">
      <c r="A74" s="1"/>
      <c r="B74" s="2"/>
      <c r="C74" s="2"/>
      <c r="D74" s="2"/>
      <c r="E74" s="3"/>
      <c r="F74" s="3"/>
    </row>
    <row r="75" spans="1:6" ht="15.75" customHeight="1">
      <c r="A75" s="1"/>
      <c r="B75" s="2"/>
      <c r="C75" s="2"/>
      <c r="D75" s="2"/>
      <c r="E75" s="3"/>
      <c r="F75" s="3"/>
    </row>
    <row r="76" spans="1:6" ht="15.75" customHeight="1">
      <c r="A76" s="1"/>
      <c r="B76" s="2"/>
      <c r="C76" s="2"/>
      <c r="D76" s="2"/>
      <c r="E76" s="3"/>
      <c r="F76" s="3"/>
    </row>
    <row r="77" spans="1:6" ht="15.75" customHeight="1">
      <c r="A77" s="1"/>
      <c r="B77" s="2"/>
      <c r="C77" s="2"/>
      <c r="D77" s="2"/>
      <c r="E77" s="3"/>
      <c r="F77" s="3"/>
    </row>
    <row r="78" spans="1:6" ht="15.75" customHeight="1">
      <c r="A78" s="1"/>
      <c r="B78" s="2"/>
      <c r="C78" s="2"/>
      <c r="D78" s="2"/>
      <c r="E78" s="3"/>
      <c r="F78" s="3"/>
    </row>
    <row r="79" spans="1:6" ht="15.75" customHeight="1">
      <c r="A79" s="1"/>
      <c r="B79" s="2"/>
      <c r="C79" s="2"/>
      <c r="D79" s="2"/>
      <c r="E79" s="3"/>
      <c r="F79" s="3"/>
    </row>
    <row r="80" spans="1:6" ht="15.75" customHeight="1">
      <c r="A80" s="1"/>
      <c r="B80" s="2"/>
      <c r="C80" s="2"/>
      <c r="D80" s="2"/>
      <c r="E80" s="3"/>
      <c r="F80" s="3"/>
    </row>
    <row r="81" spans="1:6" ht="15.75" customHeight="1">
      <c r="A81" s="1"/>
      <c r="B81" s="2"/>
      <c r="C81" s="2"/>
      <c r="D81" s="2"/>
      <c r="E81" s="3"/>
      <c r="F81" s="3"/>
    </row>
    <row r="82" spans="1:6" ht="15.75" customHeight="1">
      <c r="A82" s="1"/>
      <c r="B82" s="2"/>
      <c r="C82" s="2"/>
      <c r="D82" s="2"/>
      <c r="E82" s="3"/>
      <c r="F82" s="3"/>
    </row>
    <row r="83" spans="1:6" ht="15.75" customHeight="1">
      <c r="A83" s="1"/>
      <c r="B83" s="2"/>
      <c r="C83" s="2"/>
      <c r="D83" s="2"/>
      <c r="E83" s="3"/>
      <c r="F83" s="3"/>
    </row>
    <row r="84" spans="1:6" ht="15.75" customHeight="1">
      <c r="A84" s="1"/>
      <c r="B84" s="2"/>
      <c r="C84" s="2"/>
      <c r="D84" s="2"/>
      <c r="E84" s="3"/>
      <c r="F84" s="3"/>
    </row>
    <row r="85" spans="1:6" ht="15.75" customHeight="1">
      <c r="A85" s="1"/>
      <c r="B85" s="2"/>
      <c r="C85" s="2"/>
      <c r="D85" s="2"/>
      <c r="E85" s="3"/>
      <c r="F85" s="3"/>
    </row>
    <row r="86" spans="1:6" ht="15.75" customHeight="1">
      <c r="A86" s="1"/>
      <c r="B86" s="2"/>
      <c r="C86" s="2"/>
      <c r="D86" s="2"/>
      <c r="E86" s="3"/>
      <c r="F86" s="3"/>
    </row>
    <row r="87" spans="1:6" ht="15.75" customHeight="1">
      <c r="A87" s="1"/>
      <c r="B87" s="2"/>
      <c r="C87" s="2"/>
      <c r="D87" s="2"/>
      <c r="E87" s="3"/>
      <c r="F87" s="3"/>
    </row>
    <row r="88" spans="1:6" ht="15.75" customHeight="1">
      <c r="A88" s="1"/>
      <c r="B88" s="2"/>
      <c r="C88" s="2"/>
      <c r="D88" s="2"/>
      <c r="E88" s="3"/>
      <c r="F88" s="3"/>
    </row>
    <row r="89" spans="1:6" ht="15.75" customHeight="1">
      <c r="A89" s="1"/>
      <c r="B89" s="2"/>
      <c r="C89" s="2"/>
      <c r="D89" s="2"/>
      <c r="E89" s="3"/>
      <c r="F89" s="3"/>
    </row>
    <row r="90" spans="1:6" ht="15.75" customHeight="1">
      <c r="A90" s="1"/>
      <c r="B90" s="2"/>
      <c r="C90" s="2"/>
      <c r="D90" s="2"/>
      <c r="E90" s="3"/>
      <c r="F90" s="3"/>
    </row>
    <row r="91" spans="1:6" ht="15.75" customHeight="1">
      <c r="A91" s="1"/>
      <c r="B91" s="2"/>
      <c r="C91" s="2"/>
      <c r="D91" s="2"/>
      <c r="E91" s="3"/>
      <c r="F91" s="3"/>
    </row>
    <row r="92" spans="1:6" ht="15.75" customHeight="1">
      <c r="A92" s="1"/>
      <c r="B92" s="2"/>
      <c r="C92" s="2"/>
      <c r="D92" s="2"/>
      <c r="E92" s="3"/>
      <c r="F92" s="3"/>
    </row>
    <row r="93" spans="1:6" ht="15.75" customHeight="1">
      <c r="A93" s="1"/>
      <c r="B93" s="2"/>
      <c r="C93" s="2"/>
      <c r="D93" s="2"/>
      <c r="E93" s="3"/>
      <c r="F93" s="3"/>
    </row>
    <row r="94" spans="1:6" ht="15.75" customHeight="1">
      <c r="A94" s="1"/>
      <c r="B94" s="2"/>
      <c r="C94" s="2"/>
      <c r="D94" s="2"/>
      <c r="E94" s="3"/>
      <c r="F94" s="3"/>
    </row>
    <row r="95" spans="1:6" ht="15.75" customHeight="1">
      <c r="A95" s="1"/>
      <c r="B95" s="2"/>
      <c r="C95" s="2"/>
      <c r="D95" s="2"/>
      <c r="E95" s="3"/>
      <c r="F95" s="3"/>
    </row>
    <row r="96" spans="1:6" ht="15.75" customHeight="1">
      <c r="A96" s="1"/>
      <c r="B96" s="2"/>
      <c r="C96" s="2"/>
      <c r="D96" s="2"/>
      <c r="E96" s="3"/>
      <c r="F96" s="3"/>
    </row>
    <row r="97" spans="1:6" ht="15.75" customHeight="1">
      <c r="A97" s="1"/>
      <c r="B97" s="2"/>
      <c r="C97" s="2"/>
      <c r="D97" s="2"/>
      <c r="E97" s="3"/>
      <c r="F97" s="3"/>
    </row>
    <row r="98" spans="1:6" ht="15.75" customHeight="1">
      <c r="A98" s="1"/>
      <c r="B98" s="2"/>
      <c r="C98" s="2"/>
      <c r="D98" s="2"/>
      <c r="E98" s="3"/>
      <c r="F98" s="3"/>
    </row>
    <row r="99" spans="1:6" ht="15.75" customHeight="1">
      <c r="A99" s="1"/>
      <c r="B99" s="2"/>
      <c r="C99" s="2"/>
      <c r="D99" s="2"/>
      <c r="E99" s="3"/>
      <c r="F99" s="3"/>
    </row>
    <row r="100" spans="1:6" ht="15.75" customHeight="1">
      <c r="A100" s="1"/>
      <c r="B100" s="2"/>
      <c r="C100" s="2"/>
      <c r="D100" s="2"/>
      <c r="E100" s="3"/>
      <c r="F100" s="3"/>
    </row>
    <row r="101" spans="1:6" ht="15.75" customHeight="1">
      <c r="A101" s="1"/>
      <c r="B101" s="2"/>
      <c r="C101" s="2"/>
      <c r="D101" s="2"/>
      <c r="E101" s="3"/>
      <c r="F101" s="3"/>
    </row>
    <row r="102" spans="1:6" ht="15.75" customHeight="1">
      <c r="A102" s="1"/>
      <c r="B102" s="2"/>
      <c r="C102" s="2"/>
      <c r="D102" s="2"/>
      <c r="E102" s="3"/>
      <c r="F102" s="3"/>
    </row>
    <row r="103" spans="1:6" ht="15.75" customHeight="1">
      <c r="A103" s="1"/>
      <c r="B103" s="2"/>
      <c r="C103" s="2"/>
      <c r="D103" s="2"/>
      <c r="E103" s="3"/>
      <c r="F103" s="3"/>
    </row>
    <row r="104" spans="1:6" ht="15.75" customHeight="1">
      <c r="A104" s="1"/>
      <c r="B104" s="2"/>
      <c r="C104" s="2"/>
      <c r="D104" s="2"/>
      <c r="E104" s="3"/>
      <c r="F104" s="3"/>
    </row>
    <row r="105" spans="1:6" ht="15.75" customHeight="1">
      <c r="A105" s="1"/>
      <c r="B105" s="2"/>
      <c r="C105" s="2"/>
      <c r="D105" s="2"/>
      <c r="E105" s="3"/>
      <c r="F105" s="3"/>
    </row>
    <row r="106" spans="1:6" ht="15.75" customHeight="1">
      <c r="A106" s="1"/>
      <c r="B106" s="2"/>
      <c r="C106" s="2"/>
      <c r="D106" s="2"/>
      <c r="E106" s="3"/>
      <c r="F106" s="3"/>
    </row>
    <row r="107" spans="1:6" ht="15.75" customHeight="1">
      <c r="A107" s="1"/>
      <c r="B107" s="2"/>
      <c r="C107" s="2"/>
      <c r="D107" s="2"/>
      <c r="E107" s="3"/>
      <c r="F107" s="3"/>
    </row>
    <row r="108" spans="1:6" ht="15.75" customHeight="1">
      <c r="A108" s="1"/>
      <c r="B108" s="2"/>
      <c r="C108" s="2"/>
      <c r="D108" s="2"/>
      <c r="E108" s="3"/>
      <c r="F108" s="3"/>
    </row>
    <row r="109" spans="1:6" ht="15.75" customHeight="1">
      <c r="A109" s="1"/>
      <c r="B109" s="2"/>
      <c r="C109" s="2"/>
      <c r="D109" s="2"/>
      <c r="E109" s="3"/>
      <c r="F109" s="3"/>
    </row>
    <row r="110" spans="1:6" ht="15.75" customHeight="1">
      <c r="A110" s="1"/>
      <c r="B110" s="2"/>
      <c r="C110" s="2"/>
      <c r="D110" s="2"/>
      <c r="E110" s="3"/>
      <c r="F110" s="3"/>
    </row>
    <row r="111" spans="1:6" ht="15.75" customHeight="1">
      <c r="A111" s="1"/>
      <c r="B111" s="2"/>
      <c r="C111" s="2"/>
      <c r="D111" s="2"/>
      <c r="E111" s="3"/>
      <c r="F111" s="3"/>
    </row>
    <row r="112" spans="1:6" ht="15.75" customHeight="1">
      <c r="A112" s="1"/>
      <c r="B112" s="2"/>
      <c r="C112" s="2"/>
      <c r="D112" s="2"/>
      <c r="E112" s="3"/>
      <c r="F112" s="3"/>
    </row>
    <row r="113" spans="1:6" ht="15.75" customHeight="1">
      <c r="A113" s="1"/>
      <c r="B113" s="2"/>
      <c r="C113" s="2"/>
      <c r="D113" s="2"/>
      <c r="E113" s="3"/>
      <c r="F113" s="3"/>
    </row>
    <row r="114" spans="1:6" ht="15.75" customHeight="1">
      <c r="A114" s="1"/>
      <c r="B114" s="2"/>
      <c r="C114" s="2"/>
      <c r="D114" s="2"/>
      <c r="E114" s="3"/>
      <c r="F114" s="3"/>
    </row>
    <row r="115" spans="1:6" ht="15.75" customHeight="1">
      <c r="A115" s="1"/>
      <c r="B115" s="2"/>
      <c r="C115" s="2"/>
      <c r="D115" s="2"/>
      <c r="E115" s="3"/>
      <c r="F115" s="3"/>
    </row>
    <row r="116" spans="1:6" ht="15.75" customHeight="1">
      <c r="A116" s="1"/>
      <c r="B116" s="2"/>
      <c r="C116" s="2"/>
      <c r="D116" s="2"/>
      <c r="E116" s="3"/>
      <c r="F116" s="3"/>
    </row>
    <row r="117" spans="1:6" ht="15.75" customHeight="1">
      <c r="A117" s="1"/>
      <c r="B117" s="2"/>
      <c r="C117" s="2"/>
      <c r="D117" s="2"/>
      <c r="E117" s="3"/>
      <c r="F117" s="3"/>
    </row>
    <row r="118" spans="1:6" ht="15.75" customHeight="1">
      <c r="A118" s="1"/>
      <c r="B118" s="2"/>
      <c r="C118" s="2"/>
      <c r="D118" s="2"/>
      <c r="E118" s="3"/>
      <c r="F118" s="3"/>
    </row>
    <row r="119" spans="1:6" ht="15.75" customHeight="1">
      <c r="A119" s="1"/>
      <c r="B119" s="2"/>
      <c r="C119" s="2"/>
      <c r="D119" s="2"/>
      <c r="E119" s="3"/>
      <c r="F119" s="3"/>
    </row>
    <row r="120" spans="1:6" ht="15.75" customHeight="1">
      <c r="A120" s="1"/>
      <c r="B120" s="2"/>
      <c r="C120" s="2"/>
      <c r="D120" s="2"/>
      <c r="E120" s="3"/>
      <c r="F120" s="3"/>
    </row>
    <row r="121" spans="1:6" ht="15.75" customHeight="1">
      <c r="A121" s="1"/>
      <c r="B121" s="2"/>
      <c r="C121" s="2"/>
      <c r="D121" s="2"/>
      <c r="E121" s="3"/>
      <c r="F121" s="3"/>
    </row>
    <row r="122" spans="1:6" ht="15.75" customHeight="1">
      <c r="A122" s="1"/>
      <c r="B122" s="2"/>
      <c r="C122" s="2"/>
      <c r="D122" s="2"/>
      <c r="E122" s="3"/>
      <c r="F122" s="3"/>
    </row>
    <row r="123" spans="1:6" ht="15.75" customHeight="1">
      <c r="A123" s="1"/>
      <c r="B123" s="2"/>
      <c r="C123" s="2"/>
      <c r="D123" s="2"/>
      <c r="E123" s="3"/>
      <c r="F123" s="3"/>
    </row>
    <row r="124" spans="1:6" ht="15.75" customHeight="1">
      <c r="A124" s="1"/>
      <c r="B124" s="2"/>
      <c r="C124" s="2"/>
      <c r="D124" s="2"/>
      <c r="E124" s="3"/>
      <c r="F124" s="3"/>
    </row>
    <row r="125" spans="1:6" ht="15.75" customHeight="1">
      <c r="A125" s="1"/>
      <c r="B125" s="2"/>
      <c r="C125" s="2"/>
      <c r="D125" s="2"/>
      <c r="E125" s="3"/>
      <c r="F125" s="3"/>
    </row>
    <row r="126" spans="1:6" ht="15.75" customHeight="1">
      <c r="A126" s="1"/>
      <c r="B126" s="2"/>
      <c r="C126" s="2"/>
      <c r="D126" s="2"/>
      <c r="E126" s="3"/>
      <c r="F126" s="3"/>
    </row>
    <row r="127" spans="1:6" ht="15.75" customHeight="1">
      <c r="A127" s="1"/>
      <c r="B127" s="2"/>
      <c r="C127" s="2"/>
      <c r="D127" s="2"/>
      <c r="E127" s="3"/>
      <c r="F127" s="3"/>
    </row>
    <row r="128" spans="1:6" ht="15.75" customHeight="1">
      <c r="A128" s="1"/>
      <c r="B128" s="2"/>
      <c r="C128" s="2"/>
      <c r="D128" s="2"/>
      <c r="E128" s="3"/>
      <c r="F128" s="3"/>
    </row>
    <row r="129" spans="1:6" ht="15.75" customHeight="1">
      <c r="A129" s="1"/>
      <c r="B129" s="2"/>
      <c r="C129" s="2"/>
      <c r="D129" s="2"/>
      <c r="E129" s="3"/>
      <c r="F129" s="3"/>
    </row>
    <row r="130" spans="1:6" ht="15.75" customHeight="1">
      <c r="A130" s="1"/>
      <c r="B130" s="2"/>
      <c r="C130" s="2"/>
      <c r="D130" s="2"/>
      <c r="E130" s="3"/>
      <c r="F130" s="3"/>
    </row>
    <row r="131" spans="1:6" ht="15.75" customHeight="1">
      <c r="A131" s="1"/>
      <c r="B131" s="2"/>
      <c r="C131" s="2"/>
      <c r="D131" s="2"/>
      <c r="E131" s="3"/>
      <c r="F131" s="3"/>
    </row>
    <row r="132" spans="1:6" ht="15.75" customHeight="1">
      <c r="A132" s="1"/>
      <c r="B132" s="2"/>
      <c r="C132" s="2"/>
      <c r="D132" s="2"/>
      <c r="E132" s="3"/>
      <c r="F132" s="3"/>
    </row>
    <row r="133" spans="1:6" ht="15.75" customHeight="1">
      <c r="A133" s="1"/>
      <c r="B133" s="2"/>
      <c r="C133" s="2"/>
      <c r="D133" s="2"/>
      <c r="E133" s="3"/>
      <c r="F133" s="3"/>
    </row>
    <row r="134" spans="1:6" ht="15.75" customHeight="1">
      <c r="A134" s="1"/>
      <c r="B134" s="2"/>
      <c r="C134" s="2"/>
      <c r="D134" s="2"/>
      <c r="E134" s="3"/>
      <c r="F134" s="3"/>
    </row>
    <row r="135" spans="1:6" ht="15.75" customHeight="1">
      <c r="A135" s="1"/>
      <c r="B135" s="2"/>
      <c r="C135" s="2"/>
      <c r="D135" s="2"/>
      <c r="E135" s="3"/>
      <c r="F135" s="3"/>
    </row>
    <row r="136" spans="1:6" ht="15.75" customHeight="1">
      <c r="A136" s="1"/>
      <c r="B136" s="2"/>
      <c r="C136" s="2"/>
      <c r="D136" s="2"/>
      <c r="E136" s="3"/>
      <c r="F136" s="3"/>
    </row>
    <row r="137" spans="1:6" ht="15.75" customHeight="1">
      <c r="A137" s="1"/>
      <c r="B137" s="2"/>
      <c r="C137" s="2"/>
      <c r="D137" s="2"/>
      <c r="E137" s="3"/>
      <c r="F137" s="3"/>
    </row>
    <row r="138" spans="1:6" ht="15.75" customHeight="1">
      <c r="A138" s="1"/>
      <c r="B138" s="2"/>
      <c r="C138" s="2"/>
      <c r="D138" s="2"/>
      <c r="E138" s="3"/>
      <c r="F138" s="3"/>
    </row>
    <row r="139" spans="1:6" ht="15.75" customHeight="1">
      <c r="A139" s="1"/>
      <c r="B139" s="2"/>
      <c r="C139" s="2"/>
      <c r="D139" s="2"/>
      <c r="E139" s="3"/>
      <c r="F139" s="3"/>
    </row>
    <row r="140" spans="1:6" ht="15.75" customHeight="1">
      <c r="A140" s="1"/>
      <c r="B140" s="2"/>
      <c r="C140" s="2"/>
      <c r="D140" s="2"/>
      <c r="E140" s="3"/>
      <c r="F140" s="3"/>
    </row>
    <row r="141" spans="1:6" ht="15.75" customHeight="1">
      <c r="A141" s="1"/>
      <c r="B141" s="2"/>
      <c r="C141" s="2"/>
      <c r="D141" s="2"/>
      <c r="E141" s="3"/>
      <c r="F141" s="3"/>
    </row>
    <row r="142" spans="1:6" ht="15.75" customHeight="1">
      <c r="A142" s="1"/>
      <c r="B142" s="2"/>
      <c r="C142" s="2"/>
      <c r="D142" s="2"/>
      <c r="E142" s="3"/>
      <c r="F142" s="3"/>
    </row>
    <row r="143" spans="1:6" ht="15.75" customHeight="1">
      <c r="A143" s="1"/>
      <c r="B143" s="2"/>
      <c r="C143" s="2"/>
      <c r="D143" s="2"/>
      <c r="E143" s="3"/>
      <c r="F143" s="3"/>
    </row>
    <row r="144" spans="1:6" ht="15.75" customHeight="1">
      <c r="A144" s="1"/>
      <c r="B144" s="2"/>
      <c r="C144" s="2"/>
      <c r="D144" s="2"/>
      <c r="E144" s="3"/>
      <c r="F144" s="3"/>
    </row>
    <row r="145" spans="1:6" ht="15.75" customHeight="1">
      <c r="A145" s="1"/>
      <c r="B145" s="2"/>
      <c r="C145" s="2"/>
      <c r="D145" s="2"/>
      <c r="E145" s="3"/>
      <c r="F145" s="3"/>
    </row>
    <row r="146" spans="1:6" ht="15.75" customHeight="1">
      <c r="A146" s="1"/>
      <c r="B146" s="2"/>
      <c r="C146" s="2"/>
      <c r="D146" s="2"/>
      <c r="E146" s="3"/>
      <c r="F146" s="3"/>
    </row>
    <row r="147" spans="1:6" ht="15.75" customHeight="1">
      <c r="A147" s="1"/>
      <c r="B147" s="2"/>
      <c r="C147" s="2"/>
      <c r="D147" s="2"/>
      <c r="E147" s="3"/>
      <c r="F147" s="3"/>
    </row>
    <row r="148" spans="1:6" ht="15.75" customHeight="1">
      <c r="A148" s="1"/>
      <c r="B148" s="2"/>
      <c r="C148" s="2"/>
      <c r="D148" s="2"/>
      <c r="E148" s="3"/>
      <c r="F148" s="3"/>
    </row>
    <row r="149" spans="1:6" ht="15.75" customHeight="1">
      <c r="A149" s="1"/>
      <c r="B149" s="2"/>
      <c r="C149" s="2"/>
      <c r="D149" s="2"/>
      <c r="E149" s="3"/>
      <c r="F149" s="3"/>
    </row>
    <row r="150" spans="1:6" ht="15.75" customHeight="1">
      <c r="A150" s="1"/>
      <c r="B150" s="2"/>
      <c r="C150" s="2"/>
      <c r="D150" s="2"/>
      <c r="E150" s="3"/>
      <c r="F150" s="3"/>
    </row>
    <row r="151" spans="1:6" ht="15.75" customHeight="1">
      <c r="A151" s="1"/>
      <c r="B151" s="2"/>
      <c r="C151" s="2"/>
      <c r="D151" s="2"/>
      <c r="E151" s="3"/>
      <c r="F151" s="3"/>
    </row>
    <row r="152" spans="1:6" ht="15.75" customHeight="1">
      <c r="A152" s="1"/>
      <c r="B152" s="2"/>
      <c r="C152" s="2"/>
      <c r="D152" s="2"/>
      <c r="E152" s="3"/>
      <c r="F152" s="3"/>
    </row>
    <row r="153" spans="1:6" ht="15.75" customHeight="1">
      <c r="A153" s="1"/>
      <c r="B153" s="2"/>
      <c r="C153" s="2"/>
      <c r="D153" s="2"/>
      <c r="E153" s="3"/>
      <c r="F153" s="3"/>
    </row>
    <row r="154" spans="1:6" ht="15.75" customHeight="1">
      <c r="A154" s="1"/>
      <c r="B154" s="2"/>
      <c r="C154" s="2"/>
      <c r="D154" s="2"/>
      <c r="E154" s="3"/>
      <c r="F154" s="3"/>
    </row>
    <row r="155" spans="1:6" ht="15.75" customHeight="1">
      <c r="A155" s="1"/>
      <c r="B155" s="2"/>
      <c r="C155" s="2"/>
      <c r="D155" s="2"/>
      <c r="E155" s="3"/>
      <c r="F155" s="3"/>
    </row>
    <row r="156" spans="1:6" ht="15.75" customHeight="1">
      <c r="A156" s="1"/>
      <c r="B156" s="2"/>
      <c r="C156" s="2"/>
      <c r="D156" s="2"/>
      <c r="E156" s="3"/>
      <c r="F156" s="3"/>
    </row>
    <row r="157" spans="1:6" ht="15.75" customHeight="1">
      <c r="A157" s="1"/>
      <c r="B157" s="2"/>
      <c r="C157" s="2"/>
      <c r="D157" s="2"/>
      <c r="E157" s="3"/>
      <c r="F157" s="3"/>
    </row>
    <row r="158" spans="1:6" ht="15.75" customHeight="1">
      <c r="A158" s="1"/>
      <c r="B158" s="2"/>
      <c r="C158" s="2"/>
      <c r="D158" s="2"/>
      <c r="E158" s="3"/>
      <c r="F158" s="3"/>
    </row>
    <row r="159" spans="1:6" ht="15.75" customHeight="1">
      <c r="A159" s="1"/>
      <c r="B159" s="2"/>
      <c r="C159" s="2"/>
      <c r="D159" s="2"/>
      <c r="E159" s="3"/>
      <c r="F159" s="3"/>
    </row>
    <row r="160" spans="1:6" ht="15.75" customHeight="1">
      <c r="A160" s="1"/>
      <c r="B160" s="2"/>
      <c r="C160" s="2"/>
      <c r="D160" s="2"/>
      <c r="E160" s="3"/>
      <c r="F160" s="3"/>
    </row>
    <row r="161" spans="1:6" ht="15.75" customHeight="1">
      <c r="A161" s="1"/>
      <c r="B161" s="2"/>
      <c r="C161" s="2"/>
      <c r="D161" s="2"/>
      <c r="E161" s="3"/>
      <c r="F161" s="3"/>
    </row>
    <row r="162" spans="1:6" ht="15.75" customHeight="1">
      <c r="A162" s="1"/>
      <c r="B162" s="2"/>
      <c r="C162" s="2"/>
      <c r="D162" s="2"/>
      <c r="E162" s="3"/>
      <c r="F162" s="3"/>
    </row>
    <row r="163" spans="1:6" ht="15.75" customHeight="1">
      <c r="A163" s="1"/>
      <c r="B163" s="2"/>
      <c r="C163" s="2"/>
      <c r="D163" s="2"/>
      <c r="E163" s="3"/>
      <c r="F163" s="3"/>
    </row>
    <row r="164" spans="1:6" ht="15.75" customHeight="1">
      <c r="A164" s="1"/>
      <c r="B164" s="2"/>
      <c r="C164" s="2"/>
      <c r="D164" s="2"/>
      <c r="E164" s="3"/>
      <c r="F164" s="3"/>
    </row>
    <row r="165" spans="1:6" ht="15.75" customHeight="1">
      <c r="A165" s="1"/>
      <c r="B165" s="2"/>
      <c r="C165" s="2"/>
      <c r="D165" s="2"/>
      <c r="E165" s="3"/>
      <c r="F165" s="3"/>
    </row>
    <row r="166" spans="1:6" ht="15.75" customHeight="1">
      <c r="A166" s="1"/>
      <c r="B166" s="2"/>
      <c r="C166" s="2"/>
      <c r="D166" s="2"/>
      <c r="E166" s="3"/>
      <c r="F166" s="3"/>
    </row>
    <row r="167" spans="1:6" ht="15.75" customHeight="1">
      <c r="A167" s="1"/>
      <c r="B167" s="2"/>
      <c r="C167" s="2"/>
      <c r="D167" s="2"/>
      <c r="E167" s="3"/>
      <c r="F167" s="3"/>
    </row>
    <row r="168" spans="1:6" ht="15.75" customHeight="1">
      <c r="A168" s="1"/>
      <c r="B168" s="2"/>
      <c r="C168" s="2"/>
      <c r="D168" s="2"/>
      <c r="E168" s="3"/>
      <c r="F168" s="3"/>
    </row>
    <row r="169" spans="1:6" ht="15.75" customHeight="1">
      <c r="A169" s="1"/>
      <c r="B169" s="2"/>
      <c r="C169" s="2"/>
      <c r="D169" s="2"/>
      <c r="E169" s="3"/>
      <c r="F169" s="3"/>
    </row>
    <row r="170" spans="1:6" ht="15.75" customHeight="1">
      <c r="A170" s="1"/>
      <c r="B170" s="2"/>
      <c r="C170" s="2"/>
      <c r="D170" s="2"/>
      <c r="E170" s="3"/>
      <c r="F170" s="3"/>
    </row>
    <row r="171" spans="1:6" ht="15.75" customHeight="1">
      <c r="A171" s="1"/>
      <c r="B171" s="2"/>
      <c r="C171" s="2"/>
      <c r="D171" s="2"/>
      <c r="E171" s="3"/>
      <c r="F171" s="3"/>
    </row>
    <row r="172" spans="1:6" ht="15.75" customHeight="1">
      <c r="A172" s="1"/>
      <c r="B172" s="2"/>
      <c r="C172" s="2"/>
      <c r="D172" s="2"/>
      <c r="E172" s="3"/>
      <c r="F172" s="3"/>
    </row>
    <row r="173" spans="1:6" ht="15.75" customHeight="1">
      <c r="A173" s="1"/>
      <c r="B173" s="2"/>
      <c r="C173" s="2"/>
      <c r="D173" s="2"/>
      <c r="E173" s="3"/>
      <c r="F173" s="3"/>
    </row>
    <row r="174" spans="1:6" ht="15.75" customHeight="1">
      <c r="A174" s="1"/>
      <c r="B174" s="2"/>
      <c r="C174" s="2"/>
      <c r="D174" s="2"/>
      <c r="E174" s="3"/>
      <c r="F174" s="3"/>
    </row>
    <row r="175" spans="1:6" ht="15.75" customHeight="1">
      <c r="A175" s="1"/>
      <c r="B175" s="2"/>
      <c r="C175" s="2"/>
      <c r="D175" s="2"/>
      <c r="E175" s="3"/>
      <c r="F175" s="3"/>
    </row>
    <row r="176" spans="1:6" ht="15.75" customHeight="1">
      <c r="A176" s="1"/>
      <c r="B176" s="2"/>
      <c r="C176" s="2"/>
      <c r="D176" s="2"/>
      <c r="E176" s="3"/>
      <c r="F176" s="3"/>
    </row>
    <row r="177" spans="1:6" ht="15.75" customHeight="1">
      <c r="A177" s="1"/>
      <c r="B177" s="2"/>
      <c r="C177" s="2"/>
      <c r="D177" s="2"/>
      <c r="E177" s="3"/>
      <c r="F177" s="3"/>
    </row>
    <row r="178" spans="1:6" ht="15.75" customHeight="1">
      <c r="A178" s="1"/>
      <c r="B178" s="2"/>
      <c r="C178" s="2"/>
      <c r="D178" s="2"/>
      <c r="E178" s="3"/>
      <c r="F178" s="3"/>
    </row>
    <row r="179" spans="1:6" ht="15.75" customHeight="1">
      <c r="A179" s="1"/>
      <c r="B179" s="2"/>
      <c r="C179" s="2"/>
      <c r="D179" s="2"/>
      <c r="E179" s="3"/>
      <c r="F179" s="3"/>
    </row>
    <row r="180" spans="1:6" ht="15.75" customHeight="1">
      <c r="A180" s="1"/>
      <c r="B180" s="2"/>
      <c r="C180" s="2"/>
      <c r="D180" s="2"/>
      <c r="E180" s="3"/>
      <c r="F180" s="3"/>
    </row>
    <row r="181" spans="1:6" ht="15.75" customHeight="1">
      <c r="A181" s="1"/>
      <c r="B181" s="2"/>
      <c r="C181" s="2"/>
      <c r="D181" s="2"/>
      <c r="E181" s="3"/>
      <c r="F181" s="3"/>
    </row>
    <row r="182" spans="1:6" ht="15.75" customHeight="1">
      <c r="A182" s="1"/>
      <c r="B182" s="2"/>
      <c r="C182" s="2"/>
      <c r="D182" s="2"/>
      <c r="E182" s="3"/>
      <c r="F182" s="3"/>
    </row>
    <row r="183" spans="1:6" ht="15.75" customHeight="1">
      <c r="A183" s="1"/>
      <c r="B183" s="2"/>
      <c r="C183" s="2"/>
      <c r="D183" s="2"/>
      <c r="E183" s="3"/>
      <c r="F183" s="3"/>
    </row>
    <row r="184" spans="1:6" ht="15.75" customHeight="1">
      <c r="A184" s="1"/>
      <c r="B184" s="2"/>
      <c r="C184" s="2"/>
      <c r="D184" s="2"/>
      <c r="E184" s="3"/>
      <c r="F184" s="3"/>
    </row>
    <row r="185" spans="1:6" ht="15.75" customHeight="1">
      <c r="A185" s="1"/>
      <c r="B185" s="2"/>
      <c r="C185" s="2"/>
      <c r="D185" s="2"/>
      <c r="E185" s="3"/>
      <c r="F185" s="3"/>
    </row>
    <row r="186" spans="1:6" ht="15.75" customHeight="1">
      <c r="A186" s="1"/>
      <c r="B186" s="2"/>
      <c r="C186" s="2"/>
      <c r="D186" s="2"/>
      <c r="E186" s="3"/>
      <c r="F186" s="3"/>
    </row>
    <row r="187" spans="1:6" ht="15.75" customHeight="1">
      <c r="A187" s="1"/>
      <c r="B187" s="2"/>
      <c r="C187" s="2"/>
      <c r="D187" s="2"/>
      <c r="E187" s="3"/>
      <c r="F187" s="3"/>
    </row>
    <row r="188" spans="1:6" ht="15.75" customHeight="1">
      <c r="A188" s="1"/>
      <c r="B188" s="2"/>
      <c r="C188" s="2"/>
      <c r="D188" s="2"/>
      <c r="E188" s="3"/>
      <c r="F188" s="3"/>
    </row>
    <row r="189" spans="1:6" ht="15.75" customHeight="1">
      <c r="A189" s="1"/>
      <c r="B189" s="2"/>
      <c r="C189" s="2"/>
      <c r="D189" s="2"/>
      <c r="E189" s="3"/>
      <c r="F189" s="3"/>
    </row>
    <row r="190" spans="1:6" ht="15.75" customHeight="1">
      <c r="A190" s="1"/>
      <c r="B190" s="2"/>
      <c r="C190" s="2"/>
      <c r="D190" s="2"/>
      <c r="E190" s="3"/>
      <c r="F190" s="3"/>
    </row>
    <row r="191" spans="1:6" ht="15.75" customHeight="1">
      <c r="A191" s="1"/>
      <c r="B191" s="2"/>
      <c r="C191" s="2"/>
      <c r="D191" s="2"/>
      <c r="E191" s="3"/>
      <c r="F191" s="3"/>
    </row>
    <row r="192" spans="1:6" ht="15.75" customHeight="1">
      <c r="A192" s="1"/>
      <c r="B192" s="2"/>
      <c r="C192" s="2"/>
      <c r="D192" s="2"/>
      <c r="E192" s="3"/>
      <c r="F192" s="3"/>
    </row>
    <row r="193" spans="1:6" ht="15.75" customHeight="1">
      <c r="A193" s="1"/>
      <c r="B193" s="2"/>
      <c r="C193" s="2"/>
      <c r="D193" s="2"/>
      <c r="E193" s="3"/>
      <c r="F193" s="3"/>
    </row>
    <row r="194" spans="1:6" ht="15.75" customHeight="1">
      <c r="A194" s="1"/>
      <c r="B194" s="2"/>
      <c r="C194" s="2"/>
      <c r="D194" s="2"/>
      <c r="E194" s="3"/>
      <c r="F194" s="3"/>
    </row>
    <row r="195" spans="1:6" ht="15.75" customHeight="1">
      <c r="A195" s="1"/>
      <c r="B195" s="2"/>
      <c r="C195" s="2"/>
      <c r="D195" s="2"/>
      <c r="E195" s="3"/>
      <c r="F195" s="3"/>
    </row>
    <row r="196" spans="1:6" ht="15.75" customHeight="1">
      <c r="A196" s="1"/>
      <c r="B196" s="2"/>
      <c r="C196" s="2"/>
      <c r="D196" s="2"/>
      <c r="E196" s="3"/>
      <c r="F196" s="3"/>
    </row>
    <row r="197" spans="1:6" ht="15.75" customHeight="1">
      <c r="A197" s="1"/>
      <c r="B197" s="2"/>
      <c r="C197" s="2"/>
      <c r="D197" s="2"/>
      <c r="E197" s="3"/>
      <c r="F197" s="3"/>
    </row>
    <row r="198" spans="1:6" ht="15.75" customHeight="1">
      <c r="A198" s="1"/>
      <c r="B198" s="2"/>
      <c r="C198" s="2"/>
      <c r="D198" s="2"/>
      <c r="E198" s="3"/>
      <c r="F198" s="3"/>
    </row>
    <row r="199" spans="1:6" ht="15.75" customHeight="1">
      <c r="A199" s="1"/>
      <c r="B199" s="2"/>
      <c r="C199" s="2"/>
      <c r="D199" s="2"/>
      <c r="E199" s="3"/>
      <c r="F199" s="3"/>
    </row>
    <row r="200" spans="1:6" ht="15.75" customHeight="1">
      <c r="A200" s="1"/>
      <c r="B200" s="2"/>
      <c r="C200" s="2"/>
      <c r="D200" s="2"/>
      <c r="E200" s="3"/>
      <c r="F200" s="3"/>
    </row>
    <row r="201" spans="1:6" ht="15.75" customHeight="1">
      <c r="A201" s="1"/>
      <c r="B201" s="2"/>
      <c r="C201" s="2"/>
      <c r="D201" s="2"/>
      <c r="E201" s="3"/>
      <c r="F201" s="3"/>
    </row>
    <row r="202" spans="1:6" ht="15.75" customHeight="1">
      <c r="A202" s="1"/>
      <c r="B202" s="2"/>
      <c r="C202" s="2"/>
      <c r="D202" s="2"/>
      <c r="E202" s="3"/>
      <c r="F202" s="3"/>
    </row>
    <row r="203" spans="1:6" ht="15.75" customHeight="1">
      <c r="A203" s="1"/>
      <c r="B203" s="2"/>
      <c r="C203" s="2"/>
      <c r="D203" s="2"/>
      <c r="E203" s="3"/>
      <c r="F203" s="3"/>
    </row>
    <row r="204" spans="1:6" ht="15.75" customHeight="1">
      <c r="A204" s="1"/>
      <c r="B204" s="2"/>
      <c r="C204" s="2"/>
      <c r="D204" s="2"/>
      <c r="E204" s="3"/>
      <c r="F204" s="3"/>
    </row>
    <row r="205" spans="1:6" ht="15.75" customHeight="1">
      <c r="A205" s="1"/>
      <c r="B205" s="2"/>
      <c r="C205" s="2"/>
      <c r="D205" s="2"/>
      <c r="E205" s="3"/>
      <c r="F205" s="3"/>
    </row>
    <row r="206" spans="1:6" ht="15.75" customHeight="1">
      <c r="A206" s="1"/>
      <c r="B206" s="2"/>
      <c r="C206" s="2"/>
      <c r="D206" s="2"/>
      <c r="E206" s="3"/>
      <c r="F206" s="3"/>
    </row>
    <row r="207" spans="1:6" ht="15.75" customHeight="1">
      <c r="A207" s="1"/>
      <c r="B207" s="2"/>
      <c r="C207" s="2"/>
      <c r="D207" s="2"/>
      <c r="E207" s="3"/>
      <c r="F207" s="3"/>
    </row>
    <row r="208" spans="1:6" ht="15.75" customHeight="1">
      <c r="A208" s="1"/>
      <c r="B208" s="2"/>
      <c r="C208" s="2"/>
      <c r="D208" s="2"/>
      <c r="E208" s="3"/>
      <c r="F208" s="3"/>
    </row>
    <row r="209" spans="1:6" ht="15.75" customHeight="1">
      <c r="A209" s="1"/>
      <c r="B209" s="2"/>
      <c r="C209" s="2"/>
      <c r="D209" s="2"/>
      <c r="E209" s="3"/>
      <c r="F209" s="3"/>
    </row>
    <row r="210" spans="1:6" ht="15.75" customHeight="1">
      <c r="A210" s="1"/>
      <c r="B210" s="2"/>
      <c r="C210" s="2"/>
      <c r="D210" s="2"/>
      <c r="E210" s="3"/>
      <c r="F210" s="3"/>
    </row>
    <row r="211" spans="1:6" ht="15.75" customHeight="1">
      <c r="A211" s="1"/>
      <c r="B211" s="2"/>
      <c r="C211" s="2"/>
      <c r="D211" s="2"/>
      <c r="E211" s="3"/>
      <c r="F211" s="3"/>
    </row>
    <row r="212" spans="1:6" ht="15.75" customHeight="1">
      <c r="A212" s="1"/>
      <c r="B212" s="2"/>
      <c r="C212" s="2"/>
      <c r="D212" s="2"/>
      <c r="E212" s="3"/>
      <c r="F212" s="3"/>
    </row>
    <row r="213" spans="1:6" ht="15.75" customHeight="1">
      <c r="A213" s="1"/>
      <c r="B213" s="2"/>
      <c r="C213" s="2"/>
      <c r="D213" s="2"/>
      <c r="E213" s="3"/>
      <c r="F213" s="3"/>
    </row>
    <row r="214" spans="1:6" ht="15.75" customHeight="1">
      <c r="A214" s="1"/>
      <c r="B214" s="2"/>
      <c r="C214" s="2"/>
      <c r="D214" s="2"/>
      <c r="E214" s="3"/>
      <c r="F214" s="3"/>
    </row>
    <row r="215" spans="1:6" ht="15.75" customHeight="1">
      <c r="A215" s="1"/>
      <c r="B215" s="2"/>
      <c r="C215" s="2"/>
      <c r="D215" s="2"/>
      <c r="E215" s="3"/>
      <c r="F215" s="3"/>
    </row>
    <row r="216" spans="1:6" ht="15.75" customHeight="1">
      <c r="A216" s="1"/>
      <c r="B216" s="2"/>
      <c r="C216" s="2"/>
      <c r="D216" s="2"/>
      <c r="E216" s="3"/>
      <c r="F216" s="3"/>
    </row>
    <row r="217" spans="1:6" ht="15.75" customHeight="1">
      <c r="A217" s="1"/>
      <c r="B217" s="2"/>
      <c r="C217" s="2"/>
      <c r="D217" s="2"/>
      <c r="E217" s="3"/>
      <c r="F217" s="3"/>
    </row>
    <row r="218" spans="1:6" ht="15.75" customHeight="1">
      <c r="A218" s="1"/>
      <c r="B218" s="2"/>
      <c r="C218" s="2"/>
      <c r="D218" s="2"/>
      <c r="E218" s="3"/>
      <c r="F218" s="3"/>
    </row>
    <row r="219" spans="1:6" ht="15.75" customHeight="1">
      <c r="A219" s="1"/>
      <c r="B219" s="2"/>
      <c r="C219" s="2"/>
      <c r="D219" s="2"/>
      <c r="E219" s="3"/>
      <c r="F219" s="3"/>
    </row>
    <row r="220" spans="1:6" ht="15.75" customHeight="1">
      <c r="A220" s="1"/>
      <c r="B220" s="2"/>
      <c r="C220" s="2"/>
      <c r="D220" s="2"/>
      <c r="E220" s="3"/>
      <c r="F220" s="3"/>
    </row>
    <row r="221" spans="1:6" ht="15.75" customHeight="1">
      <c r="A221" s="1"/>
      <c r="B221" s="2"/>
      <c r="C221" s="2"/>
      <c r="D221" s="2"/>
      <c r="E221" s="3"/>
      <c r="F221" s="3"/>
    </row>
    <row r="222" spans="1:6" ht="15.75" customHeight="1">
      <c r="A222" s="1"/>
      <c r="B222" s="2"/>
      <c r="C222" s="2"/>
      <c r="D222" s="2"/>
      <c r="E222" s="3"/>
      <c r="F222" s="3"/>
    </row>
    <row r="223" spans="1:6" ht="15.75" customHeight="1">
      <c r="A223" s="1"/>
      <c r="B223" s="2"/>
      <c r="C223" s="2"/>
      <c r="D223" s="2"/>
      <c r="E223" s="3"/>
      <c r="F223" s="3"/>
    </row>
    <row r="224" spans="1:6" ht="15.75" customHeight="1">
      <c r="A224" s="1"/>
      <c r="B224" s="2"/>
      <c r="C224" s="2"/>
      <c r="D224" s="2"/>
      <c r="E224" s="3"/>
      <c r="F224" s="3"/>
    </row>
    <row r="225" spans="1:6" ht="15.75" customHeight="1">
      <c r="A225" s="1"/>
      <c r="B225" s="2"/>
      <c r="C225" s="2"/>
      <c r="D225" s="2"/>
      <c r="E225" s="3"/>
      <c r="F225" s="3"/>
    </row>
    <row r="226" spans="1:6" ht="15.75" customHeight="1">
      <c r="A226" s="1"/>
      <c r="B226" s="2"/>
      <c r="C226" s="2"/>
      <c r="D226" s="2"/>
      <c r="E226" s="3"/>
      <c r="F226" s="3"/>
    </row>
    <row r="227" spans="1:6" ht="15.75" customHeight="1">
      <c r="A227" s="1"/>
      <c r="B227" s="2"/>
      <c r="C227" s="2"/>
      <c r="D227" s="2"/>
      <c r="E227" s="3"/>
      <c r="F227" s="3"/>
    </row>
    <row r="228" spans="1:6" ht="15.75" customHeight="1">
      <c r="A228" s="1"/>
      <c r="B228" s="2"/>
      <c r="C228" s="2"/>
      <c r="D228" s="2"/>
      <c r="E228" s="3"/>
      <c r="F228" s="3"/>
    </row>
    <row r="229" spans="1:6" ht="15.75" customHeight="1">
      <c r="A229" s="1"/>
      <c r="B229" s="2"/>
      <c r="C229" s="2"/>
      <c r="D229" s="2"/>
      <c r="E229" s="3"/>
      <c r="F229" s="3"/>
    </row>
    <row r="230" spans="1:6" ht="15.75" customHeight="1">
      <c r="A230" s="1"/>
      <c r="B230" s="2"/>
      <c r="C230" s="2"/>
      <c r="D230" s="2"/>
      <c r="E230" s="3"/>
      <c r="F230" s="3"/>
    </row>
    <row r="231" spans="1:6" ht="15.75" customHeight="1">
      <c r="A231" s="1"/>
      <c r="B231" s="2"/>
      <c r="C231" s="2"/>
      <c r="D231" s="2"/>
      <c r="E231" s="3"/>
      <c r="F231" s="3"/>
    </row>
    <row r="232" spans="1:6" ht="15.75" customHeight="1">
      <c r="A232" s="1"/>
      <c r="B232" s="2"/>
      <c r="C232" s="2"/>
      <c r="D232" s="2"/>
      <c r="E232" s="3"/>
      <c r="F232" s="3"/>
    </row>
    <row r="233" spans="1:6" ht="15.75" customHeight="1">
      <c r="A233" s="1"/>
      <c r="B233" s="2"/>
      <c r="C233" s="2"/>
      <c r="D233" s="2"/>
      <c r="E233" s="3"/>
      <c r="F233" s="3"/>
    </row>
    <row r="234" spans="1:6" ht="15.75" customHeight="1">
      <c r="A234" s="1"/>
      <c r="B234" s="2"/>
      <c r="C234" s="2"/>
      <c r="D234" s="2"/>
      <c r="E234" s="3"/>
      <c r="F234" s="3"/>
    </row>
    <row r="235" spans="1:6" ht="15.75" customHeight="1">
      <c r="A235" s="1"/>
      <c r="B235" s="2"/>
      <c r="C235" s="2"/>
      <c r="D235" s="2"/>
      <c r="E235" s="3"/>
      <c r="F235" s="3"/>
    </row>
    <row r="236" spans="1:6" ht="15.75" customHeight="1">
      <c r="A236" s="1"/>
      <c r="B236" s="2"/>
      <c r="C236" s="2"/>
      <c r="D236" s="2"/>
      <c r="E236" s="3"/>
      <c r="F236" s="3"/>
    </row>
    <row r="237" spans="1:6" ht="15.75" customHeight="1">
      <c r="A237" s="1"/>
      <c r="B237" s="2"/>
      <c r="C237" s="2"/>
      <c r="D237" s="2"/>
      <c r="E237" s="3"/>
      <c r="F237" s="3"/>
    </row>
    <row r="238" spans="1:6" ht="15.75" customHeight="1">
      <c r="A238" s="1"/>
      <c r="B238" s="2"/>
      <c r="C238" s="2"/>
      <c r="D238" s="2"/>
      <c r="E238" s="3"/>
      <c r="F238" s="3"/>
    </row>
    <row r="239" spans="1:6" ht="15.75" customHeight="1">
      <c r="A239" s="1"/>
      <c r="B239" s="2"/>
      <c r="C239" s="2"/>
      <c r="D239" s="2"/>
      <c r="E239" s="3"/>
      <c r="F239" s="3"/>
    </row>
    <row r="240" spans="1:6" ht="15.75" customHeight="1">
      <c r="A240" s="1"/>
      <c r="B240" s="2"/>
      <c r="C240" s="2"/>
      <c r="D240" s="2"/>
      <c r="E240" s="3"/>
      <c r="F240" s="3"/>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8">
    <mergeCell ref="A2:H2"/>
    <mergeCell ref="A40:F40"/>
    <mergeCell ref="A4:H4"/>
    <mergeCell ref="A5:H5"/>
    <mergeCell ref="A6:H6"/>
    <mergeCell ref="A7:H7"/>
    <mergeCell ref="A8:H8"/>
    <mergeCell ref="A9:H9"/>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X999"/>
  <sheetViews>
    <sheetView topLeftCell="A4" workbookViewId="0">
      <selection activeCell="I11" sqref="I11:I15"/>
    </sheetView>
  </sheetViews>
  <sheetFormatPr defaultColWidth="14.3984375" defaultRowHeight="15" customHeight="1"/>
  <cols>
    <col min="1" max="1" width="23.73046875" customWidth="1"/>
    <col min="2" max="2" width="10.265625" customWidth="1"/>
    <col min="3" max="3" width="27.73046875" customWidth="1"/>
    <col min="4" max="4" width="23.3984375" customWidth="1"/>
    <col min="5" max="5" width="15.265625" customWidth="1"/>
    <col min="6" max="6" width="26.3984375" customWidth="1"/>
    <col min="7" max="7" width="10.73046875" customWidth="1"/>
    <col min="8" max="8" width="16.1328125" customWidth="1"/>
    <col min="9" max="9" width="14" customWidth="1"/>
    <col min="10" max="24" width="8" customWidth="1"/>
  </cols>
  <sheetData>
    <row r="1" spans="1:24" ht="14.25">
      <c r="A1" s="1"/>
      <c r="B1" s="2"/>
      <c r="C1" s="2"/>
      <c r="D1" s="2"/>
      <c r="E1" s="2"/>
      <c r="F1" s="2"/>
      <c r="G1" s="2"/>
      <c r="H1" s="3"/>
    </row>
    <row r="2" spans="1:24" ht="15.75" customHeight="1">
      <c r="A2" s="722" t="s">
        <v>255</v>
      </c>
      <c r="B2" s="718"/>
      <c r="C2" s="718"/>
      <c r="D2" s="718"/>
      <c r="E2" s="718"/>
      <c r="F2" s="718"/>
      <c r="G2" s="718"/>
      <c r="H2" s="719"/>
      <c r="I2" s="19"/>
      <c r="J2" s="19"/>
      <c r="K2" s="19"/>
      <c r="L2" s="19"/>
      <c r="M2" s="19"/>
      <c r="N2" s="19"/>
      <c r="O2" s="19"/>
      <c r="P2" s="19"/>
      <c r="Q2" s="19"/>
      <c r="R2" s="19"/>
      <c r="S2" s="19"/>
      <c r="T2" s="19"/>
      <c r="U2" s="19"/>
      <c r="V2" s="19"/>
      <c r="W2" s="19"/>
      <c r="X2" s="19"/>
    </row>
    <row r="3" spans="1:24" ht="14.25">
      <c r="A3" s="22"/>
      <c r="B3" s="22"/>
      <c r="C3" s="22"/>
      <c r="D3" s="22"/>
      <c r="E3" s="22"/>
      <c r="F3" s="22"/>
      <c r="G3" s="22"/>
      <c r="H3" s="32"/>
      <c r="I3" s="19"/>
      <c r="J3" s="19"/>
      <c r="K3" s="19"/>
      <c r="L3" s="19"/>
      <c r="M3" s="19"/>
      <c r="N3" s="19"/>
      <c r="O3" s="19"/>
      <c r="P3" s="19"/>
      <c r="Q3" s="19"/>
      <c r="R3" s="19"/>
      <c r="S3" s="19"/>
      <c r="T3" s="19"/>
      <c r="U3" s="19"/>
      <c r="V3" s="19"/>
      <c r="W3" s="19"/>
      <c r="X3" s="19"/>
    </row>
    <row r="4" spans="1:24" ht="18.75" customHeight="1">
      <c r="A4" s="717" t="s">
        <v>256</v>
      </c>
      <c r="B4" s="718"/>
      <c r="C4" s="718"/>
      <c r="D4" s="718"/>
      <c r="E4" s="718"/>
      <c r="F4" s="718"/>
      <c r="G4" s="718"/>
      <c r="H4" s="719"/>
      <c r="I4" s="43"/>
      <c r="J4" s="43"/>
      <c r="K4" s="43"/>
      <c r="L4" s="43"/>
      <c r="M4" s="43"/>
      <c r="N4" s="43"/>
      <c r="O4" s="43"/>
      <c r="P4" s="43"/>
      <c r="Q4" s="43"/>
      <c r="R4" s="43"/>
      <c r="S4" s="43"/>
      <c r="T4" s="43"/>
      <c r="U4" s="43"/>
      <c r="V4" s="43"/>
      <c r="W4" s="43"/>
      <c r="X4" s="43"/>
    </row>
    <row r="5" spans="1:24" ht="14.25" customHeight="1">
      <c r="A5" s="717" t="s">
        <v>257</v>
      </c>
      <c r="B5" s="718"/>
      <c r="C5" s="718"/>
      <c r="D5" s="718"/>
      <c r="E5" s="718"/>
      <c r="F5" s="718"/>
      <c r="G5" s="718"/>
      <c r="H5" s="719"/>
      <c r="I5" s="43"/>
      <c r="J5" s="43"/>
      <c r="K5" s="43"/>
      <c r="L5" s="43"/>
      <c r="M5" s="43"/>
      <c r="N5" s="43"/>
      <c r="O5" s="43"/>
      <c r="P5" s="43"/>
      <c r="Q5" s="43"/>
      <c r="R5" s="43"/>
      <c r="S5" s="43"/>
      <c r="T5" s="43"/>
      <c r="U5" s="43"/>
      <c r="V5" s="43"/>
      <c r="W5" s="43"/>
      <c r="X5" s="43"/>
    </row>
    <row r="6" spans="1:24" ht="13.5" customHeight="1">
      <c r="A6" s="717" t="s">
        <v>258</v>
      </c>
      <c r="B6" s="718"/>
      <c r="C6" s="718"/>
      <c r="D6" s="718"/>
      <c r="E6" s="718"/>
      <c r="F6" s="718"/>
      <c r="G6" s="718"/>
      <c r="H6" s="719"/>
      <c r="I6" s="43"/>
      <c r="J6" s="43"/>
      <c r="K6" s="43"/>
      <c r="L6" s="43"/>
      <c r="M6" s="43"/>
      <c r="N6" s="43"/>
      <c r="O6" s="43"/>
      <c r="P6" s="43"/>
      <c r="Q6" s="43"/>
      <c r="R6" s="43"/>
      <c r="S6" s="43"/>
      <c r="T6" s="43"/>
      <c r="U6" s="43"/>
      <c r="V6" s="43"/>
      <c r="W6" s="43"/>
      <c r="X6" s="43"/>
    </row>
    <row r="7" spans="1:24" ht="132.75" customHeight="1">
      <c r="A7" s="720" t="s">
        <v>259</v>
      </c>
      <c r="B7" s="718"/>
      <c r="C7" s="718"/>
      <c r="D7" s="718"/>
      <c r="E7" s="718"/>
      <c r="F7" s="718"/>
      <c r="G7" s="718"/>
      <c r="H7" s="719"/>
      <c r="I7" s="43"/>
      <c r="J7" s="43"/>
      <c r="K7" s="43"/>
      <c r="L7" s="43"/>
      <c r="M7" s="43"/>
      <c r="N7" s="43"/>
      <c r="O7" s="43"/>
      <c r="P7" s="43"/>
      <c r="Q7" s="43"/>
      <c r="R7" s="43"/>
      <c r="S7" s="43"/>
      <c r="T7" s="43"/>
      <c r="U7" s="43"/>
      <c r="V7" s="43"/>
      <c r="W7" s="43"/>
      <c r="X7" s="43"/>
    </row>
    <row r="8" spans="1:24" ht="14.25">
      <c r="A8" s="7"/>
      <c r="B8" s="8"/>
      <c r="C8" s="8"/>
      <c r="D8" s="8"/>
      <c r="E8" s="8"/>
      <c r="F8" s="8"/>
      <c r="G8" s="8"/>
      <c r="H8" s="32"/>
      <c r="I8" s="19"/>
      <c r="J8" s="19"/>
      <c r="K8" s="19"/>
      <c r="L8" s="19"/>
      <c r="M8" s="19"/>
      <c r="N8" s="19"/>
      <c r="O8" s="19"/>
      <c r="P8" s="19"/>
      <c r="Q8" s="19"/>
      <c r="R8" s="19"/>
      <c r="S8" s="19"/>
      <c r="T8" s="19"/>
      <c r="U8" s="19"/>
      <c r="V8" s="19"/>
      <c r="W8" s="19"/>
      <c r="X8" s="19"/>
    </row>
    <row r="9" spans="1:24" ht="61.5" customHeight="1">
      <c r="A9" s="34" t="s">
        <v>135</v>
      </c>
      <c r="B9" s="34" t="s">
        <v>85</v>
      </c>
      <c r="C9" s="34" t="s">
        <v>136</v>
      </c>
      <c r="D9" s="34" t="s">
        <v>260</v>
      </c>
      <c r="E9" s="34" t="s">
        <v>138</v>
      </c>
      <c r="F9" s="34" t="s">
        <v>139</v>
      </c>
      <c r="G9" s="42" t="s">
        <v>71</v>
      </c>
      <c r="H9" s="11" t="s">
        <v>57</v>
      </c>
      <c r="I9" s="220" t="s">
        <v>393</v>
      </c>
      <c r="J9" s="19"/>
      <c r="K9" s="19"/>
      <c r="L9" s="19"/>
      <c r="M9" s="19"/>
      <c r="N9" s="19"/>
      <c r="O9" s="19"/>
      <c r="P9" s="19"/>
      <c r="Q9" s="19"/>
      <c r="R9" s="19"/>
      <c r="S9" s="19"/>
      <c r="T9" s="19"/>
      <c r="U9" s="19"/>
      <c r="V9" s="19"/>
      <c r="W9" s="19"/>
      <c r="X9" s="19"/>
    </row>
    <row r="10" spans="1:24" ht="38.25" customHeight="1">
      <c r="A10" s="172" t="s">
        <v>2029</v>
      </c>
      <c r="B10" s="172" t="s">
        <v>422</v>
      </c>
      <c r="C10" s="172" t="s">
        <v>2180</v>
      </c>
      <c r="D10" s="172" t="s">
        <v>740</v>
      </c>
      <c r="E10" s="172" t="s">
        <v>2181</v>
      </c>
      <c r="F10" s="562" t="s">
        <v>2182</v>
      </c>
      <c r="G10" s="192">
        <v>80</v>
      </c>
      <c r="H10" s="561">
        <v>160</v>
      </c>
      <c r="I10" s="236" t="s">
        <v>2029</v>
      </c>
      <c r="J10" s="19"/>
      <c r="K10" s="19"/>
      <c r="L10" s="19"/>
      <c r="M10" s="19"/>
      <c r="N10" s="19"/>
      <c r="O10" s="19"/>
      <c r="P10" s="19"/>
      <c r="Q10" s="19"/>
      <c r="R10" s="19"/>
      <c r="S10" s="19"/>
      <c r="T10" s="19"/>
      <c r="U10" s="19"/>
      <c r="V10" s="19"/>
      <c r="W10" s="19"/>
      <c r="X10" s="19"/>
    </row>
    <row r="11" spans="1:24" ht="14.25">
      <c r="A11" s="27"/>
      <c r="B11" s="36"/>
      <c r="C11" s="37"/>
      <c r="D11" s="38"/>
      <c r="E11" s="38"/>
      <c r="F11" s="38"/>
      <c r="G11" s="39"/>
      <c r="H11" s="210"/>
      <c r="I11" s="131"/>
      <c r="J11" s="44"/>
      <c r="K11" s="44"/>
      <c r="L11" s="44"/>
      <c r="M11" s="44"/>
      <c r="N11" s="44"/>
      <c r="O11" s="44"/>
      <c r="P11" s="44"/>
      <c r="Q11" s="44"/>
      <c r="R11" s="44"/>
      <c r="S11" s="44"/>
      <c r="T11" s="44"/>
      <c r="U11" s="44"/>
      <c r="V11" s="44"/>
      <c r="W11" s="44"/>
      <c r="X11" s="44"/>
    </row>
    <row r="12" spans="1:24" ht="14.25">
      <c r="A12" s="27"/>
      <c r="B12" s="36"/>
      <c r="C12" s="37"/>
      <c r="D12" s="13"/>
      <c r="E12" s="13"/>
      <c r="F12" s="13"/>
      <c r="G12" s="40"/>
      <c r="H12" s="210"/>
      <c r="I12" s="131"/>
      <c r="J12" s="44"/>
      <c r="K12" s="44"/>
      <c r="L12" s="44"/>
      <c r="M12" s="44"/>
      <c r="N12" s="44"/>
      <c r="O12" s="44"/>
      <c r="P12" s="44"/>
      <c r="Q12" s="44"/>
      <c r="R12" s="44"/>
      <c r="S12" s="44"/>
      <c r="T12" s="44"/>
      <c r="U12" s="44"/>
      <c r="V12" s="44"/>
      <c r="W12" s="44"/>
      <c r="X12" s="44"/>
    </row>
    <row r="13" spans="1:24" ht="14.25">
      <c r="A13" s="27"/>
      <c r="B13" s="36"/>
      <c r="C13" s="37"/>
      <c r="D13" s="13"/>
      <c r="E13" s="13"/>
      <c r="F13" s="13"/>
      <c r="G13" s="40"/>
      <c r="H13" s="210"/>
      <c r="I13" s="131"/>
      <c r="J13" s="44"/>
      <c r="K13" s="44"/>
      <c r="L13" s="44"/>
      <c r="M13" s="44"/>
      <c r="N13" s="44"/>
      <c r="O13" s="44"/>
      <c r="P13" s="44"/>
      <c r="Q13" s="44"/>
      <c r="R13" s="44"/>
      <c r="S13" s="44"/>
      <c r="T13" s="44"/>
      <c r="U13" s="44"/>
      <c r="V13" s="44"/>
      <c r="W13" s="44"/>
      <c r="X13" s="44"/>
    </row>
    <row r="14" spans="1:24" ht="14.25">
      <c r="A14" s="27"/>
      <c r="B14" s="36"/>
      <c r="C14" s="37"/>
      <c r="D14" s="37"/>
      <c r="E14" s="37"/>
      <c r="F14" s="37"/>
      <c r="G14" s="41"/>
      <c r="H14" s="210"/>
      <c r="I14" s="131"/>
      <c r="J14" s="44"/>
      <c r="K14" s="44"/>
      <c r="L14" s="44"/>
      <c r="M14" s="44"/>
      <c r="N14" s="44"/>
      <c r="O14" s="44"/>
      <c r="P14" s="44"/>
      <c r="Q14" s="44"/>
      <c r="R14" s="44"/>
      <c r="S14" s="44"/>
      <c r="T14" s="44"/>
      <c r="U14" s="44"/>
      <c r="V14" s="44"/>
      <c r="W14" s="44"/>
      <c r="X14" s="44"/>
    </row>
    <row r="15" spans="1:24" ht="14.25">
      <c r="A15" s="27"/>
      <c r="B15" s="36"/>
      <c r="C15" s="37"/>
      <c r="D15" s="37"/>
      <c r="E15" s="37"/>
      <c r="F15" s="37"/>
      <c r="G15" s="41"/>
      <c r="H15" s="211"/>
      <c r="I15" s="131"/>
    </row>
    <row r="16" spans="1:24" ht="14.25">
      <c r="A16" s="30" t="s">
        <v>58</v>
      </c>
      <c r="B16" s="2"/>
      <c r="C16" s="2"/>
      <c r="D16" s="2"/>
      <c r="E16" s="2"/>
      <c r="F16" s="2"/>
      <c r="H16" s="31">
        <f>SUM(H10:H15)</f>
        <v>160</v>
      </c>
    </row>
    <row r="17" spans="1:8" ht="14.25">
      <c r="A17" s="1"/>
      <c r="B17" s="2"/>
      <c r="C17" s="2"/>
      <c r="D17" s="2"/>
      <c r="E17" s="2"/>
      <c r="F17" s="2"/>
      <c r="G17" s="2"/>
      <c r="H17" s="3"/>
    </row>
    <row r="18" spans="1:8" ht="14.25">
      <c r="A18" s="754" t="s">
        <v>59</v>
      </c>
      <c r="B18" s="721"/>
      <c r="C18" s="721"/>
      <c r="D18" s="721"/>
      <c r="E18" s="721"/>
      <c r="F18" s="721"/>
      <c r="G18" s="721"/>
      <c r="H18" s="721"/>
    </row>
    <row r="19" spans="1:8" ht="14.25">
      <c r="A19" s="1"/>
      <c r="B19" s="2"/>
      <c r="C19" s="2"/>
      <c r="D19" s="2"/>
      <c r="E19" s="2"/>
      <c r="F19" s="2"/>
      <c r="G19" s="2"/>
      <c r="H19" s="3"/>
    </row>
    <row r="20" spans="1:8" ht="15.75" customHeight="1">
      <c r="A20" s="1"/>
      <c r="B20" s="2"/>
      <c r="C20" s="2"/>
      <c r="D20" s="2"/>
      <c r="E20" s="2"/>
      <c r="F20" s="2"/>
      <c r="G20" s="2"/>
      <c r="H20" s="3"/>
    </row>
    <row r="21" spans="1:8" ht="15.75" customHeight="1">
      <c r="A21" s="1"/>
      <c r="B21" s="2"/>
      <c r="C21" s="2"/>
      <c r="D21" s="2"/>
      <c r="E21" s="2"/>
      <c r="F21" s="2"/>
      <c r="G21" s="2"/>
      <c r="H21" s="3"/>
    </row>
    <row r="22" spans="1:8" ht="15.75" customHeight="1">
      <c r="A22" s="1"/>
      <c r="B22" s="2"/>
      <c r="C22" s="2"/>
      <c r="D22" s="2"/>
      <c r="E22" s="2"/>
      <c r="F22" s="2"/>
      <c r="G22" s="2"/>
      <c r="H22" s="3"/>
    </row>
    <row r="23" spans="1:8" ht="15.75" customHeight="1">
      <c r="A23" s="1"/>
      <c r="B23" s="2"/>
      <c r="C23" s="2"/>
      <c r="D23" s="2"/>
      <c r="E23" s="2"/>
      <c r="F23" s="2"/>
      <c r="G23" s="2"/>
      <c r="H23" s="3"/>
    </row>
    <row r="24" spans="1:8" ht="15.75" customHeight="1">
      <c r="A24" s="1"/>
      <c r="B24" s="2"/>
      <c r="C24" s="2"/>
      <c r="D24" s="2"/>
      <c r="E24" s="2"/>
      <c r="F24" s="2"/>
      <c r="G24" s="2"/>
      <c r="H24" s="3"/>
    </row>
    <row r="25" spans="1:8" ht="15.75" customHeight="1">
      <c r="A25" s="1"/>
      <c r="B25" s="2"/>
      <c r="C25" s="2"/>
      <c r="D25" s="2"/>
      <c r="E25" s="2"/>
      <c r="F25" s="2"/>
      <c r="G25" s="2"/>
      <c r="H25" s="3"/>
    </row>
    <row r="26" spans="1:8" ht="15.75" customHeight="1">
      <c r="A26" s="1"/>
      <c r="B26" s="2"/>
      <c r="C26" s="2"/>
      <c r="D26" s="2"/>
      <c r="E26" s="2"/>
      <c r="F26" s="2"/>
      <c r="G26" s="2"/>
      <c r="H26" s="3"/>
    </row>
    <row r="27" spans="1:8" ht="15.75" customHeight="1">
      <c r="A27" s="1"/>
      <c r="B27" s="2"/>
      <c r="C27" s="2"/>
      <c r="D27" s="2"/>
      <c r="E27" s="2"/>
      <c r="F27" s="2"/>
      <c r="G27" s="2"/>
      <c r="H27" s="3"/>
    </row>
    <row r="28" spans="1:8" ht="15.75" customHeight="1">
      <c r="A28" s="1"/>
      <c r="B28" s="2"/>
      <c r="C28" s="2"/>
      <c r="D28" s="2"/>
      <c r="E28" s="2"/>
      <c r="F28" s="2"/>
      <c r="G28" s="2"/>
      <c r="H28" s="3"/>
    </row>
    <row r="29" spans="1:8" ht="15.75" customHeight="1">
      <c r="A29" s="1"/>
      <c r="B29" s="2"/>
      <c r="C29" s="2"/>
      <c r="D29" s="2"/>
      <c r="E29" s="2"/>
      <c r="F29" s="2"/>
      <c r="G29" s="2"/>
      <c r="H29" s="3"/>
    </row>
    <row r="30" spans="1:8" ht="15.75" customHeight="1">
      <c r="A30" s="1"/>
      <c r="B30" s="2"/>
      <c r="C30" s="2"/>
      <c r="D30" s="2"/>
      <c r="E30" s="2"/>
      <c r="F30" s="2"/>
      <c r="G30" s="2"/>
      <c r="H30" s="3"/>
    </row>
    <row r="31" spans="1:8" ht="15.75" customHeight="1">
      <c r="A31" s="1"/>
      <c r="B31" s="2"/>
      <c r="C31" s="2"/>
      <c r="D31" s="2"/>
      <c r="E31" s="2"/>
      <c r="F31" s="2"/>
      <c r="G31" s="2"/>
      <c r="H31" s="3"/>
    </row>
    <row r="32" spans="1:8" ht="15.75" customHeight="1">
      <c r="A32" s="1"/>
      <c r="B32" s="2"/>
      <c r="C32" s="2"/>
      <c r="D32" s="2"/>
      <c r="E32" s="2"/>
      <c r="F32" s="2"/>
      <c r="G32" s="2"/>
      <c r="H32" s="3"/>
    </row>
    <row r="33" spans="1:8" ht="15.75" customHeight="1">
      <c r="A33" s="1"/>
      <c r="B33" s="2"/>
      <c r="C33" s="2"/>
      <c r="D33" s="2"/>
      <c r="E33" s="2"/>
      <c r="F33" s="2"/>
      <c r="G33" s="2"/>
      <c r="H33" s="3"/>
    </row>
    <row r="34" spans="1:8" ht="15.75" customHeight="1">
      <c r="A34" s="1"/>
      <c r="B34" s="2"/>
      <c r="C34" s="2"/>
      <c r="D34" s="2"/>
      <c r="E34" s="2"/>
      <c r="F34" s="2"/>
      <c r="G34" s="2"/>
      <c r="H34" s="3"/>
    </row>
    <row r="35" spans="1:8" ht="15.75" customHeight="1">
      <c r="A35" s="1"/>
      <c r="B35" s="2"/>
      <c r="C35" s="2"/>
      <c r="D35" s="2"/>
      <c r="E35" s="2"/>
      <c r="F35" s="2"/>
      <c r="G35" s="2"/>
      <c r="H35" s="3"/>
    </row>
    <row r="36" spans="1:8" ht="15.75" customHeight="1">
      <c r="A36" s="1"/>
      <c r="B36" s="2"/>
      <c r="C36" s="2"/>
      <c r="D36" s="2"/>
      <c r="E36" s="2"/>
      <c r="F36" s="2"/>
      <c r="G36" s="2"/>
      <c r="H36" s="3"/>
    </row>
    <row r="37" spans="1:8" ht="15.75" customHeight="1">
      <c r="A37" s="1"/>
      <c r="B37" s="2"/>
      <c r="C37" s="2"/>
      <c r="D37" s="2"/>
      <c r="E37" s="2"/>
      <c r="F37" s="2"/>
      <c r="G37" s="2"/>
      <c r="H37" s="3"/>
    </row>
    <row r="38" spans="1:8" ht="15.75" customHeight="1">
      <c r="A38" s="1"/>
      <c r="B38" s="2"/>
      <c r="C38" s="2"/>
      <c r="D38" s="2"/>
      <c r="E38" s="2"/>
      <c r="F38" s="2"/>
      <c r="G38" s="2"/>
      <c r="H38" s="3"/>
    </row>
    <row r="39" spans="1:8" ht="15.75" customHeight="1">
      <c r="A39" s="1"/>
      <c r="B39" s="2"/>
      <c r="C39" s="2"/>
      <c r="D39" s="2"/>
      <c r="E39" s="2"/>
      <c r="F39" s="2"/>
      <c r="G39" s="2"/>
      <c r="H39" s="3"/>
    </row>
    <row r="40" spans="1:8" ht="15.75" customHeight="1">
      <c r="A40" s="1"/>
      <c r="B40" s="2"/>
      <c r="C40" s="2"/>
      <c r="D40" s="2"/>
      <c r="E40" s="2"/>
      <c r="F40" s="2"/>
      <c r="G40" s="2"/>
      <c r="H40" s="3"/>
    </row>
    <row r="41" spans="1:8" ht="15.75" customHeight="1">
      <c r="A41" s="1"/>
      <c r="B41" s="2"/>
      <c r="C41" s="2"/>
      <c r="D41" s="2"/>
      <c r="E41" s="2"/>
      <c r="F41" s="2"/>
      <c r="G41" s="2"/>
      <c r="H41" s="3"/>
    </row>
    <row r="42" spans="1:8" ht="15.75" customHeight="1">
      <c r="A42" s="1"/>
      <c r="B42" s="2"/>
      <c r="C42" s="2"/>
      <c r="D42" s="2"/>
      <c r="E42" s="2"/>
      <c r="F42" s="2"/>
      <c r="G42" s="2"/>
      <c r="H42" s="3"/>
    </row>
    <row r="43" spans="1:8" ht="15.75" customHeight="1">
      <c r="A43" s="1"/>
      <c r="B43" s="2"/>
      <c r="C43" s="2"/>
      <c r="D43" s="2"/>
      <c r="E43" s="2"/>
      <c r="F43" s="2"/>
      <c r="G43" s="2"/>
      <c r="H43" s="3"/>
    </row>
    <row r="44" spans="1:8" ht="15.75" customHeight="1">
      <c r="A44" s="1"/>
      <c r="B44" s="2"/>
      <c r="C44" s="2"/>
      <c r="D44" s="2"/>
      <c r="E44" s="2"/>
      <c r="F44" s="2"/>
      <c r="G44" s="2"/>
      <c r="H44" s="3"/>
    </row>
    <row r="45" spans="1:8" ht="15.75" customHeight="1">
      <c r="A45" s="1"/>
      <c r="B45" s="2"/>
      <c r="C45" s="2"/>
      <c r="D45" s="2"/>
      <c r="E45" s="2"/>
      <c r="F45" s="2"/>
      <c r="G45" s="2"/>
      <c r="H45" s="3"/>
    </row>
    <row r="46" spans="1:8" ht="15.75" customHeight="1">
      <c r="A46" s="1"/>
      <c r="B46" s="2"/>
      <c r="C46" s="2"/>
      <c r="D46" s="2"/>
      <c r="E46" s="2"/>
      <c r="F46" s="2"/>
      <c r="G46" s="2"/>
      <c r="H46" s="3"/>
    </row>
    <row r="47" spans="1:8" ht="15.75" customHeight="1">
      <c r="A47" s="1"/>
      <c r="B47" s="2"/>
      <c r="C47" s="2"/>
      <c r="D47" s="2"/>
      <c r="E47" s="2"/>
      <c r="F47" s="2"/>
      <c r="G47" s="2"/>
      <c r="H47" s="3"/>
    </row>
    <row r="48" spans="1:8" ht="15.75" customHeight="1">
      <c r="A48" s="1"/>
      <c r="B48" s="2"/>
      <c r="C48" s="2"/>
      <c r="D48" s="2"/>
      <c r="E48" s="2"/>
      <c r="F48" s="2"/>
      <c r="G48" s="2"/>
      <c r="H48" s="3"/>
    </row>
    <row r="49" spans="1:8" ht="15.75" customHeight="1">
      <c r="A49" s="1"/>
      <c r="B49" s="2"/>
      <c r="C49" s="2"/>
      <c r="D49" s="2"/>
      <c r="E49" s="2"/>
      <c r="F49" s="2"/>
      <c r="G49" s="2"/>
      <c r="H49" s="3"/>
    </row>
    <row r="50" spans="1:8" ht="15.75" customHeight="1">
      <c r="A50" s="1"/>
      <c r="B50" s="2"/>
      <c r="C50" s="2"/>
      <c r="D50" s="2"/>
      <c r="E50" s="2"/>
      <c r="F50" s="2"/>
      <c r="G50" s="2"/>
      <c r="H50" s="3"/>
    </row>
    <row r="51" spans="1:8" ht="15.75" customHeight="1">
      <c r="A51" s="1"/>
      <c r="B51" s="2"/>
      <c r="C51" s="2"/>
      <c r="D51" s="2"/>
      <c r="E51" s="2"/>
      <c r="F51" s="2"/>
      <c r="G51" s="2"/>
      <c r="H51" s="3"/>
    </row>
    <row r="52" spans="1:8" ht="15.75" customHeight="1">
      <c r="A52" s="1"/>
      <c r="B52" s="2"/>
      <c r="C52" s="2"/>
      <c r="D52" s="2"/>
      <c r="E52" s="2"/>
      <c r="F52" s="2"/>
      <c r="G52" s="2"/>
      <c r="H52" s="3"/>
    </row>
    <row r="53" spans="1:8" ht="15.75" customHeight="1">
      <c r="A53" s="1"/>
      <c r="B53" s="2"/>
      <c r="C53" s="2"/>
      <c r="D53" s="2"/>
      <c r="E53" s="2"/>
      <c r="F53" s="2"/>
      <c r="G53" s="2"/>
      <c r="H53" s="3"/>
    </row>
    <row r="54" spans="1:8" ht="15.75" customHeight="1">
      <c r="A54" s="1"/>
      <c r="B54" s="2"/>
      <c r="C54" s="2"/>
      <c r="D54" s="2"/>
      <c r="E54" s="2"/>
      <c r="F54" s="2"/>
      <c r="G54" s="2"/>
      <c r="H54" s="3"/>
    </row>
    <row r="55" spans="1:8" ht="15.75" customHeight="1">
      <c r="A55" s="1"/>
      <c r="B55" s="2"/>
      <c r="C55" s="2"/>
      <c r="D55" s="2"/>
      <c r="E55" s="2"/>
      <c r="F55" s="2"/>
      <c r="G55" s="2"/>
      <c r="H55" s="3"/>
    </row>
    <row r="56" spans="1:8" ht="15.75" customHeight="1">
      <c r="A56" s="1"/>
      <c r="B56" s="2"/>
      <c r="C56" s="2"/>
      <c r="D56" s="2"/>
      <c r="E56" s="2"/>
      <c r="F56" s="2"/>
      <c r="G56" s="2"/>
      <c r="H56" s="3"/>
    </row>
    <row r="57" spans="1:8" ht="15.75" customHeight="1">
      <c r="A57" s="1"/>
      <c r="B57" s="2"/>
      <c r="C57" s="2"/>
      <c r="D57" s="2"/>
      <c r="E57" s="2"/>
      <c r="F57" s="2"/>
      <c r="G57" s="2"/>
      <c r="H57" s="3"/>
    </row>
    <row r="58" spans="1:8" ht="15.75" customHeight="1">
      <c r="A58" s="1"/>
      <c r="B58" s="2"/>
      <c r="C58" s="2"/>
      <c r="D58" s="2"/>
      <c r="E58" s="2"/>
      <c r="F58" s="2"/>
      <c r="G58" s="2"/>
      <c r="H58" s="3"/>
    </row>
    <row r="59" spans="1:8" ht="15.75" customHeight="1">
      <c r="A59" s="1"/>
      <c r="B59" s="2"/>
      <c r="C59" s="2"/>
      <c r="D59" s="2"/>
      <c r="E59" s="2"/>
      <c r="F59" s="2"/>
      <c r="G59" s="2"/>
      <c r="H59" s="3"/>
    </row>
    <row r="60" spans="1:8" ht="15.75" customHeight="1">
      <c r="A60" s="1"/>
      <c r="B60" s="2"/>
      <c r="C60" s="2"/>
      <c r="D60" s="2"/>
      <c r="E60" s="2"/>
      <c r="F60" s="2"/>
      <c r="G60" s="2"/>
      <c r="H60" s="3"/>
    </row>
    <row r="61" spans="1:8" ht="15.75" customHeight="1">
      <c r="A61" s="1"/>
      <c r="B61" s="2"/>
      <c r="C61" s="2"/>
      <c r="D61" s="2"/>
      <c r="E61" s="2"/>
      <c r="F61" s="2"/>
      <c r="G61" s="2"/>
      <c r="H61" s="3"/>
    </row>
    <row r="62" spans="1:8" ht="15.75" customHeight="1">
      <c r="A62" s="1"/>
      <c r="B62" s="2"/>
      <c r="C62" s="2"/>
      <c r="D62" s="2"/>
      <c r="E62" s="2"/>
      <c r="F62" s="2"/>
      <c r="G62" s="2"/>
      <c r="H62" s="3"/>
    </row>
    <row r="63" spans="1:8" ht="15.75" customHeight="1">
      <c r="A63" s="1"/>
      <c r="B63" s="2"/>
      <c r="C63" s="2"/>
      <c r="D63" s="2"/>
      <c r="E63" s="2"/>
      <c r="F63" s="2"/>
      <c r="G63" s="2"/>
      <c r="H63" s="3"/>
    </row>
    <row r="64" spans="1:8" ht="15.75" customHeight="1">
      <c r="A64" s="1"/>
      <c r="B64" s="2"/>
      <c r="C64" s="2"/>
      <c r="D64" s="2"/>
      <c r="E64" s="2"/>
      <c r="F64" s="2"/>
      <c r="G64" s="2"/>
      <c r="H64" s="3"/>
    </row>
    <row r="65" spans="1:8" ht="15.75" customHeight="1">
      <c r="A65" s="1"/>
      <c r="B65" s="2"/>
      <c r="C65" s="2"/>
      <c r="D65" s="2"/>
      <c r="E65" s="2"/>
      <c r="F65" s="2"/>
      <c r="G65" s="2"/>
      <c r="H65" s="3"/>
    </row>
    <row r="66" spans="1:8" ht="15.75" customHeight="1">
      <c r="A66" s="1"/>
      <c r="B66" s="2"/>
      <c r="C66" s="2"/>
      <c r="D66" s="2"/>
      <c r="E66" s="2"/>
      <c r="F66" s="2"/>
      <c r="G66" s="2"/>
      <c r="H66" s="3"/>
    </row>
    <row r="67" spans="1:8" ht="15.75" customHeight="1">
      <c r="A67" s="1"/>
      <c r="B67" s="2"/>
      <c r="C67" s="2"/>
      <c r="D67" s="2"/>
      <c r="E67" s="2"/>
      <c r="F67" s="2"/>
      <c r="G67" s="2"/>
      <c r="H67" s="3"/>
    </row>
    <row r="68" spans="1:8" ht="15.75" customHeight="1">
      <c r="A68" s="1"/>
      <c r="B68" s="2"/>
      <c r="C68" s="2"/>
      <c r="D68" s="2"/>
      <c r="E68" s="2"/>
      <c r="F68" s="2"/>
      <c r="G68" s="2"/>
      <c r="H68" s="3"/>
    </row>
    <row r="69" spans="1:8" ht="15.75" customHeight="1">
      <c r="A69" s="1"/>
      <c r="B69" s="2"/>
      <c r="C69" s="2"/>
      <c r="D69" s="2"/>
      <c r="E69" s="2"/>
      <c r="F69" s="2"/>
      <c r="G69" s="2"/>
      <c r="H69" s="3"/>
    </row>
    <row r="70" spans="1:8" ht="15.75" customHeight="1">
      <c r="A70" s="1"/>
      <c r="B70" s="2"/>
      <c r="C70" s="2"/>
      <c r="D70" s="2"/>
      <c r="E70" s="2"/>
      <c r="F70" s="2"/>
      <c r="G70" s="2"/>
      <c r="H70" s="3"/>
    </row>
    <row r="71" spans="1:8" ht="15.75" customHeight="1">
      <c r="A71" s="1"/>
      <c r="B71" s="2"/>
      <c r="C71" s="2"/>
      <c r="D71" s="2"/>
      <c r="E71" s="2"/>
      <c r="F71" s="2"/>
      <c r="G71" s="2"/>
      <c r="H71" s="3"/>
    </row>
    <row r="72" spans="1:8" ht="15.75" customHeight="1">
      <c r="A72" s="1"/>
      <c r="B72" s="2"/>
      <c r="C72" s="2"/>
      <c r="D72" s="2"/>
      <c r="E72" s="2"/>
      <c r="F72" s="2"/>
      <c r="G72" s="2"/>
      <c r="H72" s="3"/>
    </row>
    <row r="73" spans="1:8" ht="15.75" customHeight="1">
      <c r="A73" s="1"/>
      <c r="B73" s="2"/>
      <c r="C73" s="2"/>
      <c r="D73" s="2"/>
      <c r="E73" s="2"/>
      <c r="F73" s="2"/>
      <c r="G73" s="2"/>
      <c r="H73" s="3"/>
    </row>
    <row r="74" spans="1:8" ht="15.75" customHeight="1">
      <c r="A74" s="1"/>
      <c r="B74" s="2"/>
      <c r="C74" s="2"/>
      <c r="D74" s="2"/>
      <c r="E74" s="2"/>
      <c r="F74" s="2"/>
      <c r="G74" s="2"/>
      <c r="H74" s="3"/>
    </row>
    <row r="75" spans="1:8" ht="15.75" customHeight="1">
      <c r="A75" s="1"/>
      <c r="B75" s="2"/>
      <c r="C75" s="2"/>
      <c r="D75" s="2"/>
      <c r="E75" s="2"/>
      <c r="F75" s="2"/>
      <c r="G75" s="2"/>
      <c r="H75" s="3"/>
    </row>
    <row r="76" spans="1:8" ht="15.75" customHeight="1">
      <c r="A76" s="1"/>
      <c r="B76" s="2"/>
      <c r="C76" s="2"/>
      <c r="D76" s="2"/>
      <c r="E76" s="2"/>
      <c r="F76" s="2"/>
      <c r="G76" s="2"/>
      <c r="H76" s="3"/>
    </row>
    <row r="77" spans="1:8" ht="15.75" customHeight="1">
      <c r="A77" s="1"/>
      <c r="B77" s="2"/>
      <c r="C77" s="2"/>
      <c r="D77" s="2"/>
      <c r="E77" s="2"/>
      <c r="F77" s="2"/>
      <c r="G77" s="2"/>
      <c r="H77" s="3"/>
    </row>
    <row r="78" spans="1:8" ht="15.75" customHeight="1">
      <c r="A78" s="1"/>
      <c r="B78" s="2"/>
      <c r="C78" s="2"/>
      <c r="D78" s="2"/>
      <c r="E78" s="2"/>
      <c r="F78" s="2"/>
      <c r="G78" s="2"/>
      <c r="H78" s="3"/>
    </row>
    <row r="79" spans="1:8" ht="15.75" customHeight="1">
      <c r="A79" s="1"/>
      <c r="B79" s="2"/>
      <c r="C79" s="2"/>
      <c r="D79" s="2"/>
      <c r="E79" s="2"/>
      <c r="F79" s="2"/>
      <c r="G79" s="2"/>
      <c r="H79" s="3"/>
    </row>
    <row r="80" spans="1:8" ht="15.75" customHeight="1">
      <c r="A80" s="1"/>
      <c r="B80" s="2"/>
      <c r="C80" s="2"/>
      <c r="D80" s="2"/>
      <c r="E80" s="2"/>
      <c r="F80" s="2"/>
      <c r="G80" s="2"/>
      <c r="H80" s="3"/>
    </row>
    <row r="81" spans="1:8" ht="15.75" customHeight="1">
      <c r="A81" s="1"/>
      <c r="B81" s="2"/>
      <c r="C81" s="2"/>
      <c r="D81" s="2"/>
      <c r="E81" s="2"/>
      <c r="F81" s="2"/>
      <c r="G81" s="2"/>
      <c r="H81" s="3"/>
    </row>
    <row r="82" spans="1:8" ht="15.75" customHeight="1">
      <c r="A82" s="1"/>
      <c r="B82" s="2"/>
      <c r="C82" s="2"/>
      <c r="D82" s="2"/>
      <c r="E82" s="2"/>
      <c r="F82" s="2"/>
      <c r="G82" s="2"/>
      <c r="H82" s="3"/>
    </row>
    <row r="83" spans="1:8" ht="15.75" customHeight="1">
      <c r="A83" s="1"/>
      <c r="B83" s="2"/>
      <c r="C83" s="2"/>
      <c r="D83" s="2"/>
      <c r="E83" s="2"/>
      <c r="F83" s="2"/>
      <c r="G83" s="2"/>
      <c r="H83" s="3"/>
    </row>
    <row r="84" spans="1:8" ht="15.75" customHeight="1">
      <c r="A84" s="1"/>
      <c r="B84" s="2"/>
      <c r="C84" s="2"/>
      <c r="D84" s="2"/>
      <c r="E84" s="2"/>
      <c r="F84" s="2"/>
      <c r="G84" s="2"/>
      <c r="H84" s="3"/>
    </row>
    <row r="85" spans="1:8" ht="15.75" customHeight="1">
      <c r="A85" s="1"/>
      <c r="B85" s="2"/>
      <c r="C85" s="2"/>
      <c r="D85" s="2"/>
      <c r="E85" s="2"/>
      <c r="F85" s="2"/>
      <c r="G85" s="2"/>
      <c r="H85" s="3"/>
    </row>
    <row r="86" spans="1:8" ht="15.75" customHeight="1">
      <c r="A86" s="1"/>
      <c r="B86" s="2"/>
      <c r="C86" s="2"/>
      <c r="D86" s="2"/>
      <c r="E86" s="2"/>
      <c r="F86" s="2"/>
      <c r="G86" s="2"/>
      <c r="H86" s="3"/>
    </row>
    <row r="87" spans="1:8" ht="15.75" customHeight="1">
      <c r="A87" s="1"/>
      <c r="B87" s="2"/>
      <c r="C87" s="2"/>
      <c r="D87" s="2"/>
      <c r="E87" s="2"/>
      <c r="F87" s="2"/>
      <c r="G87" s="2"/>
      <c r="H87" s="3"/>
    </row>
    <row r="88" spans="1:8" ht="15.75" customHeight="1">
      <c r="A88" s="1"/>
      <c r="B88" s="2"/>
      <c r="C88" s="2"/>
      <c r="D88" s="2"/>
      <c r="E88" s="2"/>
      <c r="F88" s="2"/>
      <c r="G88" s="2"/>
      <c r="H88" s="3"/>
    </row>
    <row r="89" spans="1:8" ht="15.75" customHeight="1">
      <c r="A89" s="1"/>
      <c r="B89" s="2"/>
      <c r="C89" s="2"/>
      <c r="D89" s="2"/>
      <c r="E89" s="2"/>
      <c r="F89" s="2"/>
      <c r="G89" s="2"/>
      <c r="H89" s="3"/>
    </row>
    <row r="90" spans="1:8" ht="15.75" customHeight="1">
      <c r="A90" s="1"/>
      <c r="B90" s="2"/>
      <c r="C90" s="2"/>
      <c r="D90" s="2"/>
      <c r="E90" s="2"/>
      <c r="F90" s="2"/>
      <c r="G90" s="2"/>
      <c r="H90" s="3"/>
    </row>
    <row r="91" spans="1:8" ht="15.75" customHeight="1">
      <c r="A91" s="1"/>
      <c r="B91" s="2"/>
      <c r="C91" s="2"/>
      <c r="D91" s="2"/>
      <c r="E91" s="2"/>
      <c r="F91" s="2"/>
      <c r="G91" s="2"/>
      <c r="H91" s="3"/>
    </row>
    <row r="92" spans="1:8" ht="15.75" customHeight="1">
      <c r="A92" s="1"/>
      <c r="B92" s="2"/>
      <c r="C92" s="2"/>
      <c r="D92" s="2"/>
      <c r="E92" s="2"/>
      <c r="F92" s="2"/>
      <c r="G92" s="2"/>
      <c r="H92" s="3"/>
    </row>
    <row r="93" spans="1:8" ht="15.75" customHeight="1">
      <c r="A93" s="1"/>
      <c r="B93" s="2"/>
      <c r="C93" s="2"/>
      <c r="D93" s="2"/>
      <c r="E93" s="2"/>
      <c r="F93" s="2"/>
      <c r="G93" s="2"/>
      <c r="H93" s="3"/>
    </row>
    <row r="94" spans="1:8" ht="15.75" customHeight="1">
      <c r="A94" s="1"/>
      <c r="B94" s="2"/>
      <c r="C94" s="2"/>
      <c r="D94" s="2"/>
      <c r="E94" s="2"/>
      <c r="F94" s="2"/>
      <c r="G94" s="2"/>
      <c r="H94" s="3"/>
    </row>
    <row r="95" spans="1:8" ht="15.75" customHeight="1">
      <c r="A95" s="1"/>
      <c r="B95" s="2"/>
      <c r="C95" s="2"/>
      <c r="D95" s="2"/>
      <c r="E95" s="2"/>
      <c r="F95" s="2"/>
      <c r="G95" s="2"/>
      <c r="H95" s="3"/>
    </row>
    <row r="96" spans="1:8" ht="15.75" customHeight="1">
      <c r="A96" s="1"/>
      <c r="B96" s="2"/>
      <c r="C96" s="2"/>
      <c r="D96" s="2"/>
      <c r="E96" s="2"/>
      <c r="F96" s="2"/>
      <c r="G96" s="2"/>
      <c r="H96" s="3"/>
    </row>
    <row r="97" spans="1:8" ht="15.75" customHeight="1">
      <c r="A97" s="1"/>
      <c r="B97" s="2"/>
      <c r="C97" s="2"/>
      <c r="D97" s="2"/>
      <c r="E97" s="2"/>
      <c r="F97" s="2"/>
      <c r="G97" s="2"/>
      <c r="H97" s="3"/>
    </row>
    <row r="98" spans="1:8" ht="15.75" customHeight="1">
      <c r="A98" s="1"/>
      <c r="B98" s="2"/>
      <c r="C98" s="2"/>
      <c r="D98" s="2"/>
      <c r="E98" s="2"/>
      <c r="F98" s="2"/>
      <c r="G98" s="2"/>
      <c r="H98" s="3"/>
    </row>
    <row r="99" spans="1:8" ht="15.75" customHeight="1">
      <c r="A99" s="1"/>
      <c r="B99" s="2"/>
      <c r="C99" s="2"/>
      <c r="D99" s="2"/>
      <c r="E99" s="2"/>
      <c r="F99" s="2"/>
      <c r="G99" s="2"/>
      <c r="H99" s="3"/>
    </row>
    <row r="100" spans="1:8" ht="15.75" customHeight="1">
      <c r="A100" s="1"/>
      <c r="B100" s="2"/>
      <c r="C100" s="2"/>
      <c r="D100" s="2"/>
      <c r="E100" s="2"/>
      <c r="F100" s="2"/>
      <c r="G100" s="2"/>
      <c r="H100" s="3"/>
    </row>
    <row r="101" spans="1:8" ht="15.75" customHeight="1">
      <c r="A101" s="1"/>
      <c r="B101" s="2"/>
      <c r="C101" s="2"/>
      <c r="D101" s="2"/>
      <c r="E101" s="2"/>
      <c r="F101" s="2"/>
      <c r="G101" s="2"/>
      <c r="H101" s="3"/>
    </row>
    <row r="102" spans="1:8" ht="15.75" customHeight="1">
      <c r="A102" s="1"/>
      <c r="B102" s="2"/>
      <c r="C102" s="2"/>
      <c r="D102" s="2"/>
      <c r="E102" s="2"/>
      <c r="F102" s="2"/>
      <c r="G102" s="2"/>
      <c r="H102" s="3"/>
    </row>
    <row r="103" spans="1:8" ht="15.75" customHeight="1">
      <c r="A103" s="1"/>
      <c r="B103" s="2"/>
      <c r="C103" s="2"/>
      <c r="D103" s="2"/>
      <c r="E103" s="2"/>
      <c r="F103" s="2"/>
      <c r="G103" s="2"/>
      <c r="H103" s="3"/>
    </row>
    <row r="104" spans="1:8" ht="15.75" customHeight="1">
      <c r="A104" s="1"/>
      <c r="B104" s="2"/>
      <c r="C104" s="2"/>
      <c r="D104" s="2"/>
      <c r="E104" s="2"/>
      <c r="F104" s="2"/>
      <c r="G104" s="2"/>
      <c r="H104" s="3"/>
    </row>
    <row r="105" spans="1:8" ht="15.75" customHeight="1">
      <c r="A105" s="1"/>
      <c r="B105" s="2"/>
      <c r="C105" s="2"/>
      <c r="D105" s="2"/>
      <c r="E105" s="2"/>
      <c r="F105" s="2"/>
      <c r="G105" s="2"/>
      <c r="H105" s="3"/>
    </row>
    <row r="106" spans="1:8" ht="15.75" customHeight="1">
      <c r="A106" s="1"/>
      <c r="B106" s="2"/>
      <c r="C106" s="2"/>
      <c r="D106" s="2"/>
      <c r="E106" s="2"/>
      <c r="F106" s="2"/>
      <c r="G106" s="2"/>
      <c r="H106" s="3"/>
    </row>
    <row r="107" spans="1:8" ht="15.75" customHeight="1">
      <c r="A107" s="1"/>
      <c r="B107" s="2"/>
      <c r="C107" s="2"/>
      <c r="D107" s="2"/>
      <c r="E107" s="2"/>
      <c r="F107" s="2"/>
      <c r="G107" s="2"/>
      <c r="H107" s="3"/>
    </row>
    <row r="108" spans="1:8" ht="15.75" customHeight="1">
      <c r="A108" s="1"/>
      <c r="B108" s="2"/>
      <c r="C108" s="2"/>
      <c r="D108" s="2"/>
      <c r="E108" s="2"/>
      <c r="F108" s="2"/>
      <c r="G108" s="2"/>
      <c r="H108" s="3"/>
    </row>
    <row r="109" spans="1:8" ht="15.75" customHeight="1">
      <c r="A109" s="1"/>
      <c r="B109" s="2"/>
      <c r="C109" s="2"/>
      <c r="D109" s="2"/>
      <c r="E109" s="2"/>
      <c r="F109" s="2"/>
      <c r="G109" s="2"/>
      <c r="H109" s="3"/>
    </row>
    <row r="110" spans="1:8" ht="15.75" customHeight="1">
      <c r="A110" s="1"/>
      <c r="B110" s="2"/>
      <c r="C110" s="2"/>
      <c r="D110" s="2"/>
      <c r="E110" s="2"/>
      <c r="F110" s="2"/>
      <c r="G110" s="2"/>
      <c r="H110" s="3"/>
    </row>
    <row r="111" spans="1:8" ht="15.75" customHeight="1">
      <c r="A111" s="1"/>
      <c r="B111" s="2"/>
      <c r="C111" s="2"/>
      <c r="D111" s="2"/>
      <c r="E111" s="2"/>
      <c r="F111" s="2"/>
      <c r="G111" s="2"/>
      <c r="H111" s="3"/>
    </row>
    <row r="112" spans="1:8" ht="15.75" customHeight="1">
      <c r="A112" s="1"/>
      <c r="B112" s="2"/>
      <c r="C112" s="2"/>
      <c r="D112" s="2"/>
      <c r="E112" s="2"/>
      <c r="F112" s="2"/>
      <c r="G112" s="2"/>
      <c r="H112" s="3"/>
    </row>
    <row r="113" spans="1:8" ht="15.75" customHeight="1">
      <c r="A113" s="1"/>
      <c r="B113" s="2"/>
      <c r="C113" s="2"/>
      <c r="D113" s="2"/>
      <c r="E113" s="2"/>
      <c r="F113" s="2"/>
      <c r="G113" s="2"/>
      <c r="H113" s="3"/>
    </row>
    <row r="114" spans="1:8" ht="15.75" customHeight="1">
      <c r="A114" s="1"/>
      <c r="B114" s="2"/>
      <c r="C114" s="2"/>
      <c r="D114" s="2"/>
      <c r="E114" s="2"/>
      <c r="F114" s="2"/>
      <c r="G114" s="2"/>
      <c r="H114" s="3"/>
    </row>
    <row r="115" spans="1:8" ht="15.75" customHeight="1">
      <c r="A115" s="1"/>
      <c r="B115" s="2"/>
      <c r="C115" s="2"/>
      <c r="D115" s="2"/>
      <c r="E115" s="2"/>
      <c r="F115" s="2"/>
      <c r="G115" s="2"/>
      <c r="H115" s="3"/>
    </row>
    <row r="116" spans="1:8" ht="15.75" customHeight="1">
      <c r="A116" s="1"/>
      <c r="B116" s="2"/>
      <c r="C116" s="2"/>
      <c r="D116" s="2"/>
      <c r="E116" s="2"/>
      <c r="F116" s="2"/>
      <c r="G116" s="2"/>
      <c r="H116" s="3"/>
    </row>
    <row r="117" spans="1:8" ht="15.75" customHeight="1">
      <c r="A117" s="1"/>
      <c r="B117" s="2"/>
      <c r="C117" s="2"/>
      <c r="D117" s="2"/>
      <c r="E117" s="2"/>
      <c r="F117" s="2"/>
      <c r="G117" s="2"/>
      <c r="H117" s="3"/>
    </row>
    <row r="118" spans="1:8" ht="15.75" customHeight="1">
      <c r="A118" s="1"/>
      <c r="B118" s="2"/>
      <c r="C118" s="2"/>
      <c r="D118" s="2"/>
      <c r="E118" s="2"/>
      <c r="F118" s="2"/>
      <c r="G118" s="2"/>
      <c r="H118" s="3"/>
    </row>
    <row r="119" spans="1:8" ht="15.75" customHeight="1">
      <c r="A119" s="1"/>
      <c r="B119" s="2"/>
      <c r="C119" s="2"/>
      <c r="D119" s="2"/>
      <c r="E119" s="2"/>
      <c r="F119" s="2"/>
      <c r="G119" s="2"/>
      <c r="H119" s="3"/>
    </row>
    <row r="120" spans="1:8" ht="15.75" customHeight="1">
      <c r="A120" s="1"/>
      <c r="B120" s="2"/>
      <c r="C120" s="2"/>
      <c r="D120" s="2"/>
      <c r="E120" s="2"/>
      <c r="F120" s="2"/>
      <c r="G120" s="2"/>
      <c r="H120" s="3"/>
    </row>
    <row r="121" spans="1:8" ht="15.75" customHeight="1">
      <c r="A121" s="1"/>
      <c r="B121" s="2"/>
      <c r="C121" s="2"/>
      <c r="D121" s="2"/>
      <c r="E121" s="2"/>
      <c r="F121" s="2"/>
      <c r="G121" s="2"/>
      <c r="H121" s="3"/>
    </row>
    <row r="122" spans="1:8" ht="15.75" customHeight="1">
      <c r="A122" s="1"/>
      <c r="B122" s="2"/>
      <c r="C122" s="2"/>
      <c r="D122" s="2"/>
      <c r="E122" s="2"/>
      <c r="F122" s="2"/>
      <c r="G122" s="2"/>
      <c r="H122" s="3"/>
    </row>
    <row r="123" spans="1:8" ht="15.75" customHeight="1">
      <c r="A123" s="1"/>
      <c r="B123" s="2"/>
      <c r="C123" s="2"/>
      <c r="D123" s="2"/>
      <c r="E123" s="2"/>
      <c r="F123" s="2"/>
      <c r="G123" s="2"/>
      <c r="H123" s="3"/>
    </row>
    <row r="124" spans="1:8" ht="15.75" customHeight="1">
      <c r="A124" s="1"/>
      <c r="B124" s="2"/>
      <c r="C124" s="2"/>
      <c r="D124" s="2"/>
      <c r="E124" s="2"/>
      <c r="F124" s="2"/>
      <c r="G124" s="2"/>
      <c r="H124" s="3"/>
    </row>
    <row r="125" spans="1:8" ht="15.75" customHeight="1">
      <c r="A125" s="1"/>
      <c r="B125" s="2"/>
      <c r="C125" s="2"/>
      <c r="D125" s="2"/>
      <c r="E125" s="2"/>
      <c r="F125" s="2"/>
      <c r="G125" s="2"/>
      <c r="H125" s="3"/>
    </row>
    <row r="126" spans="1:8" ht="15.75" customHeight="1">
      <c r="A126" s="1"/>
      <c r="B126" s="2"/>
      <c r="C126" s="2"/>
      <c r="D126" s="2"/>
      <c r="E126" s="2"/>
      <c r="F126" s="2"/>
      <c r="G126" s="2"/>
      <c r="H126" s="3"/>
    </row>
    <row r="127" spans="1:8" ht="15.75" customHeight="1">
      <c r="A127" s="1"/>
      <c r="B127" s="2"/>
      <c r="C127" s="2"/>
      <c r="D127" s="2"/>
      <c r="E127" s="2"/>
      <c r="F127" s="2"/>
      <c r="G127" s="2"/>
      <c r="H127" s="3"/>
    </row>
    <row r="128" spans="1:8" ht="15.75" customHeight="1">
      <c r="A128" s="1"/>
      <c r="B128" s="2"/>
      <c r="C128" s="2"/>
      <c r="D128" s="2"/>
      <c r="E128" s="2"/>
      <c r="F128" s="2"/>
      <c r="G128" s="2"/>
      <c r="H128" s="3"/>
    </row>
    <row r="129" spans="1:8" ht="15.75" customHeight="1">
      <c r="A129" s="1"/>
      <c r="B129" s="2"/>
      <c r="C129" s="2"/>
      <c r="D129" s="2"/>
      <c r="E129" s="2"/>
      <c r="F129" s="2"/>
      <c r="G129" s="2"/>
      <c r="H129" s="3"/>
    </row>
    <row r="130" spans="1:8" ht="15.75" customHeight="1">
      <c r="A130" s="1"/>
      <c r="B130" s="2"/>
      <c r="C130" s="2"/>
      <c r="D130" s="2"/>
      <c r="E130" s="2"/>
      <c r="F130" s="2"/>
      <c r="G130" s="2"/>
      <c r="H130" s="3"/>
    </row>
    <row r="131" spans="1:8" ht="15.75" customHeight="1">
      <c r="A131" s="1"/>
      <c r="B131" s="2"/>
      <c r="C131" s="2"/>
      <c r="D131" s="2"/>
      <c r="E131" s="2"/>
      <c r="F131" s="2"/>
      <c r="G131" s="2"/>
      <c r="H131" s="3"/>
    </row>
    <row r="132" spans="1:8" ht="15.75" customHeight="1">
      <c r="A132" s="1"/>
      <c r="B132" s="2"/>
      <c r="C132" s="2"/>
      <c r="D132" s="2"/>
      <c r="E132" s="2"/>
      <c r="F132" s="2"/>
      <c r="G132" s="2"/>
      <c r="H132" s="3"/>
    </row>
    <row r="133" spans="1:8" ht="15.75" customHeight="1">
      <c r="A133" s="1"/>
      <c r="B133" s="2"/>
      <c r="C133" s="2"/>
      <c r="D133" s="2"/>
      <c r="E133" s="2"/>
      <c r="F133" s="2"/>
      <c r="G133" s="2"/>
      <c r="H133" s="3"/>
    </row>
    <row r="134" spans="1:8" ht="15.75" customHeight="1">
      <c r="A134" s="1"/>
      <c r="B134" s="2"/>
      <c r="C134" s="2"/>
      <c r="D134" s="2"/>
      <c r="E134" s="2"/>
      <c r="F134" s="2"/>
      <c r="G134" s="2"/>
      <c r="H134" s="3"/>
    </row>
    <row r="135" spans="1:8" ht="15.75" customHeight="1">
      <c r="A135" s="1"/>
      <c r="B135" s="2"/>
      <c r="C135" s="2"/>
      <c r="D135" s="2"/>
      <c r="E135" s="2"/>
      <c r="F135" s="2"/>
      <c r="G135" s="2"/>
      <c r="H135" s="3"/>
    </row>
    <row r="136" spans="1:8" ht="15.75" customHeight="1">
      <c r="A136" s="1"/>
      <c r="B136" s="2"/>
      <c r="C136" s="2"/>
      <c r="D136" s="2"/>
      <c r="E136" s="2"/>
      <c r="F136" s="2"/>
      <c r="G136" s="2"/>
      <c r="H136" s="3"/>
    </row>
    <row r="137" spans="1:8" ht="15.75" customHeight="1">
      <c r="A137" s="1"/>
      <c r="B137" s="2"/>
      <c r="C137" s="2"/>
      <c r="D137" s="2"/>
      <c r="E137" s="2"/>
      <c r="F137" s="2"/>
      <c r="G137" s="2"/>
      <c r="H137" s="3"/>
    </row>
    <row r="138" spans="1:8" ht="15.75" customHeight="1">
      <c r="A138" s="1"/>
      <c r="B138" s="2"/>
      <c r="C138" s="2"/>
      <c r="D138" s="2"/>
      <c r="E138" s="2"/>
      <c r="F138" s="2"/>
      <c r="G138" s="2"/>
      <c r="H138" s="3"/>
    </row>
    <row r="139" spans="1:8" ht="15.75" customHeight="1">
      <c r="A139" s="1"/>
      <c r="B139" s="2"/>
      <c r="C139" s="2"/>
      <c r="D139" s="2"/>
      <c r="E139" s="2"/>
      <c r="F139" s="2"/>
      <c r="G139" s="2"/>
      <c r="H139" s="3"/>
    </row>
    <row r="140" spans="1:8" ht="15.75" customHeight="1">
      <c r="A140" s="1"/>
      <c r="B140" s="2"/>
      <c r="C140" s="2"/>
      <c r="D140" s="2"/>
      <c r="E140" s="2"/>
      <c r="F140" s="2"/>
      <c r="G140" s="2"/>
      <c r="H140" s="3"/>
    </row>
    <row r="141" spans="1:8" ht="15.75" customHeight="1">
      <c r="A141" s="1"/>
      <c r="B141" s="2"/>
      <c r="C141" s="2"/>
      <c r="D141" s="2"/>
      <c r="E141" s="2"/>
      <c r="F141" s="2"/>
      <c r="G141" s="2"/>
      <c r="H141" s="3"/>
    </row>
    <row r="142" spans="1:8" ht="15.75" customHeight="1">
      <c r="A142" s="1"/>
      <c r="B142" s="2"/>
      <c r="C142" s="2"/>
      <c r="D142" s="2"/>
      <c r="E142" s="2"/>
      <c r="F142" s="2"/>
      <c r="G142" s="2"/>
      <c r="H142" s="3"/>
    </row>
    <row r="143" spans="1:8" ht="15.75" customHeight="1">
      <c r="A143" s="1"/>
      <c r="B143" s="2"/>
      <c r="C143" s="2"/>
      <c r="D143" s="2"/>
      <c r="E143" s="2"/>
      <c r="F143" s="2"/>
      <c r="G143" s="2"/>
      <c r="H143" s="3"/>
    </row>
    <row r="144" spans="1:8" ht="15.75" customHeight="1">
      <c r="A144" s="1"/>
      <c r="B144" s="2"/>
      <c r="C144" s="2"/>
      <c r="D144" s="2"/>
      <c r="E144" s="2"/>
      <c r="F144" s="2"/>
      <c r="G144" s="2"/>
      <c r="H144" s="3"/>
    </row>
    <row r="145" spans="1:8" ht="15.75" customHeight="1">
      <c r="A145" s="1"/>
      <c r="B145" s="2"/>
      <c r="C145" s="2"/>
      <c r="D145" s="2"/>
      <c r="E145" s="2"/>
      <c r="F145" s="2"/>
      <c r="G145" s="2"/>
      <c r="H145" s="3"/>
    </row>
    <row r="146" spans="1:8" ht="15.75" customHeight="1">
      <c r="A146" s="1"/>
      <c r="B146" s="2"/>
      <c r="C146" s="2"/>
      <c r="D146" s="2"/>
      <c r="E146" s="2"/>
      <c r="F146" s="2"/>
      <c r="G146" s="2"/>
      <c r="H146" s="3"/>
    </row>
    <row r="147" spans="1:8" ht="15.75" customHeight="1">
      <c r="A147" s="1"/>
      <c r="B147" s="2"/>
      <c r="C147" s="2"/>
      <c r="D147" s="2"/>
      <c r="E147" s="2"/>
      <c r="F147" s="2"/>
      <c r="G147" s="2"/>
      <c r="H147" s="3"/>
    </row>
    <row r="148" spans="1:8" ht="15.75" customHeight="1">
      <c r="A148" s="1"/>
      <c r="B148" s="2"/>
      <c r="C148" s="2"/>
      <c r="D148" s="2"/>
      <c r="E148" s="2"/>
      <c r="F148" s="2"/>
      <c r="G148" s="2"/>
      <c r="H148" s="3"/>
    </row>
    <row r="149" spans="1:8" ht="15.75" customHeight="1">
      <c r="A149" s="1"/>
      <c r="B149" s="2"/>
      <c r="C149" s="2"/>
      <c r="D149" s="2"/>
      <c r="E149" s="2"/>
      <c r="F149" s="2"/>
      <c r="G149" s="2"/>
      <c r="H149" s="3"/>
    </row>
    <row r="150" spans="1:8" ht="15.75" customHeight="1">
      <c r="A150" s="1"/>
      <c r="B150" s="2"/>
      <c r="C150" s="2"/>
      <c r="D150" s="2"/>
      <c r="E150" s="2"/>
      <c r="F150" s="2"/>
      <c r="G150" s="2"/>
      <c r="H150" s="3"/>
    </row>
    <row r="151" spans="1:8" ht="15.75" customHeight="1">
      <c r="A151" s="1"/>
      <c r="B151" s="2"/>
      <c r="C151" s="2"/>
      <c r="D151" s="2"/>
      <c r="E151" s="2"/>
      <c r="F151" s="2"/>
      <c r="G151" s="2"/>
      <c r="H151" s="3"/>
    </row>
    <row r="152" spans="1:8" ht="15.75" customHeight="1">
      <c r="A152" s="1"/>
      <c r="B152" s="2"/>
      <c r="C152" s="2"/>
      <c r="D152" s="2"/>
      <c r="E152" s="2"/>
      <c r="F152" s="2"/>
      <c r="G152" s="2"/>
      <c r="H152" s="3"/>
    </row>
    <row r="153" spans="1:8" ht="15.75" customHeight="1">
      <c r="A153" s="1"/>
      <c r="B153" s="2"/>
      <c r="C153" s="2"/>
      <c r="D153" s="2"/>
      <c r="E153" s="2"/>
      <c r="F153" s="2"/>
      <c r="G153" s="2"/>
      <c r="H153" s="3"/>
    </row>
    <row r="154" spans="1:8" ht="15.75" customHeight="1">
      <c r="A154" s="1"/>
      <c r="B154" s="2"/>
      <c r="C154" s="2"/>
      <c r="D154" s="2"/>
      <c r="E154" s="2"/>
      <c r="F154" s="2"/>
      <c r="G154" s="2"/>
      <c r="H154" s="3"/>
    </row>
    <row r="155" spans="1:8" ht="15.75" customHeight="1">
      <c r="A155" s="1"/>
      <c r="B155" s="2"/>
      <c r="C155" s="2"/>
      <c r="D155" s="2"/>
      <c r="E155" s="2"/>
      <c r="F155" s="2"/>
      <c r="G155" s="2"/>
      <c r="H155" s="3"/>
    </row>
    <row r="156" spans="1:8" ht="15.75" customHeight="1">
      <c r="A156" s="1"/>
      <c r="B156" s="2"/>
      <c r="C156" s="2"/>
      <c r="D156" s="2"/>
      <c r="E156" s="2"/>
      <c r="F156" s="2"/>
      <c r="G156" s="2"/>
      <c r="H156" s="3"/>
    </row>
    <row r="157" spans="1:8" ht="15.75" customHeight="1">
      <c r="A157" s="1"/>
      <c r="B157" s="2"/>
      <c r="C157" s="2"/>
      <c r="D157" s="2"/>
      <c r="E157" s="2"/>
      <c r="F157" s="2"/>
      <c r="G157" s="2"/>
      <c r="H157" s="3"/>
    </row>
    <row r="158" spans="1:8" ht="15.75" customHeight="1">
      <c r="A158" s="1"/>
      <c r="B158" s="2"/>
      <c r="C158" s="2"/>
      <c r="D158" s="2"/>
      <c r="E158" s="2"/>
      <c r="F158" s="2"/>
      <c r="G158" s="2"/>
      <c r="H158" s="3"/>
    </row>
    <row r="159" spans="1:8" ht="15.75" customHeight="1">
      <c r="A159" s="1"/>
      <c r="B159" s="2"/>
      <c r="C159" s="2"/>
      <c r="D159" s="2"/>
      <c r="E159" s="2"/>
      <c r="F159" s="2"/>
      <c r="G159" s="2"/>
      <c r="H159" s="3"/>
    </row>
    <row r="160" spans="1:8" ht="15.75" customHeight="1">
      <c r="A160" s="1"/>
      <c r="B160" s="2"/>
      <c r="C160" s="2"/>
      <c r="D160" s="2"/>
      <c r="E160" s="2"/>
      <c r="F160" s="2"/>
      <c r="G160" s="2"/>
      <c r="H160" s="3"/>
    </row>
    <row r="161" spans="1:8" ht="15.75" customHeight="1">
      <c r="A161" s="1"/>
      <c r="B161" s="2"/>
      <c r="C161" s="2"/>
      <c r="D161" s="2"/>
      <c r="E161" s="2"/>
      <c r="F161" s="2"/>
      <c r="G161" s="2"/>
      <c r="H161" s="3"/>
    </row>
    <row r="162" spans="1:8" ht="15.75" customHeight="1">
      <c r="A162" s="1"/>
      <c r="B162" s="2"/>
      <c r="C162" s="2"/>
      <c r="D162" s="2"/>
      <c r="E162" s="2"/>
      <c r="F162" s="2"/>
      <c r="G162" s="2"/>
      <c r="H162" s="3"/>
    </row>
    <row r="163" spans="1:8" ht="15.75" customHeight="1">
      <c r="A163" s="1"/>
      <c r="B163" s="2"/>
      <c r="C163" s="2"/>
      <c r="D163" s="2"/>
      <c r="E163" s="2"/>
      <c r="F163" s="2"/>
      <c r="G163" s="2"/>
      <c r="H163" s="3"/>
    </row>
    <row r="164" spans="1:8" ht="15.75" customHeight="1">
      <c r="A164" s="1"/>
      <c r="B164" s="2"/>
      <c r="C164" s="2"/>
      <c r="D164" s="2"/>
      <c r="E164" s="2"/>
      <c r="F164" s="2"/>
      <c r="G164" s="2"/>
      <c r="H164" s="3"/>
    </row>
    <row r="165" spans="1:8" ht="15.75" customHeight="1">
      <c r="A165" s="1"/>
      <c r="B165" s="2"/>
      <c r="C165" s="2"/>
      <c r="D165" s="2"/>
      <c r="E165" s="2"/>
      <c r="F165" s="2"/>
      <c r="G165" s="2"/>
      <c r="H165" s="3"/>
    </row>
    <row r="166" spans="1:8" ht="15.75" customHeight="1">
      <c r="A166" s="1"/>
      <c r="B166" s="2"/>
      <c r="C166" s="2"/>
      <c r="D166" s="2"/>
      <c r="E166" s="2"/>
      <c r="F166" s="2"/>
      <c r="G166" s="2"/>
      <c r="H166" s="3"/>
    </row>
    <row r="167" spans="1:8" ht="15.75" customHeight="1">
      <c r="A167" s="1"/>
      <c r="B167" s="2"/>
      <c r="C167" s="2"/>
      <c r="D167" s="2"/>
      <c r="E167" s="2"/>
      <c r="F167" s="2"/>
      <c r="G167" s="2"/>
      <c r="H167" s="3"/>
    </row>
    <row r="168" spans="1:8" ht="15.75" customHeight="1">
      <c r="A168" s="1"/>
      <c r="B168" s="2"/>
      <c r="C168" s="2"/>
      <c r="D168" s="2"/>
      <c r="E168" s="2"/>
      <c r="F168" s="2"/>
      <c r="G168" s="2"/>
      <c r="H168" s="3"/>
    </row>
    <row r="169" spans="1:8" ht="15.75" customHeight="1">
      <c r="A169" s="1"/>
      <c r="B169" s="2"/>
      <c r="C169" s="2"/>
      <c r="D169" s="2"/>
      <c r="E169" s="2"/>
      <c r="F169" s="2"/>
      <c r="G169" s="2"/>
      <c r="H169" s="3"/>
    </row>
    <row r="170" spans="1:8" ht="15.75" customHeight="1">
      <c r="A170" s="1"/>
      <c r="B170" s="2"/>
      <c r="C170" s="2"/>
      <c r="D170" s="2"/>
      <c r="E170" s="2"/>
      <c r="F170" s="2"/>
      <c r="G170" s="2"/>
      <c r="H170" s="3"/>
    </row>
    <row r="171" spans="1:8" ht="15.75" customHeight="1">
      <c r="A171" s="1"/>
      <c r="B171" s="2"/>
      <c r="C171" s="2"/>
      <c r="D171" s="2"/>
      <c r="E171" s="2"/>
      <c r="F171" s="2"/>
      <c r="G171" s="2"/>
      <c r="H171" s="3"/>
    </row>
    <row r="172" spans="1:8" ht="15.75" customHeight="1">
      <c r="A172" s="1"/>
      <c r="B172" s="2"/>
      <c r="C172" s="2"/>
      <c r="D172" s="2"/>
      <c r="E172" s="2"/>
      <c r="F172" s="2"/>
      <c r="G172" s="2"/>
      <c r="H172" s="3"/>
    </row>
    <row r="173" spans="1:8" ht="15.75" customHeight="1">
      <c r="A173" s="1"/>
      <c r="B173" s="2"/>
      <c r="C173" s="2"/>
      <c r="D173" s="2"/>
      <c r="E173" s="2"/>
      <c r="F173" s="2"/>
      <c r="G173" s="2"/>
      <c r="H173" s="3"/>
    </row>
    <row r="174" spans="1:8" ht="15.75" customHeight="1">
      <c r="A174" s="1"/>
      <c r="B174" s="2"/>
      <c r="C174" s="2"/>
      <c r="D174" s="2"/>
      <c r="E174" s="2"/>
      <c r="F174" s="2"/>
      <c r="G174" s="2"/>
      <c r="H174" s="3"/>
    </row>
    <row r="175" spans="1:8" ht="15.75" customHeight="1">
      <c r="A175" s="1"/>
      <c r="B175" s="2"/>
      <c r="C175" s="2"/>
      <c r="D175" s="2"/>
      <c r="E175" s="2"/>
      <c r="F175" s="2"/>
      <c r="G175" s="2"/>
      <c r="H175" s="3"/>
    </row>
    <row r="176" spans="1:8" ht="15.75" customHeight="1">
      <c r="A176" s="1"/>
      <c r="B176" s="2"/>
      <c r="C176" s="2"/>
      <c r="D176" s="2"/>
      <c r="E176" s="2"/>
      <c r="F176" s="2"/>
      <c r="G176" s="2"/>
      <c r="H176" s="3"/>
    </row>
    <row r="177" spans="1:8" ht="15.75" customHeight="1">
      <c r="A177" s="1"/>
      <c r="B177" s="2"/>
      <c r="C177" s="2"/>
      <c r="D177" s="2"/>
      <c r="E177" s="2"/>
      <c r="F177" s="2"/>
      <c r="G177" s="2"/>
      <c r="H177" s="3"/>
    </row>
    <row r="178" spans="1:8" ht="15.75" customHeight="1">
      <c r="A178" s="1"/>
      <c r="B178" s="2"/>
      <c r="C178" s="2"/>
      <c r="D178" s="2"/>
      <c r="E178" s="2"/>
      <c r="F178" s="2"/>
      <c r="G178" s="2"/>
      <c r="H178" s="3"/>
    </row>
    <row r="179" spans="1:8" ht="15.75" customHeight="1">
      <c r="A179" s="1"/>
      <c r="B179" s="2"/>
      <c r="C179" s="2"/>
      <c r="D179" s="2"/>
      <c r="E179" s="2"/>
      <c r="F179" s="2"/>
      <c r="G179" s="2"/>
      <c r="H179" s="3"/>
    </row>
    <row r="180" spans="1:8" ht="15.75" customHeight="1">
      <c r="A180" s="1"/>
      <c r="B180" s="2"/>
      <c r="C180" s="2"/>
      <c r="D180" s="2"/>
      <c r="E180" s="2"/>
      <c r="F180" s="2"/>
      <c r="G180" s="2"/>
      <c r="H180" s="3"/>
    </row>
    <row r="181" spans="1:8" ht="15.75" customHeight="1">
      <c r="A181" s="1"/>
      <c r="B181" s="2"/>
      <c r="C181" s="2"/>
      <c r="D181" s="2"/>
      <c r="E181" s="2"/>
      <c r="F181" s="2"/>
      <c r="G181" s="2"/>
      <c r="H181" s="3"/>
    </row>
    <row r="182" spans="1:8" ht="15.75" customHeight="1">
      <c r="A182" s="1"/>
      <c r="B182" s="2"/>
      <c r="C182" s="2"/>
      <c r="D182" s="2"/>
      <c r="E182" s="2"/>
      <c r="F182" s="2"/>
      <c r="G182" s="2"/>
      <c r="H182" s="3"/>
    </row>
    <row r="183" spans="1:8" ht="15.75" customHeight="1">
      <c r="A183" s="1"/>
      <c r="B183" s="2"/>
      <c r="C183" s="2"/>
      <c r="D183" s="2"/>
      <c r="E183" s="2"/>
      <c r="F183" s="2"/>
      <c r="G183" s="2"/>
      <c r="H183" s="3"/>
    </row>
    <row r="184" spans="1:8" ht="15.75" customHeight="1">
      <c r="A184" s="1"/>
      <c r="B184" s="2"/>
      <c r="C184" s="2"/>
      <c r="D184" s="2"/>
      <c r="E184" s="2"/>
      <c r="F184" s="2"/>
      <c r="G184" s="2"/>
      <c r="H184" s="3"/>
    </row>
    <row r="185" spans="1:8" ht="15.75" customHeight="1">
      <c r="A185" s="1"/>
      <c r="B185" s="2"/>
      <c r="C185" s="2"/>
      <c r="D185" s="2"/>
      <c r="E185" s="2"/>
      <c r="F185" s="2"/>
      <c r="G185" s="2"/>
      <c r="H185" s="3"/>
    </row>
    <row r="186" spans="1:8" ht="15.75" customHeight="1">
      <c r="A186" s="1"/>
      <c r="B186" s="2"/>
      <c r="C186" s="2"/>
      <c r="D186" s="2"/>
      <c r="E186" s="2"/>
      <c r="F186" s="2"/>
      <c r="G186" s="2"/>
      <c r="H186" s="3"/>
    </row>
    <row r="187" spans="1:8" ht="15.75" customHeight="1">
      <c r="A187" s="1"/>
      <c r="B187" s="2"/>
      <c r="C187" s="2"/>
      <c r="D187" s="2"/>
      <c r="E187" s="2"/>
      <c r="F187" s="2"/>
      <c r="G187" s="2"/>
      <c r="H187" s="3"/>
    </row>
    <row r="188" spans="1:8" ht="15.75" customHeight="1">
      <c r="A188" s="1"/>
      <c r="B188" s="2"/>
      <c r="C188" s="2"/>
      <c r="D188" s="2"/>
      <c r="E188" s="2"/>
      <c r="F188" s="2"/>
      <c r="G188" s="2"/>
      <c r="H188" s="3"/>
    </row>
    <row r="189" spans="1:8" ht="15.75" customHeight="1">
      <c r="A189" s="1"/>
      <c r="B189" s="2"/>
      <c r="C189" s="2"/>
      <c r="D189" s="2"/>
      <c r="E189" s="2"/>
      <c r="F189" s="2"/>
      <c r="G189" s="2"/>
      <c r="H189" s="3"/>
    </row>
    <row r="190" spans="1:8" ht="15.75" customHeight="1">
      <c r="A190" s="1"/>
      <c r="B190" s="2"/>
      <c r="C190" s="2"/>
      <c r="D190" s="2"/>
      <c r="E190" s="2"/>
      <c r="F190" s="2"/>
      <c r="G190" s="2"/>
      <c r="H190" s="3"/>
    </row>
    <row r="191" spans="1:8" ht="15.75" customHeight="1">
      <c r="A191" s="1"/>
      <c r="B191" s="2"/>
      <c r="C191" s="2"/>
      <c r="D191" s="2"/>
      <c r="E191" s="2"/>
      <c r="F191" s="2"/>
      <c r="G191" s="2"/>
      <c r="H191" s="3"/>
    </row>
    <row r="192" spans="1:8" ht="15.75" customHeight="1">
      <c r="A192" s="1"/>
      <c r="B192" s="2"/>
      <c r="C192" s="2"/>
      <c r="D192" s="2"/>
      <c r="E192" s="2"/>
      <c r="F192" s="2"/>
      <c r="G192" s="2"/>
      <c r="H192" s="3"/>
    </row>
    <row r="193" spans="1:8" ht="15.75" customHeight="1">
      <c r="A193" s="1"/>
      <c r="B193" s="2"/>
      <c r="C193" s="2"/>
      <c r="D193" s="2"/>
      <c r="E193" s="2"/>
      <c r="F193" s="2"/>
      <c r="G193" s="2"/>
      <c r="H193" s="3"/>
    </row>
    <row r="194" spans="1:8" ht="15.75" customHeight="1">
      <c r="A194" s="1"/>
      <c r="B194" s="2"/>
      <c r="C194" s="2"/>
      <c r="D194" s="2"/>
      <c r="E194" s="2"/>
      <c r="F194" s="2"/>
      <c r="G194" s="2"/>
      <c r="H194" s="3"/>
    </row>
    <row r="195" spans="1:8" ht="15.75" customHeight="1">
      <c r="A195" s="1"/>
      <c r="B195" s="2"/>
      <c r="C195" s="2"/>
      <c r="D195" s="2"/>
      <c r="E195" s="2"/>
      <c r="F195" s="2"/>
      <c r="G195" s="2"/>
      <c r="H195" s="3"/>
    </row>
    <row r="196" spans="1:8" ht="15.75" customHeight="1">
      <c r="A196" s="1"/>
      <c r="B196" s="2"/>
      <c r="C196" s="2"/>
      <c r="D196" s="2"/>
      <c r="E196" s="2"/>
      <c r="F196" s="2"/>
      <c r="G196" s="2"/>
      <c r="H196" s="3"/>
    </row>
    <row r="197" spans="1:8" ht="15.75" customHeight="1">
      <c r="A197" s="1"/>
      <c r="B197" s="2"/>
      <c r="C197" s="2"/>
      <c r="D197" s="2"/>
      <c r="E197" s="2"/>
      <c r="F197" s="2"/>
      <c r="G197" s="2"/>
      <c r="H197" s="3"/>
    </row>
    <row r="198" spans="1:8" ht="15.75" customHeight="1">
      <c r="A198" s="1"/>
      <c r="B198" s="2"/>
      <c r="C198" s="2"/>
      <c r="D198" s="2"/>
      <c r="E198" s="2"/>
      <c r="F198" s="2"/>
      <c r="G198" s="2"/>
      <c r="H198" s="3"/>
    </row>
    <row r="199" spans="1:8" ht="15.75" customHeight="1">
      <c r="A199" s="1"/>
      <c r="B199" s="2"/>
      <c r="C199" s="2"/>
      <c r="D199" s="2"/>
      <c r="E199" s="2"/>
      <c r="F199" s="2"/>
      <c r="G199" s="2"/>
      <c r="H199" s="3"/>
    </row>
    <row r="200" spans="1:8" ht="15.75" customHeight="1">
      <c r="A200" s="1"/>
      <c r="B200" s="2"/>
      <c r="C200" s="2"/>
      <c r="D200" s="2"/>
      <c r="E200" s="2"/>
      <c r="F200" s="2"/>
      <c r="G200" s="2"/>
      <c r="H200" s="3"/>
    </row>
    <row r="201" spans="1:8" ht="15.75" customHeight="1">
      <c r="A201" s="1"/>
      <c r="B201" s="2"/>
      <c r="C201" s="2"/>
      <c r="D201" s="2"/>
      <c r="E201" s="2"/>
      <c r="F201" s="2"/>
      <c r="G201" s="2"/>
      <c r="H201" s="3"/>
    </row>
    <row r="202" spans="1:8" ht="15.75" customHeight="1">
      <c r="A202" s="1"/>
      <c r="B202" s="2"/>
      <c r="C202" s="2"/>
      <c r="D202" s="2"/>
      <c r="E202" s="2"/>
      <c r="F202" s="2"/>
      <c r="G202" s="2"/>
      <c r="H202" s="3"/>
    </row>
    <row r="203" spans="1:8" ht="15.75" customHeight="1">
      <c r="A203" s="1"/>
      <c r="B203" s="2"/>
      <c r="C203" s="2"/>
      <c r="D203" s="2"/>
      <c r="E203" s="2"/>
      <c r="F203" s="2"/>
      <c r="G203" s="2"/>
      <c r="H203" s="3"/>
    </row>
    <row r="204" spans="1:8" ht="15.75" customHeight="1">
      <c r="A204" s="1"/>
      <c r="B204" s="2"/>
      <c r="C204" s="2"/>
      <c r="D204" s="2"/>
      <c r="E204" s="2"/>
      <c r="F204" s="2"/>
      <c r="G204" s="2"/>
      <c r="H204" s="3"/>
    </row>
    <row r="205" spans="1:8" ht="15.75" customHeight="1">
      <c r="A205" s="1"/>
      <c r="B205" s="2"/>
      <c r="C205" s="2"/>
      <c r="D205" s="2"/>
      <c r="E205" s="2"/>
      <c r="F205" s="2"/>
      <c r="G205" s="2"/>
      <c r="H205" s="3"/>
    </row>
    <row r="206" spans="1:8" ht="15.75" customHeight="1">
      <c r="A206" s="1"/>
      <c r="B206" s="2"/>
      <c r="C206" s="2"/>
      <c r="D206" s="2"/>
      <c r="E206" s="2"/>
      <c r="F206" s="2"/>
      <c r="G206" s="2"/>
      <c r="H206" s="3"/>
    </row>
    <row r="207" spans="1:8" ht="15.75" customHeight="1">
      <c r="A207" s="1"/>
      <c r="B207" s="2"/>
      <c r="C207" s="2"/>
      <c r="D207" s="2"/>
      <c r="E207" s="2"/>
      <c r="F207" s="2"/>
      <c r="G207" s="2"/>
      <c r="H207" s="3"/>
    </row>
    <row r="208" spans="1:8" ht="15.75" customHeight="1">
      <c r="A208" s="1"/>
      <c r="B208" s="2"/>
      <c r="C208" s="2"/>
      <c r="D208" s="2"/>
      <c r="E208" s="2"/>
      <c r="F208" s="2"/>
      <c r="G208" s="2"/>
      <c r="H208" s="3"/>
    </row>
    <row r="209" spans="1:8" ht="15.75" customHeight="1">
      <c r="A209" s="1"/>
      <c r="B209" s="2"/>
      <c r="C209" s="2"/>
      <c r="D209" s="2"/>
      <c r="E209" s="2"/>
      <c r="F209" s="2"/>
      <c r="G209" s="2"/>
      <c r="H209" s="3"/>
    </row>
    <row r="210" spans="1:8" ht="15.75" customHeight="1">
      <c r="A210" s="1"/>
      <c r="B210" s="2"/>
      <c r="C210" s="2"/>
      <c r="D210" s="2"/>
      <c r="E210" s="2"/>
      <c r="F210" s="2"/>
      <c r="G210" s="2"/>
      <c r="H210" s="3"/>
    </row>
    <row r="211" spans="1:8" ht="15.75" customHeight="1">
      <c r="A211" s="1"/>
      <c r="B211" s="2"/>
      <c r="C211" s="2"/>
      <c r="D211" s="2"/>
      <c r="E211" s="2"/>
      <c r="F211" s="2"/>
      <c r="G211" s="2"/>
      <c r="H211" s="3"/>
    </row>
    <row r="212" spans="1:8" ht="15.75" customHeight="1">
      <c r="A212" s="1"/>
      <c r="B212" s="2"/>
      <c r="C212" s="2"/>
      <c r="D212" s="2"/>
      <c r="E212" s="2"/>
      <c r="F212" s="2"/>
      <c r="G212" s="2"/>
      <c r="H212" s="3"/>
    </row>
    <row r="213" spans="1:8" ht="15.75" customHeight="1">
      <c r="A213" s="1"/>
      <c r="B213" s="2"/>
      <c r="C213" s="2"/>
      <c r="D213" s="2"/>
      <c r="E213" s="2"/>
      <c r="F213" s="2"/>
      <c r="G213" s="2"/>
      <c r="H213" s="3"/>
    </row>
    <row r="214" spans="1:8" ht="15.75" customHeight="1">
      <c r="A214" s="1"/>
      <c r="B214" s="2"/>
      <c r="C214" s="2"/>
      <c r="D214" s="2"/>
      <c r="E214" s="2"/>
      <c r="F214" s="2"/>
      <c r="G214" s="2"/>
      <c r="H214" s="3"/>
    </row>
    <row r="215" spans="1:8" ht="15.75" customHeight="1">
      <c r="A215" s="1"/>
      <c r="B215" s="2"/>
      <c r="C215" s="2"/>
      <c r="D215" s="2"/>
      <c r="E215" s="2"/>
      <c r="F215" s="2"/>
      <c r="G215" s="2"/>
      <c r="H215" s="3"/>
    </row>
    <row r="216" spans="1:8" ht="15.75" customHeight="1">
      <c r="A216" s="1"/>
      <c r="B216" s="2"/>
      <c r="C216" s="2"/>
      <c r="D216" s="2"/>
      <c r="E216" s="2"/>
      <c r="F216" s="2"/>
      <c r="G216" s="2"/>
      <c r="H216" s="3"/>
    </row>
    <row r="217" spans="1:8" ht="15.75" customHeight="1">
      <c r="A217" s="1"/>
      <c r="B217" s="2"/>
      <c r="C217" s="2"/>
      <c r="D217" s="2"/>
      <c r="E217" s="2"/>
      <c r="F217" s="2"/>
      <c r="G217" s="2"/>
      <c r="H217" s="3"/>
    </row>
    <row r="218" spans="1:8" ht="15.75" customHeight="1">
      <c r="A218" s="1"/>
      <c r="B218" s="2"/>
      <c r="C218" s="2"/>
      <c r="D218" s="2"/>
      <c r="E218" s="2"/>
      <c r="F218" s="2"/>
      <c r="G218" s="2"/>
      <c r="H218" s="3"/>
    </row>
    <row r="219" spans="1:8" ht="15.75" customHeight="1">
      <c r="A219" s="1"/>
      <c r="B219" s="2"/>
      <c r="C219" s="2"/>
      <c r="D219" s="2"/>
      <c r="E219" s="2"/>
      <c r="F219" s="2"/>
      <c r="G219" s="2"/>
      <c r="H219" s="3"/>
    </row>
    <row r="220" spans="1:8" ht="15.75" customHeight="1"/>
    <row r="221" spans="1:8" ht="15.75" customHeight="1"/>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7:H7"/>
    <mergeCell ref="A18:H18"/>
    <mergeCell ref="A2:H2"/>
    <mergeCell ref="A4:H4"/>
    <mergeCell ref="A5:H5"/>
    <mergeCell ref="A6:H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Z1000"/>
  <sheetViews>
    <sheetView workbookViewId="0">
      <selection activeCell="I13" sqref="I13"/>
    </sheetView>
  </sheetViews>
  <sheetFormatPr defaultColWidth="14.3984375" defaultRowHeight="15" customHeight="1"/>
  <cols>
    <col min="1" max="1" width="23.73046875" customWidth="1"/>
    <col min="2" max="2" width="17.3984375" customWidth="1"/>
    <col min="3" max="3" width="12.1328125" customWidth="1"/>
    <col min="4" max="5" width="14.73046875" customWidth="1"/>
    <col min="6" max="6" width="26.3984375" customWidth="1"/>
    <col min="7" max="7" width="19.265625" customWidth="1"/>
    <col min="8" max="8" width="8.86328125" customWidth="1"/>
    <col min="9" max="9" width="11.1328125" customWidth="1"/>
    <col min="10" max="26" width="8" customWidth="1"/>
  </cols>
  <sheetData>
    <row r="1" spans="1:26" ht="14.25">
      <c r="A1" s="1"/>
      <c r="B1" s="2"/>
      <c r="C1" s="2"/>
      <c r="D1" s="2"/>
      <c r="E1" s="2"/>
      <c r="F1" s="3"/>
      <c r="G1" s="3"/>
    </row>
    <row r="2" spans="1:26" ht="14.25">
      <c r="A2" s="722" t="s">
        <v>261</v>
      </c>
      <c r="B2" s="718"/>
      <c r="C2" s="718"/>
      <c r="D2" s="718"/>
      <c r="E2" s="718"/>
      <c r="F2" s="718"/>
      <c r="G2" s="718"/>
      <c r="H2" s="719"/>
      <c r="I2" s="19"/>
      <c r="J2" s="19"/>
      <c r="K2" s="19"/>
      <c r="L2" s="19"/>
      <c r="M2" s="19"/>
      <c r="N2" s="19"/>
      <c r="O2" s="19"/>
      <c r="P2" s="19"/>
      <c r="Q2" s="19"/>
      <c r="R2" s="19"/>
      <c r="S2" s="19"/>
      <c r="T2" s="19"/>
      <c r="U2" s="19"/>
      <c r="V2" s="19"/>
      <c r="W2" s="19"/>
      <c r="X2" s="19"/>
      <c r="Y2" s="19"/>
      <c r="Z2" s="19"/>
    </row>
    <row r="3" spans="1:26" ht="15.4">
      <c r="A3" s="5"/>
      <c r="B3" s="5"/>
      <c r="C3" s="5"/>
      <c r="D3" s="5"/>
      <c r="E3" s="5"/>
      <c r="F3" s="5"/>
      <c r="G3" s="32"/>
      <c r="H3" s="19"/>
      <c r="I3" s="19"/>
      <c r="J3" s="19"/>
      <c r="K3" s="19"/>
      <c r="L3" s="19"/>
      <c r="M3" s="19"/>
      <c r="N3" s="19"/>
      <c r="O3" s="19"/>
      <c r="P3" s="19"/>
      <c r="Q3" s="19"/>
      <c r="R3" s="19"/>
      <c r="S3" s="19"/>
      <c r="T3" s="19"/>
      <c r="U3" s="19"/>
      <c r="V3" s="19"/>
      <c r="W3" s="19"/>
      <c r="X3" s="19"/>
      <c r="Y3" s="19"/>
      <c r="Z3" s="19"/>
    </row>
    <row r="4" spans="1:26" ht="14.25">
      <c r="A4" s="717" t="s">
        <v>262</v>
      </c>
      <c r="B4" s="718"/>
      <c r="C4" s="718"/>
      <c r="D4" s="718"/>
      <c r="E4" s="718"/>
      <c r="F4" s="718"/>
      <c r="G4" s="718"/>
      <c r="H4" s="719"/>
      <c r="I4" s="19"/>
      <c r="J4" s="19"/>
      <c r="K4" s="19"/>
      <c r="L4" s="19"/>
      <c r="M4" s="19"/>
      <c r="N4" s="19"/>
      <c r="O4" s="19"/>
      <c r="P4" s="19"/>
      <c r="Q4" s="19"/>
      <c r="R4" s="19"/>
      <c r="S4" s="19"/>
      <c r="T4" s="19"/>
      <c r="U4" s="19"/>
      <c r="V4" s="19"/>
      <c r="W4" s="19"/>
      <c r="X4" s="19"/>
      <c r="Y4" s="19"/>
      <c r="Z4" s="19"/>
    </row>
    <row r="5" spans="1:26" ht="14.25">
      <c r="A5" s="717" t="s">
        <v>263</v>
      </c>
      <c r="B5" s="718"/>
      <c r="C5" s="718"/>
      <c r="D5" s="718"/>
      <c r="E5" s="718"/>
      <c r="F5" s="718"/>
      <c r="G5" s="718"/>
      <c r="H5" s="719"/>
      <c r="I5" s="19"/>
      <c r="J5" s="19"/>
      <c r="K5" s="19"/>
      <c r="L5" s="19"/>
      <c r="M5" s="19"/>
      <c r="N5" s="19"/>
      <c r="O5" s="19"/>
      <c r="P5" s="19"/>
      <c r="Q5" s="19"/>
      <c r="R5" s="19"/>
      <c r="S5" s="19"/>
      <c r="T5" s="19"/>
      <c r="U5" s="19"/>
      <c r="V5" s="19"/>
      <c r="W5" s="19"/>
      <c r="X5" s="19"/>
      <c r="Y5" s="19"/>
      <c r="Z5" s="19"/>
    </row>
    <row r="6" spans="1:26" ht="15.75" customHeight="1">
      <c r="A6" s="717" t="s">
        <v>264</v>
      </c>
      <c r="B6" s="718"/>
      <c r="C6" s="718"/>
      <c r="D6" s="718"/>
      <c r="E6" s="718"/>
      <c r="F6" s="718"/>
      <c r="G6" s="718"/>
      <c r="H6" s="719"/>
      <c r="I6" s="19"/>
      <c r="J6" s="19"/>
      <c r="K6" s="19"/>
      <c r="L6" s="19"/>
      <c r="M6" s="19"/>
      <c r="N6" s="19"/>
      <c r="O6" s="19"/>
      <c r="P6" s="19"/>
      <c r="Q6" s="19"/>
      <c r="R6" s="19"/>
      <c r="S6" s="19"/>
      <c r="T6" s="19"/>
      <c r="U6" s="19"/>
      <c r="V6" s="19"/>
      <c r="W6" s="19"/>
      <c r="X6" s="19"/>
      <c r="Y6" s="19"/>
      <c r="Z6" s="19"/>
    </row>
    <row r="7" spans="1:26" ht="15.75" customHeight="1">
      <c r="A7" s="717" t="s">
        <v>265</v>
      </c>
      <c r="B7" s="718"/>
      <c r="C7" s="718"/>
      <c r="D7" s="718"/>
      <c r="E7" s="718"/>
      <c r="F7" s="718"/>
      <c r="G7" s="718"/>
      <c r="H7" s="719"/>
      <c r="I7" s="19"/>
      <c r="J7" s="19"/>
      <c r="K7" s="19"/>
      <c r="L7" s="19"/>
      <c r="M7" s="19"/>
      <c r="N7" s="19"/>
      <c r="O7" s="19"/>
      <c r="P7" s="19"/>
      <c r="Q7" s="19"/>
      <c r="R7" s="19"/>
      <c r="S7" s="19"/>
      <c r="T7" s="19"/>
      <c r="U7" s="19"/>
      <c r="V7" s="19"/>
      <c r="W7" s="19"/>
      <c r="X7" s="19"/>
      <c r="Y7" s="19"/>
      <c r="Z7" s="19"/>
    </row>
    <row r="8" spans="1:26" ht="13.5" customHeight="1">
      <c r="A8" s="717" t="s">
        <v>266</v>
      </c>
      <c r="B8" s="718"/>
      <c r="C8" s="718"/>
      <c r="D8" s="718"/>
      <c r="E8" s="718"/>
      <c r="F8" s="718"/>
      <c r="G8" s="718"/>
      <c r="H8" s="719"/>
      <c r="I8" s="19"/>
      <c r="J8" s="19"/>
      <c r="K8" s="19"/>
      <c r="L8" s="19"/>
      <c r="M8" s="19"/>
      <c r="N8" s="19"/>
      <c r="O8" s="19"/>
      <c r="P8" s="19"/>
      <c r="Q8" s="19"/>
      <c r="R8" s="19"/>
      <c r="S8" s="19"/>
      <c r="T8" s="19"/>
      <c r="U8" s="19"/>
      <c r="V8" s="19"/>
      <c r="W8" s="19"/>
      <c r="X8" s="19"/>
      <c r="Y8" s="19"/>
      <c r="Z8" s="19"/>
    </row>
    <row r="9" spans="1:26" ht="13.5" customHeight="1">
      <c r="A9" s="717" t="s">
        <v>267</v>
      </c>
      <c r="B9" s="718"/>
      <c r="C9" s="718"/>
      <c r="D9" s="718"/>
      <c r="E9" s="718"/>
      <c r="F9" s="718"/>
      <c r="G9" s="718"/>
      <c r="H9" s="719"/>
      <c r="I9" s="19"/>
      <c r="J9" s="19"/>
      <c r="K9" s="19"/>
      <c r="L9" s="19"/>
      <c r="M9" s="19"/>
      <c r="N9" s="19"/>
      <c r="O9" s="19"/>
      <c r="P9" s="19"/>
      <c r="Q9" s="19"/>
      <c r="R9" s="19"/>
      <c r="S9" s="19"/>
      <c r="T9" s="19"/>
      <c r="U9" s="19"/>
      <c r="V9" s="19"/>
      <c r="W9" s="19"/>
      <c r="X9" s="19"/>
      <c r="Y9" s="19"/>
      <c r="Z9" s="19"/>
    </row>
    <row r="10" spans="1:26" ht="14.25" customHeight="1">
      <c r="A10" s="717" t="s">
        <v>268</v>
      </c>
      <c r="B10" s="718"/>
      <c r="C10" s="718"/>
      <c r="D10" s="718"/>
      <c r="E10" s="718"/>
      <c r="F10" s="718"/>
      <c r="G10" s="718"/>
      <c r="H10" s="719"/>
      <c r="I10" s="19"/>
      <c r="J10" s="19"/>
      <c r="K10" s="19"/>
      <c r="L10" s="19"/>
      <c r="M10" s="19"/>
      <c r="N10" s="19"/>
      <c r="O10" s="19"/>
      <c r="P10" s="19"/>
      <c r="Q10" s="19"/>
      <c r="R10" s="19"/>
      <c r="S10" s="19"/>
      <c r="T10" s="19"/>
      <c r="U10" s="19"/>
      <c r="V10" s="19"/>
      <c r="W10" s="19"/>
      <c r="X10" s="19"/>
      <c r="Y10" s="19"/>
      <c r="Z10" s="19"/>
    </row>
    <row r="11" spans="1:26" ht="33.75" customHeight="1">
      <c r="A11" s="768" t="s">
        <v>269</v>
      </c>
      <c r="B11" s="718"/>
      <c r="C11" s="718"/>
      <c r="D11" s="718"/>
      <c r="E11" s="718"/>
      <c r="F11" s="718"/>
      <c r="G11" s="718"/>
      <c r="H11" s="719"/>
      <c r="I11" s="19"/>
      <c r="J11" s="19"/>
      <c r="K11" s="19"/>
      <c r="L11" s="19"/>
      <c r="M11" s="19"/>
      <c r="N11" s="19"/>
      <c r="O11" s="19"/>
      <c r="P11" s="19"/>
      <c r="Q11" s="19"/>
      <c r="R11" s="19"/>
      <c r="S11" s="19"/>
      <c r="T11" s="19"/>
      <c r="U11" s="19"/>
      <c r="V11" s="19"/>
      <c r="W11" s="19"/>
      <c r="X11" s="19"/>
      <c r="Y11" s="19"/>
      <c r="Z11" s="19"/>
    </row>
    <row r="12" spans="1:26" ht="14.25">
      <c r="A12" s="7"/>
      <c r="B12" s="8"/>
      <c r="C12" s="8"/>
      <c r="D12" s="8"/>
      <c r="E12" s="8"/>
      <c r="F12" s="7"/>
      <c r="G12" s="32"/>
      <c r="H12" s="19"/>
      <c r="I12" s="19"/>
      <c r="J12" s="19"/>
      <c r="K12" s="19"/>
      <c r="L12" s="19"/>
      <c r="M12" s="19"/>
      <c r="N12" s="19"/>
      <c r="O12" s="19"/>
      <c r="P12" s="19"/>
      <c r="Q12" s="19"/>
      <c r="R12" s="19"/>
      <c r="S12" s="19"/>
      <c r="T12" s="19"/>
      <c r="U12" s="19"/>
      <c r="V12" s="19"/>
      <c r="W12" s="19"/>
      <c r="X12" s="19"/>
      <c r="Y12" s="19"/>
      <c r="Z12" s="19"/>
    </row>
    <row r="13" spans="1:26" ht="45" customHeight="1">
      <c r="A13" s="11" t="s">
        <v>80</v>
      </c>
      <c r="B13" s="10" t="s">
        <v>85</v>
      </c>
      <c r="C13" s="11" t="s">
        <v>270</v>
      </c>
      <c r="D13" s="33" t="s">
        <v>271</v>
      </c>
      <c r="E13" s="34" t="s">
        <v>272</v>
      </c>
      <c r="F13" s="11" t="s">
        <v>273</v>
      </c>
      <c r="G13" s="11" t="s">
        <v>202</v>
      </c>
      <c r="H13" s="11" t="s">
        <v>57</v>
      </c>
      <c r="I13" s="220" t="s">
        <v>393</v>
      </c>
    </row>
    <row r="14" spans="1:26" ht="14.25">
      <c r="A14" s="12"/>
      <c r="B14" s="21"/>
      <c r="C14" s="21"/>
      <c r="D14" s="13"/>
      <c r="E14" s="13"/>
      <c r="F14" s="13"/>
      <c r="G14" s="35"/>
      <c r="H14" s="25"/>
    </row>
    <row r="15" spans="1:26" ht="14.25">
      <c r="A15" s="27"/>
      <c r="B15" s="36"/>
      <c r="C15" s="37"/>
      <c r="D15" s="38"/>
      <c r="E15" s="38"/>
      <c r="F15" s="38"/>
      <c r="G15" s="39"/>
      <c r="H15" s="25"/>
    </row>
    <row r="16" spans="1:26" ht="14.25">
      <c r="A16" s="27"/>
      <c r="B16" s="36"/>
      <c r="C16" s="37"/>
      <c r="D16" s="13"/>
      <c r="E16" s="13"/>
      <c r="F16" s="13"/>
      <c r="G16" s="40"/>
      <c r="H16" s="25"/>
    </row>
    <row r="17" spans="1:8" ht="14.25">
      <c r="A17" s="27"/>
      <c r="B17" s="36"/>
      <c r="C17" s="37"/>
      <c r="D17" s="13"/>
      <c r="E17" s="13"/>
      <c r="F17" s="13"/>
      <c r="G17" s="40"/>
      <c r="H17" s="25"/>
    </row>
    <row r="18" spans="1:8" ht="14.25">
      <c r="A18" s="27"/>
      <c r="B18" s="36"/>
      <c r="C18" s="37"/>
      <c r="D18" s="37"/>
      <c r="E18" s="37"/>
      <c r="F18" s="37"/>
      <c r="G18" s="41"/>
      <c r="H18" s="25"/>
    </row>
    <row r="19" spans="1:8" ht="14.25">
      <c r="A19" s="27"/>
      <c r="B19" s="36"/>
      <c r="C19" s="37"/>
      <c r="D19" s="37"/>
      <c r="E19" s="37"/>
      <c r="F19" s="37"/>
      <c r="G19" s="41"/>
      <c r="H19" s="25"/>
    </row>
    <row r="20" spans="1:8" ht="14.25">
      <c r="A20" s="30" t="s">
        <v>58</v>
      </c>
      <c r="B20" s="2"/>
      <c r="C20" s="2"/>
      <c r="D20" s="2"/>
      <c r="E20" s="2"/>
      <c r="F20" s="2"/>
      <c r="H20" s="31">
        <f>SUM(H14:H19)</f>
        <v>0</v>
      </c>
    </row>
    <row r="21" spans="1:8" ht="15.75" customHeight="1">
      <c r="A21" s="1"/>
      <c r="B21" s="2"/>
      <c r="C21" s="2"/>
      <c r="D21" s="2"/>
      <c r="E21" s="2"/>
      <c r="F21" s="2"/>
      <c r="G21" s="2"/>
      <c r="H21" s="3"/>
    </row>
    <row r="22" spans="1:8" ht="15.75" customHeight="1">
      <c r="A22" s="754" t="s">
        <v>59</v>
      </c>
      <c r="B22" s="721"/>
      <c r="C22" s="721"/>
      <c r="D22" s="721"/>
      <c r="E22" s="721"/>
      <c r="F22" s="721"/>
      <c r="G22" s="721"/>
      <c r="H22" s="721"/>
    </row>
    <row r="23" spans="1:8" ht="15.75" customHeight="1">
      <c r="A23" s="1"/>
      <c r="B23" s="2"/>
      <c r="C23" s="2"/>
      <c r="D23" s="2"/>
      <c r="E23" s="2"/>
      <c r="F23" s="2"/>
      <c r="G23" s="2"/>
      <c r="H23" s="3"/>
    </row>
    <row r="24" spans="1:8" ht="15.75" customHeight="1">
      <c r="A24" s="1"/>
      <c r="B24" s="2"/>
      <c r="C24" s="2"/>
      <c r="D24" s="2"/>
      <c r="E24" s="2"/>
      <c r="F24" s="3"/>
      <c r="G24" s="3"/>
    </row>
    <row r="25" spans="1:8" ht="15.75" customHeight="1">
      <c r="A25" s="1"/>
      <c r="B25" s="2"/>
      <c r="C25" s="2"/>
      <c r="D25" s="2"/>
      <c r="E25" s="2"/>
      <c r="F25" s="3"/>
      <c r="G25" s="3"/>
    </row>
    <row r="26" spans="1:8" ht="15.75" customHeight="1">
      <c r="A26" s="1"/>
      <c r="B26" s="2"/>
      <c r="C26" s="2"/>
      <c r="D26" s="2"/>
      <c r="E26" s="2"/>
      <c r="F26" s="3"/>
      <c r="G26" s="3"/>
    </row>
    <row r="27" spans="1:8" ht="15.75" customHeight="1">
      <c r="A27" s="1"/>
      <c r="B27" s="2"/>
      <c r="C27" s="2"/>
      <c r="D27" s="2"/>
      <c r="E27" s="2"/>
      <c r="F27" s="3"/>
      <c r="G27" s="3"/>
    </row>
    <row r="28" spans="1:8" ht="15.75" customHeight="1">
      <c r="A28" s="1"/>
      <c r="B28" s="2"/>
      <c r="C28" s="2"/>
      <c r="D28" s="2"/>
      <c r="E28" s="2"/>
      <c r="F28" s="3"/>
      <c r="G28" s="3"/>
    </row>
    <row r="29" spans="1:8" ht="15.75" customHeight="1">
      <c r="A29" s="1"/>
      <c r="B29" s="2"/>
      <c r="C29" s="2"/>
      <c r="D29" s="2"/>
      <c r="E29" s="2"/>
      <c r="F29" s="3"/>
      <c r="G29" s="3"/>
    </row>
    <row r="30" spans="1:8" ht="15.75" customHeight="1">
      <c r="A30" s="1"/>
      <c r="B30" s="2"/>
      <c r="C30" s="2"/>
      <c r="D30" s="2"/>
      <c r="E30" s="2"/>
      <c r="F30" s="3"/>
      <c r="G30" s="3"/>
    </row>
    <row r="31" spans="1:8" ht="15.75" customHeight="1">
      <c r="A31" s="1"/>
      <c r="B31" s="2"/>
      <c r="C31" s="2"/>
      <c r="D31" s="2"/>
      <c r="E31" s="2"/>
      <c r="F31" s="3"/>
      <c r="G31" s="3"/>
    </row>
    <row r="32" spans="1:8" ht="15.75" customHeight="1">
      <c r="A32" s="1"/>
      <c r="B32" s="2"/>
      <c r="C32" s="2"/>
      <c r="D32" s="2"/>
      <c r="E32" s="2"/>
      <c r="F32" s="3"/>
      <c r="G32" s="3"/>
    </row>
    <row r="33" spans="1:7" ht="15.75" customHeight="1">
      <c r="A33" s="1"/>
      <c r="B33" s="2"/>
      <c r="C33" s="2"/>
      <c r="D33" s="2"/>
      <c r="E33" s="2"/>
      <c r="F33" s="3"/>
      <c r="G33" s="3"/>
    </row>
    <row r="34" spans="1:7" ht="15.75" customHeight="1">
      <c r="A34" s="1"/>
      <c r="B34" s="2"/>
      <c r="C34" s="2"/>
      <c r="D34" s="2"/>
      <c r="E34" s="2"/>
      <c r="F34" s="3"/>
      <c r="G34" s="3"/>
    </row>
    <row r="35" spans="1:7" ht="15.75" customHeight="1">
      <c r="A35" s="1"/>
      <c r="B35" s="2"/>
      <c r="C35" s="2"/>
      <c r="D35" s="2"/>
      <c r="E35" s="2"/>
      <c r="F35" s="3"/>
      <c r="G35" s="3"/>
    </row>
    <row r="36" spans="1:7" ht="15.75" customHeight="1">
      <c r="A36" s="1"/>
      <c r="B36" s="2"/>
      <c r="C36" s="2"/>
      <c r="D36" s="2"/>
      <c r="E36" s="2"/>
      <c r="F36" s="3"/>
      <c r="G36" s="3"/>
    </row>
    <row r="37" spans="1:7" ht="15.75" customHeight="1">
      <c r="A37" s="1"/>
      <c r="B37" s="2"/>
      <c r="C37" s="2"/>
      <c r="D37" s="2"/>
      <c r="E37" s="2"/>
      <c r="F37" s="3"/>
      <c r="G37" s="3"/>
    </row>
    <row r="38" spans="1:7" ht="15.75" customHeight="1">
      <c r="A38" s="1"/>
      <c r="B38" s="2"/>
      <c r="C38" s="2"/>
      <c r="D38" s="2"/>
      <c r="E38" s="2"/>
      <c r="F38" s="3"/>
      <c r="G38" s="3"/>
    </row>
    <row r="39" spans="1:7" ht="15.75" customHeight="1">
      <c r="A39" s="1"/>
      <c r="B39" s="2"/>
      <c r="C39" s="2"/>
      <c r="D39" s="2"/>
      <c r="E39" s="2"/>
      <c r="F39" s="3"/>
      <c r="G39" s="3"/>
    </row>
    <row r="40" spans="1:7" ht="15.75" customHeight="1">
      <c r="A40" s="1"/>
      <c r="B40" s="2"/>
      <c r="C40" s="2"/>
      <c r="D40" s="2"/>
      <c r="E40" s="2"/>
      <c r="F40" s="3"/>
      <c r="G40" s="3"/>
    </row>
    <row r="41" spans="1:7" ht="15.75" customHeight="1">
      <c r="A41" s="1"/>
      <c r="B41" s="2"/>
      <c r="C41" s="2"/>
      <c r="D41" s="2"/>
      <c r="E41" s="2"/>
      <c r="F41" s="3"/>
      <c r="G41" s="3"/>
    </row>
    <row r="42" spans="1:7" ht="15.75" customHeight="1">
      <c r="A42" s="1"/>
      <c r="B42" s="2"/>
      <c r="C42" s="2"/>
      <c r="D42" s="2"/>
      <c r="E42" s="2"/>
      <c r="F42" s="3"/>
      <c r="G42" s="3"/>
    </row>
    <row r="43" spans="1:7" ht="15.75" customHeight="1">
      <c r="A43" s="1"/>
      <c r="B43" s="2"/>
      <c r="C43" s="2"/>
      <c r="D43" s="2"/>
      <c r="E43" s="2"/>
      <c r="F43" s="3"/>
      <c r="G43" s="3"/>
    </row>
    <row r="44" spans="1:7" ht="15.75" customHeight="1">
      <c r="A44" s="1"/>
      <c r="B44" s="2"/>
      <c r="C44" s="2"/>
      <c r="D44" s="2"/>
      <c r="E44" s="2"/>
      <c r="F44" s="3"/>
      <c r="G44" s="3"/>
    </row>
    <row r="45" spans="1:7" ht="15.75" customHeight="1">
      <c r="A45" s="1"/>
      <c r="B45" s="2"/>
      <c r="C45" s="2"/>
      <c r="D45" s="2"/>
      <c r="E45" s="2"/>
      <c r="F45" s="3"/>
      <c r="G45" s="3"/>
    </row>
    <row r="46" spans="1:7" ht="15.75" customHeight="1">
      <c r="A46" s="1"/>
      <c r="B46" s="2"/>
      <c r="C46" s="2"/>
      <c r="D46" s="2"/>
      <c r="E46" s="2"/>
      <c r="F46" s="3"/>
      <c r="G46" s="3"/>
    </row>
    <row r="47" spans="1:7" ht="15.75" customHeight="1">
      <c r="A47" s="1"/>
      <c r="B47" s="2"/>
      <c r="C47" s="2"/>
      <c r="D47" s="2"/>
      <c r="E47" s="2"/>
      <c r="F47" s="3"/>
      <c r="G47" s="3"/>
    </row>
    <row r="48" spans="1:7" ht="15.75" customHeight="1">
      <c r="A48" s="1"/>
      <c r="B48" s="2"/>
      <c r="C48" s="2"/>
      <c r="D48" s="2"/>
      <c r="E48" s="2"/>
      <c r="F48" s="3"/>
      <c r="G48" s="3"/>
    </row>
    <row r="49" spans="1:7" ht="15.75" customHeight="1">
      <c r="A49" s="1"/>
      <c r="B49" s="2"/>
      <c r="C49" s="2"/>
      <c r="D49" s="2"/>
      <c r="E49" s="2"/>
      <c r="F49" s="3"/>
      <c r="G49" s="3"/>
    </row>
    <row r="50" spans="1:7" ht="15.75" customHeight="1">
      <c r="A50" s="1"/>
      <c r="B50" s="2"/>
      <c r="C50" s="2"/>
      <c r="D50" s="2"/>
      <c r="E50" s="2"/>
      <c r="F50" s="3"/>
      <c r="G50" s="3"/>
    </row>
    <row r="51" spans="1:7" ht="15.75" customHeight="1">
      <c r="A51" s="1"/>
      <c r="B51" s="2"/>
      <c r="C51" s="2"/>
      <c r="D51" s="2"/>
      <c r="E51" s="2"/>
      <c r="F51" s="3"/>
      <c r="G51" s="3"/>
    </row>
    <row r="52" spans="1:7" ht="15.75" customHeight="1">
      <c r="A52" s="1"/>
      <c r="B52" s="2"/>
      <c r="C52" s="2"/>
      <c r="D52" s="2"/>
      <c r="E52" s="2"/>
      <c r="F52" s="3"/>
      <c r="G52" s="3"/>
    </row>
    <row r="53" spans="1:7" ht="15.75" customHeight="1">
      <c r="A53" s="1"/>
      <c r="B53" s="2"/>
      <c r="C53" s="2"/>
      <c r="D53" s="2"/>
      <c r="E53" s="2"/>
      <c r="F53" s="3"/>
      <c r="G53" s="3"/>
    </row>
    <row r="54" spans="1:7" ht="15.75" customHeight="1">
      <c r="A54" s="1"/>
      <c r="B54" s="2"/>
      <c r="C54" s="2"/>
      <c r="D54" s="2"/>
      <c r="E54" s="2"/>
      <c r="F54" s="3"/>
      <c r="G54" s="3"/>
    </row>
    <row r="55" spans="1:7" ht="15.75" customHeight="1">
      <c r="A55" s="1"/>
      <c r="B55" s="2"/>
      <c r="C55" s="2"/>
      <c r="D55" s="2"/>
      <c r="E55" s="2"/>
      <c r="F55" s="3"/>
      <c r="G55" s="3"/>
    </row>
    <row r="56" spans="1:7" ht="15.75" customHeight="1">
      <c r="A56" s="1"/>
      <c r="B56" s="2"/>
      <c r="C56" s="2"/>
      <c r="D56" s="2"/>
      <c r="E56" s="2"/>
      <c r="F56" s="3"/>
      <c r="G56" s="3"/>
    </row>
    <row r="57" spans="1:7" ht="15.75" customHeight="1">
      <c r="A57" s="1"/>
      <c r="B57" s="2"/>
      <c r="C57" s="2"/>
      <c r="D57" s="2"/>
      <c r="E57" s="2"/>
      <c r="F57" s="3"/>
      <c r="G57" s="3"/>
    </row>
    <row r="58" spans="1:7" ht="15.75" customHeight="1">
      <c r="A58" s="1"/>
      <c r="B58" s="2"/>
      <c r="C58" s="2"/>
      <c r="D58" s="2"/>
      <c r="E58" s="2"/>
      <c r="F58" s="3"/>
      <c r="G58" s="3"/>
    </row>
    <row r="59" spans="1:7" ht="15.75" customHeight="1">
      <c r="A59" s="1"/>
      <c r="B59" s="2"/>
      <c r="C59" s="2"/>
      <c r="D59" s="2"/>
      <c r="E59" s="2"/>
      <c r="F59" s="3"/>
      <c r="G59" s="3"/>
    </row>
    <row r="60" spans="1:7" ht="15.75" customHeight="1">
      <c r="A60" s="1"/>
      <c r="B60" s="2"/>
      <c r="C60" s="2"/>
      <c r="D60" s="2"/>
      <c r="E60" s="2"/>
      <c r="F60" s="3"/>
      <c r="G60" s="3"/>
    </row>
    <row r="61" spans="1:7" ht="15.75" customHeight="1">
      <c r="A61" s="1"/>
      <c r="B61" s="2"/>
      <c r="C61" s="2"/>
      <c r="D61" s="2"/>
      <c r="E61" s="2"/>
      <c r="F61" s="3"/>
      <c r="G61" s="3"/>
    </row>
    <row r="62" spans="1:7" ht="15.75" customHeight="1">
      <c r="A62" s="1"/>
      <c r="B62" s="2"/>
      <c r="C62" s="2"/>
      <c r="D62" s="2"/>
      <c r="E62" s="2"/>
      <c r="F62" s="3"/>
      <c r="G62" s="3"/>
    </row>
    <row r="63" spans="1:7" ht="15.75" customHeight="1">
      <c r="A63" s="1"/>
      <c r="B63" s="2"/>
      <c r="C63" s="2"/>
      <c r="D63" s="2"/>
      <c r="E63" s="2"/>
      <c r="F63" s="3"/>
      <c r="G63" s="3"/>
    </row>
    <row r="64" spans="1:7" ht="15.75" customHeight="1">
      <c r="A64" s="1"/>
      <c r="B64" s="2"/>
      <c r="C64" s="2"/>
      <c r="D64" s="2"/>
      <c r="E64" s="2"/>
      <c r="F64" s="3"/>
      <c r="G64" s="3"/>
    </row>
    <row r="65" spans="1:7" ht="15.75" customHeight="1">
      <c r="A65" s="1"/>
      <c r="B65" s="2"/>
      <c r="C65" s="2"/>
      <c r="D65" s="2"/>
      <c r="E65" s="2"/>
      <c r="F65" s="3"/>
      <c r="G65" s="3"/>
    </row>
    <row r="66" spans="1:7" ht="15.75" customHeight="1">
      <c r="A66" s="1"/>
      <c r="B66" s="2"/>
      <c r="C66" s="2"/>
      <c r="D66" s="2"/>
      <c r="E66" s="2"/>
      <c r="F66" s="3"/>
      <c r="G66" s="3"/>
    </row>
    <row r="67" spans="1:7" ht="15.75" customHeight="1">
      <c r="A67" s="1"/>
      <c r="B67" s="2"/>
      <c r="C67" s="2"/>
      <c r="D67" s="2"/>
      <c r="E67" s="2"/>
      <c r="F67" s="3"/>
      <c r="G67" s="3"/>
    </row>
    <row r="68" spans="1:7" ht="15.75" customHeight="1">
      <c r="A68" s="1"/>
      <c r="B68" s="2"/>
      <c r="C68" s="2"/>
      <c r="D68" s="2"/>
      <c r="E68" s="2"/>
      <c r="F68" s="3"/>
      <c r="G68" s="3"/>
    </row>
    <row r="69" spans="1:7" ht="15.75" customHeight="1">
      <c r="A69" s="1"/>
      <c r="B69" s="2"/>
      <c r="C69" s="2"/>
      <c r="D69" s="2"/>
      <c r="E69" s="2"/>
      <c r="F69" s="3"/>
      <c r="G69" s="3"/>
    </row>
    <row r="70" spans="1:7" ht="15.75" customHeight="1">
      <c r="A70" s="1"/>
      <c r="B70" s="2"/>
      <c r="C70" s="2"/>
      <c r="D70" s="2"/>
      <c r="E70" s="2"/>
      <c r="F70" s="3"/>
      <c r="G70" s="3"/>
    </row>
    <row r="71" spans="1:7" ht="15.75" customHeight="1">
      <c r="A71" s="1"/>
      <c r="B71" s="2"/>
      <c r="C71" s="2"/>
      <c r="D71" s="2"/>
      <c r="E71" s="2"/>
      <c r="F71" s="3"/>
      <c r="G71" s="3"/>
    </row>
    <row r="72" spans="1:7" ht="15.75" customHeight="1">
      <c r="A72" s="1"/>
      <c r="B72" s="2"/>
      <c r="C72" s="2"/>
      <c r="D72" s="2"/>
      <c r="E72" s="2"/>
      <c r="F72" s="3"/>
      <c r="G72" s="3"/>
    </row>
    <row r="73" spans="1:7" ht="15.75" customHeight="1">
      <c r="A73" s="1"/>
      <c r="B73" s="2"/>
      <c r="C73" s="2"/>
      <c r="D73" s="2"/>
      <c r="E73" s="2"/>
      <c r="F73" s="3"/>
      <c r="G73" s="3"/>
    </row>
    <row r="74" spans="1:7" ht="15.75" customHeight="1">
      <c r="A74" s="1"/>
      <c r="B74" s="2"/>
      <c r="C74" s="2"/>
      <c r="D74" s="2"/>
      <c r="E74" s="2"/>
      <c r="F74" s="3"/>
      <c r="G74" s="3"/>
    </row>
    <row r="75" spans="1:7" ht="15.75" customHeight="1">
      <c r="A75" s="1"/>
      <c r="B75" s="2"/>
      <c r="C75" s="2"/>
      <c r="D75" s="2"/>
      <c r="E75" s="2"/>
      <c r="F75" s="3"/>
      <c r="G75" s="3"/>
    </row>
    <row r="76" spans="1:7" ht="15.75" customHeight="1">
      <c r="A76" s="1"/>
      <c r="B76" s="2"/>
      <c r="C76" s="2"/>
      <c r="D76" s="2"/>
      <c r="E76" s="2"/>
      <c r="F76" s="3"/>
      <c r="G76" s="3"/>
    </row>
    <row r="77" spans="1:7" ht="15.75" customHeight="1">
      <c r="A77" s="1"/>
      <c r="B77" s="2"/>
      <c r="C77" s="2"/>
      <c r="D77" s="2"/>
      <c r="E77" s="2"/>
      <c r="F77" s="3"/>
      <c r="G77" s="3"/>
    </row>
    <row r="78" spans="1:7" ht="15.75" customHeight="1">
      <c r="A78" s="1"/>
      <c r="B78" s="2"/>
      <c r="C78" s="2"/>
      <c r="D78" s="2"/>
      <c r="E78" s="2"/>
      <c r="F78" s="3"/>
      <c r="G78" s="3"/>
    </row>
    <row r="79" spans="1:7" ht="15.75" customHeight="1">
      <c r="A79" s="1"/>
      <c r="B79" s="2"/>
      <c r="C79" s="2"/>
      <c r="D79" s="2"/>
      <c r="E79" s="2"/>
      <c r="F79" s="3"/>
      <c r="G79" s="3"/>
    </row>
    <row r="80" spans="1:7" ht="15.75" customHeight="1">
      <c r="A80" s="1"/>
      <c r="B80" s="2"/>
      <c r="C80" s="2"/>
      <c r="D80" s="2"/>
      <c r="E80" s="2"/>
      <c r="F80" s="3"/>
      <c r="G80" s="3"/>
    </row>
    <row r="81" spans="1:7" ht="15.75" customHeight="1">
      <c r="A81" s="1"/>
      <c r="B81" s="2"/>
      <c r="C81" s="2"/>
      <c r="D81" s="2"/>
      <c r="E81" s="2"/>
      <c r="F81" s="3"/>
      <c r="G81" s="3"/>
    </row>
    <row r="82" spans="1:7" ht="15.75" customHeight="1">
      <c r="A82" s="1"/>
      <c r="B82" s="2"/>
      <c r="C82" s="2"/>
      <c r="D82" s="2"/>
      <c r="E82" s="2"/>
      <c r="F82" s="3"/>
      <c r="G82" s="3"/>
    </row>
    <row r="83" spans="1:7" ht="15.75" customHeight="1">
      <c r="A83" s="1"/>
      <c r="B83" s="2"/>
      <c r="C83" s="2"/>
      <c r="D83" s="2"/>
      <c r="E83" s="2"/>
      <c r="F83" s="3"/>
      <c r="G83" s="3"/>
    </row>
    <row r="84" spans="1:7" ht="15.75" customHeight="1">
      <c r="A84" s="1"/>
      <c r="B84" s="2"/>
      <c r="C84" s="2"/>
      <c r="D84" s="2"/>
      <c r="E84" s="2"/>
      <c r="F84" s="3"/>
      <c r="G84" s="3"/>
    </row>
    <row r="85" spans="1:7" ht="15.75" customHeight="1">
      <c r="A85" s="1"/>
      <c r="B85" s="2"/>
      <c r="C85" s="2"/>
      <c r="D85" s="2"/>
      <c r="E85" s="2"/>
      <c r="F85" s="3"/>
      <c r="G85" s="3"/>
    </row>
    <row r="86" spans="1:7" ht="15.75" customHeight="1">
      <c r="A86" s="1"/>
      <c r="B86" s="2"/>
      <c r="C86" s="2"/>
      <c r="D86" s="2"/>
      <c r="E86" s="2"/>
      <c r="F86" s="3"/>
      <c r="G86" s="3"/>
    </row>
    <row r="87" spans="1:7" ht="15.75" customHeight="1">
      <c r="A87" s="1"/>
      <c r="B87" s="2"/>
      <c r="C87" s="2"/>
      <c r="D87" s="2"/>
      <c r="E87" s="2"/>
      <c r="F87" s="3"/>
      <c r="G87" s="3"/>
    </row>
    <row r="88" spans="1:7" ht="15.75" customHeight="1">
      <c r="A88" s="1"/>
      <c r="B88" s="2"/>
      <c r="C88" s="2"/>
      <c r="D88" s="2"/>
      <c r="E88" s="2"/>
      <c r="F88" s="3"/>
      <c r="G88" s="3"/>
    </row>
    <row r="89" spans="1:7" ht="15.75" customHeight="1">
      <c r="A89" s="1"/>
      <c r="B89" s="2"/>
      <c r="C89" s="2"/>
      <c r="D89" s="2"/>
      <c r="E89" s="2"/>
      <c r="F89" s="3"/>
      <c r="G89" s="3"/>
    </row>
    <row r="90" spans="1:7" ht="15.75" customHeight="1">
      <c r="A90" s="1"/>
      <c r="B90" s="2"/>
      <c r="C90" s="2"/>
      <c r="D90" s="2"/>
      <c r="E90" s="2"/>
      <c r="F90" s="3"/>
      <c r="G90" s="3"/>
    </row>
    <row r="91" spans="1:7" ht="15.75" customHeight="1">
      <c r="A91" s="1"/>
      <c r="B91" s="2"/>
      <c r="C91" s="2"/>
      <c r="D91" s="2"/>
      <c r="E91" s="2"/>
      <c r="F91" s="3"/>
      <c r="G91" s="3"/>
    </row>
    <row r="92" spans="1:7" ht="15.75" customHeight="1">
      <c r="A92" s="1"/>
      <c r="B92" s="2"/>
      <c r="C92" s="2"/>
      <c r="D92" s="2"/>
      <c r="E92" s="2"/>
      <c r="F92" s="3"/>
      <c r="G92" s="3"/>
    </row>
    <row r="93" spans="1:7" ht="15.75" customHeight="1">
      <c r="A93" s="1"/>
      <c r="B93" s="2"/>
      <c r="C93" s="2"/>
      <c r="D93" s="2"/>
      <c r="E93" s="2"/>
      <c r="F93" s="3"/>
      <c r="G93" s="3"/>
    </row>
    <row r="94" spans="1:7" ht="15.75" customHeight="1">
      <c r="A94" s="1"/>
      <c r="B94" s="2"/>
      <c r="C94" s="2"/>
      <c r="D94" s="2"/>
      <c r="E94" s="2"/>
      <c r="F94" s="3"/>
      <c r="G94" s="3"/>
    </row>
    <row r="95" spans="1:7" ht="15.75" customHeight="1">
      <c r="A95" s="1"/>
      <c r="B95" s="2"/>
      <c r="C95" s="2"/>
      <c r="D95" s="2"/>
      <c r="E95" s="2"/>
      <c r="F95" s="3"/>
      <c r="G95" s="3"/>
    </row>
    <row r="96" spans="1:7" ht="15.75" customHeight="1">
      <c r="A96" s="1"/>
      <c r="B96" s="2"/>
      <c r="C96" s="2"/>
      <c r="D96" s="2"/>
      <c r="E96" s="2"/>
      <c r="F96" s="3"/>
      <c r="G96" s="3"/>
    </row>
    <row r="97" spans="1:7" ht="15.75" customHeight="1">
      <c r="A97" s="1"/>
      <c r="B97" s="2"/>
      <c r="C97" s="2"/>
      <c r="D97" s="2"/>
      <c r="E97" s="2"/>
      <c r="F97" s="3"/>
      <c r="G97" s="3"/>
    </row>
    <row r="98" spans="1:7" ht="15.75" customHeight="1">
      <c r="A98" s="1"/>
      <c r="B98" s="2"/>
      <c r="C98" s="2"/>
      <c r="D98" s="2"/>
      <c r="E98" s="2"/>
      <c r="F98" s="3"/>
      <c r="G98" s="3"/>
    </row>
    <row r="99" spans="1:7" ht="15.75" customHeight="1">
      <c r="A99" s="1"/>
      <c r="B99" s="2"/>
      <c r="C99" s="2"/>
      <c r="D99" s="2"/>
      <c r="E99" s="2"/>
      <c r="F99" s="3"/>
      <c r="G99" s="3"/>
    </row>
    <row r="100" spans="1:7" ht="15.75" customHeight="1">
      <c r="A100" s="1"/>
      <c r="B100" s="2"/>
      <c r="C100" s="2"/>
      <c r="D100" s="2"/>
      <c r="E100" s="2"/>
      <c r="F100" s="3"/>
      <c r="G100" s="3"/>
    </row>
    <row r="101" spans="1:7" ht="15.75" customHeight="1">
      <c r="A101" s="1"/>
      <c r="B101" s="2"/>
      <c r="C101" s="2"/>
      <c r="D101" s="2"/>
      <c r="E101" s="2"/>
      <c r="F101" s="3"/>
      <c r="G101" s="3"/>
    </row>
    <row r="102" spans="1:7" ht="15.75" customHeight="1">
      <c r="A102" s="1"/>
      <c r="B102" s="2"/>
      <c r="C102" s="2"/>
      <c r="D102" s="2"/>
      <c r="E102" s="2"/>
      <c r="F102" s="3"/>
      <c r="G102" s="3"/>
    </row>
    <row r="103" spans="1:7" ht="15.75" customHeight="1">
      <c r="A103" s="1"/>
      <c r="B103" s="2"/>
      <c r="C103" s="2"/>
      <c r="D103" s="2"/>
      <c r="E103" s="2"/>
      <c r="F103" s="3"/>
      <c r="G103" s="3"/>
    </row>
    <row r="104" spans="1:7" ht="15.75" customHeight="1">
      <c r="A104" s="1"/>
      <c r="B104" s="2"/>
      <c r="C104" s="2"/>
      <c r="D104" s="2"/>
      <c r="E104" s="2"/>
      <c r="F104" s="3"/>
      <c r="G104" s="3"/>
    </row>
    <row r="105" spans="1:7" ht="15.75" customHeight="1">
      <c r="A105" s="1"/>
      <c r="B105" s="2"/>
      <c r="C105" s="2"/>
      <c r="D105" s="2"/>
      <c r="E105" s="2"/>
      <c r="F105" s="3"/>
      <c r="G105" s="3"/>
    </row>
    <row r="106" spans="1:7" ht="15.75" customHeight="1">
      <c r="A106" s="1"/>
      <c r="B106" s="2"/>
      <c r="C106" s="2"/>
      <c r="D106" s="2"/>
      <c r="E106" s="2"/>
      <c r="F106" s="3"/>
      <c r="G106" s="3"/>
    </row>
    <row r="107" spans="1:7" ht="15.75" customHeight="1">
      <c r="A107" s="1"/>
      <c r="B107" s="2"/>
      <c r="C107" s="2"/>
      <c r="D107" s="2"/>
      <c r="E107" s="2"/>
      <c r="F107" s="3"/>
      <c r="G107" s="3"/>
    </row>
    <row r="108" spans="1:7" ht="15.75" customHeight="1">
      <c r="A108" s="1"/>
      <c r="B108" s="2"/>
      <c r="C108" s="2"/>
      <c r="D108" s="2"/>
      <c r="E108" s="2"/>
      <c r="F108" s="3"/>
      <c r="G108" s="3"/>
    </row>
    <row r="109" spans="1:7" ht="15.75" customHeight="1">
      <c r="A109" s="1"/>
      <c r="B109" s="2"/>
      <c r="C109" s="2"/>
      <c r="D109" s="2"/>
      <c r="E109" s="2"/>
      <c r="F109" s="3"/>
      <c r="G109" s="3"/>
    </row>
    <row r="110" spans="1:7" ht="15.75" customHeight="1">
      <c r="A110" s="1"/>
      <c r="B110" s="2"/>
      <c r="C110" s="2"/>
      <c r="D110" s="2"/>
      <c r="E110" s="2"/>
      <c r="F110" s="3"/>
      <c r="G110" s="3"/>
    </row>
    <row r="111" spans="1:7" ht="15.75" customHeight="1">
      <c r="A111" s="1"/>
      <c r="B111" s="2"/>
      <c r="C111" s="2"/>
      <c r="D111" s="2"/>
      <c r="E111" s="2"/>
      <c r="F111" s="3"/>
      <c r="G111" s="3"/>
    </row>
    <row r="112" spans="1:7" ht="15.75" customHeight="1">
      <c r="A112" s="1"/>
      <c r="B112" s="2"/>
      <c r="C112" s="2"/>
      <c r="D112" s="2"/>
      <c r="E112" s="2"/>
      <c r="F112" s="3"/>
      <c r="G112" s="3"/>
    </row>
    <row r="113" spans="1:7" ht="15.75" customHeight="1">
      <c r="A113" s="1"/>
      <c r="B113" s="2"/>
      <c r="C113" s="2"/>
      <c r="D113" s="2"/>
      <c r="E113" s="2"/>
      <c r="F113" s="3"/>
      <c r="G113" s="3"/>
    </row>
    <row r="114" spans="1:7" ht="15.75" customHeight="1">
      <c r="A114" s="1"/>
      <c r="B114" s="2"/>
      <c r="C114" s="2"/>
      <c r="D114" s="2"/>
      <c r="E114" s="2"/>
      <c r="F114" s="3"/>
      <c r="G114" s="3"/>
    </row>
    <row r="115" spans="1:7" ht="15.75" customHeight="1">
      <c r="A115" s="1"/>
      <c r="B115" s="2"/>
      <c r="C115" s="2"/>
      <c r="D115" s="2"/>
      <c r="E115" s="2"/>
      <c r="F115" s="3"/>
      <c r="G115" s="3"/>
    </row>
    <row r="116" spans="1:7" ht="15.75" customHeight="1">
      <c r="A116" s="1"/>
      <c r="B116" s="2"/>
      <c r="C116" s="2"/>
      <c r="D116" s="2"/>
      <c r="E116" s="2"/>
      <c r="F116" s="3"/>
      <c r="G116" s="3"/>
    </row>
    <row r="117" spans="1:7" ht="15.75" customHeight="1">
      <c r="A117" s="1"/>
      <c r="B117" s="2"/>
      <c r="C117" s="2"/>
      <c r="D117" s="2"/>
      <c r="E117" s="2"/>
      <c r="F117" s="3"/>
      <c r="G117" s="3"/>
    </row>
    <row r="118" spans="1:7" ht="15.75" customHeight="1">
      <c r="A118" s="1"/>
      <c r="B118" s="2"/>
      <c r="C118" s="2"/>
      <c r="D118" s="2"/>
      <c r="E118" s="2"/>
      <c r="F118" s="3"/>
      <c r="G118" s="3"/>
    </row>
    <row r="119" spans="1:7" ht="15.75" customHeight="1">
      <c r="A119" s="1"/>
      <c r="B119" s="2"/>
      <c r="C119" s="2"/>
      <c r="D119" s="2"/>
      <c r="E119" s="2"/>
      <c r="F119" s="3"/>
      <c r="G119" s="3"/>
    </row>
    <row r="120" spans="1:7" ht="15.75" customHeight="1">
      <c r="A120" s="1"/>
      <c r="B120" s="2"/>
      <c r="C120" s="2"/>
      <c r="D120" s="2"/>
      <c r="E120" s="2"/>
      <c r="F120" s="3"/>
      <c r="G120" s="3"/>
    </row>
    <row r="121" spans="1:7" ht="15.75" customHeight="1">
      <c r="A121" s="1"/>
      <c r="B121" s="2"/>
      <c r="C121" s="2"/>
      <c r="D121" s="2"/>
      <c r="E121" s="2"/>
      <c r="F121" s="3"/>
      <c r="G121" s="3"/>
    </row>
    <row r="122" spans="1:7" ht="15.75" customHeight="1">
      <c r="A122" s="1"/>
      <c r="B122" s="2"/>
      <c r="C122" s="2"/>
      <c r="D122" s="2"/>
      <c r="E122" s="2"/>
      <c r="F122" s="3"/>
      <c r="G122" s="3"/>
    </row>
    <row r="123" spans="1:7" ht="15.75" customHeight="1">
      <c r="A123" s="1"/>
      <c r="B123" s="2"/>
      <c r="C123" s="2"/>
      <c r="D123" s="2"/>
      <c r="E123" s="2"/>
      <c r="F123" s="3"/>
      <c r="G123" s="3"/>
    </row>
    <row r="124" spans="1:7" ht="15.75" customHeight="1">
      <c r="A124" s="1"/>
      <c r="B124" s="2"/>
      <c r="C124" s="2"/>
      <c r="D124" s="2"/>
      <c r="E124" s="2"/>
      <c r="F124" s="3"/>
      <c r="G124" s="3"/>
    </row>
    <row r="125" spans="1:7" ht="15.75" customHeight="1">
      <c r="A125" s="1"/>
      <c r="B125" s="2"/>
      <c r="C125" s="2"/>
      <c r="D125" s="2"/>
      <c r="E125" s="2"/>
      <c r="F125" s="3"/>
      <c r="G125" s="3"/>
    </row>
    <row r="126" spans="1:7" ht="15.75" customHeight="1">
      <c r="A126" s="1"/>
      <c r="B126" s="2"/>
      <c r="C126" s="2"/>
      <c r="D126" s="2"/>
      <c r="E126" s="2"/>
      <c r="F126" s="3"/>
      <c r="G126" s="3"/>
    </row>
    <row r="127" spans="1:7" ht="15.75" customHeight="1">
      <c r="A127" s="1"/>
      <c r="B127" s="2"/>
      <c r="C127" s="2"/>
      <c r="D127" s="2"/>
      <c r="E127" s="2"/>
      <c r="F127" s="3"/>
      <c r="G127" s="3"/>
    </row>
    <row r="128" spans="1:7" ht="15.75" customHeight="1">
      <c r="A128" s="1"/>
      <c r="B128" s="2"/>
      <c r="C128" s="2"/>
      <c r="D128" s="2"/>
      <c r="E128" s="2"/>
      <c r="F128" s="3"/>
      <c r="G128" s="3"/>
    </row>
    <row r="129" spans="1:7" ht="15.75" customHeight="1">
      <c r="A129" s="1"/>
      <c r="B129" s="2"/>
      <c r="C129" s="2"/>
      <c r="D129" s="2"/>
      <c r="E129" s="2"/>
      <c r="F129" s="3"/>
      <c r="G129" s="3"/>
    </row>
    <row r="130" spans="1:7" ht="15.75" customHeight="1">
      <c r="A130" s="1"/>
      <c r="B130" s="2"/>
      <c r="C130" s="2"/>
      <c r="D130" s="2"/>
      <c r="E130" s="2"/>
      <c r="F130" s="3"/>
      <c r="G130" s="3"/>
    </row>
    <row r="131" spans="1:7" ht="15.75" customHeight="1">
      <c r="A131" s="1"/>
      <c r="B131" s="2"/>
      <c r="C131" s="2"/>
      <c r="D131" s="2"/>
      <c r="E131" s="2"/>
      <c r="F131" s="3"/>
      <c r="G131" s="3"/>
    </row>
    <row r="132" spans="1:7" ht="15.75" customHeight="1">
      <c r="A132" s="1"/>
      <c r="B132" s="2"/>
      <c r="C132" s="2"/>
      <c r="D132" s="2"/>
      <c r="E132" s="2"/>
      <c r="F132" s="3"/>
      <c r="G132" s="3"/>
    </row>
    <row r="133" spans="1:7" ht="15.75" customHeight="1">
      <c r="A133" s="1"/>
      <c r="B133" s="2"/>
      <c r="C133" s="2"/>
      <c r="D133" s="2"/>
      <c r="E133" s="2"/>
      <c r="F133" s="3"/>
      <c r="G133" s="3"/>
    </row>
    <row r="134" spans="1:7" ht="15.75" customHeight="1">
      <c r="A134" s="1"/>
      <c r="B134" s="2"/>
      <c r="C134" s="2"/>
      <c r="D134" s="2"/>
      <c r="E134" s="2"/>
      <c r="F134" s="3"/>
      <c r="G134" s="3"/>
    </row>
    <row r="135" spans="1:7" ht="15.75" customHeight="1">
      <c r="A135" s="1"/>
      <c r="B135" s="2"/>
      <c r="C135" s="2"/>
      <c r="D135" s="2"/>
      <c r="E135" s="2"/>
      <c r="F135" s="3"/>
      <c r="G135" s="3"/>
    </row>
    <row r="136" spans="1:7" ht="15.75" customHeight="1">
      <c r="A136" s="1"/>
      <c r="B136" s="2"/>
      <c r="C136" s="2"/>
      <c r="D136" s="2"/>
      <c r="E136" s="2"/>
      <c r="F136" s="3"/>
      <c r="G136" s="3"/>
    </row>
    <row r="137" spans="1:7" ht="15.75" customHeight="1">
      <c r="A137" s="1"/>
      <c r="B137" s="2"/>
      <c r="C137" s="2"/>
      <c r="D137" s="2"/>
      <c r="E137" s="2"/>
      <c r="F137" s="3"/>
      <c r="G137" s="3"/>
    </row>
    <row r="138" spans="1:7" ht="15.75" customHeight="1">
      <c r="A138" s="1"/>
      <c r="B138" s="2"/>
      <c r="C138" s="2"/>
      <c r="D138" s="2"/>
      <c r="E138" s="2"/>
      <c r="F138" s="3"/>
      <c r="G138" s="3"/>
    </row>
    <row r="139" spans="1:7" ht="15.75" customHeight="1">
      <c r="A139" s="1"/>
      <c r="B139" s="2"/>
      <c r="C139" s="2"/>
      <c r="D139" s="2"/>
      <c r="E139" s="2"/>
      <c r="F139" s="3"/>
      <c r="G139" s="3"/>
    </row>
    <row r="140" spans="1:7" ht="15.75" customHeight="1">
      <c r="A140" s="1"/>
      <c r="B140" s="2"/>
      <c r="C140" s="2"/>
      <c r="D140" s="2"/>
      <c r="E140" s="2"/>
      <c r="F140" s="3"/>
      <c r="G140" s="3"/>
    </row>
    <row r="141" spans="1:7" ht="15.75" customHeight="1">
      <c r="A141" s="1"/>
      <c r="B141" s="2"/>
      <c r="C141" s="2"/>
      <c r="D141" s="2"/>
      <c r="E141" s="2"/>
      <c r="F141" s="3"/>
      <c r="G141" s="3"/>
    </row>
    <row r="142" spans="1:7" ht="15.75" customHeight="1">
      <c r="A142" s="1"/>
      <c r="B142" s="2"/>
      <c r="C142" s="2"/>
      <c r="D142" s="2"/>
      <c r="E142" s="2"/>
      <c r="F142" s="3"/>
      <c r="G142" s="3"/>
    </row>
    <row r="143" spans="1:7" ht="15.75" customHeight="1">
      <c r="A143" s="1"/>
      <c r="B143" s="2"/>
      <c r="C143" s="2"/>
      <c r="D143" s="2"/>
      <c r="E143" s="2"/>
      <c r="F143" s="3"/>
      <c r="G143" s="3"/>
    </row>
    <row r="144" spans="1:7" ht="15.75" customHeight="1">
      <c r="A144" s="1"/>
      <c r="B144" s="2"/>
      <c r="C144" s="2"/>
      <c r="D144" s="2"/>
      <c r="E144" s="2"/>
      <c r="F144" s="3"/>
      <c r="G144" s="3"/>
    </row>
    <row r="145" spans="1:7" ht="15.75" customHeight="1">
      <c r="A145" s="1"/>
      <c r="B145" s="2"/>
      <c r="C145" s="2"/>
      <c r="D145" s="2"/>
      <c r="E145" s="2"/>
      <c r="F145" s="3"/>
      <c r="G145" s="3"/>
    </row>
    <row r="146" spans="1:7" ht="15.75" customHeight="1">
      <c r="A146" s="1"/>
      <c r="B146" s="2"/>
      <c r="C146" s="2"/>
      <c r="D146" s="2"/>
      <c r="E146" s="2"/>
      <c r="F146" s="3"/>
      <c r="G146" s="3"/>
    </row>
    <row r="147" spans="1:7" ht="15.75" customHeight="1">
      <c r="A147" s="1"/>
      <c r="B147" s="2"/>
      <c r="C147" s="2"/>
      <c r="D147" s="2"/>
      <c r="E147" s="2"/>
      <c r="F147" s="3"/>
      <c r="G147" s="3"/>
    </row>
    <row r="148" spans="1:7" ht="15.75" customHeight="1">
      <c r="A148" s="1"/>
      <c r="B148" s="2"/>
      <c r="C148" s="2"/>
      <c r="D148" s="2"/>
      <c r="E148" s="2"/>
      <c r="F148" s="3"/>
      <c r="G148" s="3"/>
    </row>
    <row r="149" spans="1:7" ht="15.75" customHeight="1">
      <c r="A149" s="1"/>
      <c r="B149" s="2"/>
      <c r="C149" s="2"/>
      <c r="D149" s="2"/>
      <c r="E149" s="2"/>
      <c r="F149" s="3"/>
      <c r="G149" s="3"/>
    </row>
    <row r="150" spans="1:7" ht="15.75" customHeight="1">
      <c r="A150" s="1"/>
      <c r="B150" s="2"/>
      <c r="C150" s="2"/>
      <c r="D150" s="2"/>
      <c r="E150" s="2"/>
      <c r="F150" s="3"/>
      <c r="G150" s="3"/>
    </row>
    <row r="151" spans="1:7" ht="15.75" customHeight="1">
      <c r="A151" s="1"/>
      <c r="B151" s="2"/>
      <c r="C151" s="2"/>
      <c r="D151" s="2"/>
      <c r="E151" s="2"/>
      <c r="F151" s="3"/>
      <c r="G151" s="3"/>
    </row>
    <row r="152" spans="1:7" ht="15.75" customHeight="1">
      <c r="A152" s="1"/>
      <c r="B152" s="2"/>
      <c r="C152" s="2"/>
      <c r="D152" s="2"/>
      <c r="E152" s="2"/>
      <c r="F152" s="3"/>
      <c r="G152" s="3"/>
    </row>
    <row r="153" spans="1:7" ht="15.75" customHeight="1">
      <c r="A153" s="1"/>
      <c r="B153" s="2"/>
      <c r="C153" s="2"/>
      <c r="D153" s="2"/>
      <c r="E153" s="2"/>
      <c r="F153" s="3"/>
      <c r="G153" s="3"/>
    </row>
    <row r="154" spans="1:7" ht="15.75" customHeight="1">
      <c r="A154" s="1"/>
      <c r="B154" s="2"/>
      <c r="C154" s="2"/>
      <c r="D154" s="2"/>
      <c r="E154" s="2"/>
      <c r="F154" s="3"/>
      <c r="G154" s="3"/>
    </row>
    <row r="155" spans="1:7" ht="15.75" customHeight="1">
      <c r="A155" s="1"/>
      <c r="B155" s="2"/>
      <c r="C155" s="2"/>
      <c r="D155" s="2"/>
      <c r="E155" s="2"/>
      <c r="F155" s="3"/>
      <c r="G155" s="3"/>
    </row>
    <row r="156" spans="1:7" ht="15.75" customHeight="1">
      <c r="A156" s="1"/>
      <c r="B156" s="2"/>
      <c r="C156" s="2"/>
      <c r="D156" s="2"/>
      <c r="E156" s="2"/>
      <c r="F156" s="3"/>
      <c r="G156" s="3"/>
    </row>
    <row r="157" spans="1:7" ht="15.75" customHeight="1">
      <c r="A157" s="1"/>
      <c r="B157" s="2"/>
      <c r="C157" s="2"/>
      <c r="D157" s="2"/>
      <c r="E157" s="2"/>
      <c r="F157" s="3"/>
      <c r="G157" s="3"/>
    </row>
    <row r="158" spans="1:7" ht="15.75" customHeight="1">
      <c r="A158" s="1"/>
      <c r="B158" s="2"/>
      <c r="C158" s="2"/>
      <c r="D158" s="2"/>
      <c r="E158" s="2"/>
      <c r="F158" s="3"/>
      <c r="G158" s="3"/>
    </row>
    <row r="159" spans="1:7" ht="15.75" customHeight="1">
      <c r="A159" s="1"/>
      <c r="B159" s="2"/>
      <c r="C159" s="2"/>
      <c r="D159" s="2"/>
      <c r="E159" s="2"/>
      <c r="F159" s="3"/>
      <c r="G159" s="3"/>
    </row>
    <row r="160" spans="1:7" ht="15.75" customHeight="1">
      <c r="A160" s="1"/>
      <c r="B160" s="2"/>
      <c r="C160" s="2"/>
      <c r="D160" s="2"/>
      <c r="E160" s="2"/>
      <c r="F160" s="3"/>
      <c r="G160" s="3"/>
    </row>
    <row r="161" spans="1:7" ht="15.75" customHeight="1">
      <c r="A161" s="1"/>
      <c r="B161" s="2"/>
      <c r="C161" s="2"/>
      <c r="D161" s="2"/>
      <c r="E161" s="2"/>
      <c r="F161" s="3"/>
      <c r="G161" s="3"/>
    </row>
    <row r="162" spans="1:7" ht="15.75" customHeight="1">
      <c r="A162" s="1"/>
      <c r="B162" s="2"/>
      <c r="C162" s="2"/>
      <c r="D162" s="2"/>
      <c r="E162" s="2"/>
      <c r="F162" s="3"/>
      <c r="G162" s="3"/>
    </row>
    <row r="163" spans="1:7" ht="15.75" customHeight="1">
      <c r="A163" s="1"/>
      <c r="B163" s="2"/>
      <c r="C163" s="2"/>
      <c r="D163" s="2"/>
      <c r="E163" s="2"/>
      <c r="F163" s="3"/>
      <c r="G163" s="3"/>
    </row>
    <row r="164" spans="1:7" ht="15.75" customHeight="1">
      <c r="A164" s="1"/>
      <c r="B164" s="2"/>
      <c r="C164" s="2"/>
      <c r="D164" s="2"/>
      <c r="E164" s="2"/>
      <c r="F164" s="3"/>
      <c r="G164" s="3"/>
    </row>
    <row r="165" spans="1:7" ht="15.75" customHeight="1">
      <c r="A165" s="1"/>
      <c r="B165" s="2"/>
      <c r="C165" s="2"/>
      <c r="D165" s="2"/>
      <c r="E165" s="2"/>
      <c r="F165" s="3"/>
      <c r="G165" s="3"/>
    </row>
    <row r="166" spans="1:7" ht="15.75" customHeight="1">
      <c r="A166" s="1"/>
      <c r="B166" s="2"/>
      <c r="C166" s="2"/>
      <c r="D166" s="2"/>
      <c r="E166" s="2"/>
      <c r="F166" s="3"/>
      <c r="G166" s="3"/>
    </row>
    <row r="167" spans="1:7" ht="15.75" customHeight="1">
      <c r="A167" s="1"/>
      <c r="B167" s="2"/>
      <c r="C167" s="2"/>
      <c r="D167" s="2"/>
      <c r="E167" s="2"/>
      <c r="F167" s="3"/>
      <c r="G167" s="3"/>
    </row>
    <row r="168" spans="1:7" ht="15.75" customHeight="1">
      <c r="A168" s="1"/>
      <c r="B168" s="2"/>
      <c r="C168" s="2"/>
      <c r="D168" s="2"/>
      <c r="E168" s="2"/>
      <c r="F168" s="3"/>
      <c r="G168" s="3"/>
    </row>
    <row r="169" spans="1:7" ht="15.75" customHeight="1">
      <c r="A169" s="1"/>
      <c r="B169" s="2"/>
      <c r="C169" s="2"/>
      <c r="D169" s="2"/>
      <c r="E169" s="2"/>
      <c r="F169" s="3"/>
      <c r="G169" s="3"/>
    </row>
    <row r="170" spans="1:7" ht="15.75" customHeight="1">
      <c r="A170" s="1"/>
      <c r="B170" s="2"/>
      <c r="C170" s="2"/>
      <c r="D170" s="2"/>
      <c r="E170" s="2"/>
      <c r="F170" s="3"/>
      <c r="G170" s="3"/>
    </row>
    <row r="171" spans="1:7" ht="15.75" customHeight="1">
      <c r="A171" s="1"/>
      <c r="B171" s="2"/>
      <c r="C171" s="2"/>
      <c r="D171" s="2"/>
      <c r="E171" s="2"/>
      <c r="F171" s="3"/>
      <c r="G171" s="3"/>
    </row>
    <row r="172" spans="1:7" ht="15.75" customHeight="1">
      <c r="A172" s="1"/>
      <c r="B172" s="2"/>
      <c r="C172" s="2"/>
      <c r="D172" s="2"/>
      <c r="E172" s="2"/>
      <c r="F172" s="3"/>
      <c r="G172" s="3"/>
    </row>
    <row r="173" spans="1:7" ht="15.75" customHeight="1">
      <c r="A173" s="1"/>
      <c r="B173" s="2"/>
      <c r="C173" s="2"/>
      <c r="D173" s="2"/>
      <c r="E173" s="2"/>
      <c r="F173" s="3"/>
      <c r="G173" s="3"/>
    </row>
    <row r="174" spans="1:7" ht="15.75" customHeight="1">
      <c r="A174" s="1"/>
      <c r="B174" s="2"/>
      <c r="C174" s="2"/>
      <c r="D174" s="2"/>
      <c r="E174" s="2"/>
      <c r="F174" s="3"/>
      <c r="G174" s="3"/>
    </row>
    <row r="175" spans="1:7" ht="15.75" customHeight="1">
      <c r="A175" s="1"/>
      <c r="B175" s="2"/>
      <c r="C175" s="2"/>
      <c r="D175" s="2"/>
      <c r="E175" s="2"/>
      <c r="F175" s="3"/>
      <c r="G175" s="3"/>
    </row>
    <row r="176" spans="1:7" ht="15.75" customHeight="1">
      <c r="A176" s="1"/>
      <c r="B176" s="2"/>
      <c r="C176" s="2"/>
      <c r="D176" s="2"/>
      <c r="E176" s="2"/>
      <c r="F176" s="3"/>
      <c r="G176" s="3"/>
    </row>
    <row r="177" spans="1:7" ht="15.75" customHeight="1">
      <c r="A177" s="1"/>
      <c r="B177" s="2"/>
      <c r="C177" s="2"/>
      <c r="D177" s="2"/>
      <c r="E177" s="2"/>
      <c r="F177" s="3"/>
      <c r="G177" s="3"/>
    </row>
    <row r="178" spans="1:7" ht="15.75" customHeight="1">
      <c r="A178" s="1"/>
      <c r="B178" s="2"/>
      <c r="C178" s="2"/>
      <c r="D178" s="2"/>
      <c r="E178" s="2"/>
      <c r="F178" s="3"/>
      <c r="G178" s="3"/>
    </row>
    <row r="179" spans="1:7" ht="15.75" customHeight="1">
      <c r="A179" s="1"/>
      <c r="B179" s="2"/>
      <c r="C179" s="2"/>
      <c r="D179" s="2"/>
      <c r="E179" s="2"/>
      <c r="F179" s="3"/>
      <c r="G179" s="3"/>
    </row>
    <row r="180" spans="1:7" ht="15.75" customHeight="1">
      <c r="A180" s="1"/>
      <c r="B180" s="2"/>
      <c r="C180" s="2"/>
      <c r="D180" s="2"/>
      <c r="E180" s="2"/>
      <c r="F180" s="3"/>
      <c r="G180" s="3"/>
    </row>
    <row r="181" spans="1:7" ht="15.75" customHeight="1">
      <c r="A181" s="1"/>
      <c r="B181" s="2"/>
      <c r="C181" s="2"/>
      <c r="D181" s="2"/>
      <c r="E181" s="2"/>
      <c r="F181" s="3"/>
      <c r="G181" s="3"/>
    </row>
    <row r="182" spans="1:7" ht="15.75" customHeight="1">
      <c r="A182" s="1"/>
      <c r="B182" s="2"/>
      <c r="C182" s="2"/>
      <c r="D182" s="2"/>
      <c r="E182" s="2"/>
      <c r="F182" s="3"/>
      <c r="G182" s="3"/>
    </row>
    <row r="183" spans="1:7" ht="15.75" customHeight="1">
      <c r="A183" s="1"/>
      <c r="B183" s="2"/>
      <c r="C183" s="2"/>
      <c r="D183" s="2"/>
      <c r="E183" s="2"/>
      <c r="F183" s="3"/>
      <c r="G183" s="3"/>
    </row>
    <row r="184" spans="1:7" ht="15.75" customHeight="1">
      <c r="A184" s="1"/>
      <c r="B184" s="2"/>
      <c r="C184" s="2"/>
      <c r="D184" s="2"/>
      <c r="E184" s="2"/>
      <c r="F184" s="3"/>
      <c r="G184" s="3"/>
    </row>
    <row r="185" spans="1:7" ht="15.75" customHeight="1">
      <c r="A185" s="1"/>
      <c r="B185" s="2"/>
      <c r="C185" s="2"/>
      <c r="D185" s="2"/>
      <c r="E185" s="2"/>
      <c r="F185" s="3"/>
      <c r="G185" s="3"/>
    </row>
    <row r="186" spans="1:7" ht="15.75" customHeight="1">
      <c r="A186" s="1"/>
      <c r="B186" s="2"/>
      <c r="C186" s="2"/>
      <c r="D186" s="2"/>
      <c r="E186" s="2"/>
      <c r="F186" s="3"/>
      <c r="G186" s="3"/>
    </row>
    <row r="187" spans="1:7" ht="15.75" customHeight="1">
      <c r="A187" s="1"/>
      <c r="B187" s="2"/>
      <c r="C187" s="2"/>
      <c r="D187" s="2"/>
      <c r="E187" s="2"/>
      <c r="F187" s="3"/>
      <c r="G187" s="3"/>
    </row>
    <row r="188" spans="1:7" ht="15.75" customHeight="1">
      <c r="A188" s="1"/>
      <c r="B188" s="2"/>
      <c r="C188" s="2"/>
      <c r="D188" s="2"/>
      <c r="E188" s="2"/>
      <c r="F188" s="3"/>
      <c r="G188" s="3"/>
    </row>
    <row r="189" spans="1:7" ht="15.75" customHeight="1">
      <c r="A189" s="1"/>
      <c r="B189" s="2"/>
      <c r="C189" s="2"/>
      <c r="D189" s="2"/>
      <c r="E189" s="2"/>
      <c r="F189" s="3"/>
      <c r="G189" s="3"/>
    </row>
    <row r="190" spans="1:7" ht="15.75" customHeight="1">
      <c r="A190" s="1"/>
      <c r="B190" s="2"/>
      <c r="C190" s="2"/>
      <c r="D190" s="2"/>
      <c r="E190" s="2"/>
      <c r="F190" s="3"/>
      <c r="G190" s="3"/>
    </row>
    <row r="191" spans="1:7" ht="15.75" customHeight="1">
      <c r="A191" s="1"/>
      <c r="B191" s="2"/>
      <c r="C191" s="2"/>
      <c r="D191" s="2"/>
      <c r="E191" s="2"/>
      <c r="F191" s="3"/>
      <c r="G191" s="3"/>
    </row>
    <row r="192" spans="1:7" ht="15.75" customHeight="1">
      <c r="A192" s="1"/>
      <c r="B192" s="2"/>
      <c r="C192" s="2"/>
      <c r="D192" s="2"/>
      <c r="E192" s="2"/>
      <c r="F192" s="3"/>
      <c r="G192" s="3"/>
    </row>
    <row r="193" spans="1:7" ht="15.75" customHeight="1">
      <c r="A193" s="1"/>
      <c r="B193" s="2"/>
      <c r="C193" s="2"/>
      <c r="D193" s="2"/>
      <c r="E193" s="2"/>
      <c r="F193" s="3"/>
      <c r="G193" s="3"/>
    </row>
    <row r="194" spans="1:7" ht="15.75" customHeight="1">
      <c r="A194" s="1"/>
      <c r="B194" s="2"/>
      <c r="C194" s="2"/>
      <c r="D194" s="2"/>
      <c r="E194" s="2"/>
      <c r="F194" s="3"/>
      <c r="G194" s="3"/>
    </row>
    <row r="195" spans="1:7" ht="15.75" customHeight="1">
      <c r="A195" s="1"/>
      <c r="B195" s="2"/>
      <c r="C195" s="2"/>
      <c r="D195" s="2"/>
      <c r="E195" s="2"/>
      <c r="F195" s="3"/>
      <c r="G195" s="3"/>
    </row>
    <row r="196" spans="1:7" ht="15.75" customHeight="1">
      <c r="A196" s="1"/>
      <c r="B196" s="2"/>
      <c r="C196" s="2"/>
      <c r="D196" s="2"/>
      <c r="E196" s="2"/>
      <c r="F196" s="3"/>
      <c r="G196" s="3"/>
    </row>
    <row r="197" spans="1:7" ht="15.75" customHeight="1">
      <c r="A197" s="1"/>
      <c r="B197" s="2"/>
      <c r="C197" s="2"/>
      <c r="D197" s="2"/>
      <c r="E197" s="2"/>
      <c r="F197" s="3"/>
      <c r="G197" s="3"/>
    </row>
    <row r="198" spans="1:7" ht="15.75" customHeight="1">
      <c r="A198" s="1"/>
      <c r="B198" s="2"/>
      <c r="C198" s="2"/>
      <c r="D198" s="2"/>
      <c r="E198" s="2"/>
      <c r="F198" s="3"/>
      <c r="G198" s="3"/>
    </row>
    <row r="199" spans="1:7" ht="15.75" customHeight="1">
      <c r="A199" s="1"/>
      <c r="B199" s="2"/>
      <c r="C199" s="2"/>
      <c r="D199" s="2"/>
      <c r="E199" s="2"/>
      <c r="F199" s="3"/>
      <c r="G199" s="3"/>
    </row>
    <row r="200" spans="1:7" ht="15.75" customHeight="1">
      <c r="A200" s="1"/>
      <c r="B200" s="2"/>
      <c r="C200" s="2"/>
      <c r="D200" s="2"/>
      <c r="E200" s="2"/>
      <c r="F200" s="3"/>
      <c r="G200" s="3"/>
    </row>
    <row r="201" spans="1:7" ht="15.75" customHeight="1">
      <c r="A201" s="1"/>
      <c r="B201" s="2"/>
      <c r="C201" s="2"/>
      <c r="D201" s="2"/>
      <c r="E201" s="2"/>
      <c r="F201" s="3"/>
      <c r="G201" s="3"/>
    </row>
    <row r="202" spans="1:7" ht="15.75" customHeight="1">
      <c r="A202" s="1"/>
      <c r="B202" s="2"/>
      <c r="C202" s="2"/>
      <c r="D202" s="2"/>
      <c r="E202" s="2"/>
      <c r="F202" s="3"/>
      <c r="G202" s="3"/>
    </row>
    <row r="203" spans="1:7" ht="15.75" customHeight="1">
      <c r="A203" s="1"/>
      <c r="B203" s="2"/>
      <c r="C203" s="2"/>
      <c r="D203" s="2"/>
      <c r="E203" s="2"/>
      <c r="F203" s="3"/>
      <c r="G203" s="3"/>
    </row>
    <row r="204" spans="1:7" ht="15.75" customHeight="1">
      <c r="A204" s="1"/>
      <c r="B204" s="2"/>
      <c r="C204" s="2"/>
      <c r="D204" s="2"/>
      <c r="E204" s="2"/>
      <c r="F204" s="3"/>
      <c r="G204" s="3"/>
    </row>
    <row r="205" spans="1:7" ht="15.75" customHeight="1">
      <c r="A205" s="1"/>
      <c r="B205" s="2"/>
      <c r="C205" s="2"/>
      <c r="D205" s="2"/>
      <c r="E205" s="2"/>
      <c r="F205" s="3"/>
      <c r="G205" s="3"/>
    </row>
    <row r="206" spans="1:7" ht="15.75" customHeight="1">
      <c r="A206" s="1"/>
      <c r="B206" s="2"/>
      <c r="C206" s="2"/>
      <c r="D206" s="2"/>
      <c r="E206" s="2"/>
      <c r="F206" s="3"/>
      <c r="G206" s="3"/>
    </row>
    <row r="207" spans="1:7" ht="15.75" customHeight="1">
      <c r="A207" s="1"/>
      <c r="B207" s="2"/>
      <c r="C207" s="2"/>
      <c r="D207" s="2"/>
      <c r="E207" s="2"/>
      <c r="F207" s="3"/>
      <c r="G207" s="3"/>
    </row>
    <row r="208" spans="1:7" ht="15.75" customHeight="1">
      <c r="A208" s="1"/>
      <c r="B208" s="2"/>
      <c r="C208" s="2"/>
      <c r="D208" s="2"/>
      <c r="E208" s="2"/>
      <c r="F208" s="3"/>
      <c r="G208" s="3"/>
    </row>
    <row r="209" spans="1:7" ht="15.75" customHeight="1">
      <c r="A209" s="1"/>
      <c r="B209" s="2"/>
      <c r="C209" s="2"/>
      <c r="D209" s="2"/>
      <c r="E209" s="2"/>
      <c r="F209" s="3"/>
      <c r="G209" s="3"/>
    </row>
    <row r="210" spans="1:7" ht="15.75" customHeight="1">
      <c r="A210" s="1"/>
      <c r="B210" s="2"/>
      <c r="C210" s="2"/>
      <c r="D210" s="2"/>
      <c r="E210" s="2"/>
      <c r="F210" s="3"/>
      <c r="G210" s="3"/>
    </row>
    <row r="211" spans="1:7" ht="15.75" customHeight="1">
      <c r="A211" s="1"/>
      <c r="B211" s="2"/>
      <c r="C211" s="2"/>
      <c r="D211" s="2"/>
      <c r="E211" s="2"/>
      <c r="F211" s="3"/>
      <c r="G211" s="3"/>
    </row>
    <row r="212" spans="1:7" ht="15.75" customHeight="1">
      <c r="A212" s="1"/>
      <c r="B212" s="2"/>
      <c r="C212" s="2"/>
      <c r="D212" s="2"/>
      <c r="E212" s="2"/>
      <c r="F212" s="3"/>
      <c r="G212" s="3"/>
    </row>
    <row r="213" spans="1:7" ht="15.75" customHeight="1">
      <c r="A213" s="1"/>
      <c r="B213" s="2"/>
      <c r="C213" s="2"/>
      <c r="D213" s="2"/>
      <c r="E213" s="2"/>
      <c r="F213" s="3"/>
      <c r="G213" s="3"/>
    </row>
    <row r="214" spans="1:7" ht="15.75" customHeight="1">
      <c r="A214" s="1"/>
      <c r="B214" s="2"/>
      <c r="C214" s="2"/>
      <c r="D214" s="2"/>
      <c r="E214" s="2"/>
      <c r="F214" s="3"/>
      <c r="G214" s="3"/>
    </row>
    <row r="215" spans="1:7" ht="15.75" customHeight="1">
      <c r="A215" s="1"/>
      <c r="B215" s="2"/>
      <c r="C215" s="2"/>
      <c r="D215" s="2"/>
      <c r="E215" s="2"/>
      <c r="F215" s="3"/>
      <c r="G215" s="3"/>
    </row>
    <row r="216" spans="1:7" ht="15.75" customHeight="1">
      <c r="A216" s="1"/>
      <c r="B216" s="2"/>
      <c r="C216" s="2"/>
      <c r="D216" s="2"/>
      <c r="E216" s="2"/>
      <c r="F216" s="3"/>
      <c r="G216" s="3"/>
    </row>
    <row r="217" spans="1:7" ht="15.75" customHeight="1">
      <c r="A217" s="1"/>
      <c r="B217" s="2"/>
      <c r="C217" s="2"/>
      <c r="D217" s="2"/>
      <c r="E217" s="2"/>
      <c r="F217" s="3"/>
      <c r="G217" s="3"/>
    </row>
    <row r="218" spans="1:7" ht="15.75" customHeight="1">
      <c r="A218" s="1"/>
      <c r="B218" s="2"/>
      <c r="C218" s="2"/>
      <c r="D218" s="2"/>
      <c r="E218" s="2"/>
      <c r="F218" s="3"/>
      <c r="G218" s="3"/>
    </row>
    <row r="219" spans="1:7" ht="15.75" customHeight="1">
      <c r="A219" s="1"/>
      <c r="B219" s="2"/>
      <c r="C219" s="2"/>
      <c r="D219" s="2"/>
      <c r="E219" s="2"/>
      <c r="F219" s="3"/>
      <c r="G219" s="3"/>
    </row>
    <row r="220" spans="1:7" ht="15.75" customHeight="1">
      <c r="A220" s="1"/>
      <c r="B220" s="2"/>
      <c r="C220" s="2"/>
      <c r="D220" s="2"/>
      <c r="E220" s="2"/>
      <c r="F220" s="3"/>
      <c r="G220" s="3"/>
    </row>
    <row r="221" spans="1:7" ht="15.75" customHeight="1">
      <c r="A221" s="1"/>
      <c r="B221" s="2"/>
      <c r="C221" s="2"/>
      <c r="D221" s="2"/>
      <c r="E221" s="2"/>
      <c r="F221" s="3"/>
      <c r="G221" s="3"/>
    </row>
    <row r="222" spans="1:7" ht="15.75" customHeight="1">
      <c r="A222" s="1"/>
      <c r="B222" s="2"/>
      <c r="C222" s="2"/>
      <c r="D222" s="2"/>
      <c r="E222" s="2"/>
      <c r="F222" s="3"/>
      <c r="G222" s="3"/>
    </row>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2:H2"/>
    <mergeCell ref="A4:H4"/>
    <mergeCell ref="A5:H5"/>
    <mergeCell ref="A6:H6"/>
    <mergeCell ref="A7:H7"/>
    <mergeCell ref="A8:H8"/>
    <mergeCell ref="A9:H9"/>
    <mergeCell ref="A10:H10"/>
    <mergeCell ref="A11:H11"/>
    <mergeCell ref="A22:H2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G1000"/>
  <sheetViews>
    <sheetView topLeftCell="A5" workbookViewId="0">
      <selection activeCell="G11" sqref="G11"/>
    </sheetView>
  </sheetViews>
  <sheetFormatPr defaultColWidth="14.3984375" defaultRowHeight="15" customHeight="1"/>
  <cols>
    <col min="1" max="1" width="23.73046875" customWidth="1"/>
    <col min="2" max="2" width="11.73046875" customWidth="1"/>
    <col min="3" max="3" width="22.3984375" customWidth="1"/>
    <col min="4" max="6" width="23.86328125" customWidth="1"/>
  </cols>
  <sheetData>
    <row r="1" spans="1:7" ht="14.25">
      <c r="A1" s="1"/>
      <c r="B1" s="2"/>
      <c r="C1" s="2"/>
      <c r="D1" s="2"/>
      <c r="E1" s="2"/>
      <c r="F1" s="2"/>
    </row>
    <row r="2" spans="1:7" ht="28.5" customHeight="1">
      <c r="A2" s="722" t="s">
        <v>274</v>
      </c>
      <c r="B2" s="718"/>
      <c r="C2" s="718"/>
      <c r="D2" s="718"/>
      <c r="E2" s="718"/>
      <c r="F2" s="719"/>
    </row>
    <row r="3" spans="1:7" ht="14.25">
      <c r="A3" s="22"/>
      <c r="B3" s="22"/>
      <c r="C3" s="22"/>
      <c r="D3" s="22"/>
      <c r="E3" s="22"/>
      <c r="F3" s="23"/>
    </row>
    <row r="4" spans="1:7" ht="30.75" customHeight="1">
      <c r="A4" s="717" t="s">
        <v>275</v>
      </c>
      <c r="B4" s="718"/>
      <c r="C4" s="718"/>
      <c r="D4" s="718"/>
      <c r="E4" s="718"/>
      <c r="F4" s="719"/>
    </row>
    <row r="5" spans="1:7" ht="18" customHeight="1">
      <c r="A5" s="717" t="s">
        <v>276</v>
      </c>
      <c r="B5" s="718"/>
      <c r="C5" s="718"/>
      <c r="D5" s="718"/>
      <c r="E5" s="718"/>
      <c r="F5" s="719"/>
    </row>
    <row r="6" spans="1:7" ht="17.25" customHeight="1">
      <c r="A6" s="729" t="s">
        <v>277</v>
      </c>
      <c r="B6" s="718"/>
      <c r="C6" s="718"/>
      <c r="D6" s="718"/>
      <c r="E6" s="718"/>
      <c r="F6" s="719"/>
    </row>
    <row r="7" spans="1:7" ht="16.5" customHeight="1">
      <c r="A7" s="729" t="s">
        <v>278</v>
      </c>
      <c r="B7" s="718"/>
      <c r="C7" s="718"/>
      <c r="D7" s="718"/>
      <c r="E7" s="718"/>
      <c r="F7" s="719"/>
    </row>
    <row r="8" spans="1:7" ht="26.25" customHeight="1">
      <c r="A8" s="729" t="s">
        <v>279</v>
      </c>
      <c r="B8" s="718"/>
      <c r="C8" s="718"/>
      <c r="D8" s="718"/>
      <c r="E8" s="718"/>
      <c r="F8" s="719"/>
    </row>
    <row r="9" spans="1:7" ht="39.75" customHeight="1">
      <c r="A9" s="748" t="s">
        <v>280</v>
      </c>
      <c r="B9" s="718"/>
      <c r="C9" s="718"/>
      <c r="D9" s="718"/>
      <c r="E9" s="718"/>
      <c r="F9" s="719"/>
    </row>
    <row r="10" spans="1:7" ht="14.25">
      <c r="A10" s="7"/>
      <c r="B10" s="8"/>
      <c r="C10" s="8"/>
      <c r="D10" s="8"/>
      <c r="E10" s="8"/>
      <c r="F10" s="8"/>
    </row>
    <row r="11" spans="1:7" ht="61.5" customHeight="1">
      <c r="A11" s="9" t="s">
        <v>80</v>
      </c>
      <c r="B11" s="10" t="s">
        <v>85</v>
      </c>
      <c r="C11" s="9" t="s">
        <v>281</v>
      </c>
      <c r="D11" s="9" t="s">
        <v>282</v>
      </c>
      <c r="E11" s="9" t="s">
        <v>71</v>
      </c>
      <c r="F11" s="9" t="s">
        <v>57</v>
      </c>
      <c r="G11" s="129" t="s">
        <v>393</v>
      </c>
    </row>
    <row r="12" spans="1:7" ht="14.25">
      <c r="A12" s="12"/>
      <c r="B12" s="12"/>
      <c r="C12" s="12"/>
      <c r="D12" s="24"/>
      <c r="E12" s="25"/>
      <c r="F12" s="25"/>
    </row>
    <row r="13" spans="1:7" ht="14.25">
      <c r="A13" s="12"/>
      <c r="B13" s="12"/>
      <c r="C13" s="12"/>
      <c r="D13" s="24"/>
      <c r="E13" s="25"/>
      <c r="F13" s="25"/>
    </row>
    <row r="14" spans="1:7" ht="14.25">
      <c r="A14" s="26"/>
      <c r="B14" s="26"/>
      <c r="C14" s="27"/>
      <c r="D14" s="28"/>
      <c r="E14" s="25"/>
      <c r="F14" s="25"/>
    </row>
    <row r="15" spans="1:7" ht="14.25">
      <c r="A15" s="12"/>
      <c r="B15" s="12"/>
      <c r="C15" s="12"/>
      <c r="D15" s="24"/>
      <c r="E15" s="25"/>
      <c r="F15" s="25"/>
    </row>
    <row r="16" spans="1:7" ht="14.25">
      <c r="A16" s="12"/>
      <c r="B16" s="21"/>
      <c r="C16" s="12"/>
      <c r="D16" s="29"/>
      <c r="E16" s="25"/>
      <c r="F16" s="25"/>
    </row>
    <row r="17" spans="1:6" ht="14.25">
      <c r="A17" s="12"/>
      <c r="B17" s="21"/>
      <c r="C17" s="12"/>
      <c r="D17" s="29"/>
      <c r="E17" s="25"/>
      <c r="F17" s="25"/>
    </row>
    <row r="18" spans="1:6" ht="14.25">
      <c r="A18" s="30" t="s">
        <v>58</v>
      </c>
      <c r="B18" s="2"/>
      <c r="C18" s="2"/>
      <c r="D18" s="2"/>
      <c r="F18" s="31">
        <f>SUM(F12:F17)</f>
        <v>0</v>
      </c>
    </row>
    <row r="19" spans="1:6" ht="14.25">
      <c r="A19" s="1"/>
      <c r="B19" s="2"/>
      <c r="C19" s="2"/>
      <c r="D19" s="2"/>
      <c r="E19" s="2"/>
      <c r="F19" s="2"/>
    </row>
    <row r="20" spans="1:6" ht="14.25">
      <c r="A20" s="754" t="s">
        <v>59</v>
      </c>
      <c r="B20" s="721"/>
      <c r="C20" s="721"/>
      <c r="D20" s="721"/>
      <c r="E20" s="721"/>
      <c r="F20" s="721"/>
    </row>
    <row r="21" spans="1:6" ht="15.75" customHeight="1">
      <c r="A21" s="1"/>
      <c r="B21" s="2"/>
      <c r="C21" s="2"/>
      <c r="D21" s="2"/>
      <c r="E21" s="2"/>
      <c r="F21" s="2"/>
    </row>
    <row r="22" spans="1:6" ht="15.75" customHeight="1">
      <c r="A22" s="1"/>
      <c r="B22" s="2"/>
      <c r="C22" s="2"/>
      <c r="D22" s="2"/>
      <c r="E22" s="2"/>
      <c r="F22" s="2"/>
    </row>
    <row r="23" spans="1:6" ht="15.75" customHeight="1">
      <c r="A23" s="1"/>
      <c r="B23" s="2"/>
      <c r="C23" s="2"/>
      <c r="D23" s="2"/>
      <c r="E23" s="2"/>
      <c r="F23" s="2"/>
    </row>
    <row r="24" spans="1:6" ht="15.75" customHeight="1">
      <c r="A24" s="1"/>
      <c r="B24" s="2"/>
      <c r="C24" s="2"/>
      <c r="D24" s="2"/>
      <c r="E24" s="2"/>
      <c r="F24" s="2"/>
    </row>
    <row r="25" spans="1:6" ht="15.75" customHeight="1">
      <c r="A25" s="1"/>
      <c r="B25" s="2"/>
      <c r="C25" s="2"/>
      <c r="D25" s="2"/>
      <c r="E25" s="2"/>
      <c r="F25" s="2"/>
    </row>
    <row r="26" spans="1:6" ht="15.75" customHeight="1">
      <c r="A26" s="1"/>
      <c r="B26" s="2"/>
      <c r="C26" s="2"/>
      <c r="D26" s="2"/>
      <c r="E26" s="2"/>
      <c r="F26" s="2"/>
    </row>
    <row r="27" spans="1:6" ht="15.75" customHeight="1">
      <c r="A27" s="1"/>
      <c r="B27" s="2"/>
      <c r="C27" s="2"/>
      <c r="D27" s="2"/>
      <c r="E27" s="2"/>
      <c r="F27" s="2"/>
    </row>
    <row r="28" spans="1:6" ht="15.75" customHeight="1">
      <c r="A28" s="1"/>
      <c r="B28" s="2"/>
      <c r="C28" s="2"/>
      <c r="D28" s="2"/>
      <c r="E28" s="2"/>
      <c r="F28" s="2"/>
    </row>
    <row r="29" spans="1:6" ht="15.75" customHeight="1">
      <c r="A29" s="1"/>
      <c r="B29" s="2"/>
      <c r="C29" s="2"/>
      <c r="D29" s="2"/>
      <c r="E29" s="2"/>
      <c r="F29" s="2"/>
    </row>
    <row r="30" spans="1:6" ht="15.75" customHeight="1">
      <c r="A30" s="1"/>
      <c r="B30" s="2"/>
      <c r="C30" s="2"/>
      <c r="D30" s="2"/>
      <c r="E30" s="2"/>
      <c r="F30" s="2"/>
    </row>
    <row r="31" spans="1:6" ht="15.75" customHeight="1">
      <c r="A31" s="1"/>
      <c r="B31" s="2"/>
      <c r="C31" s="2"/>
      <c r="D31" s="2"/>
      <c r="E31" s="2"/>
      <c r="F31" s="2"/>
    </row>
    <row r="32" spans="1:6" ht="15.75" customHeight="1">
      <c r="A32" s="1"/>
      <c r="B32" s="2"/>
      <c r="C32" s="2"/>
      <c r="D32" s="2"/>
      <c r="E32" s="2"/>
      <c r="F32" s="2"/>
    </row>
    <row r="33" spans="1:6" ht="15.75" customHeight="1">
      <c r="A33" s="1"/>
      <c r="B33" s="2"/>
      <c r="C33" s="2"/>
      <c r="D33" s="2"/>
      <c r="E33" s="2"/>
      <c r="F33" s="2"/>
    </row>
    <row r="34" spans="1:6" ht="15.75" customHeight="1">
      <c r="A34" s="1"/>
      <c r="B34" s="2"/>
      <c r="C34" s="2"/>
      <c r="D34" s="2"/>
      <c r="E34" s="2"/>
      <c r="F34" s="2"/>
    </row>
    <row r="35" spans="1:6" ht="15.75" customHeight="1">
      <c r="A35" s="1"/>
      <c r="B35" s="2"/>
      <c r="C35" s="2"/>
      <c r="D35" s="2"/>
      <c r="E35" s="2"/>
      <c r="F35" s="2"/>
    </row>
    <row r="36" spans="1:6" ht="15.75" customHeight="1">
      <c r="A36" s="1"/>
      <c r="B36" s="2"/>
      <c r="C36" s="2"/>
      <c r="D36" s="2"/>
      <c r="E36" s="2"/>
      <c r="F36" s="2"/>
    </row>
    <row r="37" spans="1:6" ht="15.75" customHeight="1">
      <c r="A37" s="1"/>
      <c r="B37" s="2"/>
      <c r="C37" s="2"/>
      <c r="D37" s="2"/>
      <c r="E37" s="2"/>
      <c r="F37" s="2"/>
    </row>
    <row r="38" spans="1:6" ht="15.75" customHeight="1">
      <c r="A38" s="1"/>
      <c r="B38" s="2"/>
      <c r="C38" s="2"/>
      <c r="D38" s="2"/>
      <c r="E38" s="2"/>
      <c r="F38" s="2"/>
    </row>
    <row r="39" spans="1:6" ht="15.75" customHeight="1">
      <c r="A39" s="1"/>
      <c r="B39" s="2"/>
      <c r="C39" s="2"/>
      <c r="D39" s="2"/>
      <c r="E39" s="2"/>
      <c r="F39" s="2"/>
    </row>
    <row r="40" spans="1:6" ht="15.75" customHeight="1">
      <c r="A40" s="1"/>
      <c r="B40" s="2"/>
      <c r="C40" s="2"/>
      <c r="D40" s="2"/>
      <c r="E40" s="2"/>
      <c r="F40" s="2"/>
    </row>
    <row r="41" spans="1:6" ht="15.75" customHeight="1">
      <c r="A41" s="1"/>
      <c r="B41" s="2"/>
      <c r="C41" s="2"/>
      <c r="D41" s="2"/>
      <c r="E41" s="2"/>
      <c r="F41" s="2"/>
    </row>
    <row r="42" spans="1:6" ht="15.75" customHeight="1">
      <c r="A42" s="1"/>
      <c r="B42" s="2"/>
      <c r="C42" s="2"/>
      <c r="D42" s="2"/>
      <c r="E42" s="2"/>
      <c r="F42" s="2"/>
    </row>
    <row r="43" spans="1:6" ht="15.75" customHeight="1">
      <c r="A43" s="1"/>
      <c r="B43" s="2"/>
      <c r="C43" s="2"/>
      <c r="D43" s="2"/>
      <c r="E43" s="2"/>
      <c r="F43" s="2"/>
    </row>
    <row r="44" spans="1:6" ht="15.75" customHeight="1">
      <c r="A44" s="1"/>
      <c r="B44" s="2"/>
      <c r="C44" s="2"/>
      <c r="D44" s="2"/>
      <c r="E44" s="2"/>
      <c r="F44" s="2"/>
    </row>
    <row r="45" spans="1:6" ht="15.75" customHeight="1">
      <c r="A45" s="1"/>
      <c r="B45" s="2"/>
      <c r="C45" s="2"/>
      <c r="D45" s="2"/>
      <c r="E45" s="2"/>
      <c r="F45" s="2"/>
    </row>
    <row r="46" spans="1:6" ht="15.75" customHeight="1">
      <c r="A46" s="1"/>
      <c r="B46" s="2"/>
      <c r="C46" s="2"/>
      <c r="D46" s="2"/>
      <c r="E46" s="2"/>
      <c r="F46" s="2"/>
    </row>
    <row r="47" spans="1:6" ht="15.75" customHeight="1">
      <c r="A47" s="1"/>
      <c r="B47" s="2"/>
      <c r="C47" s="2"/>
      <c r="D47" s="2"/>
      <c r="E47" s="2"/>
      <c r="F47" s="2"/>
    </row>
    <row r="48" spans="1:6" ht="15.75" customHeight="1">
      <c r="A48" s="1"/>
      <c r="B48" s="2"/>
      <c r="C48" s="2"/>
      <c r="D48" s="2"/>
      <c r="E48" s="2"/>
      <c r="F48" s="2"/>
    </row>
    <row r="49" spans="1:6" ht="15.75" customHeight="1">
      <c r="A49" s="1"/>
      <c r="B49" s="2"/>
      <c r="C49" s="2"/>
      <c r="D49" s="2"/>
      <c r="E49" s="2"/>
      <c r="F49" s="2"/>
    </row>
    <row r="50" spans="1:6" ht="15.75" customHeight="1">
      <c r="A50" s="1"/>
      <c r="B50" s="2"/>
      <c r="C50" s="2"/>
      <c r="D50" s="2"/>
      <c r="E50" s="2"/>
      <c r="F50" s="2"/>
    </row>
    <row r="51" spans="1:6" ht="15.75" customHeight="1">
      <c r="A51" s="1"/>
      <c r="B51" s="2"/>
      <c r="C51" s="2"/>
      <c r="D51" s="2"/>
      <c r="E51" s="2"/>
      <c r="F51" s="2"/>
    </row>
    <row r="52" spans="1:6" ht="15.75" customHeight="1">
      <c r="A52" s="1"/>
      <c r="B52" s="2"/>
      <c r="C52" s="2"/>
      <c r="D52" s="2"/>
      <c r="E52" s="2"/>
      <c r="F52" s="2"/>
    </row>
    <row r="53" spans="1:6" ht="15.75" customHeight="1">
      <c r="A53" s="1"/>
      <c r="B53" s="2"/>
      <c r="C53" s="2"/>
      <c r="D53" s="2"/>
      <c r="E53" s="2"/>
      <c r="F53" s="2"/>
    </row>
    <row r="54" spans="1:6" ht="15.75" customHeight="1">
      <c r="A54" s="1"/>
      <c r="B54" s="2"/>
      <c r="C54" s="2"/>
      <c r="D54" s="2"/>
      <c r="E54" s="2"/>
      <c r="F54" s="2"/>
    </row>
    <row r="55" spans="1:6" ht="15.75" customHeight="1">
      <c r="A55" s="1"/>
      <c r="B55" s="2"/>
      <c r="C55" s="2"/>
      <c r="D55" s="2"/>
      <c r="E55" s="2"/>
      <c r="F55" s="2"/>
    </row>
    <row r="56" spans="1:6" ht="15.75" customHeight="1">
      <c r="A56" s="1"/>
      <c r="B56" s="2"/>
      <c r="C56" s="2"/>
      <c r="D56" s="2"/>
      <c r="E56" s="2"/>
      <c r="F56" s="2"/>
    </row>
    <row r="57" spans="1:6" ht="15.75" customHeight="1">
      <c r="A57" s="1"/>
      <c r="B57" s="2"/>
      <c r="C57" s="2"/>
      <c r="D57" s="2"/>
      <c r="E57" s="2"/>
      <c r="F57" s="2"/>
    </row>
    <row r="58" spans="1:6" ht="15.75" customHeight="1">
      <c r="A58" s="1"/>
      <c r="B58" s="2"/>
      <c r="C58" s="2"/>
      <c r="D58" s="2"/>
      <c r="E58" s="2"/>
      <c r="F58" s="2"/>
    </row>
    <row r="59" spans="1:6" ht="15.75" customHeight="1">
      <c r="A59" s="1"/>
      <c r="B59" s="2"/>
      <c r="C59" s="2"/>
      <c r="D59" s="2"/>
      <c r="E59" s="2"/>
      <c r="F59" s="2"/>
    </row>
    <row r="60" spans="1:6" ht="15.75" customHeight="1">
      <c r="A60" s="1"/>
      <c r="B60" s="2"/>
      <c r="C60" s="2"/>
      <c r="D60" s="2"/>
      <c r="E60" s="2"/>
      <c r="F60" s="2"/>
    </row>
    <row r="61" spans="1:6" ht="15.75" customHeight="1">
      <c r="A61" s="1"/>
      <c r="B61" s="2"/>
      <c r="C61" s="2"/>
      <c r="D61" s="2"/>
      <c r="E61" s="2"/>
      <c r="F61" s="2"/>
    </row>
    <row r="62" spans="1:6" ht="15.75" customHeight="1">
      <c r="A62" s="1"/>
      <c r="B62" s="2"/>
      <c r="C62" s="2"/>
      <c r="D62" s="2"/>
      <c r="E62" s="2"/>
      <c r="F62" s="2"/>
    </row>
    <row r="63" spans="1:6" ht="15.75" customHeight="1">
      <c r="A63" s="1"/>
      <c r="B63" s="2"/>
      <c r="C63" s="2"/>
      <c r="D63" s="2"/>
      <c r="E63" s="2"/>
      <c r="F63" s="2"/>
    </row>
    <row r="64" spans="1:6" ht="15.75" customHeight="1">
      <c r="A64" s="1"/>
      <c r="B64" s="2"/>
      <c r="C64" s="2"/>
      <c r="D64" s="2"/>
      <c r="E64" s="2"/>
      <c r="F64" s="2"/>
    </row>
    <row r="65" spans="1:6" ht="15.75" customHeight="1">
      <c r="A65" s="1"/>
      <c r="B65" s="2"/>
      <c r="C65" s="2"/>
      <c r="D65" s="2"/>
      <c r="E65" s="2"/>
      <c r="F65" s="2"/>
    </row>
    <row r="66" spans="1:6" ht="15.75" customHeight="1">
      <c r="A66" s="1"/>
      <c r="B66" s="2"/>
      <c r="C66" s="2"/>
      <c r="D66" s="2"/>
      <c r="E66" s="2"/>
      <c r="F66" s="2"/>
    </row>
    <row r="67" spans="1:6" ht="15.75" customHeight="1">
      <c r="A67" s="1"/>
      <c r="B67" s="2"/>
      <c r="C67" s="2"/>
      <c r="D67" s="2"/>
      <c r="E67" s="2"/>
      <c r="F67" s="2"/>
    </row>
    <row r="68" spans="1:6" ht="15.75" customHeight="1">
      <c r="A68" s="1"/>
      <c r="B68" s="2"/>
      <c r="C68" s="2"/>
      <c r="D68" s="2"/>
      <c r="E68" s="2"/>
      <c r="F68" s="2"/>
    </row>
    <row r="69" spans="1:6" ht="15.75" customHeight="1">
      <c r="A69" s="1"/>
      <c r="B69" s="2"/>
      <c r="C69" s="2"/>
      <c r="D69" s="2"/>
      <c r="E69" s="2"/>
      <c r="F69" s="2"/>
    </row>
    <row r="70" spans="1:6" ht="15.75" customHeight="1">
      <c r="A70" s="1"/>
      <c r="B70" s="2"/>
      <c r="C70" s="2"/>
      <c r="D70" s="2"/>
      <c r="E70" s="2"/>
      <c r="F70" s="2"/>
    </row>
    <row r="71" spans="1:6" ht="15.75" customHeight="1">
      <c r="A71" s="1"/>
      <c r="B71" s="2"/>
      <c r="C71" s="2"/>
      <c r="D71" s="2"/>
      <c r="E71" s="2"/>
      <c r="F71" s="2"/>
    </row>
    <row r="72" spans="1:6" ht="15.75" customHeight="1">
      <c r="A72" s="1"/>
      <c r="B72" s="2"/>
      <c r="C72" s="2"/>
      <c r="D72" s="2"/>
      <c r="E72" s="2"/>
      <c r="F72" s="2"/>
    </row>
    <row r="73" spans="1:6" ht="15.75" customHeight="1">
      <c r="A73" s="1"/>
      <c r="B73" s="2"/>
      <c r="C73" s="2"/>
      <c r="D73" s="2"/>
      <c r="E73" s="2"/>
      <c r="F73" s="2"/>
    </row>
    <row r="74" spans="1:6" ht="15.75" customHeight="1">
      <c r="A74" s="1"/>
      <c r="B74" s="2"/>
      <c r="C74" s="2"/>
      <c r="D74" s="2"/>
      <c r="E74" s="2"/>
      <c r="F74" s="2"/>
    </row>
    <row r="75" spans="1:6" ht="15.75" customHeight="1">
      <c r="A75" s="1"/>
      <c r="B75" s="2"/>
      <c r="C75" s="2"/>
      <c r="D75" s="2"/>
      <c r="E75" s="2"/>
      <c r="F75" s="2"/>
    </row>
    <row r="76" spans="1:6" ht="15.75" customHeight="1">
      <c r="A76" s="1"/>
      <c r="B76" s="2"/>
      <c r="C76" s="2"/>
      <c r="D76" s="2"/>
      <c r="E76" s="2"/>
      <c r="F76" s="2"/>
    </row>
    <row r="77" spans="1:6" ht="15.75" customHeight="1">
      <c r="A77" s="1"/>
      <c r="B77" s="2"/>
      <c r="C77" s="2"/>
      <c r="D77" s="2"/>
      <c r="E77" s="2"/>
      <c r="F77" s="2"/>
    </row>
    <row r="78" spans="1:6" ht="15.75" customHeight="1">
      <c r="A78" s="1"/>
      <c r="B78" s="2"/>
      <c r="C78" s="2"/>
      <c r="D78" s="2"/>
      <c r="E78" s="2"/>
      <c r="F78" s="2"/>
    </row>
    <row r="79" spans="1:6" ht="15.75" customHeight="1">
      <c r="A79" s="1"/>
      <c r="B79" s="2"/>
      <c r="C79" s="2"/>
      <c r="D79" s="2"/>
      <c r="E79" s="2"/>
      <c r="F79" s="2"/>
    </row>
    <row r="80" spans="1:6" ht="15.75" customHeight="1">
      <c r="A80" s="1"/>
      <c r="B80" s="2"/>
      <c r="C80" s="2"/>
      <c r="D80" s="2"/>
      <c r="E80" s="2"/>
      <c r="F80" s="2"/>
    </row>
    <row r="81" spans="1:6" ht="15.75" customHeight="1">
      <c r="A81" s="1"/>
      <c r="B81" s="2"/>
      <c r="C81" s="2"/>
      <c r="D81" s="2"/>
      <c r="E81" s="2"/>
      <c r="F81" s="2"/>
    </row>
    <row r="82" spans="1:6" ht="15.75" customHeight="1">
      <c r="A82" s="1"/>
      <c r="B82" s="2"/>
      <c r="C82" s="2"/>
      <c r="D82" s="2"/>
      <c r="E82" s="2"/>
      <c r="F82" s="2"/>
    </row>
    <row r="83" spans="1:6" ht="15.75" customHeight="1">
      <c r="A83" s="1"/>
      <c r="B83" s="2"/>
      <c r="C83" s="2"/>
      <c r="D83" s="2"/>
      <c r="E83" s="2"/>
      <c r="F83" s="2"/>
    </row>
    <row r="84" spans="1:6" ht="15.75" customHeight="1">
      <c r="A84" s="1"/>
      <c r="B84" s="2"/>
      <c r="C84" s="2"/>
      <c r="D84" s="2"/>
      <c r="E84" s="2"/>
      <c r="F84" s="2"/>
    </row>
    <row r="85" spans="1:6" ht="15.75" customHeight="1">
      <c r="A85" s="1"/>
      <c r="B85" s="2"/>
      <c r="C85" s="2"/>
      <c r="D85" s="2"/>
      <c r="E85" s="2"/>
      <c r="F85" s="2"/>
    </row>
    <row r="86" spans="1:6" ht="15.75" customHeight="1">
      <c r="A86" s="1"/>
      <c r="B86" s="2"/>
      <c r="C86" s="2"/>
      <c r="D86" s="2"/>
      <c r="E86" s="2"/>
      <c r="F86" s="2"/>
    </row>
    <row r="87" spans="1:6" ht="15.75" customHeight="1">
      <c r="A87" s="1"/>
      <c r="B87" s="2"/>
      <c r="C87" s="2"/>
      <c r="D87" s="2"/>
      <c r="E87" s="2"/>
      <c r="F87" s="2"/>
    </row>
    <row r="88" spans="1:6" ht="15.75" customHeight="1">
      <c r="A88" s="1"/>
      <c r="B88" s="2"/>
      <c r="C88" s="2"/>
      <c r="D88" s="2"/>
      <c r="E88" s="2"/>
      <c r="F88" s="2"/>
    </row>
    <row r="89" spans="1:6" ht="15.75" customHeight="1">
      <c r="A89" s="1"/>
      <c r="B89" s="2"/>
      <c r="C89" s="2"/>
      <c r="D89" s="2"/>
      <c r="E89" s="2"/>
      <c r="F89" s="2"/>
    </row>
    <row r="90" spans="1:6" ht="15.75" customHeight="1">
      <c r="A90" s="1"/>
      <c r="B90" s="2"/>
      <c r="C90" s="2"/>
      <c r="D90" s="2"/>
      <c r="E90" s="2"/>
      <c r="F90" s="2"/>
    </row>
    <row r="91" spans="1:6" ht="15.75" customHeight="1">
      <c r="A91" s="1"/>
      <c r="B91" s="2"/>
      <c r="C91" s="2"/>
      <c r="D91" s="2"/>
      <c r="E91" s="2"/>
      <c r="F91" s="2"/>
    </row>
    <row r="92" spans="1:6" ht="15.75" customHeight="1">
      <c r="A92" s="1"/>
      <c r="B92" s="2"/>
      <c r="C92" s="2"/>
      <c r="D92" s="2"/>
      <c r="E92" s="2"/>
      <c r="F92" s="2"/>
    </row>
    <row r="93" spans="1:6" ht="15.75" customHeight="1">
      <c r="A93" s="1"/>
      <c r="B93" s="2"/>
      <c r="C93" s="2"/>
      <c r="D93" s="2"/>
      <c r="E93" s="2"/>
      <c r="F93" s="2"/>
    </row>
    <row r="94" spans="1:6" ht="15.75" customHeight="1">
      <c r="A94" s="1"/>
      <c r="B94" s="2"/>
      <c r="C94" s="2"/>
      <c r="D94" s="2"/>
      <c r="E94" s="2"/>
      <c r="F94" s="2"/>
    </row>
    <row r="95" spans="1:6" ht="15.75" customHeight="1">
      <c r="A95" s="1"/>
      <c r="B95" s="2"/>
      <c r="C95" s="2"/>
      <c r="D95" s="2"/>
      <c r="E95" s="2"/>
      <c r="F95" s="2"/>
    </row>
    <row r="96" spans="1:6" ht="15.75" customHeight="1">
      <c r="A96" s="1"/>
      <c r="B96" s="2"/>
      <c r="C96" s="2"/>
      <c r="D96" s="2"/>
      <c r="E96" s="2"/>
      <c r="F96" s="2"/>
    </row>
    <row r="97" spans="1:6" ht="15.75" customHeight="1">
      <c r="A97" s="1"/>
      <c r="B97" s="2"/>
      <c r="C97" s="2"/>
      <c r="D97" s="2"/>
      <c r="E97" s="2"/>
      <c r="F97" s="2"/>
    </row>
    <row r="98" spans="1:6" ht="15.75" customHeight="1">
      <c r="A98" s="1"/>
      <c r="B98" s="2"/>
      <c r="C98" s="2"/>
      <c r="D98" s="2"/>
      <c r="E98" s="2"/>
      <c r="F98" s="2"/>
    </row>
    <row r="99" spans="1:6" ht="15.75" customHeight="1">
      <c r="A99" s="1"/>
      <c r="B99" s="2"/>
      <c r="C99" s="2"/>
      <c r="D99" s="2"/>
      <c r="E99" s="2"/>
      <c r="F99" s="2"/>
    </row>
    <row r="100" spans="1:6" ht="15.75" customHeight="1">
      <c r="A100" s="1"/>
      <c r="B100" s="2"/>
      <c r="C100" s="2"/>
      <c r="D100" s="2"/>
      <c r="E100" s="2"/>
      <c r="F100" s="2"/>
    </row>
    <row r="101" spans="1:6" ht="15.75" customHeight="1">
      <c r="A101" s="1"/>
      <c r="B101" s="2"/>
      <c r="C101" s="2"/>
      <c r="D101" s="2"/>
      <c r="E101" s="2"/>
      <c r="F101" s="2"/>
    </row>
    <row r="102" spans="1:6" ht="15.75" customHeight="1">
      <c r="A102" s="1"/>
      <c r="B102" s="2"/>
      <c r="C102" s="2"/>
      <c r="D102" s="2"/>
      <c r="E102" s="2"/>
      <c r="F102" s="2"/>
    </row>
    <row r="103" spans="1:6" ht="15.75" customHeight="1">
      <c r="A103" s="1"/>
      <c r="B103" s="2"/>
      <c r="C103" s="2"/>
      <c r="D103" s="2"/>
      <c r="E103" s="2"/>
      <c r="F103" s="2"/>
    </row>
    <row r="104" spans="1:6" ht="15.75" customHeight="1">
      <c r="A104" s="1"/>
      <c r="B104" s="2"/>
      <c r="C104" s="2"/>
      <c r="D104" s="2"/>
      <c r="E104" s="2"/>
      <c r="F104" s="2"/>
    </row>
    <row r="105" spans="1:6" ht="15.75" customHeight="1">
      <c r="A105" s="1"/>
      <c r="B105" s="2"/>
      <c r="C105" s="2"/>
      <c r="D105" s="2"/>
      <c r="E105" s="2"/>
      <c r="F105" s="2"/>
    </row>
    <row r="106" spans="1:6" ht="15.75" customHeight="1">
      <c r="A106" s="1"/>
      <c r="B106" s="2"/>
      <c r="C106" s="2"/>
      <c r="D106" s="2"/>
      <c r="E106" s="2"/>
      <c r="F106" s="2"/>
    </row>
    <row r="107" spans="1:6" ht="15.75" customHeight="1">
      <c r="A107" s="1"/>
      <c r="B107" s="2"/>
      <c r="C107" s="2"/>
      <c r="D107" s="2"/>
      <c r="E107" s="2"/>
      <c r="F107" s="2"/>
    </row>
    <row r="108" spans="1:6" ht="15.75" customHeight="1">
      <c r="A108" s="1"/>
      <c r="B108" s="2"/>
      <c r="C108" s="2"/>
      <c r="D108" s="2"/>
      <c r="E108" s="2"/>
      <c r="F108" s="2"/>
    </row>
    <row r="109" spans="1:6" ht="15.75" customHeight="1">
      <c r="A109" s="1"/>
      <c r="B109" s="2"/>
      <c r="C109" s="2"/>
      <c r="D109" s="2"/>
      <c r="E109" s="2"/>
      <c r="F109" s="2"/>
    </row>
    <row r="110" spans="1:6" ht="15.75" customHeight="1">
      <c r="A110" s="1"/>
      <c r="B110" s="2"/>
      <c r="C110" s="2"/>
      <c r="D110" s="2"/>
      <c r="E110" s="2"/>
      <c r="F110" s="2"/>
    </row>
    <row r="111" spans="1:6" ht="15.75" customHeight="1">
      <c r="A111" s="1"/>
      <c r="B111" s="2"/>
      <c r="C111" s="2"/>
      <c r="D111" s="2"/>
      <c r="E111" s="2"/>
      <c r="F111" s="2"/>
    </row>
    <row r="112" spans="1:6" ht="15.75" customHeight="1">
      <c r="A112" s="1"/>
      <c r="B112" s="2"/>
      <c r="C112" s="2"/>
      <c r="D112" s="2"/>
      <c r="E112" s="2"/>
      <c r="F112" s="2"/>
    </row>
    <row r="113" spans="1:6" ht="15.75" customHeight="1">
      <c r="A113" s="1"/>
      <c r="B113" s="2"/>
      <c r="C113" s="2"/>
      <c r="D113" s="2"/>
      <c r="E113" s="2"/>
      <c r="F113" s="2"/>
    </row>
    <row r="114" spans="1:6" ht="15.75" customHeight="1">
      <c r="A114" s="1"/>
      <c r="B114" s="2"/>
      <c r="C114" s="2"/>
      <c r="D114" s="2"/>
      <c r="E114" s="2"/>
      <c r="F114" s="2"/>
    </row>
    <row r="115" spans="1:6" ht="15.75" customHeight="1">
      <c r="A115" s="1"/>
      <c r="B115" s="2"/>
      <c r="C115" s="2"/>
      <c r="D115" s="2"/>
      <c r="E115" s="2"/>
      <c r="F115" s="2"/>
    </row>
    <row r="116" spans="1:6" ht="15.75" customHeight="1">
      <c r="A116" s="1"/>
      <c r="B116" s="2"/>
      <c r="C116" s="2"/>
      <c r="D116" s="2"/>
      <c r="E116" s="2"/>
      <c r="F116" s="2"/>
    </row>
    <row r="117" spans="1:6" ht="15.75" customHeight="1">
      <c r="A117" s="1"/>
      <c r="B117" s="2"/>
      <c r="C117" s="2"/>
      <c r="D117" s="2"/>
      <c r="E117" s="2"/>
      <c r="F117" s="2"/>
    </row>
    <row r="118" spans="1:6" ht="15.75" customHeight="1">
      <c r="A118" s="1"/>
      <c r="B118" s="2"/>
      <c r="C118" s="2"/>
      <c r="D118" s="2"/>
      <c r="E118" s="2"/>
      <c r="F118" s="2"/>
    </row>
    <row r="119" spans="1:6" ht="15.75" customHeight="1">
      <c r="A119" s="1"/>
      <c r="B119" s="2"/>
      <c r="C119" s="2"/>
      <c r="D119" s="2"/>
      <c r="E119" s="2"/>
      <c r="F119" s="2"/>
    </row>
    <row r="120" spans="1:6" ht="15.75" customHeight="1">
      <c r="A120" s="1"/>
      <c r="B120" s="2"/>
      <c r="C120" s="2"/>
      <c r="D120" s="2"/>
      <c r="E120" s="2"/>
      <c r="F120" s="2"/>
    </row>
    <row r="121" spans="1:6" ht="15.75" customHeight="1">
      <c r="A121" s="1"/>
      <c r="B121" s="2"/>
      <c r="C121" s="2"/>
      <c r="D121" s="2"/>
      <c r="E121" s="2"/>
      <c r="F121" s="2"/>
    </row>
    <row r="122" spans="1:6" ht="15.75" customHeight="1">
      <c r="A122" s="1"/>
      <c r="B122" s="2"/>
      <c r="C122" s="2"/>
      <c r="D122" s="2"/>
      <c r="E122" s="2"/>
      <c r="F122" s="2"/>
    </row>
    <row r="123" spans="1:6" ht="15.75" customHeight="1">
      <c r="A123" s="1"/>
      <c r="B123" s="2"/>
      <c r="C123" s="2"/>
      <c r="D123" s="2"/>
      <c r="E123" s="2"/>
      <c r="F123" s="2"/>
    </row>
    <row r="124" spans="1:6" ht="15.75" customHeight="1">
      <c r="A124" s="1"/>
      <c r="B124" s="2"/>
      <c r="C124" s="2"/>
      <c r="D124" s="2"/>
      <c r="E124" s="2"/>
      <c r="F124" s="2"/>
    </row>
    <row r="125" spans="1:6" ht="15.75" customHeight="1">
      <c r="A125" s="1"/>
      <c r="B125" s="2"/>
      <c r="C125" s="2"/>
      <c r="D125" s="2"/>
      <c r="E125" s="2"/>
      <c r="F125" s="2"/>
    </row>
    <row r="126" spans="1:6" ht="15.75" customHeight="1">
      <c r="A126" s="1"/>
      <c r="B126" s="2"/>
      <c r="C126" s="2"/>
      <c r="D126" s="2"/>
      <c r="E126" s="2"/>
      <c r="F126" s="2"/>
    </row>
    <row r="127" spans="1:6" ht="15.75" customHeight="1">
      <c r="A127" s="1"/>
      <c r="B127" s="2"/>
      <c r="C127" s="2"/>
      <c r="D127" s="2"/>
      <c r="E127" s="2"/>
      <c r="F127" s="2"/>
    </row>
    <row r="128" spans="1:6" ht="15.75" customHeight="1">
      <c r="A128" s="1"/>
      <c r="B128" s="2"/>
      <c r="C128" s="2"/>
      <c r="D128" s="2"/>
      <c r="E128" s="2"/>
      <c r="F128" s="2"/>
    </row>
    <row r="129" spans="1:6" ht="15.75" customHeight="1">
      <c r="A129" s="1"/>
      <c r="B129" s="2"/>
      <c r="C129" s="2"/>
      <c r="D129" s="2"/>
      <c r="E129" s="2"/>
      <c r="F129" s="2"/>
    </row>
    <row r="130" spans="1:6" ht="15.75" customHeight="1">
      <c r="A130" s="1"/>
      <c r="B130" s="2"/>
      <c r="C130" s="2"/>
      <c r="D130" s="2"/>
      <c r="E130" s="2"/>
      <c r="F130" s="2"/>
    </row>
    <row r="131" spans="1:6" ht="15.75" customHeight="1">
      <c r="A131" s="1"/>
      <c r="B131" s="2"/>
      <c r="C131" s="2"/>
      <c r="D131" s="2"/>
      <c r="E131" s="2"/>
      <c r="F131" s="2"/>
    </row>
    <row r="132" spans="1:6" ht="15.75" customHeight="1">
      <c r="A132" s="1"/>
      <c r="B132" s="2"/>
      <c r="C132" s="2"/>
      <c r="D132" s="2"/>
      <c r="E132" s="2"/>
      <c r="F132" s="2"/>
    </row>
    <row r="133" spans="1:6" ht="15.75" customHeight="1">
      <c r="A133" s="1"/>
      <c r="B133" s="2"/>
      <c r="C133" s="2"/>
      <c r="D133" s="2"/>
      <c r="E133" s="2"/>
      <c r="F133" s="2"/>
    </row>
    <row r="134" spans="1:6" ht="15.75" customHeight="1">
      <c r="A134" s="1"/>
      <c r="B134" s="2"/>
      <c r="C134" s="2"/>
      <c r="D134" s="2"/>
      <c r="E134" s="2"/>
      <c r="F134" s="2"/>
    </row>
    <row r="135" spans="1:6" ht="15.75" customHeight="1">
      <c r="A135" s="1"/>
      <c r="B135" s="2"/>
      <c r="C135" s="2"/>
      <c r="D135" s="2"/>
      <c r="E135" s="2"/>
      <c r="F135" s="2"/>
    </row>
    <row r="136" spans="1:6" ht="15.75" customHeight="1">
      <c r="A136" s="1"/>
      <c r="B136" s="2"/>
      <c r="C136" s="2"/>
      <c r="D136" s="2"/>
      <c r="E136" s="2"/>
      <c r="F136" s="2"/>
    </row>
    <row r="137" spans="1:6" ht="15.75" customHeight="1">
      <c r="A137" s="1"/>
      <c r="B137" s="2"/>
      <c r="C137" s="2"/>
      <c r="D137" s="2"/>
      <c r="E137" s="2"/>
      <c r="F137" s="2"/>
    </row>
    <row r="138" spans="1:6" ht="15.75" customHeight="1">
      <c r="A138" s="1"/>
      <c r="B138" s="2"/>
      <c r="C138" s="2"/>
      <c r="D138" s="2"/>
      <c r="E138" s="2"/>
      <c r="F138" s="2"/>
    </row>
    <row r="139" spans="1:6" ht="15.75" customHeight="1">
      <c r="A139" s="1"/>
      <c r="B139" s="2"/>
      <c r="C139" s="2"/>
      <c r="D139" s="2"/>
      <c r="E139" s="2"/>
      <c r="F139" s="2"/>
    </row>
    <row r="140" spans="1:6" ht="15.75" customHeight="1">
      <c r="A140" s="1"/>
      <c r="B140" s="2"/>
      <c r="C140" s="2"/>
      <c r="D140" s="2"/>
      <c r="E140" s="2"/>
      <c r="F140" s="2"/>
    </row>
    <row r="141" spans="1:6" ht="15.75" customHeight="1">
      <c r="A141" s="1"/>
      <c r="B141" s="2"/>
      <c r="C141" s="2"/>
      <c r="D141" s="2"/>
      <c r="E141" s="2"/>
      <c r="F141" s="2"/>
    </row>
    <row r="142" spans="1:6" ht="15.75" customHeight="1">
      <c r="A142" s="1"/>
      <c r="B142" s="2"/>
      <c r="C142" s="2"/>
      <c r="D142" s="2"/>
      <c r="E142" s="2"/>
      <c r="F142" s="2"/>
    </row>
    <row r="143" spans="1:6" ht="15.75" customHeight="1">
      <c r="A143" s="1"/>
      <c r="B143" s="2"/>
      <c r="C143" s="2"/>
      <c r="D143" s="2"/>
      <c r="E143" s="2"/>
      <c r="F143" s="2"/>
    </row>
    <row r="144" spans="1:6" ht="15.75" customHeight="1">
      <c r="A144" s="1"/>
      <c r="B144" s="2"/>
      <c r="C144" s="2"/>
      <c r="D144" s="2"/>
      <c r="E144" s="2"/>
      <c r="F144" s="2"/>
    </row>
    <row r="145" spans="1:6" ht="15.75" customHeight="1">
      <c r="A145" s="1"/>
      <c r="B145" s="2"/>
      <c r="C145" s="2"/>
      <c r="D145" s="2"/>
      <c r="E145" s="2"/>
      <c r="F145" s="2"/>
    </row>
    <row r="146" spans="1:6" ht="15.75" customHeight="1">
      <c r="A146" s="1"/>
      <c r="B146" s="2"/>
      <c r="C146" s="2"/>
      <c r="D146" s="2"/>
      <c r="E146" s="2"/>
      <c r="F146" s="2"/>
    </row>
    <row r="147" spans="1:6" ht="15.75" customHeight="1">
      <c r="A147" s="1"/>
      <c r="B147" s="2"/>
      <c r="C147" s="2"/>
      <c r="D147" s="2"/>
      <c r="E147" s="2"/>
      <c r="F147" s="2"/>
    </row>
    <row r="148" spans="1:6" ht="15.75" customHeight="1">
      <c r="A148" s="1"/>
      <c r="B148" s="2"/>
      <c r="C148" s="2"/>
      <c r="D148" s="2"/>
      <c r="E148" s="2"/>
      <c r="F148" s="2"/>
    </row>
    <row r="149" spans="1:6" ht="15.75" customHeight="1">
      <c r="A149" s="1"/>
      <c r="B149" s="2"/>
      <c r="C149" s="2"/>
      <c r="D149" s="2"/>
      <c r="E149" s="2"/>
      <c r="F149" s="2"/>
    </row>
    <row r="150" spans="1:6" ht="15.75" customHeight="1">
      <c r="A150" s="1"/>
      <c r="B150" s="2"/>
      <c r="C150" s="2"/>
      <c r="D150" s="2"/>
      <c r="E150" s="2"/>
      <c r="F150" s="2"/>
    </row>
    <row r="151" spans="1:6" ht="15.75" customHeight="1">
      <c r="A151" s="1"/>
      <c r="B151" s="2"/>
      <c r="C151" s="2"/>
      <c r="D151" s="2"/>
      <c r="E151" s="2"/>
      <c r="F151" s="2"/>
    </row>
    <row r="152" spans="1:6" ht="15.75" customHeight="1">
      <c r="A152" s="1"/>
      <c r="B152" s="2"/>
      <c r="C152" s="2"/>
      <c r="D152" s="2"/>
      <c r="E152" s="2"/>
      <c r="F152" s="2"/>
    </row>
    <row r="153" spans="1:6" ht="15.75" customHeight="1">
      <c r="A153" s="1"/>
      <c r="B153" s="2"/>
      <c r="C153" s="2"/>
      <c r="D153" s="2"/>
      <c r="E153" s="2"/>
      <c r="F153" s="2"/>
    </row>
    <row r="154" spans="1:6" ht="15.75" customHeight="1">
      <c r="A154" s="1"/>
      <c r="B154" s="2"/>
      <c r="C154" s="2"/>
      <c r="D154" s="2"/>
      <c r="E154" s="2"/>
      <c r="F154" s="2"/>
    </row>
    <row r="155" spans="1:6" ht="15.75" customHeight="1">
      <c r="A155" s="1"/>
      <c r="B155" s="2"/>
      <c r="C155" s="2"/>
      <c r="D155" s="2"/>
      <c r="E155" s="2"/>
      <c r="F155" s="2"/>
    </row>
    <row r="156" spans="1:6" ht="15.75" customHeight="1">
      <c r="A156" s="1"/>
      <c r="B156" s="2"/>
      <c r="C156" s="2"/>
      <c r="D156" s="2"/>
      <c r="E156" s="2"/>
      <c r="F156" s="2"/>
    </row>
    <row r="157" spans="1:6" ht="15.75" customHeight="1">
      <c r="A157" s="1"/>
      <c r="B157" s="2"/>
      <c r="C157" s="2"/>
      <c r="D157" s="2"/>
      <c r="E157" s="2"/>
      <c r="F157" s="2"/>
    </row>
    <row r="158" spans="1:6" ht="15.75" customHeight="1">
      <c r="A158" s="1"/>
      <c r="B158" s="2"/>
      <c r="C158" s="2"/>
      <c r="D158" s="2"/>
      <c r="E158" s="2"/>
      <c r="F158" s="2"/>
    </row>
    <row r="159" spans="1:6" ht="15.75" customHeight="1">
      <c r="A159" s="1"/>
      <c r="B159" s="2"/>
      <c r="C159" s="2"/>
      <c r="D159" s="2"/>
      <c r="E159" s="2"/>
      <c r="F159" s="2"/>
    </row>
    <row r="160" spans="1:6" ht="15.75" customHeight="1">
      <c r="A160" s="1"/>
      <c r="B160" s="2"/>
      <c r="C160" s="2"/>
      <c r="D160" s="2"/>
      <c r="E160" s="2"/>
      <c r="F160" s="2"/>
    </row>
    <row r="161" spans="1:6" ht="15.75" customHeight="1">
      <c r="A161" s="1"/>
      <c r="B161" s="2"/>
      <c r="C161" s="2"/>
      <c r="D161" s="2"/>
      <c r="E161" s="2"/>
      <c r="F161" s="2"/>
    </row>
    <row r="162" spans="1:6" ht="15.75" customHeight="1">
      <c r="A162" s="1"/>
      <c r="B162" s="2"/>
      <c r="C162" s="2"/>
      <c r="D162" s="2"/>
      <c r="E162" s="2"/>
      <c r="F162" s="2"/>
    </row>
    <row r="163" spans="1:6" ht="15.75" customHeight="1">
      <c r="A163" s="1"/>
      <c r="B163" s="2"/>
      <c r="C163" s="2"/>
      <c r="D163" s="2"/>
      <c r="E163" s="2"/>
      <c r="F163" s="2"/>
    </row>
    <row r="164" spans="1:6" ht="15.75" customHeight="1">
      <c r="A164" s="1"/>
      <c r="B164" s="2"/>
      <c r="C164" s="2"/>
      <c r="D164" s="2"/>
      <c r="E164" s="2"/>
      <c r="F164" s="2"/>
    </row>
    <row r="165" spans="1:6" ht="15.75" customHeight="1">
      <c r="A165" s="1"/>
      <c r="B165" s="2"/>
      <c r="C165" s="2"/>
      <c r="D165" s="2"/>
      <c r="E165" s="2"/>
      <c r="F165" s="2"/>
    </row>
    <row r="166" spans="1:6" ht="15.75" customHeight="1">
      <c r="A166" s="1"/>
      <c r="B166" s="2"/>
      <c r="C166" s="2"/>
      <c r="D166" s="2"/>
      <c r="E166" s="2"/>
      <c r="F166" s="2"/>
    </row>
    <row r="167" spans="1:6" ht="15.75" customHeight="1">
      <c r="A167" s="1"/>
      <c r="B167" s="2"/>
      <c r="C167" s="2"/>
      <c r="D167" s="2"/>
      <c r="E167" s="2"/>
      <c r="F167" s="2"/>
    </row>
    <row r="168" spans="1:6" ht="15.75" customHeight="1">
      <c r="A168" s="1"/>
      <c r="B168" s="2"/>
      <c r="C168" s="2"/>
      <c r="D168" s="2"/>
      <c r="E168" s="2"/>
      <c r="F168" s="2"/>
    </row>
    <row r="169" spans="1:6" ht="15.75" customHeight="1">
      <c r="A169" s="1"/>
      <c r="B169" s="2"/>
      <c r="C169" s="2"/>
      <c r="D169" s="2"/>
      <c r="E169" s="2"/>
      <c r="F169" s="2"/>
    </row>
    <row r="170" spans="1:6" ht="15.75" customHeight="1">
      <c r="A170" s="1"/>
      <c r="B170" s="2"/>
      <c r="C170" s="2"/>
      <c r="D170" s="2"/>
      <c r="E170" s="2"/>
      <c r="F170" s="2"/>
    </row>
    <row r="171" spans="1:6" ht="15.75" customHeight="1">
      <c r="A171" s="1"/>
      <c r="B171" s="2"/>
      <c r="C171" s="2"/>
      <c r="D171" s="2"/>
      <c r="E171" s="2"/>
      <c r="F171" s="2"/>
    </row>
    <row r="172" spans="1:6" ht="15.75" customHeight="1">
      <c r="A172" s="1"/>
      <c r="B172" s="2"/>
      <c r="C172" s="2"/>
      <c r="D172" s="2"/>
      <c r="E172" s="2"/>
      <c r="F172" s="2"/>
    </row>
    <row r="173" spans="1:6" ht="15.75" customHeight="1">
      <c r="A173" s="1"/>
      <c r="B173" s="2"/>
      <c r="C173" s="2"/>
      <c r="D173" s="2"/>
      <c r="E173" s="2"/>
      <c r="F173" s="2"/>
    </row>
    <row r="174" spans="1:6" ht="15.75" customHeight="1">
      <c r="A174" s="1"/>
      <c r="B174" s="2"/>
      <c r="C174" s="2"/>
      <c r="D174" s="2"/>
      <c r="E174" s="2"/>
      <c r="F174" s="2"/>
    </row>
    <row r="175" spans="1:6" ht="15.75" customHeight="1">
      <c r="A175" s="1"/>
      <c r="B175" s="2"/>
      <c r="C175" s="2"/>
      <c r="D175" s="2"/>
      <c r="E175" s="2"/>
      <c r="F175" s="2"/>
    </row>
    <row r="176" spans="1:6" ht="15.75" customHeight="1">
      <c r="A176" s="1"/>
      <c r="B176" s="2"/>
      <c r="C176" s="2"/>
      <c r="D176" s="2"/>
      <c r="E176" s="2"/>
      <c r="F176" s="2"/>
    </row>
    <row r="177" spans="1:6" ht="15.75" customHeight="1">
      <c r="A177" s="1"/>
      <c r="B177" s="2"/>
      <c r="C177" s="2"/>
      <c r="D177" s="2"/>
      <c r="E177" s="2"/>
      <c r="F177" s="2"/>
    </row>
    <row r="178" spans="1:6" ht="15.75" customHeight="1">
      <c r="A178" s="1"/>
      <c r="B178" s="2"/>
      <c r="C178" s="2"/>
      <c r="D178" s="2"/>
      <c r="E178" s="2"/>
      <c r="F178" s="2"/>
    </row>
    <row r="179" spans="1:6" ht="15.75" customHeight="1">
      <c r="A179" s="1"/>
      <c r="B179" s="2"/>
      <c r="C179" s="2"/>
      <c r="D179" s="2"/>
      <c r="E179" s="2"/>
      <c r="F179" s="2"/>
    </row>
    <row r="180" spans="1:6" ht="15.75" customHeight="1">
      <c r="A180" s="1"/>
      <c r="B180" s="2"/>
      <c r="C180" s="2"/>
      <c r="D180" s="2"/>
      <c r="E180" s="2"/>
      <c r="F180" s="2"/>
    </row>
    <row r="181" spans="1:6" ht="15.75" customHeight="1">
      <c r="A181" s="1"/>
      <c r="B181" s="2"/>
      <c r="C181" s="2"/>
      <c r="D181" s="2"/>
      <c r="E181" s="2"/>
      <c r="F181" s="2"/>
    </row>
    <row r="182" spans="1:6" ht="15.75" customHeight="1">
      <c r="A182" s="1"/>
      <c r="B182" s="2"/>
      <c r="C182" s="2"/>
      <c r="D182" s="2"/>
      <c r="E182" s="2"/>
      <c r="F182" s="2"/>
    </row>
    <row r="183" spans="1:6" ht="15.75" customHeight="1">
      <c r="A183" s="1"/>
      <c r="B183" s="2"/>
      <c r="C183" s="2"/>
      <c r="D183" s="2"/>
      <c r="E183" s="2"/>
      <c r="F183" s="2"/>
    </row>
    <row r="184" spans="1:6" ht="15.75" customHeight="1">
      <c r="A184" s="1"/>
      <c r="B184" s="2"/>
      <c r="C184" s="2"/>
      <c r="D184" s="2"/>
      <c r="E184" s="2"/>
      <c r="F184" s="2"/>
    </row>
    <row r="185" spans="1:6" ht="15.75" customHeight="1">
      <c r="A185" s="1"/>
      <c r="B185" s="2"/>
      <c r="C185" s="2"/>
      <c r="D185" s="2"/>
      <c r="E185" s="2"/>
      <c r="F185" s="2"/>
    </row>
    <row r="186" spans="1:6" ht="15.75" customHeight="1">
      <c r="A186" s="1"/>
      <c r="B186" s="2"/>
      <c r="C186" s="2"/>
      <c r="D186" s="2"/>
      <c r="E186" s="2"/>
      <c r="F186" s="2"/>
    </row>
    <row r="187" spans="1:6" ht="15.75" customHeight="1">
      <c r="A187" s="1"/>
      <c r="B187" s="2"/>
      <c r="C187" s="2"/>
      <c r="D187" s="2"/>
      <c r="E187" s="2"/>
      <c r="F187" s="2"/>
    </row>
    <row r="188" spans="1:6" ht="15.75" customHeight="1">
      <c r="A188" s="1"/>
      <c r="B188" s="2"/>
      <c r="C188" s="2"/>
      <c r="D188" s="2"/>
      <c r="E188" s="2"/>
      <c r="F188" s="2"/>
    </row>
    <row r="189" spans="1:6" ht="15.75" customHeight="1">
      <c r="A189" s="1"/>
      <c r="B189" s="2"/>
      <c r="C189" s="2"/>
      <c r="D189" s="2"/>
      <c r="E189" s="2"/>
      <c r="F189" s="2"/>
    </row>
    <row r="190" spans="1:6" ht="15.75" customHeight="1">
      <c r="A190" s="1"/>
      <c r="B190" s="2"/>
      <c r="C190" s="2"/>
      <c r="D190" s="2"/>
      <c r="E190" s="2"/>
      <c r="F190" s="2"/>
    </row>
    <row r="191" spans="1:6" ht="15.75" customHeight="1">
      <c r="A191" s="1"/>
      <c r="B191" s="2"/>
      <c r="C191" s="2"/>
      <c r="D191" s="2"/>
      <c r="E191" s="2"/>
      <c r="F191" s="2"/>
    </row>
    <row r="192" spans="1:6" ht="15.75" customHeight="1">
      <c r="A192" s="1"/>
      <c r="B192" s="2"/>
      <c r="C192" s="2"/>
      <c r="D192" s="2"/>
      <c r="E192" s="2"/>
      <c r="F192" s="2"/>
    </row>
    <row r="193" spans="1:6" ht="15.75" customHeight="1">
      <c r="A193" s="1"/>
      <c r="B193" s="2"/>
      <c r="C193" s="2"/>
      <c r="D193" s="2"/>
      <c r="E193" s="2"/>
      <c r="F193" s="2"/>
    </row>
    <row r="194" spans="1:6" ht="15.75" customHeight="1">
      <c r="A194" s="1"/>
      <c r="B194" s="2"/>
      <c r="C194" s="2"/>
      <c r="D194" s="2"/>
      <c r="E194" s="2"/>
      <c r="F194" s="2"/>
    </row>
    <row r="195" spans="1:6" ht="15.75" customHeight="1">
      <c r="A195" s="1"/>
      <c r="B195" s="2"/>
      <c r="C195" s="2"/>
      <c r="D195" s="2"/>
      <c r="E195" s="2"/>
      <c r="F195" s="2"/>
    </row>
    <row r="196" spans="1:6" ht="15.75" customHeight="1">
      <c r="A196" s="1"/>
      <c r="B196" s="2"/>
      <c r="C196" s="2"/>
      <c r="D196" s="2"/>
      <c r="E196" s="2"/>
      <c r="F196" s="2"/>
    </row>
    <row r="197" spans="1:6" ht="15.75" customHeight="1">
      <c r="A197" s="1"/>
      <c r="B197" s="2"/>
      <c r="C197" s="2"/>
      <c r="D197" s="2"/>
      <c r="E197" s="2"/>
      <c r="F197" s="2"/>
    </row>
    <row r="198" spans="1:6" ht="15.75" customHeight="1">
      <c r="A198" s="1"/>
      <c r="B198" s="2"/>
      <c r="C198" s="2"/>
      <c r="D198" s="2"/>
      <c r="E198" s="2"/>
      <c r="F198" s="2"/>
    </row>
    <row r="199" spans="1:6" ht="15.75" customHeight="1">
      <c r="A199" s="1"/>
      <c r="B199" s="2"/>
      <c r="C199" s="2"/>
      <c r="D199" s="2"/>
      <c r="E199" s="2"/>
      <c r="F199" s="2"/>
    </row>
    <row r="200" spans="1:6" ht="15.75" customHeight="1">
      <c r="A200" s="1"/>
      <c r="B200" s="2"/>
      <c r="C200" s="2"/>
      <c r="D200" s="2"/>
      <c r="E200" s="2"/>
      <c r="F200" s="2"/>
    </row>
    <row r="201" spans="1:6" ht="15.75" customHeight="1">
      <c r="A201" s="1"/>
      <c r="B201" s="2"/>
      <c r="C201" s="2"/>
      <c r="D201" s="2"/>
      <c r="E201" s="2"/>
      <c r="F201" s="2"/>
    </row>
    <row r="202" spans="1:6" ht="15.75" customHeight="1">
      <c r="A202" s="1"/>
      <c r="B202" s="2"/>
      <c r="C202" s="2"/>
      <c r="D202" s="2"/>
      <c r="E202" s="2"/>
      <c r="F202" s="2"/>
    </row>
    <row r="203" spans="1:6" ht="15.75" customHeight="1">
      <c r="A203" s="1"/>
      <c r="B203" s="2"/>
      <c r="C203" s="2"/>
      <c r="D203" s="2"/>
      <c r="E203" s="2"/>
      <c r="F203" s="2"/>
    </row>
    <row r="204" spans="1:6" ht="15.75" customHeight="1">
      <c r="A204" s="1"/>
      <c r="B204" s="2"/>
      <c r="C204" s="2"/>
      <c r="D204" s="2"/>
      <c r="E204" s="2"/>
      <c r="F204" s="2"/>
    </row>
    <row r="205" spans="1:6" ht="15.75" customHeight="1">
      <c r="A205" s="1"/>
      <c r="B205" s="2"/>
      <c r="C205" s="2"/>
      <c r="D205" s="2"/>
      <c r="E205" s="2"/>
      <c r="F205" s="2"/>
    </row>
    <row r="206" spans="1:6" ht="15.75" customHeight="1">
      <c r="A206" s="1"/>
      <c r="B206" s="2"/>
      <c r="C206" s="2"/>
      <c r="D206" s="2"/>
      <c r="E206" s="2"/>
      <c r="F206" s="2"/>
    </row>
    <row r="207" spans="1:6" ht="15.75" customHeight="1">
      <c r="A207" s="1"/>
      <c r="B207" s="2"/>
      <c r="C207" s="2"/>
      <c r="D207" s="2"/>
      <c r="E207" s="2"/>
      <c r="F207" s="2"/>
    </row>
    <row r="208" spans="1:6" ht="15.75" customHeight="1">
      <c r="A208" s="1"/>
      <c r="B208" s="2"/>
      <c r="C208" s="2"/>
      <c r="D208" s="2"/>
      <c r="E208" s="2"/>
      <c r="F208" s="2"/>
    </row>
    <row r="209" spans="1:6" ht="15.75" customHeight="1">
      <c r="A209" s="1"/>
      <c r="B209" s="2"/>
      <c r="C209" s="2"/>
      <c r="D209" s="2"/>
      <c r="E209" s="2"/>
      <c r="F209" s="2"/>
    </row>
    <row r="210" spans="1:6" ht="15.75" customHeight="1">
      <c r="A210" s="1"/>
      <c r="B210" s="2"/>
      <c r="C210" s="2"/>
      <c r="D210" s="2"/>
      <c r="E210" s="2"/>
      <c r="F210" s="2"/>
    </row>
    <row r="211" spans="1:6" ht="15.75" customHeight="1">
      <c r="A211" s="1"/>
      <c r="B211" s="2"/>
      <c r="C211" s="2"/>
      <c r="D211" s="2"/>
      <c r="E211" s="2"/>
      <c r="F211" s="2"/>
    </row>
    <row r="212" spans="1:6" ht="15.75" customHeight="1">
      <c r="A212" s="1"/>
      <c r="B212" s="2"/>
      <c r="C212" s="2"/>
      <c r="D212" s="2"/>
      <c r="E212" s="2"/>
      <c r="F212" s="2"/>
    </row>
    <row r="213" spans="1:6" ht="15.75" customHeight="1">
      <c r="A213" s="1"/>
      <c r="B213" s="2"/>
      <c r="C213" s="2"/>
      <c r="D213" s="2"/>
      <c r="E213" s="2"/>
      <c r="F213" s="2"/>
    </row>
    <row r="214" spans="1:6" ht="15.75" customHeight="1">
      <c r="A214" s="1"/>
      <c r="B214" s="2"/>
      <c r="C214" s="2"/>
      <c r="D214" s="2"/>
      <c r="E214" s="2"/>
      <c r="F214" s="2"/>
    </row>
    <row r="215" spans="1:6" ht="15.75" customHeight="1">
      <c r="A215" s="1"/>
      <c r="B215" s="2"/>
      <c r="C215" s="2"/>
      <c r="D215" s="2"/>
      <c r="E215" s="2"/>
      <c r="F215" s="2"/>
    </row>
    <row r="216" spans="1:6" ht="15.75" customHeight="1">
      <c r="A216" s="1"/>
      <c r="B216" s="2"/>
      <c r="C216" s="2"/>
      <c r="D216" s="2"/>
      <c r="E216" s="2"/>
      <c r="F216" s="2"/>
    </row>
    <row r="217" spans="1:6" ht="15.75" customHeight="1">
      <c r="A217" s="1"/>
      <c r="B217" s="2"/>
      <c r="C217" s="2"/>
      <c r="D217" s="2"/>
      <c r="E217" s="2"/>
      <c r="F217" s="2"/>
    </row>
    <row r="218" spans="1:6" ht="15.75" customHeight="1">
      <c r="A218" s="1"/>
      <c r="B218" s="2"/>
      <c r="C218" s="2"/>
      <c r="D218" s="2"/>
      <c r="E218" s="2"/>
      <c r="F218" s="2"/>
    </row>
    <row r="219" spans="1:6" ht="15.75" customHeight="1">
      <c r="A219" s="1"/>
      <c r="B219" s="2"/>
      <c r="C219" s="2"/>
      <c r="D219" s="2"/>
      <c r="E219" s="2"/>
      <c r="F219" s="2"/>
    </row>
    <row r="220" spans="1:6" ht="15.75" customHeight="1">
      <c r="A220" s="1"/>
      <c r="B220" s="2"/>
      <c r="C220" s="2"/>
      <c r="D220" s="2"/>
      <c r="E220" s="2"/>
      <c r="F220" s="2"/>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F20"/>
    <mergeCell ref="A2:F2"/>
    <mergeCell ref="A4:F4"/>
    <mergeCell ref="A5:F5"/>
    <mergeCell ref="A6:F6"/>
    <mergeCell ref="A7:F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000"/>
  <sheetViews>
    <sheetView topLeftCell="A9" workbookViewId="0">
      <selection activeCell="I24" sqref="I24"/>
    </sheetView>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26" width="8" customWidth="1"/>
  </cols>
  <sheetData>
    <row r="1" spans="1:26" ht="14.25">
      <c r="A1" s="1"/>
      <c r="B1" s="1"/>
      <c r="C1" s="2"/>
      <c r="D1" s="2"/>
      <c r="E1" s="2"/>
      <c r="F1" s="2"/>
      <c r="G1" s="3"/>
      <c r="H1" s="3"/>
      <c r="I1" s="3"/>
    </row>
    <row r="2" spans="1:26" ht="15.75" customHeight="1">
      <c r="A2" s="722" t="s">
        <v>283</v>
      </c>
      <c r="B2" s="718"/>
      <c r="C2" s="718"/>
      <c r="D2" s="718"/>
      <c r="E2" s="718"/>
      <c r="F2" s="719"/>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4.25" customHeight="1">
      <c r="A4" s="729" t="s">
        <v>284</v>
      </c>
      <c r="B4" s="769"/>
      <c r="C4" s="769"/>
      <c r="D4" s="769"/>
      <c r="E4" s="769"/>
      <c r="F4" s="770"/>
      <c r="G4" s="4"/>
      <c r="H4" s="4"/>
      <c r="I4" s="4"/>
      <c r="J4" s="19"/>
      <c r="K4" s="19"/>
      <c r="L4" s="19"/>
      <c r="M4" s="19"/>
      <c r="N4" s="19"/>
      <c r="O4" s="19"/>
      <c r="P4" s="19"/>
      <c r="Q4" s="19"/>
      <c r="R4" s="19"/>
      <c r="S4" s="19"/>
      <c r="T4" s="19"/>
      <c r="U4" s="19"/>
      <c r="V4" s="19"/>
      <c r="W4" s="19"/>
      <c r="X4" s="19"/>
      <c r="Y4" s="19"/>
      <c r="Z4" s="19"/>
    </row>
    <row r="5" spans="1:26" ht="16.5" customHeight="1">
      <c r="A5" s="748" t="s">
        <v>285</v>
      </c>
      <c r="B5" s="769"/>
      <c r="C5" s="769"/>
      <c r="D5" s="769"/>
      <c r="E5" s="769"/>
      <c r="F5" s="770"/>
      <c r="G5" s="4"/>
      <c r="H5" s="4"/>
      <c r="I5" s="4"/>
      <c r="J5" s="19"/>
      <c r="K5" s="19"/>
      <c r="L5" s="19"/>
      <c r="M5" s="19"/>
      <c r="N5" s="19"/>
      <c r="O5" s="19"/>
      <c r="P5" s="19"/>
      <c r="Q5" s="19"/>
      <c r="R5" s="19"/>
      <c r="S5" s="19"/>
      <c r="T5" s="19"/>
      <c r="U5" s="19"/>
      <c r="V5" s="19"/>
      <c r="W5" s="19"/>
      <c r="X5" s="19"/>
      <c r="Y5" s="19"/>
      <c r="Z5" s="19"/>
    </row>
    <row r="6" spans="1:26" ht="16.5" customHeight="1">
      <c r="A6" s="748" t="s">
        <v>286</v>
      </c>
      <c r="B6" s="769"/>
      <c r="C6" s="769"/>
      <c r="D6" s="769"/>
      <c r="E6" s="769"/>
      <c r="F6" s="770"/>
      <c r="G6" s="4"/>
      <c r="H6" s="4"/>
      <c r="I6" s="4"/>
      <c r="J6" s="19"/>
      <c r="K6" s="19"/>
      <c r="L6" s="19"/>
      <c r="M6" s="19"/>
      <c r="N6" s="19"/>
      <c r="O6" s="19"/>
      <c r="P6" s="19"/>
      <c r="Q6" s="19"/>
      <c r="R6" s="19"/>
      <c r="S6" s="19"/>
      <c r="T6" s="19"/>
      <c r="U6" s="19"/>
      <c r="V6" s="19"/>
      <c r="W6" s="19"/>
      <c r="X6" s="19"/>
      <c r="Y6" s="19"/>
      <c r="Z6" s="19"/>
    </row>
    <row r="7" spans="1:26" ht="17.25" customHeight="1">
      <c r="A7" s="748" t="s">
        <v>287</v>
      </c>
      <c r="B7" s="769"/>
      <c r="C7" s="769"/>
      <c r="D7" s="769"/>
      <c r="E7" s="769"/>
      <c r="F7" s="770"/>
      <c r="G7" s="4"/>
      <c r="H7" s="4"/>
      <c r="I7" s="4"/>
      <c r="J7" s="19"/>
      <c r="K7" s="19"/>
      <c r="L7" s="19"/>
      <c r="M7" s="19"/>
      <c r="N7" s="19"/>
      <c r="O7" s="19"/>
      <c r="P7" s="19"/>
      <c r="Q7" s="19"/>
      <c r="R7" s="19"/>
      <c r="S7" s="19"/>
      <c r="T7" s="19"/>
      <c r="U7" s="19"/>
      <c r="V7" s="19"/>
      <c r="W7" s="19"/>
      <c r="X7" s="19"/>
      <c r="Y7" s="19"/>
      <c r="Z7" s="19"/>
    </row>
    <row r="8" spans="1:26" ht="30" customHeight="1">
      <c r="A8" s="748" t="s">
        <v>288</v>
      </c>
      <c r="B8" s="769"/>
      <c r="C8" s="769"/>
      <c r="D8" s="769"/>
      <c r="E8" s="769"/>
      <c r="F8" s="770"/>
      <c r="G8" s="4"/>
      <c r="H8" s="4"/>
      <c r="I8" s="4"/>
      <c r="J8" s="19"/>
      <c r="K8" s="19"/>
      <c r="L8" s="19"/>
      <c r="M8" s="19"/>
      <c r="N8" s="19"/>
      <c r="O8" s="19"/>
      <c r="P8" s="19"/>
      <c r="Q8" s="19"/>
      <c r="R8" s="19"/>
      <c r="S8" s="19"/>
      <c r="T8" s="19"/>
      <c r="U8" s="19"/>
      <c r="V8" s="19"/>
      <c r="W8" s="19"/>
      <c r="X8" s="19"/>
      <c r="Y8" s="19"/>
      <c r="Z8" s="19"/>
    </row>
    <row r="9" spans="1:26" ht="57" customHeight="1">
      <c r="A9" s="748" t="s">
        <v>289</v>
      </c>
      <c r="B9" s="769"/>
      <c r="C9" s="769"/>
      <c r="D9" s="769"/>
      <c r="E9" s="769"/>
      <c r="F9" s="770"/>
      <c r="G9" s="4"/>
      <c r="H9" s="4"/>
      <c r="I9" s="4"/>
      <c r="J9" s="19"/>
      <c r="K9" s="19"/>
      <c r="L9" s="19"/>
      <c r="M9" s="19"/>
      <c r="N9" s="19"/>
      <c r="O9" s="19"/>
      <c r="P9" s="19"/>
      <c r="Q9" s="19"/>
      <c r="R9" s="19"/>
      <c r="S9" s="19"/>
      <c r="T9" s="19"/>
      <c r="U9" s="19"/>
      <c r="V9" s="19"/>
      <c r="W9" s="19"/>
      <c r="X9" s="19"/>
      <c r="Y9" s="19"/>
      <c r="Z9" s="19"/>
    </row>
    <row r="10" spans="1:26" ht="14.25">
      <c r="A10" s="7"/>
      <c r="B10" s="7"/>
      <c r="C10" s="8"/>
      <c r="D10" s="8"/>
      <c r="E10" s="8"/>
      <c r="F10" s="8"/>
      <c r="G10" s="7"/>
      <c r="H10" s="7"/>
      <c r="I10" s="7"/>
      <c r="J10" s="19"/>
      <c r="K10" s="19"/>
      <c r="L10" s="19"/>
      <c r="M10" s="19"/>
      <c r="N10" s="19"/>
      <c r="O10" s="19"/>
      <c r="P10" s="19"/>
      <c r="Q10" s="19"/>
      <c r="R10" s="19"/>
      <c r="S10" s="19"/>
      <c r="T10" s="19"/>
      <c r="U10" s="19"/>
      <c r="V10" s="19"/>
      <c r="W10" s="19"/>
      <c r="X10" s="19"/>
      <c r="Y10" s="19"/>
      <c r="Z10" s="19"/>
    </row>
    <row r="11" spans="1:26" ht="61.5" customHeight="1">
      <c r="A11" s="9" t="s">
        <v>135</v>
      </c>
      <c r="B11" s="10" t="s">
        <v>85</v>
      </c>
      <c r="C11" s="9" t="s">
        <v>290</v>
      </c>
      <c r="D11" s="20" t="s">
        <v>291</v>
      </c>
      <c r="E11" s="11" t="s">
        <v>71</v>
      </c>
      <c r="F11" s="11" t="s">
        <v>57</v>
      </c>
      <c r="G11" s="129" t="s">
        <v>393</v>
      </c>
      <c r="J11" s="19"/>
      <c r="K11" s="19"/>
      <c r="L11" s="19"/>
      <c r="M11" s="19"/>
      <c r="N11" s="19"/>
      <c r="O11" s="19"/>
      <c r="P11" s="19"/>
      <c r="Q11" s="19"/>
      <c r="R11" s="19"/>
      <c r="S11" s="19"/>
      <c r="T11" s="19"/>
      <c r="U11" s="19"/>
      <c r="V11" s="19"/>
      <c r="W11" s="19"/>
      <c r="X11" s="19"/>
      <c r="Y11" s="19"/>
      <c r="Z11" s="19"/>
    </row>
    <row r="12" spans="1:26" ht="38.25">
      <c r="A12" s="236" t="s">
        <v>2029</v>
      </c>
      <c r="B12" s="236" t="s">
        <v>422</v>
      </c>
      <c r="C12" s="236" t="s">
        <v>2183</v>
      </c>
      <c r="D12" s="236" t="s">
        <v>2184</v>
      </c>
      <c r="E12" s="563">
        <v>30</v>
      </c>
      <c r="F12" s="564">
        <v>30</v>
      </c>
      <c r="G12" s="236" t="s">
        <v>2029</v>
      </c>
    </row>
    <row r="13" spans="1:26" ht="25.5">
      <c r="A13" s="221" t="s">
        <v>4069</v>
      </c>
      <c r="B13" s="221" t="s">
        <v>782</v>
      </c>
      <c r="C13" s="221" t="s">
        <v>6695</v>
      </c>
      <c r="D13" s="221" t="s">
        <v>6696</v>
      </c>
      <c r="E13" s="198">
        <v>20</v>
      </c>
      <c r="F13" s="197">
        <v>20</v>
      </c>
      <c r="G13" s="228" t="s">
        <v>3894</v>
      </c>
    </row>
    <row r="14" spans="1:26" ht="14.25">
      <c r="A14" s="221" t="s">
        <v>4737</v>
      </c>
      <c r="B14" s="221" t="s">
        <v>782</v>
      </c>
      <c r="C14" s="221" t="s">
        <v>6695</v>
      </c>
      <c r="D14" s="221" t="s">
        <v>6697</v>
      </c>
      <c r="E14" s="199">
        <v>30</v>
      </c>
      <c r="F14" s="197">
        <v>30</v>
      </c>
      <c r="G14" s="228" t="s">
        <v>4737</v>
      </c>
    </row>
    <row r="15" spans="1:26" ht="14.25">
      <c r="A15" s="195"/>
      <c r="B15" s="196"/>
      <c r="C15" s="196"/>
      <c r="D15" s="346"/>
      <c r="E15" s="422"/>
      <c r="F15" s="217"/>
      <c r="G15" s="131"/>
    </row>
    <row r="16" spans="1:26" ht="14.25">
      <c r="A16" s="12"/>
      <c r="B16" s="13"/>
      <c r="C16" s="13"/>
      <c r="D16" s="21"/>
      <c r="E16" s="16"/>
      <c r="F16" s="214"/>
      <c r="G16" s="131"/>
    </row>
    <row r="17" spans="1:26" ht="14.25">
      <c r="A17" s="12"/>
      <c r="B17" s="13"/>
      <c r="C17" s="13"/>
      <c r="D17" s="21"/>
      <c r="E17" s="16"/>
      <c r="F17" s="214"/>
      <c r="G17" s="131"/>
    </row>
    <row r="18" spans="1:26" ht="14.25">
      <c r="A18" s="8"/>
      <c r="B18" s="17"/>
      <c r="C18" s="17"/>
      <c r="D18" s="17"/>
      <c r="E18" s="18"/>
      <c r="F18" s="18">
        <f>SUM(F12:F17)</f>
        <v>80</v>
      </c>
    </row>
    <row r="19" spans="1:26" ht="14.25">
      <c r="A19" s="1"/>
      <c r="B19" s="1"/>
      <c r="C19" s="2"/>
      <c r="D19" s="2"/>
      <c r="E19" s="2"/>
      <c r="F19" s="2"/>
      <c r="G19" s="3"/>
      <c r="H19" s="3"/>
      <c r="I19" s="3"/>
    </row>
    <row r="20" spans="1:26" ht="14.25">
      <c r="A20" s="714" t="s">
        <v>59</v>
      </c>
      <c r="B20" s="721"/>
      <c r="C20" s="721"/>
      <c r="D20" s="721"/>
      <c r="E20" s="721"/>
      <c r="F20" s="721"/>
      <c r="G20" s="721"/>
      <c r="H20" s="721"/>
      <c r="I20" s="721"/>
      <c r="J20" s="1"/>
      <c r="K20" s="1"/>
      <c r="L20" s="1"/>
      <c r="M20" s="1"/>
      <c r="N20" s="1"/>
      <c r="O20" s="1"/>
      <c r="P20" s="1"/>
      <c r="Q20" s="1"/>
      <c r="R20" s="1"/>
      <c r="S20" s="1"/>
      <c r="T20" s="1"/>
      <c r="U20" s="1"/>
      <c r="V20" s="1"/>
      <c r="W20" s="1"/>
      <c r="X20" s="1"/>
      <c r="Y20" s="1"/>
      <c r="Z20" s="1"/>
    </row>
    <row r="21" spans="1:26" ht="15.75" customHeight="1">
      <c r="A21" s="1"/>
      <c r="B21" s="1"/>
      <c r="C21" s="2"/>
      <c r="D21" s="2"/>
      <c r="E21" s="2"/>
      <c r="F21" s="3"/>
      <c r="G21" s="3"/>
      <c r="H21" s="3"/>
      <c r="I21" s="3"/>
    </row>
    <row r="22" spans="1:26" ht="15.75" customHeight="1">
      <c r="A22" s="1"/>
      <c r="B22" s="1"/>
      <c r="C22" s="2"/>
      <c r="D22" s="2"/>
      <c r="E22" s="2"/>
      <c r="F22" s="2"/>
      <c r="G22" s="3"/>
      <c r="H22" s="3"/>
      <c r="I22" s="3"/>
    </row>
    <row r="23" spans="1:26" ht="15.75" customHeight="1">
      <c r="A23" s="1"/>
      <c r="B23" s="1"/>
      <c r="C23" s="2"/>
      <c r="D23" s="2"/>
      <c r="E23" s="2"/>
      <c r="F23" s="3"/>
      <c r="G23" s="3"/>
      <c r="H23" s="3"/>
      <c r="I23" s="3"/>
    </row>
    <row r="24" spans="1:26" ht="15.75" customHeight="1">
      <c r="A24" s="1"/>
      <c r="B24" s="1"/>
      <c r="C24" s="2"/>
      <c r="D24" s="2"/>
      <c r="E24" s="2"/>
      <c r="F24" s="2"/>
      <c r="G24" s="3"/>
      <c r="H24" s="3"/>
      <c r="I24" s="3"/>
    </row>
    <row r="25" spans="1:26" ht="15.75" customHeight="1">
      <c r="A25" s="1"/>
      <c r="B25" s="1"/>
      <c r="C25" s="2"/>
      <c r="D25" s="2"/>
      <c r="E25" s="2"/>
      <c r="F25" s="2"/>
      <c r="G25" s="3"/>
      <c r="H25" s="3"/>
      <c r="I25" s="3"/>
    </row>
    <row r="26" spans="1:26" ht="15.75" customHeight="1">
      <c r="A26" s="1"/>
      <c r="B26" s="1"/>
      <c r="C26" s="2"/>
      <c r="D26" s="2"/>
      <c r="E26" s="2"/>
      <c r="F26" s="2"/>
      <c r="G26" s="3"/>
      <c r="H26" s="3"/>
      <c r="I26" s="3"/>
    </row>
    <row r="27" spans="1:26" ht="15.75" customHeight="1">
      <c r="A27" s="1"/>
      <c r="B27" s="1"/>
      <c r="C27" s="2"/>
      <c r="D27" s="2"/>
      <c r="E27" s="2"/>
      <c r="F27" s="2"/>
      <c r="G27" s="3"/>
      <c r="H27" s="3"/>
      <c r="I27" s="3"/>
    </row>
    <row r="28" spans="1:26" ht="15.75" customHeight="1">
      <c r="A28" s="1"/>
      <c r="B28" s="1"/>
      <c r="C28" s="2"/>
      <c r="D28" s="2"/>
      <c r="E28" s="2"/>
      <c r="F28" s="2"/>
      <c r="G28" s="3"/>
      <c r="H28" s="3"/>
      <c r="I28" s="3"/>
    </row>
    <row r="29" spans="1:26" ht="15.75" customHeight="1">
      <c r="A29" s="1"/>
      <c r="B29" s="1"/>
      <c r="C29" s="2"/>
      <c r="D29" s="2"/>
      <c r="E29" s="2"/>
      <c r="F29" s="2"/>
      <c r="G29" s="3"/>
      <c r="H29" s="3"/>
      <c r="I29" s="3"/>
    </row>
    <row r="30" spans="1:26" ht="15.75" customHeight="1">
      <c r="A30" s="1"/>
      <c r="B30" s="1"/>
      <c r="C30" s="2"/>
      <c r="D30" s="2"/>
      <c r="E30" s="2"/>
      <c r="F30" s="2"/>
      <c r="G30" s="3"/>
      <c r="H30" s="3"/>
      <c r="I30" s="3"/>
    </row>
    <row r="31" spans="1:26" ht="15.75" customHeight="1">
      <c r="A31" s="1"/>
      <c r="B31" s="1"/>
      <c r="C31" s="2"/>
      <c r="D31" s="2"/>
      <c r="E31" s="2"/>
      <c r="F31" s="2"/>
      <c r="G31" s="3"/>
      <c r="H31" s="3"/>
      <c r="I31" s="3"/>
    </row>
    <row r="32" spans="1:26" ht="15.75" customHeight="1">
      <c r="A32" s="1"/>
      <c r="B32" s="1"/>
      <c r="C32" s="2"/>
      <c r="D32" s="2"/>
      <c r="E32" s="2"/>
      <c r="F32" s="2"/>
      <c r="G32" s="3"/>
      <c r="H32" s="3"/>
      <c r="I32" s="3"/>
    </row>
    <row r="33" spans="1:9" ht="15.75" customHeight="1">
      <c r="A33" s="1"/>
      <c r="B33" s="1"/>
      <c r="C33" s="2"/>
      <c r="D33" s="2"/>
      <c r="E33" s="2"/>
      <c r="F33" s="2"/>
      <c r="G33" s="3"/>
      <c r="H33" s="3"/>
      <c r="I33" s="3"/>
    </row>
    <row r="34" spans="1:9" ht="15.75" customHeight="1">
      <c r="A34" s="1"/>
      <c r="B34" s="1"/>
      <c r="C34" s="2"/>
      <c r="D34" s="2"/>
      <c r="E34" s="2"/>
      <c r="F34" s="2"/>
      <c r="G34" s="3"/>
      <c r="H34" s="3"/>
      <c r="I34" s="3"/>
    </row>
    <row r="35" spans="1:9" ht="15.75" customHeight="1">
      <c r="A35" s="1"/>
      <c r="B35" s="1"/>
      <c r="C35" s="2"/>
      <c r="D35" s="2"/>
      <c r="E35" s="2"/>
      <c r="F35" s="2"/>
      <c r="G35" s="3"/>
      <c r="H35" s="3"/>
      <c r="I35" s="3"/>
    </row>
    <row r="36" spans="1:9" ht="15.75" customHeight="1">
      <c r="A36" s="1"/>
      <c r="B36" s="1"/>
      <c r="C36" s="2"/>
      <c r="D36" s="2"/>
      <c r="E36" s="2"/>
      <c r="F36" s="2"/>
      <c r="G36" s="3"/>
      <c r="H36" s="3"/>
      <c r="I36" s="3"/>
    </row>
    <row r="37" spans="1:9" ht="15.75" customHeight="1">
      <c r="A37" s="1"/>
      <c r="B37" s="1"/>
      <c r="C37" s="2"/>
      <c r="D37" s="2"/>
      <c r="E37" s="2"/>
      <c r="F37" s="2"/>
      <c r="G37" s="3"/>
      <c r="H37" s="3"/>
      <c r="I37" s="3"/>
    </row>
    <row r="38" spans="1:9" ht="15.75" customHeight="1">
      <c r="A38" s="1"/>
      <c r="B38" s="1"/>
      <c r="C38" s="2"/>
      <c r="D38" s="2"/>
      <c r="E38" s="2"/>
      <c r="F38" s="2"/>
      <c r="G38" s="3"/>
      <c r="H38" s="3"/>
      <c r="I38" s="3"/>
    </row>
    <row r="39" spans="1:9" ht="15.75" customHeight="1">
      <c r="A39" s="1"/>
      <c r="B39" s="1"/>
      <c r="C39" s="2"/>
      <c r="D39" s="2"/>
      <c r="E39" s="2"/>
      <c r="F39" s="2"/>
      <c r="G39" s="3"/>
      <c r="H39" s="3"/>
      <c r="I39" s="3"/>
    </row>
    <row r="40" spans="1:9" ht="15.75" customHeight="1">
      <c r="A40" s="1"/>
      <c r="B40" s="1"/>
      <c r="C40" s="2"/>
      <c r="D40" s="2"/>
      <c r="E40" s="2"/>
      <c r="F40" s="2"/>
      <c r="G40" s="3"/>
      <c r="H40" s="3"/>
      <c r="I40" s="3"/>
    </row>
    <row r="41" spans="1:9" ht="15.75" customHeight="1">
      <c r="A41" s="1"/>
      <c r="B41" s="1"/>
      <c r="C41" s="2"/>
      <c r="D41" s="2"/>
      <c r="E41" s="2"/>
      <c r="F41" s="2"/>
      <c r="G41" s="3"/>
      <c r="H41" s="3"/>
      <c r="I41" s="3"/>
    </row>
    <row r="42" spans="1:9" ht="15.75" customHeight="1">
      <c r="A42" s="1"/>
      <c r="B42" s="1"/>
      <c r="C42" s="2"/>
      <c r="D42" s="2"/>
      <c r="E42" s="2"/>
      <c r="F42" s="2"/>
      <c r="G42" s="3"/>
      <c r="H42" s="3"/>
      <c r="I42" s="3"/>
    </row>
    <row r="43" spans="1:9" ht="15.75" customHeight="1">
      <c r="A43" s="1"/>
      <c r="B43" s="1"/>
      <c r="C43" s="2"/>
      <c r="D43" s="2"/>
      <c r="E43" s="2"/>
      <c r="F43" s="2"/>
      <c r="G43" s="3"/>
      <c r="H43" s="3"/>
      <c r="I43" s="3"/>
    </row>
    <row r="44" spans="1:9" ht="15.75" customHeight="1">
      <c r="A44" s="1"/>
      <c r="B44" s="1"/>
      <c r="C44" s="2"/>
      <c r="D44" s="2"/>
      <c r="E44" s="2"/>
      <c r="F44" s="2"/>
      <c r="G44" s="3"/>
      <c r="H44" s="3"/>
      <c r="I44" s="3"/>
    </row>
    <row r="45" spans="1:9" ht="15.75" customHeight="1">
      <c r="A45" s="1"/>
      <c r="B45" s="1"/>
      <c r="C45" s="2"/>
      <c r="D45" s="2"/>
      <c r="E45" s="2"/>
      <c r="F45" s="2"/>
      <c r="G45" s="3"/>
      <c r="H45" s="3"/>
      <c r="I45" s="3"/>
    </row>
    <row r="46" spans="1:9" ht="15.75" customHeight="1">
      <c r="A46" s="1"/>
      <c r="B46" s="1"/>
      <c r="C46" s="2"/>
      <c r="D46" s="2"/>
      <c r="E46" s="2"/>
      <c r="F46" s="2"/>
      <c r="G46" s="3"/>
      <c r="H46" s="3"/>
      <c r="I46" s="3"/>
    </row>
    <row r="47" spans="1:9" ht="15.75" customHeight="1">
      <c r="A47" s="1"/>
      <c r="B47" s="1"/>
      <c r="C47" s="2"/>
      <c r="D47" s="2"/>
      <c r="E47" s="2"/>
      <c r="F47" s="2"/>
      <c r="G47" s="3"/>
      <c r="H47" s="3"/>
      <c r="I47" s="3"/>
    </row>
    <row r="48" spans="1:9" ht="15.75" customHeight="1">
      <c r="A48" s="1"/>
      <c r="B48" s="1"/>
      <c r="C48" s="2"/>
      <c r="D48" s="2"/>
      <c r="E48" s="2"/>
      <c r="F48" s="2"/>
      <c r="G48" s="3"/>
      <c r="H48" s="3"/>
      <c r="I48" s="3"/>
    </row>
    <row r="49" spans="1:9" ht="15.75" customHeight="1">
      <c r="A49" s="1"/>
      <c r="B49" s="1"/>
      <c r="C49" s="2"/>
      <c r="D49" s="2"/>
      <c r="E49" s="2"/>
      <c r="F49" s="2"/>
      <c r="G49" s="3"/>
      <c r="H49" s="3"/>
      <c r="I49" s="3"/>
    </row>
    <row r="50" spans="1:9" ht="15.75" customHeight="1">
      <c r="A50" s="1"/>
      <c r="B50" s="1"/>
      <c r="C50" s="2"/>
      <c r="D50" s="2"/>
      <c r="E50" s="2"/>
      <c r="F50" s="2"/>
      <c r="G50" s="3"/>
      <c r="H50" s="3"/>
      <c r="I50" s="3"/>
    </row>
    <row r="51" spans="1:9" ht="15.75" customHeight="1">
      <c r="A51" s="1"/>
      <c r="B51" s="1"/>
      <c r="C51" s="2"/>
      <c r="D51" s="2"/>
      <c r="E51" s="2"/>
      <c r="F51" s="2"/>
      <c r="G51" s="3"/>
      <c r="H51" s="3"/>
      <c r="I51" s="3"/>
    </row>
    <row r="52" spans="1:9" ht="15.75" customHeight="1">
      <c r="A52" s="1"/>
      <c r="B52" s="1"/>
      <c r="C52" s="2"/>
      <c r="D52" s="2"/>
      <c r="E52" s="2"/>
      <c r="F52" s="2"/>
      <c r="G52" s="3"/>
      <c r="H52" s="3"/>
      <c r="I52" s="3"/>
    </row>
    <row r="53" spans="1:9" ht="15.75" customHeight="1">
      <c r="A53" s="1"/>
      <c r="B53" s="1"/>
      <c r="C53" s="2"/>
      <c r="D53" s="2"/>
      <c r="E53" s="2"/>
      <c r="F53" s="2"/>
      <c r="G53" s="3"/>
      <c r="H53" s="3"/>
      <c r="I53" s="3"/>
    </row>
    <row r="54" spans="1:9" ht="15.75" customHeight="1">
      <c r="A54" s="1"/>
      <c r="B54" s="1"/>
      <c r="C54" s="2"/>
      <c r="D54" s="2"/>
      <c r="E54" s="2"/>
      <c r="F54" s="2"/>
      <c r="G54" s="3"/>
      <c r="H54" s="3"/>
      <c r="I54" s="3"/>
    </row>
    <row r="55" spans="1:9" ht="15.75" customHeight="1">
      <c r="A55" s="1"/>
      <c r="B55" s="1"/>
      <c r="C55" s="2"/>
      <c r="D55" s="2"/>
      <c r="E55" s="2"/>
      <c r="F55" s="2"/>
      <c r="G55" s="3"/>
      <c r="H55" s="3"/>
      <c r="I55" s="3"/>
    </row>
    <row r="56" spans="1:9" ht="15.75" customHeight="1">
      <c r="A56" s="1"/>
      <c r="B56" s="1"/>
      <c r="C56" s="2"/>
      <c r="D56" s="2"/>
      <c r="E56" s="2"/>
      <c r="F56" s="2"/>
      <c r="G56" s="3"/>
      <c r="H56" s="3"/>
      <c r="I56" s="3"/>
    </row>
    <row r="57" spans="1:9" ht="15.75" customHeight="1">
      <c r="A57" s="1"/>
      <c r="B57" s="1"/>
      <c r="C57" s="2"/>
      <c r="D57" s="2"/>
      <c r="E57" s="2"/>
      <c r="F57" s="2"/>
      <c r="G57" s="3"/>
      <c r="H57" s="3"/>
      <c r="I57" s="3"/>
    </row>
    <row r="58" spans="1:9" ht="15.75" customHeight="1">
      <c r="A58" s="1"/>
      <c r="B58" s="1"/>
      <c r="C58" s="2"/>
      <c r="D58" s="2"/>
      <c r="E58" s="2"/>
      <c r="F58" s="2"/>
      <c r="G58" s="3"/>
      <c r="H58" s="3"/>
      <c r="I58" s="3"/>
    </row>
    <row r="59" spans="1:9" ht="15.75" customHeight="1">
      <c r="A59" s="1"/>
      <c r="B59" s="1"/>
      <c r="C59" s="2"/>
      <c r="D59" s="2"/>
      <c r="E59" s="2"/>
      <c r="F59" s="2"/>
      <c r="G59" s="3"/>
      <c r="H59" s="3"/>
      <c r="I59" s="3"/>
    </row>
    <row r="60" spans="1:9" ht="15.75" customHeight="1">
      <c r="A60" s="1"/>
      <c r="B60" s="1"/>
      <c r="C60" s="2"/>
      <c r="D60" s="2"/>
      <c r="E60" s="2"/>
      <c r="F60" s="2"/>
      <c r="G60" s="3"/>
      <c r="H60" s="3"/>
      <c r="I60" s="3"/>
    </row>
    <row r="61" spans="1:9" ht="15.75" customHeight="1">
      <c r="A61" s="1"/>
      <c r="B61" s="1"/>
      <c r="C61" s="2"/>
      <c r="D61" s="2"/>
      <c r="E61" s="2"/>
      <c r="F61" s="2"/>
      <c r="G61" s="3"/>
      <c r="H61" s="3"/>
      <c r="I61" s="3"/>
    </row>
    <row r="62" spans="1:9" ht="15.75" customHeight="1">
      <c r="A62" s="1"/>
      <c r="B62" s="1"/>
      <c r="C62" s="2"/>
      <c r="D62" s="2"/>
      <c r="E62" s="2"/>
      <c r="F62" s="2"/>
      <c r="G62" s="3"/>
      <c r="H62" s="3"/>
      <c r="I62" s="3"/>
    </row>
    <row r="63" spans="1:9" ht="15.75" customHeight="1">
      <c r="A63" s="1"/>
      <c r="B63" s="1"/>
      <c r="C63" s="2"/>
      <c r="D63" s="2"/>
      <c r="E63" s="2"/>
      <c r="F63" s="2"/>
      <c r="G63" s="3"/>
      <c r="H63" s="3"/>
      <c r="I63" s="3"/>
    </row>
    <row r="64" spans="1:9" ht="15.75" customHeight="1">
      <c r="A64" s="1"/>
      <c r="B64" s="1"/>
      <c r="C64" s="2"/>
      <c r="D64" s="2"/>
      <c r="E64" s="2"/>
      <c r="F64" s="2"/>
      <c r="G64" s="3"/>
      <c r="H64" s="3"/>
      <c r="I64" s="3"/>
    </row>
    <row r="65" spans="1:9" ht="15.75" customHeight="1">
      <c r="A65" s="1"/>
      <c r="B65" s="1"/>
      <c r="C65" s="2"/>
      <c r="D65" s="2"/>
      <c r="E65" s="2"/>
      <c r="F65" s="2"/>
      <c r="G65" s="3"/>
      <c r="H65" s="3"/>
      <c r="I65" s="3"/>
    </row>
    <row r="66" spans="1:9" ht="15.75" customHeight="1">
      <c r="A66" s="1"/>
      <c r="B66" s="1"/>
      <c r="C66" s="2"/>
      <c r="D66" s="2"/>
      <c r="E66" s="2"/>
      <c r="F66" s="2"/>
      <c r="G66" s="3"/>
      <c r="H66" s="3"/>
      <c r="I66" s="3"/>
    </row>
    <row r="67" spans="1:9" ht="15.75" customHeight="1">
      <c r="A67" s="1"/>
      <c r="B67" s="1"/>
      <c r="C67" s="2"/>
      <c r="D67" s="2"/>
      <c r="E67" s="2"/>
      <c r="F67" s="2"/>
      <c r="G67" s="3"/>
      <c r="H67" s="3"/>
      <c r="I67" s="3"/>
    </row>
    <row r="68" spans="1:9" ht="15.75" customHeight="1">
      <c r="A68" s="1"/>
      <c r="B68" s="1"/>
      <c r="C68" s="2"/>
      <c r="D68" s="2"/>
      <c r="E68" s="2"/>
      <c r="F68" s="2"/>
      <c r="G68" s="3"/>
      <c r="H68" s="3"/>
      <c r="I68" s="3"/>
    </row>
    <row r="69" spans="1:9" ht="15.75" customHeight="1">
      <c r="A69" s="1"/>
      <c r="B69" s="1"/>
      <c r="C69" s="2"/>
      <c r="D69" s="2"/>
      <c r="E69" s="2"/>
      <c r="F69" s="2"/>
      <c r="G69" s="3"/>
      <c r="H69" s="3"/>
      <c r="I69" s="3"/>
    </row>
    <row r="70" spans="1:9" ht="15.75" customHeight="1">
      <c r="A70" s="1"/>
      <c r="B70" s="1"/>
      <c r="C70" s="2"/>
      <c r="D70" s="2"/>
      <c r="E70" s="2"/>
      <c r="F70" s="2"/>
      <c r="G70" s="3"/>
      <c r="H70" s="3"/>
      <c r="I70" s="3"/>
    </row>
    <row r="71" spans="1:9" ht="15.75" customHeight="1">
      <c r="A71" s="1"/>
      <c r="B71" s="1"/>
      <c r="C71" s="2"/>
      <c r="D71" s="2"/>
      <c r="E71" s="2"/>
      <c r="F71" s="2"/>
      <c r="G71" s="3"/>
      <c r="H71" s="3"/>
      <c r="I71" s="3"/>
    </row>
    <row r="72" spans="1:9" ht="15.75" customHeight="1">
      <c r="A72" s="1"/>
      <c r="B72" s="1"/>
      <c r="C72" s="2"/>
      <c r="D72" s="2"/>
      <c r="E72" s="2"/>
      <c r="F72" s="2"/>
      <c r="G72" s="3"/>
      <c r="H72" s="3"/>
      <c r="I72" s="3"/>
    </row>
    <row r="73" spans="1:9" ht="15.75" customHeight="1">
      <c r="A73" s="1"/>
      <c r="B73" s="1"/>
      <c r="C73" s="2"/>
      <c r="D73" s="2"/>
      <c r="E73" s="2"/>
      <c r="F73" s="2"/>
      <c r="G73" s="3"/>
      <c r="H73" s="3"/>
      <c r="I73" s="3"/>
    </row>
    <row r="74" spans="1:9" ht="15.75" customHeight="1">
      <c r="A74" s="1"/>
      <c r="B74" s="1"/>
      <c r="C74" s="2"/>
      <c r="D74" s="2"/>
      <c r="E74" s="2"/>
      <c r="F74" s="2"/>
      <c r="G74" s="3"/>
      <c r="H74" s="3"/>
      <c r="I74" s="3"/>
    </row>
    <row r="75" spans="1:9" ht="15.75" customHeight="1">
      <c r="A75" s="1"/>
      <c r="B75" s="1"/>
      <c r="C75" s="2"/>
      <c r="D75" s="2"/>
      <c r="E75" s="2"/>
      <c r="F75" s="2"/>
      <c r="G75" s="3"/>
      <c r="H75" s="3"/>
      <c r="I75" s="3"/>
    </row>
    <row r="76" spans="1:9" ht="15.75" customHeight="1">
      <c r="A76" s="1"/>
      <c r="B76" s="1"/>
      <c r="C76" s="2"/>
      <c r="D76" s="2"/>
      <c r="E76" s="2"/>
      <c r="F76" s="2"/>
      <c r="G76" s="3"/>
      <c r="H76" s="3"/>
      <c r="I76" s="3"/>
    </row>
    <row r="77" spans="1:9" ht="15.75" customHeight="1">
      <c r="A77" s="1"/>
      <c r="B77" s="1"/>
      <c r="C77" s="2"/>
      <c r="D77" s="2"/>
      <c r="E77" s="2"/>
      <c r="F77" s="2"/>
      <c r="G77" s="3"/>
      <c r="H77" s="3"/>
      <c r="I77" s="3"/>
    </row>
    <row r="78" spans="1:9" ht="15.75" customHeight="1">
      <c r="A78" s="1"/>
      <c r="B78" s="1"/>
      <c r="C78" s="2"/>
      <c r="D78" s="2"/>
      <c r="E78" s="2"/>
      <c r="F78" s="2"/>
      <c r="G78" s="3"/>
      <c r="H78" s="3"/>
      <c r="I78" s="3"/>
    </row>
    <row r="79" spans="1:9" ht="15.75" customHeight="1">
      <c r="A79" s="1"/>
      <c r="B79" s="1"/>
      <c r="C79" s="2"/>
      <c r="D79" s="2"/>
      <c r="E79" s="2"/>
      <c r="F79" s="2"/>
      <c r="G79" s="3"/>
      <c r="H79" s="3"/>
      <c r="I79" s="3"/>
    </row>
    <row r="80" spans="1:9" ht="15.75" customHeight="1">
      <c r="A80" s="1"/>
      <c r="B80" s="1"/>
      <c r="C80" s="2"/>
      <c r="D80" s="2"/>
      <c r="E80" s="2"/>
      <c r="F80" s="2"/>
      <c r="G80" s="3"/>
      <c r="H80" s="3"/>
      <c r="I80" s="3"/>
    </row>
    <row r="81" spans="1:9" ht="15.75" customHeight="1">
      <c r="A81" s="1"/>
      <c r="B81" s="1"/>
      <c r="C81" s="2"/>
      <c r="D81" s="2"/>
      <c r="E81" s="2"/>
      <c r="F81" s="2"/>
      <c r="G81" s="3"/>
      <c r="H81" s="3"/>
      <c r="I81" s="3"/>
    </row>
    <row r="82" spans="1:9" ht="15.75" customHeight="1">
      <c r="A82" s="1"/>
      <c r="B82" s="1"/>
      <c r="C82" s="2"/>
      <c r="D82" s="2"/>
      <c r="E82" s="2"/>
      <c r="F82" s="2"/>
      <c r="G82" s="3"/>
      <c r="H82" s="3"/>
      <c r="I82" s="3"/>
    </row>
    <row r="83" spans="1:9" ht="15.75" customHeight="1">
      <c r="A83" s="1"/>
      <c r="B83" s="1"/>
      <c r="C83" s="2"/>
      <c r="D83" s="2"/>
      <c r="E83" s="2"/>
      <c r="F83" s="2"/>
      <c r="G83" s="3"/>
      <c r="H83" s="3"/>
      <c r="I83" s="3"/>
    </row>
    <row r="84" spans="1:9" ht="15.75" customHeight="1">
      <c r="A84" s="1"/>
      <c r="B84" s="1"/>
      <c r="C84" s="2"/>
      <c r="D84" s="2"/>
      <c r="E84" s="2"/>
      <c r="F84" s="2"/>
      <c r="G84" s="3"/>
      <c r="H84" s="3"/>
      <c r="I84" s="3"/>
    </row>
    <row r="85" spans="1:9" ht="15.75" customHeight="1">
      <c r="A85" s="1"/>
      <c r="B85" s="1"/>
      <c r="C85" s="2"/>
      <c r="D85" s="2"/>
      <c r="E85" s="2"/>
      <c r="F85" s="2"/>
      <c r="G85" s="3"/>
      <c r="H85" s="3"/>
      <c r="I85" s="3"/>
    </row>
    <row r="86" spans="1:9" ht="15.75" customHeight="1">
      <c r="A86" s="1"/>
      <c r="B86" s="1"/>
      <c r="C86" s="2"/>
      <c r="D86" s="2"/>
      <c r="E86" s="2"/>
      <c r="F86" s="2"/>
      <c r="G86" s="3"/>
      <c r="H86" s="3"/>
      <c r="I86" s="3"/>
    </row>
    <row r="87" spans="1:9" ht="15.75" customHeight="1">
      <c r="A87" s="1"/>
      <c r="B87" s="1"/>
      <c r="C87" s="2"/>
      <c r="D87" s="2"/>
      <c r="E87" s="2"/>
      <c r="F87" s="2"/>
      <c r="G87" s="3"/>
      <c r="H87" s="3"/>
      <c r="I87" s="3"/>
    </row>
    <row r="88" spans="1:9" ht="15.75" customHeight="1">
      <c r="A88" s="1"/>
      <c r="B88" s="1"/>
      <c r="C88" s="2"/>
      <c r="D88" s="2"/>
      <c r="E88" s="2"/>
      <c r="F88" s="2"/>
      <c r="G88" s="3"/>
      <c r="H88" s="3"/>
      <c r="I88" s="3"/>
    </row>
    <row r="89" spans="1:9" ht="15.75" customHeight="1">
      <c r="A89" s="1"/>
      <c r="B89" s="1"/>
      <c r="C89" s="2"/>
      <c r="D89" s="2"/>
      <c r="E89" s="2"/>
      <c r="F89" s="2"/>
      <c r="G89" s="3"/>
      <c r="H89" s="3"/>
      <c r="I89" s="3"/>
    </row>
    <row r="90" spans="1:9" ht="15.75" customHeight="1">
      <c r="A90" s="1"/>
      <c r="B90" s="1"/>
      <c r="C90" s="2"/>
      <c r="D90" s="2"/>
      <c r="E90" s="2"/>
      <c r="F90" s="2"/>
      <c r="G90" s="3"/>
      <c r="H90" s="3"/>
      <c r="I90" s="3"/>
    </row>
    <row r="91" spans="1:9" ht="15.75" customHeight="1">
      <c r="A91" s="1"/>
      <c r="B91" s="1"/>
      <c r="C91" s="2"/>
      <c r="D91" s="2"/>
      <c r="E91" s="2"/>
      <c r="F91" s="2"/>
      <c r="G91" s="3"/>
      <c r="H91" s="3"/>
      <c r="I91" s="3"/>
    </row>
    <row r="92" spans="1:9" ht="15.75" customHeight="1">
      <c r="A92" s="1"/>
      <c r="B92" s="1"/>
      <c r="C92" s="2"/>
      <c r="D92" s="2"/>
      <c r="E92" s="2"/>
      <c r="F92" s="2"/>
      <c r="G92" s="3"/>
      <c r="H92" s="3"/>
      <c r="I92" s="3"/>
    </row>
    <row r="93" spans="1:9" ht="15.75" customHeight="1">
      <c r="A93" s="1"/>
      <c r="B93" s="1"/>
      <c r="C93" s="2"/>
      <c r="D93" s="2"/>
      <c r="E93" s="2"/>
      <c r="F93" s="2"/>
      <c r="G93" s="3"/>
      <c r="H93" s="3"/>
      <c r="I93" s="3"/>
    </row>
    <row r="94" spans="1:9" ht="15.75" customHeight="1">
      <c r="A94" s="1"/>
      <c r="B94" s="1"/>
      <c r="C94" s="2"/>
      <c r="D94" s="2"/>
      <c r="E94" s="2"/>
      <c r="F94" s="2"/>
      <c r="G94" s="3"/>
      <c r="H94" s="3"/>
      <c r="I94" s="3"/>
    </row>
    <row r="95" spans="1:9" ht="15.75" customHeight="1">
      <c r="A95" s="1"/>
      <c r="B95" s="1"/>
      <c r="C95" s="2"/>
      <c r="D95" s="2"/>
      <c r="E95" s="2"/>
      <c r="F95" s="2"/>
      <c r="G95" s="3"/>
      <c r="H95" s="3"/>
      <c r="I95" s="3"/>
    </row>
    <row r="96" spans="1:9" ht="15.75" customHeight="1">
      <c r="A96" s="1"/>
      <c r="B96" s="1"/>
      <c r="C96" s="2"/>
      <c r="D96" s="2"/>
      <c r="E96" s="2"/>
      <c r="F96" s="2"/>
      <c r="G96" s="3"/>
      <c r="H96" s="3"/>
      <c r="I96" s="3"/>
    </row>
    <row r="97" spans="1:9" ht="15.75" customHeight="1">
      <c r="A97" s="1"/>
      <c r="B97" s="1"/>
      <c r="C97" s="2"/>
      <c r="D97" s="2"/>
      <c r="E97" s="2"/>
      <c r="F97" s="2"/>
      <c r="G97" s="3"/>
      <c r="H97" s="3"/>
      <c r="I97" s="3"/>
    </row>
    <row r="98" spans="1:9" ht="15.75" customHeight="1">
      <c r="A98" s="1"/>
      <c r="B98" s="1"/>
      <c r="C98" s="2"/>
      <c r="D98" s="2"/>
      <c r="E98" s="2"/>
      <c r="F98" s="2"/>
      <c r="G98" s="3"/>
      <c r="H98" s="3"/>
      <c r="I98" s="3"/>
    </row>
    <row r="99" spans="1:9" ht="15.75" customHeight="1">
      <c r="A99" s="1"/>
      <c r="B99" s="1"/>
      <c r="C99" s="2"/>
      <c r="D99" s="2"/>
      <c r="E99" s="2"/>
      <c r="F99" s="2"/>
      <c r="G99" s="3"/>
      <c r="H99" s="3"/>
      <c r="I99" s="3"/>
    </row>
    <row r="100" spans="1:9" ht="15.75" customHeight="1">
      <c r="A100" s="1"/>
      <c r="B100" s="1"/>
      <c r="C100" s="2"/>
      <c r="D100" s="2"/>
      <c r="E100" s="2"/>
      <c r="F100" s="2"/>
      <c r="G100" s="3"/>
      <c r="H100" s="3"/>
      <c r="I100" s="3"/>
    </row>
    <row r="101" spans="1:9" ht="15.75" customHeight="1">
      <c r="A101" s="1"/>
      <c r="B101" s="1"/>
      <c r="C101" s="2"/>
      <c r="D101" s="2"/>
      <c r="E101" s="2"/>
      <c r="F101" s="2"/>
      <c r="G101" s="3"/>
      <c r="H101" s="3"/>
      <c r="I101" s="3"/>
    </row>
    <row r="102" spans="1:9" ht="15.75" customHeight="1">
      <c r="A102" s="1"/>
      <c r="B102" s="1"/>
      <c r="C102" s="2"/>
      <c r="D102" s="2"/>
      <c r="E102" s="2"/>
      <c r="F102" s="2"/>
      <c r="G102" s="3"/>
      <c r="H102" s="3"/>
      <c r="I102" s="3"/>
    </row>
    <row r="103" spans="1:9" ht="15.75" customHeight="1">
      <c r="A103" s="1"/>
      <c r="B103" s="1"/>
      <c r="C103" s="2"/>
      <c r="D103" s="2"/>
      <c r="E103" s="2"/>
      <c r="F103" s="2"/>
      <c r="G103" s="3"/>
      <c r="H103" s="3"/>
      <c r="I103" s="3"/>
    </row>
    <row r="104" spans="1:9" ht="15.75" customHeight="1">
      <c r="A104" s="1"/>
      <c r="B104" s="1"/>
      <c r="C104" s="2"/>
      <c r="D104" s="2"/>
      <c r="E104" s="2"/>
      <c r="F104" s="2"/>
      <c r="G104" s="3"/>
      <c r="H104" s="3"/>
      <c r="I104" s="3"/>
    </row>
    <row r="105" spans="1:9" ht="15.75" customHeight="1">
      <c r="A105" s="1"/>
      <c r="B105" s="1"/>
      <c r="C105" s="2"/>
      <c r="D105" s="2"/>
      <c r="E105" s="2"/>
      <c r="F105" s="2"/>
      <c r="G105" s="3"/>
      <c r="H105" s="3"/>
      <c r="I105" s="3"/>
    </row>
    <row r="106" spans="1:9" ht="15.75" customHeight="1">
      <c r="A106" s="1"/>
      <c r="B106" s="1"/>
      <c r="C106" s="2"/>
      <c r="D106" s="2"/>
      <c r="E106" s="2"/>
      <c r="F106" s="2"/>
      <c r="G106" s="3"/>
      <c r="H106" s="3"/>
      <c r="I106" s="3"/>
    </row>
    <row r="107" spans="1:9" ht="15.75" customHeight="1">
      <c r="A107" s="1"/>
      <c r="B107" s="1"/>
      <c r="C107" s="2"/>
      <c r="D107" s="2"/>
      <c r="E107" s="2"/>
      <c r="F107" s="2"/>
      <c r="G107" s="3"/>
      <c r="H107" s="3"/>
      <c r="I107" s="3"/>
    </row>
    <row r="108" spans="1:9" ht="15.75" customHeight="1">
      <c r="A108" s="1"/>
      <c r="B108" s="1"/>
      <c r="C108" s="2"/>
      <c r="D108" s="2"/>
      <c r="E108" s="2"/>
      <c r="F108" s="2"/>
      <c r="G108" s="3"/>
      <c r="H108" s="3"/>
      <c r="I108" s="3"/>
    </row>
    <row r="109" spans="1:9" ht="15.75" customHeight="1">
      <c r="A109" s="1"/>
      <c r="B109" s="1"/>
      <c r="C109" s="2"/>
      <c r="D109" s="2"/>
      <c r="E109" s="2"/>
      <c r="F109" s="2"/>
      <c r="G109" s="3"/>
      <c r="H109" s="3"/>
      <c r="I109" s="3"/>
    </row>
    <row r="110" spans="1:9" ht="15.75" customHeight="1">
      <c r="A110" s="1"/>
      <c r="B110" s="1"/>
      <c r="C110" s="2"/>
      <c r="D110" s="2"/>
      <c r="E110" s="2"/>
      <c r="F110" s="2"/>
      <c r="G110" s="3"/>
      <c r="H110" s="3"/>
      <c r="I110" s="3"/>
    </row>
    <row r="111" spans="1:9" ht="15.75" customHeight="1">
      <c r="A111" s="1"/>
      <c r="B111" s="1"/>
      <c r="C111" s="2"/>
      <c r="D111" s="2"/>
      <c r="E111" s="2"/>
      <c r="F111" s="2"/>
      <c r="G111" s="3"/>
      <c r="H111" s="3"/>
      <c r="I111" s="3"/>
    </row>
    <row r="112" spans="1:9" ht="15.75" customHeight="1">
      <c r="A112" s="1"/>
      <c r="B112" s="1"/>
      <c r="C112" s="2"/>
      <c r="D112" s="2"/>
      <c r="E112" s="2"/>
      <c r="F112" s="2"/>
      <c r="G112" s="3"/>
      <c r="H112" s="3"/>
      <c r="I112" s="3"/>
    </row>
    <row r="113" spans="1:9" ht="15.75" customHeight="1">
      <c r="A113" s="1"/>
      <c r="B113" s="1"/>
      <c r="C113" s="2"/>
      <c r="D113" s="2"/>
      <c r="E113" s="2"/>
      <c r="F113" s="2"/>
      <c r="G113" s="3"/>
      <c r="H113" s="3"/>
      <c r="I113" s="3"/>
    </row>
    <row r="114" spans="1:9" ht="15.75" customHeight="1">
      <c r="A114" s="1"/>
      <c r="B114" s="1"/>
      <c r="C114" s="2"/>
      <c r="D114" s="2"/>
      <c r="E114" s="2"/>
      <c r="F114" s="2"/>
      <c r="G114" s="3"/>
      <c r="H114" s="3"/>
      <c r="I114" s="3"/>
    </row>
    <row r="115" spans="1:9" ht="15.75" customHeight="1">
      <c r="A115" s="1"/>
      <c r="B115" s="1"/>
      <c r="C115" s="2"/>
      <c r="D115" s="2"/>
      <c r="E115" s="2"/>
      <c r="F115" s="2"/>
      <c r="G115" s="3"/>
      <c r="H115" s="3"/>
      <c r="I115" s="3"/>
    </row>
    <row r="116" spans="1:9" ht="15.75" customHeight="1">
      <c r="A116" s="1"/>
      <c r="B116" s="1"/>
      <c r="C116" s="2"/>
      <c r="D116" s="2"/>
      <c r="E116" s="2"/>
      <c r="F116" s="2"/>
      <c r="G116" s="3"/>
      <c r="H116" s="3"/>
      <c r="I116" s="3"/>
    </row>
    <row r="117" spans="1:9" ht="15.75" customHeight="1">
      <c r="A117" s="1"/>
      <c r="B117" s="1"/>
      <c r="C117" s="2"/>
      <c r="D117" s="2"/>
      <c r="E117" s="2"/>
      <c r="F117" s="2"/>
      <c r="G117" s="3"/>
      <c r="H117" s="3"/>
      <c r="I117" s="3"/>
    </row>
    <row r="118" spans="1:9" ht="15.75" customHeight="1">
      <c r="A118" s="1"/>
      <c r="B118" s="1"/>
      <c r="C118" s="2"/>
      <c r="D118" s="2"/>
      <c r="E118" s="2"/>
      <c r="F118" s="2"/>
      <c r="G118" s="3"/>
      <c r="H118" s="3"/>
      <c r="I118" s="3"/>
    </row>
    <row r="119" spans="1:9" ht="15.75" customHeight="1">
      <c r="A119" s="1"/>
      <c r="B119" s="1"/>
      <c r="C119" s="2"/>
      <c r="D119" s="2"/>
      <c r="E119" s="2"/>
      <c r="F119" s="2"/>
      <c r="G119" s="3"/>
      <c r="H119" s="3"/>
      <c r="I119" s="3"/>
    </row>
    <row r="120" spans="1:9" ht="15.75" customHeight="1">
      <c r="A120" s="1"/>
      <c r="B120" s="1"/>
      <c r="C120" s="2"/>
      <c r="D120" s="2"/>
      <c r="E120" s="2"/>
      <c r="F120" s="2"/>
      <c r="G120" s="3"/>
      <c r="H120" s="3"/>
      <c r="I120" s="3"/>
    </row>
    <row r="121" spans="1:9" ht="15.75" customHeight="1">
      <c r="A121" s="1"/>
      <c r="B121" s="1"/>
      <c r="C121" s="2"/>
      <c r="D121" s="2"/>
      <c r="E121" s="2"/>
      <c r="F121" s="2"/>
      <c r="G121" s="3"/>
      <c r="H121" s="3"/>
      <c r="I121" s="3"/>
    </row>
    <row r="122" spans="1:9" ht="15.75" customHeight="1">
      <c r="A122" s="1"/>
      <c r="B122" s="1"/>
      <c r="C122" s="2"/>
      <c r="D122" s="2"/>
      <c r="E122" s="2"/>
      <c r="F122" s="2"/>
      <c r="G122" s="3"/>
      <c r="H122" s="3"/>
      <c r="I122" s="3"/>
    </row>
    <row r="123" spans="1:9" ht="15.75" customHeight="1">
      <c r="A123" s="1"/>
      <c r="B123" s="1"/>
      <c r="C123" s="2"/>
      <c r="D123" s="2"/>
      <c r="E123" s="2"/>
      <c r="F123" s="2"/>
      <c r="G123" s="3"/>
      <c r="H123" s="3"/>
      <c r="I123" s="3"/>
    </row>
    <row r="124" spans="1:9" ht="15.75" customHeight="1">
      <c r="A124" s="1"/>
      <c r="B124" s="1"/>
      <c r="C124" s="2"/>
      <c r="D124" s="2"/>
      <c r="E124" s="2"/>
      <c r="F124" s="2"/>
      <c r="G124" s="3"/>
      <c r="H124" s="3"/>
      <c r="I124" s="3"/>
    </row>
    <row r="125" spans="1:9" ht="15.75" customHeight="1">
      <c r="A125" s="1"/>
      <c r="B125" s="1"/>
      <c r="C125" s="2"/>
      <c r="D125" s="2"/>
      <c r="E125" s="2"/>
      <c r="F125" s="2"/>
      <c r="G125" s="3"/>
      <c r="H125" s="3"/>
      <c r="I125" s="3"/>
    </row>
    <row r="126" spans="1:9" ht="15.75" customHeight="1">
      <c r="A126" s="1"/>
      <c r="B126" s="1"/>
      <c r="C126" s="2"/>
      <c r="D126" s="2"/>
      <c r="E126" s="2"/>
      <c r="F126" s="2"/>
      <c r="G126" s="3"/>
      <c r="H126" s="3"/>
      <c r="I126" s="3"/>
    </row>
    <row r="127" spans="1:9" ht="15.75" customHeight="1">
      <c r="A127" s="1"/>
      <c r="B127" s="1"/>
      <c r="C127" s="2"/>
      <c r="D127" s="2"/>
      <c r="E127" s="2"/>
      <c r="F127" s="2"/>
      <c r="G127" s="3"/>
      <c r="H127" s="3"/>
      <c r="I127" s="3"/>
    </row>
    <row r="128" spans="1:9" ht="15.75" customHeight="1">
      <c r="A128" s="1"/>
      <c r="B128" s="1"/>
      <c r="C128" s="2"/>
      <c r="D128" s="2"/>
      <c r="E128" s="2"/>
      <c r="F128" s="2"/>
      <c r="G128" s="3"/>
      <c r="H128" s="3"/>
      <c r="I128" s="3"/>
    </row>
    <row r="129" spans="1:9" ht="15.75" customHeight="1">
      <c r="A129" s="1"/>
      <c r="B129" s="1"/>
      <c r="C129" s="2"/>
      <c r="D129" s="2"/>
      <c r="E129" s="2"/>
      <c r="F129" s="2"/>
      <c r="G129" s="3"/>
      <c r="H129" s="3"/>
      <c r="I129" s="3"/>
    </row>
    <row r="130" spans="1:9" ht="15.75" customHeight="1">
      <c r="A130" s="1"/>
      <c r="B130" s="1"/>
      <c r="C130" s="2"/>
      <c r="D130" s="2"/>
      <c r="E130" s="2"/>
      <c r="F130" s="2"/>
      <c r="G130" s="3"/>
      <c r="H130" s="3"/>
      <c r="I130" s="3"/>
    </row>
    <row r="131" spans="1:9" ht="15.75" customHeight="1">
      <c r="A131" s="1"/>
      <c r="B131" s="1"/>
      <c r="C131" s="2"/>
      <c r="D131" s="2"/>
      <c r="E131" s="2"/>
      <c r="F131" s="2"/>
      <c r="G131" s="3"/>
      <c r="H131" s="3"/>
      <c r="I131" s="3"/>
    </row>
    <row r="132" spans="1:9" ht="15.75" customHeight="1">
      <c r="A132" s="1"/>
      <c r="B132" s="1"/>
      <c r="C132" s="2"/>
      <c r="D132" s="2"/>
      <c r="E132" s="2"/>
      <c r="F132" s="2"/>
      <c r="G132" s="3"/>
      <c r="H132" s="3"/>
      <c r="I132" s="3"/>
    </row>
    <row r="133" spans="1:9" ht="15.75" customHeight="1">
      <c r="A133" s="1"/>
      <c r="B133" s="1"/>
      <c r="C133" s="2"/>
      <c r="D133" s="2"/>
      <c r="E133" s="2"/>
      <c r="F133" s="2"/>
      <c r="G133" s="3"/>
      <c r="H133" s="3"/>
      <c r="I133" s="3"/>
    </row>
    <row r="134" spans="1:9" ht="15.75" customHeight="1">
      <c r="A134" s="1"/>
      <c r="B134" s="1"/>
      <c r="C134" s="2"/>
      <c r="D134" s="2"/>
      <c r="E134" s="2"/>
      <c r="F134" s="2"/>
      <c r="G134" s="3"/>
      <c r="H134" s="3"/>
      <c r="I134" s="3"/>
    </row>
    <row r="135" spans="1:9" ht="15.75" customHeight="1">
      <c r="A135" s="1"/>
      <c r="B135" s="1"/>
      <c r="C135" s="2"/>
      <c r="D135" s="2"/>
      <c r="E135" s="2"/>
      <c r="F135" s="2"/>
      <c r="G135" s="3"/>
      <c r="H135" s="3"/>
      <c r="I135" s="3"/>
    </row>
    <row r="136" spans="1:9" ht="15.75" customHeight="1">
      <c r="A136" s="1"/>
      <c r="B136" s="1"/>
      <c r="C136" s="2"/>
      <c r="D136" s="2"/>
      <c r="E136" s="2"/>
      <c r="F136" s="2"/>
      <c r="G136" s="3"/>
      <c r="H136" s="3"/>
      <c r="I136" s="3"/>
    </row>
    <row r="137" spans="1:9" ht="15.75" customHeight="1">
      <c r="A137" s="1"/>
      <c r="B137" s="1"/>
      <c r="C137" s="2"/>
      <c r="D137" s="2"/>
      <c r="E137" s="2"/>
      <c r="F137" s="2"/>
      <c r="G137" s="3"/>
      <c r="H137" s="3"/>
      <c r="I137" s="3"/>
    </row>
    <row r="138" spans="1:9" ht="15.75" customHeight="1">
      <c r="A138" s="1"/>
      <c r="B138" s="1"/>
      <c r="C138" s="2"/>
      <c r="D138" s="2"/>
      <c r="E138" s="2"/>
      <c r="F138" s="2"/>
      <c r="G138" s="3"/>
      <c r="H138" s="3"/>
      <c r="I138" s="3"/>
    </row>
    <row r="139" spans="1:9" ht="15.75" customHeight="1">
      <c r="A139" s="1"/>
      <c r="B139" s="1"/>
      <c r="C139" s="2"/>
      <c r="D139" s="2"/>
      <c r="E139" s="2"/>
      <c r="F139" s="2"/>
      <c r="G139" s="3"/>
      <c r="H139" s="3"/>
      <c r="I139" s="3"/>
    </row>
    <row r="140" spans="1:9" ht="15.75" customHeight="1">
      <c r="A140" s="1"/>
      <c r="B140" s="1"/>
      <c r="C140" s="2"/>
      <c r="D140" s="2"/>
      <c r="E140" s="2"/>
      <c r="F140" s="2"/>
      <c r="G140" s="3"/>
      <c r="H140" s="3"/>
      <c r="I140" s="3"/>
    </row>
    <row r="141" spans="1:9" ht="15.75" customHeight="1">
      <c r="A141" s="1"/>
      <c r="B141" s="1"/>
      <c r="C141" s="2"/>
      <c r="D141" s="2"/>
      <c r="E141" s="2"/>
      <c r="F141" s="2"/>
      <c r="G141" s="3"/>
      <c r="H141" s="3"/>
      <c r="I141" s="3"/>
    </row>
    <row r="142" spans="1:9" ht="15.75" customHeight="1">
      <c r="A142" s="1"/>
      <c r="B142" s="1"/>
      <c r="C142" s="2"/>
      <c r="D142" s="2"/>
      <c r="E142" s="2"/>
      <c r="F142" s="2"/>
      <c r="G142" s="3"/>
      <c r="H142" s="3"/>
      <c r="I142" s="3"/>
    </row>
    <row r="143" spans="1:9" ht="15.75" customHeight="1">
      <c r="A143" s="1"/>
      <c r="B143" s="1"/>
      <c r="C143" s="2"/>
      <c r="D143" s="2"/>
      <c r="E143" s="2"/>
      <c r="F143" s="2"/>
      <c r="G143" s="3"/>
      <c r="H143" s="3"/>
      <c r="I143" s="3"/>
    </row>
    <row r="144" spans="1:9" ht="15.75" customHeight="1">
      <c r="A144" s="1"/>
      <c r="B144" s="1"/>
      <c r="C144" s="2"/>
      <c r="D144" s="2"/>
      <c r="E144" s="2"/>
      <c r="F144" s="2"/>
      <c r="G144" s="3"/>
      <c r="H144" s="3"/>
      <c r="I144" s="3"/>
    </row>
    <row r="145" spans="1:9" ht="15.75" customHeight="1">
      <c r="A145" s="1"/>
      <c r="B145" s="1"/>
      <c r="C145" s="2"/>
      <c r="D145" s="2"/>
      <c r="E145" s="2"/>
      <c r="F145" s="2"/>
      <c r="G145" s="3"/>
      <c r="H145" s="3"/>
      <c r="I145" s="3"/>
    </row>
    <row r="146" spans="1:9" ht="15.75" customHeight="1">
      <c r="A146" s="1"/>
      <c r="B146" s="1"/>
      <c r="C146" s="2"/>
      <c r="D146" s="2"/>
      <c r="E146" s="2"/>
      <c r="F146" s="2"/>
      <c r="G146" s="3"/>
      <c r="H146" s="3"/>
      <c r="I146" s="3"/>
    </row>
    <row r="147" spans="1:9" ht="15.75" customHeight="1">
      <c r="A147" s="1"/>
      <c r="B147" s="1"/>
      <c r="C147" s="2"/>
      <c r="D147" s="2"/>
      <c r="E147" s="2"/>
      <c r="F147" s="2"/>
      <c r="G147" s="3"/>
      <c r="H147" s="3"/>
      <c r="I147" s="3"/>
    </row>
    <row r="148" spans="1:9" ht="15.75" customHeight="1">
      <c r="A148" s="1"/>
      <c r="B148" s="1"/>
      <c r="C148" s="2"/>
      <c r="D148" s="2"/>
      <c r="E148" s="2"/>
      <c r="F148" s="2"/>
      <c r="G148" s="3"/>
      <c r="H148" s="3"/>
      <c r="I148" s="3"/>
    </row>
    <row r="149" spans="1:9" ht="15.75" customHeight="1">
      <c r="A149" s="1"/>
      <c r="B149" s="1"/>
      <c r="C149" s="2"/>
      <c r="D149" s="2"/>
      <c r="E149" s="2"/>
      <c r="F149" s="2"/>
      <c r="G149" s="3"/>
      <c r="H149" s="3"/>
      <c r="I149" s="3"/>
    </row>
    <row r="150" spans="1:9" ht="15.75" customHeight="1">
      <c r="A150" s="1"/>
      <c r="B150" s="1"/>
      <c r="C150" s="2"/>
      <c r="D150" s="2"/>
      <c r="E150" s="2"/>
      <c r="F150" s="2"/>
      <c r="G150" s="3"/>
      <c r="H150" s="3"/>
      <c r="I150" s="3"/>
    </row>
    <row r="151" spans="1:9" ht="15.75" customHeight="1">
      <c r="A151" s="1"/>
      <c r="B151" s="1"/>
      <c r="C151" s="2"/>
      <c r="D151" s="2"/>
      <c r="E151" s="2"/>
      <c r="F151" s="2"/>
      <c r="G151" s="3"/>
      <c r="H151" s="3"/>
      <c r="I151" s="3"/>
    </row>
    <row r="152" spans="1:9" ht="15.75" customHeight="1">
      <c r="A152" s="1"/>
      <c r="B152" s="1"/>
      <c r="C152" s="2"/>
      <c r="D152" s="2"/>
      <c r="E152" s="2"/>
      <c r="F152" s="2"/>
      <c r="G152" s="3"/>
      <c r="H152" s="3"/>
      <c r="I152" s="3"/>
    </row>
    <row r="153" spans="1:9" ht="15.75" customHeight="1">
      <c r="A153" s="1"/>
      <c r="B153" s="1"/>
      <c r="C153" s="2"/>
      <c r="D153" s="2"/>
      <c r="E153" s="2"/>
      <c r="F153" s="2"/>
      <c r="G153" s="3"/>
      <c r="H153" s="3"/>
      <c r="I153" s="3"/>
    </row>
    <row r="154" spans="1:9" ht="15.75" customHeight="1">
      <c r="A154" s="1"/>
      <c r="B154" s="1"/>
      <c r="C154" s="2"/>
      <c r="D154" s="2"/>
      <c r="E154" s="2"/>
      <c r="F154" s="2"/>
      <c r="G154" s="3"/>
      <c r="H154" s="3"/>
      <c r="I154" s="3"/>
    </row>
    <row r="155" spans="1:9" ht="15.75" customHeight="1">
      <c r="A155" s="1"/>
      <c r="B155" s="1"/>
      <c r="C155" s="2"/>
      <c r="D155" s="2"/>
      <c r="E155" s="2"/>
      <c r="F155" s="2"/>
      <c r="G155" s="3"/>
      <c r="H155" s="3"/>
      <c r="I155" s="3"/>
    </row>
    <row r="156" spans="1:9" ht="15.75" customHeight="1">
      <c r="A156" s="1"/>
      <c r="B156" s="1"/>
      <c r="C156" s="2"/>
      <c r="D156" s="2"/>
      <c r="E156" s="2"/>
      <c r="F156" s="2"/>
      <c r="G156" s="3"/>
      <c r="H156" s="3"/>
      <c r="I156" s="3"/>
    </row>
    <row r="157" spans="1:9" ht="15.75" customHeight="1">
      <c r="A157" s="1"/>
      <c r="B157" s="1"/>
      <c r="C157" s="2"/>
      <c r="D157" s="2"/>
      <c r="E157" s="2"/>
      <c r="F157" s="2"/>
      <c r="G157" s="3"/>
      <c r="H157" s="3"/>
      <c r="I157" s="3"/>
    </row>
    <row r="158" spans="1:9" ht="15.75" customHeight="1">
      <c r="A158" s="1"/>
      <c r="B158" s="1"/>
      <c r="C158" s="2"/>
      <c r="D158" s="2"/>
      <c r="E158" s="2"/>
      <c r="F158" s="2"/>
      <c r="G158" s="3"/>
      <c r="H158" s="3"/>
      <c r="I158" s="3"/>
    </row>
    <row r="159" spans="1:9" ht="15.75" customHeight="1">
      <c r="A159" s="1"/>
      <c r="B159" s="1"/>
      <c r="C159" s="2"/>
      <c r="D159" s="2"/>
      <c r="E159" s="2"/>
      <c r="F159" s="2"/>
      <c r="G159" s="3"/>
      <c r="H159" s="3"/>
      <c r="I159" s="3"/>
    </row>
    <row r="160" spans="1:9" ht="15.75" customHeight="1">
      <c r="A160" s="1"/>
      <c r="B160" s="1"/>
      <c r="C160" s="2"/>
      <c r="D160" s="2"/>
      <c r="E160" s="2"/>
      <c r="F160" s="2"/>
      <c r="G160" s="3"/>
      <c r="H160" s="3"/>
      <c r="I160" s="3"/>
    </row>
    <row r="161" spans="1:9" ht="15.75" customHeight="1">
      <c r="A161" s="1"/>
      <c r="B161" s="1"/>
      <c r="C161" s="2"/>
      <c r="D161" s="2"/>
      <c r="E161" s="2"/>
      <c r="F161" s="2"/>
      <c r="G161" s="3"/>
      <c r="H161" s="3"/>
      <c r="I161" s="3"/>
    </row>
    <row r="162" spans="1:9" ht="15.75" customHeight="1">
      <c r="A162" s="1"/>
      <c r="B162" s="1"/>
      <c r="C162" s="2"/>
      <c r="D162" s="2"/>
      <c r="E162" s="2"/>
      <c r="F162" s="2"/>
      <c r="G162" s="3"/>
      <c r="H162" s="3"/>
      <c r="I162" s="3"/>
    </row>
    <row r="163" spans="1:9" ht="15.75" customHeight="1">
      <c r="A163" s="1"/>
      <c r="B163" s="1"/>
      <c r="C163" s="2"/>
      <c r="D163" s="2"/>
      <c r="E163" s="2"/>
      <c r="F163" s="2"/>
      <c r="G163" s="3"/>
      <c r="H163" s="3"/>
      <c r="I163" s="3"/>
    </row>
    <row r="164" spans="1:9" ht="15.75" customHeight="1">
      <c r="A164" s="1"/>
      <c r="B164" s="1"/>
      <c r="C164" s="2"/>
      <c r="D164" s="2"/>
      <c r="E164" s="2"/>
      <c r="F164" s="2"/>
      <c r="G164" s="3"/>
      <c r="H164" s="3"/>
      <c r="I164" s="3"/>
    </row>
    <row r="165" spans="1:9" ht="15.75" customHeight="1">
      <c r="A165" s="1"/>
      <c r="B165" s="1"/>
      <c r="C165" s="2"/>
      <c r="D165" s="2"/>
      <c r="E165" s="2"/>
      <c r="F165" s="2"/>
      <c r="G165" s="3"/>
      <c r="H165" s="3"/>
      <c r="I165" s="3"/>
    </row>
    <row r="166" spans="1:9" ht="15.75" customHeight="1">
      <c r="A166" s="1"/>
      <c r="B166" s="1"/>
      <c r="C166" s="2"/>
      <c r="D166" s="2"/>
      <c r="E166" s="2"/>
      <c r="F166" s="2"/>
      <c r="G166" s="3"/>
      <c r="H166" s="3"/>
      <c r="I166" s="3"/>
    </row>
    <row r="167" spans="1:9" ht="15.75" customHeight="1">
      <c r="A167" s="1"/>
      <c r="B167" s="1"/>
      <c r="C167" s="2"/>
      <c r="D167" s="2"/>
      <c r="E167" s="2"/>
      <c r="F167" s="2"/>
      <c r="G167" s="3"/>
      <c r="H167" s="3"/>
      <c r="I167" s="3"/>
    </row>
    <row r="168" spans="1:9" ht="15.75" customHeight="1">
      <c r="A168" s="1"/>
      <c r="B168" s="1"/>
      <c r="C168" s="2"/>
      <c r="D168" s="2"/>
      <c r="E168" s="2"/>
      <c r="F168" s="2"/>
      <c r="G168" s="3"/>
      <c r="H168" s="3"/>
      <c r="I168" s="3"/>
    </row>
    <row r="169" spans="1:9" ht="15.75" customHeight="1">
      <c r="A169" s="1"/>
      <c r="B169" s="1"/>
      <c r="C169" s="2"/>
      <c r="D169" s="2"/>
      <c r="E169" s="2"/>
      <c r="F169" s="2"/>
      <c r="G169" s="3"/>
      <c r="H169" s="3"/>
      <c r="I169" s="3"/>
    </row>
    <row r="170" spans="1:9" ht="15.75" customHeight="1">
      <c r="A170" s="1"/>
      <c r="B170" s="1"/>
      <c r="C170" s="2"/>
      <c r="D170" s="2"/>
      <c r="E170" s="2"/>
      <c r="F170" s="2"/>
      <c r="G170" s="3"/>
      <c r="H170" s="3"/>
      <c r="I170" s="3"/>
    </row>
    <row r="171" spans="1:9" ht="15.75" customHeight="1">
      <c r="A171" s="1"/>
      <c r="B171" s="1"/>
      <c r="C171" s="2"/>
      <c r="D171" s="2"/>
      <c r="E171" s="2"/>
      <c r="F171" s="2"/>
      <c r="G171" s="3"/>
      <c r="H171" s="3"/>
      <c r="I171" s="3"/>
    </row>
    <row r="172" spans="1:9" ht="15.75" customHeight="1">
      <c r="A172" s="1"/>
      <c r="B172" s="1"/>
      <c r="C172" s="2"/>
      <c r="D172" s="2"/>
      <c r="E172" s="2"/>
      <c r="F172" s="2"/>
      <c r="G172" s="3"/>
      <c r="H172" s="3"/>
      <c r="I172" s="3"/>
    </row>
    <row r="173" spans="1:9" ht="15.75" customHeight="1">
      <c r="A173" s="1"/>
      <c r="B173" s="1"/>
      <c r="C173" s="2"/>
      <c r="D173" s="2"/>
      <c r="E173" s="2"/>
      <c r="F173" s="2"/>
      <c r="G173" s="3"/>
      <c r="H173" s="3"/>
      <c r="I173" s="3"/>
    </row>
    <row r="174" spans="1:9" ht="15.75" customHeight="1">
      <c r="A174" s="1"/>
      <c r="B174" s="1"/>
      <c r="C174" s="2"/>
      <c r="D174" s="2"/>
      <c r="E174" s="2"/>
      <c r="F174" s="2"/>
      <c r="G174" s="3"/>
      <c r="H174" s="3"/>
      <c r="I174" s="3"/>
    </row>
    <row r="175" spans="1:9" ht="15.75" customHeight="1">
      <c r="A175" s="1"/>
      <c r="B175" s="1"/>
      <c r="C175" s="2"/>
      <c r="D175" s="2"/>
      <c r="E175" s="2"/>
      <c r="F175" s="2"/>
      <c r="G175" s="3"/>
      <c r="H175" s="3"/>
      <c r="I175" s="3"/>
    </row>
    <row r="176" spans="1:9" ht="15.75" customHeight="1">
      <c r="A176" s="1"/>
      <c r="B176" s="1"/>
      <c r="C176" s="2"/>
      <c r="D176" s="2"/>
      <c r="E176" s="2"/>
      <c r="F176" s="2"/>
      <c r="G176" s="3"/>
      <c r="H176" s="3"/>
      <c r="I176" s="3"/>
    </row>
    <row r="177" spans="1:9" ht="15.75" customHeight="1">
      <c r="A177" s="1"/>
      <c r="B177" s="1"/>
      <c r="C177" s="2"/>
      <c r="D177" s="2"/>
      <c r="E177" s="2"/>
      <c r="F177" s="2"/>
      <c r="G177" s="3"/>
      <c r="H177" s="3"/>
      <c r="I177" s="3"/>
    </row>
    <row r="178" spans="1:9" ht="15.75" customHeight="1">
      <c r="A178" s="1"/>
      <c r="B178" s="1"/>
      <c r="C178" s="2"/>
      <c r="D178" s="2"/>
      <c r="E178" s="2"/>
      <c r="F178" s="2"/>
      <c r="G178" s="3"/>
      <c r="H178" s="3"/>
      <c r="I178" s="3"/>
    </row>
    <row r="179" spans="1:9" ht="15.75" customHeight="1">
      <c r="A179" s="1"/>
      <c r="B179" s="1"/>
      <c r="C179" s="2"/>
      <c r="D179" s="2"/>
      <c r="E179" s="2"/>
      <c r="F179" s="2"/>
      <c r="G179" s="3"/>
      <c r="H179" s="3"/>
      <c r="I179" s="3"/>
    </row>
    <row r="180" spans="1:9" ht="15.75" customHeight="1">
      <c r="A180" s="1"/>
      <c r="B180" s="1"/>
      <c r="C180" s="2"/>
      <c r="D180" s="2"/>
      <c r="E180" s="2"/>
      <c r="F180" s="2"/>
      <c r="G180" s="3"/>
      <c r="H180" s="3"/>
      <c r="I180" s="3"/>
    </row>
    <row r="181" spans="1:9" ht="15.75" customHeight="1">
      <c r="A181" s="1"/>
      <c r="B181" s="1"/>
      <c r="C181" s="2"/>
      <c r="D181" s="2"/>
      <c r="E181" s="2"/>
      <c r="F181" s="2"/>
      <c r="G181" s="3"/>
      <c r="H181" s="3"/>
      <c r="I181" s="3"/>
    </row>
    <row r="182" spans="1:9" ht="15.75" customHeight="1">
      <c r="A182" s="1"/>
      <c r="B182" s="1"/>
      <c r="C182" s="2"/>
      <c r="D182" s="2"/>
      <c r="E182" s="2"/>
      <c r="F182" s="2"/>
      <c r="G182" s="3"/>
      <c r="H182" s="3"/>
      <c r="I182" s="3"/>
    </row>
    <row r="183" spans="1:9" ht="15.75" customHeight="1">
      <c r="A183" s="1"/>
      <c r="B183" s="1"/>
      <c r="C183" s="2"/>
      <c r="D183" s="2"/>
      <c r="E183" s="2"/>
      <c r="F183" s="2"/>
      <c r="G183" s="3"/>
      <c r="H183" s="3"/>
      <c r="I183" s="3"/>
    </row>
    <row r="184" spans="1:9" ht="15.75" customHeight="1">
      <c r="A184" s="1"/>
      <c r="B184" s="1"/>
      <c r="C184" s="2"/>
      <c r="D184" s="2"/>
      <c r="E184" s="2"/>
      <c r="F184" s="2"/>
      <c r="G184" s="3"/>
      <c r="H184" s="3"/>
      <c r="I184" s="3"/>
    </row>
    <row r="185" spans="1:9" ht="15.75" customHeight="1">
      <c r="A185" s="1"/>
      <c r="B185" s="1"/>
      <c r="C185" s="2"/>
      <c r="D185" s="2"/>
      <c r="E185" s="2"/>
      <c r="F185" s="2"/>
      <c r="G185" s="3"/>
      <c r="H185" s="3"/>
      <c r="I185" s="3"/>
    </row>
    <row r="186" spans="1:9" ht="15.75" customHeight="1">
      <c r="A186" s="1"/>
      <c r="B186" s="1"/>
      <c r="C186" s="2"/>
      <c r="D186" s="2"/>
      <c r="E186" s="2"/>
      <c r="F186" s="2"/>
      <c r="G186" s="3"/>
      <c r="H186" s="3"/>
      <c r="I186" s="3"/>
    </row>
    <row r="187" spans="1:9" ht="15.75" customHeight="1">
      <c r="A187" s="1"/>
      <c r="B187" s="1"/>
      <c r="C187" s="2"/>
      <c r="D187" s="2"/>
      <c r="E187" s="2"/>
      <c r="F187" s="2"/>
      <c r="G187" s="3"/>
      <c r="H187" s="3"/>
      <c r="I187" s="3"/>
    </row>
    <row r="188" spans="1:9" ht="15.75" customHeight="1">
      <c r="A188" s="1"/>
      <c r="B188" s="1"/>
      <c r="C188" s="2"/>
      <c r="D188" s="2"/>
      <c r="E188" s="2"/>
      <c r="F188" s="2"/>
      <c r="G188" s="3"/>
      <c r="H188" s="3"/>
      <c r="I188" s="3"/>
    </row>
    <row r="189" spans="1:9" ht="15.75" customHeight="1">
      <c r="A189" s="1"/>
      <c r="B189" s="1"/>
      <c r="C189" s="2"/>
      <c r="D189" s="2"/>
      <c r="E189" s="2"/>
      <c r="F189" s="2"/>
      <c r="G189" s="3"/>
      <c r="H189" s="3"/>
      <c r="I189" s="3"/>
    </row>
    <row r="190" spans="1:9" ht="15.75" customHeight="1">
      <c r="A190" s="1"/>
      <c r="B190" s="1"/>
      <c r="C190" s="2"/>
      <c r="D190" s="2"/>
      <c r="E190" s="2"/>
      <c r="F190" s="2"/>
      <c r="G190" s="3"/>
      <c r="H190" s="3"/>
      <c r="I190" s="3"/>
    </row>
    <row r="191" spans="1:9" ht="15.75" customHeight="1">
      <c r="A191" s="1"/>
      <c r="B191" s="1"/>
      <c r="C191" s="2"/>
      <c r="D191" s="2"/>
      <c r="E191" s="2"/>
      <c r="F191" s="2"/>
      <c r="G191" s="3"/>
      <c r="H191" s="3"/>
      <c r="I191" s="3"/>
    </row>
    <row r="192" spans="1:9" ht="15.75" customHeight="1">
      <c r="A192" s="1"/>
      <c r="B192" s="1"/>
      <c r="C192" s="2"/>
      <c r="D192" s="2"/>
      <c r="E192" s="2"/>
      <c r="F192" s="2"/>
      <c r="G192" s="3"/>
      <c r="H192" s="3"/>
      <c r="I192" s="3"/>
    </row>
    <row r="193" spans="1:9" ht="15.75" customHeight="1">
      <c r="A193" s="1"/>
      <c r="B193" s="1"/>
      <c r="C193" s="2"/>
      <c r="D193" s="2"/>
      <c r="E193" s="2"/>
      <c r="F193" s="2"/>
      <c r="G193" s="3"/>
      <c r="H193" s="3"/>
      <c r="I193" s="3"/>
    </row>
    <row r="194" spans="1:9" ht="15.75" customHeight="1">
      <c r="A194" s="1"/>
      <c r="B194" s="1"/>
      <c r="C194" s="2"/>
      <c r="D194" s="2"/>
      <c r="E194" s="2"/>
      <c r="F194" s="2"/>
      <c r="G194" s="3"/>
      <c r="H194" s="3"/>
      <c r="I194" s="3"/>
    </row>
    <row r="195" spans="1:9" ht="15.75" customHeight="1">
      <c r="A195" s="1"/>
      <c r="B195" s="1"/>
      <c r="C195" s="2"/>
      <c r="D195" s="2"/>
      <c r="E195" s="2"/>
      <c r="F195" s="2"/>
      <c r="G195" s="3"/>
      <c r="H195" s="3"/>
      <c r="I195" s="3"/>
    </row>
    <row r="196" spans="1:9" ht="15.75" customHeight="1">
      <c r="A196" s="1"/>
      <c r="B196" s="1"/>
      <c r="C196" s="2"/>
      <c r="D196" s="2"/>
      <c r="E196" s="2"/>
      <c r="F196" s="2"/>
      <c r="G196" s="3"/>
      <c r="H196" s="3"/>
      <c r="I196" s="3"/>
    </row>
    <row r="197" spans="1:9" ht="15.75" customHeight="1">
      <c r="A197" s="1"/>
      <c r="B197" s="1"/>
      <c r="C197" s="2"/>
      <c r="D197" s="2"/>
      <c r="E197" s="2"/>
      <c r="F197" s="2"/>
      <c r="G197" s="3"/>
      <c r="H197" s="3"/>
      <c r="I197" s="3"/>
    </row>
    <row r="198" spans="1:9" ht="15.75" customHeight="1">
      <c r="A198" s="1"/>
      <c r="B198" s="1"/>
      <c r="C198" s="2"/>
      <c r="D198" s="2"/>
      <c r="E198" s="2"/>
      <c r="F198" s="2"/>
      <c r="G198" s="3"/>
      <c r="H198" s="3"/>
      <c r="I198" s="3"/>
    </row>
    <row r="199" spans="1:9" ht="15.75" customHeight="1">
      <c r="A199" s="1"/>
      <c r="B199" s="1"/>
      <c r="C199" s="2"/>
      <c r="D199" s="2"/>
      <c r="E199" s="2"/>
      <c r="F199" s="2"/>
      <c r="G199" s="3"/>
      <c r="H199" s="3"/>
      <c r="I199" s="3"/>
    </row>
    <row r="200" spans="1:9" ht="15.75" customHeight="1">
      <c r="A200" s="1"/>
      <c r="B200" s="1"/>
      <c r="C200" s="2"/>
      <c r="D200" s="2"/>
      <c r="E200" s="2"/>
      <c r="F200" s="2"/>
      <c r="G200" s="3"/>
      <c r="H200" s="3"/>
      <c r="I200" s="3"/>
    </row>
    <row r="201" spans="1:9" ht="15.75" customHeight="1">
      <c r="A201" s="1"/>
      <c r="B201" s="1"/>
      <c r="C201" s="2"/>
      <c r="D201" s="2"/>
      <c r="E201" s="2"/>
      <c r="F201" s="2"/>
      <c r="G201" s="3"/>
      <c r="H201" s="3"/>
      <c r="I201" s="3"/>
    </row>
    <row r="202" spans="1:9" ht="15.75" customHeight="1">
      <c r="A202" s="1"/>
      <c r="B202" s="1"/>
      <c r="C202" s="2"/>
      <c r="D202" s="2"/>
      <c r="E202" s="2"/>
      <c r="F202" s="2"/>
      <c r="G202" s="3"/>
      <c r="H202" s="3"/>
      <c r="I202" s="3"/>
    </row>
    <row r="203" spans="1:9" ht="15.75" customHeight="1">
      <c r="A203" s="1"/>
      <c r="B203" s="1"/>
      <c r="C203" s="2"/>
      <c r="D203" s="2"/>
      <c r="E203" s="2"/>
      <c r="F203" s="2"/>
      <c r="G203" s="3"/>
      <c r="H203" s="3"/>
      <c r="I203" s="3"/>
    </row>
    <row r="204" spans="1:9" ht="15.75" customHeight="1">
      <c r="A204" s="1"/>
      <c r="B204" s="1"/>
      <c r="C204" s="2"/>
      <c r="D204" s="2"/>
      <c r="E204" s="2"/>
      <c r="F204" s="2"/>
      <c r="G204" s="3"/>
      <c r="H204" s="3"/>
      <c r="I204" s="3"/>
    </row>
    <row r="205" spans="1:9" ht="15.75" customHeight="1">
      <c r="A205" s="1"/>
      <c r="B205" s="1"/>
      <c r="C205" s="2"/>
      <c r="D205" s="2"/>
      <c r="E205" s="2"/>
      <c r="F205" s="2"/>
      <c r="G205" s="3"/>
      <c r="H205" s="3"/>
      <c r="I205" s="3"/>
    </row>
    <row r="206" spans="1:9" ht="15.75" customHeight="1">
      <c r="A206" s="1"/>
      <c r="B206" s="1"/>
      <c r="C206" s="2"/>
      <c r="D206" s="2"/>
      <c r="E206" s="2"/>
      <c r="F206" s="2"/>
      <c r="G206" s="3"/>
      <c r="H206" s="3"/>
      <c r="I206" s="3"/>
    </row>
    <row r="207" spans="1:9" ht="15.75" customHeight="1">
      <c r="A207" s="1"/>
      <c r="B207" s="1"/>
      <c r="C207" s="2"/>
      <c r="D207" s="2"/>
      <c r="E207" s="2"/>
      <c r="F207" s="2"/>
      <c r="G207" s="3"/>
      <c r="H207" s="3"/>
      <c r="I207" s="3"/>
    </row>
    <row r="208" spans="1:9" ht="15.75" customHeight="1">
      <c r="A208" s="1"/>
      <c r="B208" s="1"/>
      <c r="C208" s="2"/>
      <c r="D208" s="2"/>
      <c r="E208" s="2"/>
      <c r="F208" s="2"/>
      <c r="G208" s="3"/>
      <c r="H208" s="3"/>
      <c r="I208" s="3"/>
    </row>
    <row r="209" spans="1:9" ht="15.75" customHeight="1">
      <c r="A209" s="1"/>
      <c r="B209" s="1"/>
      <c r="C209" s="2"/>
      <c r="D209" s="2"/>
      <c r="E209" s="2"/>
      <c r="F209" s="2"/>
      <c r="G209" s="3"/>
      <c r="H209" s="3"/>
      <c r="I209" s="3"/>
    </row>
    <row r="210" spans="1:9" ht="15.75" customHeight="1">
      <c r="A210" s="1"/>
      <c r="B210" s="1"/>
      <c r="C210" s="2"/>
      <c r="D210" s="2"/>
      <c r="E210" s="2"/>
      <c r="F210" s="2"/>
      <c r="G210" s="3"/>
      <c r="H210" s="3"/>
      <c r="I210" s="3"/>
    </row>
    <row r="211" spans="1:9" ht="15.75" customHeight="1">
      <c r="A211" s="1"/>
      <c r="B211" s="1"/>
      <c r="C211" s="2"/>
      <c r="D211" s="2"/>
      <c r="E211" s="2"/>
      <c r="F211" s="2"/>
      <c r="G211" s="3"/>
      <c r="H211" s="3"/>
      <c r="I211" s="3"/>
    </row>
    <row r="212" spans="1:9" ht="15.75" customHeight="1">
      <c r="A212" s="1"/>
      <c r="B212" s="1"/>
      <c r="C212" s="2"/>
      <c r="D212" s="2"/>
      <c r="E212" s="2"/>
      <c r="F212" s="2"/>
      <c r="G212" s="3"/>
      <c r="H212" s="3"/>
      <c r="I212" s="3"/>
    </row>
    <row r="213" spans="1:9" ht="15.75" customHeight="1">
      <c r="A213" s="1"/>
      <c r="B213" s="1"/>
      <c r="C213" s="2"/>
      <c r="D213" s="2"/>
      <c r="E213" s="2"/>
      <c r="F213" s="2"/>
      <c r="G213" s="3"/>
      <c r="H213" s="3"/>
      <c r="I213" s="3"/>
    </row>
    <row r="214" spans="1:9" ht="15.75" customHeight="1">
      <c r="A214" s="1"/>
      <c r="B214" s="1"/>
      <c r="C214" s="2"/>
      <c r="D214" s="2"/>
      <c r="E214" s="2"/>
      <c r="F214" s="2"/>
      <c r="G214" s="3"/>
      <c r="H214" s="3"/>
      <c r="I214" s="3"/>
    </row>
    <row r="215" spans="1:9" ht="15.75" customHeight="1">
      <c r="A215" s="1"/>
      <c r="B215" s="1"/>
      <c r="C215" s="2"/>
      <c r="D215" s="2"/>
      <c r="E215" s="2"/>
      <c r="F215" s="2"/>
      <c r="G215" s="3"/>
      <c r="H215" s="3"/>
      <c r="I215" s="3"/>
    </row>
    <row r="216" spans="1:9" ht="15.75" customHeight="1">
      <c r="A216" s="1"/>
      <c r="B216" s="1"/>
      <c r="C216" s="2"/>
      <c r="D216" s="2"/>
      <c r="E216" s="2"/>
      <c r="F216" s="2"/>
      <c r="G216" s="3"/>
      <c r="H216" s="3"/>
      <c r="I216" s="3"/>
    </row>
    <row r="217" spans="1:9" ht="15.75" customHeight="1">
      <c r="A217" s="1"/>
      <c r="B217" s="1"/>
      <c r="C217" s="2"/>
      <c r="D217" s="2"/>
      <c r="E217" s="2"/>
      <c r="F217" s="2"/>
      <c r="G217" s="3"/>
      <c r="H217" s="3"/>
      <c r="I217" s="3"/>
    </row>
    <row r="218" spans="1:9" ht="15.75" customHeight="1">
      <c r="A218" s="1"/>
      <c r="B218" s="1"/>
      <c r="C218" s="2"/>
      <c r="D218" s="2"/>
      <c r="E218" s="2"/>
      <c r="F218" s="2"/>
      <c r="G218" s="3"/>
      <c r="H218" s="3"/>
      <c r="I218" s="3"/>
    </row>
    <row r="219" spans="1:9" ht="15.75" customHeight="1">
      <c r="A219" s="1"/>
      <c r="B219" s="1"/>
      <c r="C219" s="2"/>
      <c r="D219" s="2"/>
      <c r="E219" s="2"/>
      <c r="F219" s="2"/>
      <c r="G219" s="3"/>
      <c r="H219" s="3"/>
      <c r="I219" s="3"/>
    </row>
    <row r="220" spans="1:9" ht="15.75" customHeight="1">
      <c r="A220" s="1"/>
      <c r="B220" s="1"/>
      <c r="C220" s="2"/>
      <c r="D220" s="2"/>
      <c r="E220" s="2"/>
      <c r="F220" s="2"/>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I20"/>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Y1018"/>
  <sheetViews>
    <sheetView topLeftCell="A62" workbookViewId="0">
      <selection activeCell="A30" sqref="A30:F67"/>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6" width="23.86328125" customWidth="1"/>
    <col min="7" max="8" width="13.73046875" customWidth="1"/>
    <col min="9" max="25" width="8" customWidth="1"/>
  </cols>
  <sheetData>
    <row r="1" spans="1:25" ht="14.25">
      <c r="A1" s="1"/>
      <c r="B1" s="1"/>
      <c r="C1" s="2"/>
      <c r="D1" s="2"/>
      <c r="E1" s="2"/>
      <c r="F1" s="3"/>
      <c r="G1" s="3"/>
      <c r="H1" s="3"/>
    </row>
    <row r="2" spans="1:25" ht="15.75" customHeight="1">
      <c r="A2" s="766" t="s">
        <v>376</v>
      </c>
      <c r="B2" s="718"/>
      <c r="C2" s="718"/>
      <c r="D2" s="718"/>
      <c r="E2" s="719"/>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5"/>
      <c r="F3" s="4"/>
      <c r="G3" s="4"/>
      <c r="H3" s="4"/>
      <c r="I3" s="19"/>
      <c r="J3" s="19"/>
      <c r="K3" s="19"/>
      <c r="L3" s="19"/>
      <c r="M3" s="19"/>
      <c r="N3" s="19"/>
      <c r="O3" s="19"/>
      <c r="P3" s="19"/>
      <c r="Q3" s="19"/>
      <c r="R3" s="19"/>
      <c r="S3" s="19"/>
      <c r="T3" s="19"/>
      <c r="U3" s="19"/>
      <c r="V3" s="19"/>
      <c r="W3" s="19"/>
      <c r="X3" s="19"/>
      <c r="Y3" s="19"/>
    </row>
    <row r="4" spans="1:25" ht="14.25" customHeight="1">
      <c r="A4" s="729" t="s">
        <v>292</v>
      </c>
      <c r="B4" s="769"/>
      <c r="C4" s="769"/>
      <c r="D4" s="769"/>
      <c r="E4" s="770"/>
      <c r="F4" s="4"/>
      <c r="G4" s="4"/>
      <c r="H4" s="4"/>
      <c r="I4" s="19"/>
      <c r="J4" s="19"/>
      <c r="K4" s="19"/>
      <c r="L4" s="19"/>
      <c r="M4" s="19"/>
      <c r="N4" s="19"/>
      <c r="O4" s="19"/>
      <c r="P4" s="19"/>
      <c r="Q4" s="19"/>
      <c r="R4" s="19"/>
      <c r="S4" s="19"/>
      <c r="T4" s="19"/>
      <c r="U4" s="19"/>
      <c r="V4" s="19"/>
      <c r="W4" s="19"/>
      <c r="X4" s="19"/>
      <c r="Y4" s="19"/>
    </row>
    <row r="5" spans="1:25" ht="16.5" customHeight="1">
      <c r="A5" s="748" t="s">
        <v>293</v>
      </c>
      <c r="B5" s="769"/>
      <c r="C5" s="769"/>
      <c r="D5" s="769"/>
      <c r="E5" s="770"/>
      <c r="F5" s="4"/>
      <c r="G5" s="4"/>
      <c r="H5" s="4"/>
      <c r="I5" s="19"/>
      <c r="J5" s="19"/>
      <c r="K5" s="19"/>
      <c r="L5" s="19"/>
      <c r="M5" s="19"/>
      <c r="N5" s="19"/>
      <c r="O5" s="19"/>
      <c r="P5" s="19"/>
      <c r="Q5" s="19"/>
      <c r="R5" s="19"/>
      <c r="S5" s="19"/>
      <c r="T5" s="19"/>
      <c r="U5" s="19"/>
      <c r="V5" s="19"/>
      <c r="W5" s="19"/>
      <c r="X5" s="19"/>
      <c r="Y5" s="19"/>
    </row>
    <row r="6" spans="1:25" ht="27" customHeight="1">
      <c r="A6" s="771" t="s">
        <v>294</v>
      </c>
      <c r="B6" s="769"/>
      <c r="C6" s="769"/>
      <c r="D6" s="769"/>
      <c r="E6" s="770"/>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11" t="s">
        <v>135</v>
      </c>
      <c r="B8" s="10" t="s">
        <v>85</v>
      </c>
      <c r="C8" s="121" t="s">
        <v>391</v>
      </c>
      <c r="D8" s="11" t="s">
        <v>71</v>
      </c>
      <c r="E8" s="209" t="s">
        <v>57</v>
      </c>
      <c r="F8" s="220" t="s">
        <v>393</v>
      </c>
      <c r="I8" s="19"/>
      <c r="J8" s="19"/>
      <c r="K8" s="19"/>
      <c r="L8" s="19"/>
      <c r="M8" s="19"/>
      <c r="N8" s="19"/>
      <c r="O8" s="19"/>
      <c r="P8" s="19"/>
      <c r="Q8" s="19"/>
      <c r="R8" s="19"/>
      <c r="S8" s="19"/>
      <c r="T8" s="19"/>
      <c r="U8" s="19"/>
      <c r="V8" s="19"/>
      <c r="W8" s="19"/>
      <c r="X8" s="19"/>
      <c r="Y8" s="19"/>
    </row>
    <row r="9" spans="1:25" ht="14.25">
      <c r="A9" s="221" t="s">
        <v>431</v>
      </c>
      <c r="B9" s="221" t="s">
        <v>422</v>
      </c>
      <c r="C9" s="221">
        <v>10</v>
      </c>
      <c r="D9" s="198">
        <v>280</v>
      </c>
      <c r="E9" s="197">
        <v>280</v>
      </c>
      <c r="F9" s="221" t="s">
        <v>431</v>
      </c>
    </row>
    <row r="10" spans="1:25" ht="14.25">
      <c r="A10" s="221" t="s">
        <v>668</v>
      </c>
      <c r="B10" s="221" t="s">
        <v>422</v>
      </c>
      <c r="C10" s="221">
        <v>11</v>
      </c>
      <c r="D10" s="198">
        <f>C10*28</f>
        <v>308</v>
      </c>
      <c r="E10" s="197">
        <v>308</v>
      </c>
      <c r="F10" s="221" t="s">
        <v>668</v>
      </c>
    </row>
    <row r="11" spans="1:25" ht="14.25">
      <c r="A11" s="221" t="s">
        <v>781</v>
      </c>
      <c r="B11" s="221" t="s">
        <v>422</v>
      </c>
      <c r="C11" s="221">
        <v>12</v>
      </c>
      <c r="D11" s="198">
        <v>28</v>
      </c>
      <c r="E11" s="197">
        <v>336</v>
      </c>
      <c r="F11" s="221" t="s">
        <v>781</v>
      </c>
    </row>
    <row r="12" spans="1:25" ht="14.25">
      <c r="A12" s="221" t="s">
        <v>921</v>
      </c>
      <c r="B12" s="221" t="s">
        <v>422</v>
      </c>
      <c r="C12" s="221" t="s">
        <v>1013</v>
      </c>
      <c r="D12" s="198">
        <f>9.75*28</f>
        <v>273</v>
      </c>
      <c r="E12" s="197">
        <v>273</v>
      </c>
      <c r="F12" s="221" t="s">
        <v>940</v>
      </c>
    </row>
    <row r="13" spans="1:25" ht="14.25">
      <c r="A13" s="221" t="s">
        <v>1039</v>
      </c>
      <c r="B13" s="477" t="s">
        <v>422</v>
      </c>
      <c r="C13" s="221">
        <v>8.5</v>
      </c>
      <c r="D13" s="198" t="s">
        <v>1144</v>
      </c>
      <c r="E13" s="197">
        <v>238</v>
      </c>
      <c r="F13" s="221" t="s">
        <v>1039</v>
      </c>
    </row>
    <row r="14" spans="1:25" ht="14.25">
      <c r="A14" s="221" t="s">
        <v>1476</v>
      </c>
      <c r="B14" s="221" t="s">
        <v>422</v>
      </c>
      <c r="C14" s="221">
        <v>8</v>
      </c>
      <c r="D14" s="198" t="s">
        <v>1532</v>
      </c>
      <c r="E14" s="197">
        <v>224</v>
      </c>
      <c r="F14" s="221" t="s">
        <v>1476</v>
      </c>
    </row>
    <row r="15" spans="1:25" ht="14.25">
      <c r="A15" s="221" t="s">
        <v>1580</v>
      </c>
      <c r="B15" s="221" t="s">
        <v>422</v>
      </c>
      <c r="C15" s="221">
        <v>9</v>
      </c>
      <c r="D15" s="198">
        <v>252</v>
      </c>
      <c r="E15" s="197">
        <v>252</v>
      </c>
      <c r="F15" s="221" t="s">
        <v>1580</v>
      </c>
    </row>
    <row r="16" spans="1:25" ht="14.25">
      <c r="A16" s="221" t="s">
        <v>1683</v>
      </c>
      <c r="B16" s="221" t="s">
        <v>422</v>
      </c>
      <c r="C16" s="221" t="s">
        <v>1779</v>
      </c>
      <c r="D16" s="198">
        <v>273</v>
      </c>
      <c r="E16" s="197">
        <v>273</v>
      </c>
      <c r="F16" s="221" t="s">
        <v>1683</v>
      </c>
    </row>
    <row r="17" spans="1:6" ht="14.25">
      <c r="A17" s="221" t="s">
        <v>1887</v>
      </c>
      <c r="B17" s="221" t="s">
        <v>422</v>
      </c>
      <c r="C17" s="221">
        <v>8.06</v>
      </c>
      <c r="D17" s="198" t="s">
        <v>1888</v>
      </c>
      <c r="E17" s="197">
        <v>226</v>
      </c>
      <c r="F17" s="221" t="s">
        <v>1887</v>
      </c>
    </row>
    <row r="18" spans="1:6" ht="14.25">
      <c r="A18" s="221" t="s">
        <v>1964</v>
      </c>
      <c r="B18" s="221" t="s">
        <v>422</v>
      </c>
      <c r="C18" s="221">
        <v>10</v>
      </c>
      <c r="D18" s="198">
        <v>280</v>
      </c>
      <c r="E18" s="197">
        <v>280</v>
      </c>
      <c r="F18" s="221" t="s">
        <v>1964</v>
      </c>
    </row>
    <row r="19" spans="1:6" ht="14.25">
      <c r="A19" s="221" t="s">
        <v>2029</v>
      </c>
      <c r="B19" s="221" t="s">
        <v>422</v>
      </c>
      <c r="C19" s="221">
        <v>8</v>
      </c>
      <c r="D19" s="198">
        <v>224</v>
      </c>
      <c r="E19" s="197">
        <v>224</v>
      </c>
      <c r="F19" s="221" t="s">
        <v>2029</v>
      </c>
    </row>
    <row r="20" spans="1:6" ht="14.25">
      <c r="A20" s="221" t="s">
        <v>2222</v>
      </c>
      <c r="B20" s="221" t="s">
        <v>422</v>
      </c>
      <c r="C20" s="221">
        <v>10</v>
      </c>
      <c r="D20" s="198">
        <v>280</v>
      </c>
      <c r="E20" s="197">
        <v>280</v>
      </c>
      <c r="F20" s="221" t="s">
        <v>2222</v>
      </c>
    </row>
    <row r="21" spans="1:6" ht="14.25">
      <c r="A21" s="221" t="s">
        <v>2346</v>
      </c>
      <c r="B21" s="221" t="s">
        <v>422</v>
      </c>
      <c r="C21" s="221">
        <v>12</v>
      </c>
      <c r="D21" s="198">
        <v>336</v>
      </c>
      <c r="E21" s="197">
        <f>12*28</f>
        <v>336</v>
      </c>
      <c r="F21" s="221" t="s">
        <v>2346</v>
      </c>
    </row>
    <row r="22" spans="1:6" ht="14.25">
      <c r="A22" s="221" t="s">
        <v>2395</v>
      </c>
      <c r="B22" s="221" t="s">
        <v>422</v>
      </c>
      <c r="C22" s="221">
        <v>10</v>
      </c>
      <c r="D22" s="198">
        <f>C22*28</f>
        <v>280</v>
      </c>
      <c r="E22" s="197">
        <f>D22</f>
        <v>280</v>
      </c>
      <c r="F22" s="221" t="s">
        <v>2395</v>
      </c>
    </row>
    <row r="23" spans="1:6" ht="14.25">
      <c r="A23" s="221" t="s">
        <v>2396</v>
      </c>
      <c r="B23" s="221" t="s">
        <v>422</v>
      </c>
      <c r="C23" s="221">
        <v>7.4375</v>
      </c>
      <c r="D23" s="198">
        <f>C23*28</f>
        <v>208.25</v>
      </c>
      <c r="E23" s="197">
        <v>208</v>
      </c>
      <c r="F23" s="221" t="s">
        <v>2396</v>
      </c>
    </row>
    <row r="24" spans="1:6" ht="14.25">
      <c r="A24" s="221" t="s">
        <v>3402</v>
      </c>
      <c r="B24" s="221" t="s">
        <v>422</v>
      </c>
      <c r="C24" s="413">
        <v>13</v>
      </c>
      <c r="D24" s="198">
        <v>364</v>
      </c>
      <c r="E24" s="197">
        <v>364</v>
      </c>
      <c r="F24" s="221" t="s">
        <v>2397</v>
      </c>
    </row>
    <row r="25" spans="1:6" ht="14.25">
      <c r="A25" s="221" t="s">
        <v>2398</v>
      </c>
      <c r="B25" s="221" t="s">
        <v>422</v>
      </c>
      <c r="C25" s="221">
        <v>10</v>
      </c>
      <c r="D25" s="198">
        <v>280</v>
      </c>
      <c r="E25" s="197">
        <v>280</v>
      </c>
      <c r="F25" s="221" t="s">
        <v>2398</v>
      </c>
    </row>
    <row r="26" spans="1:6" ht="14.25">
      <c r="A26" s="221" t="s">
        <v>2682</v>
      </c>
      <c r="B26" s="221" t="s">
        <v>422</v>
      </c>
      <c r="C26" s="221">
        <v>10.5</v>
      </c>
      <c r="D26" s="198">
        <v>294</v>
      </c>
      <c r="E26" s="197">
        <v>294</v>
      </c>
      <c r="F26" s="221" t="s">
        <v>2399</v>
      </c>
    </row>
    <row r="27" spans="1:6" ht="14.25">
      <c r="A27" s="221" t="s">
        <v>2400</v>
      </c>
      <c r="B27" s="221" t="s">
        <v>422</v>
      </c>
      <c r="C27" s="221">
        <v>10</v>
      </c>
      <c r="D27" s="198">
        <v>280</v>
      </c>
      <c r="E27" s="197">
        <v>280</v>
      </c>
      <c r="F27" s="221" t="s">
        <v>2400</v>
      </c>
    </row>
    <row r="28" spans="1:6" ht="14.25">
      <c r="A28" s="221" t="s">
        <v>2401</v>
      </c>
      <c r="B28" s="221" t="s">
        <v>422</v>
      </c>
      <c r="C28" s="221">
        <v>7.5</v>
      </c>
      <c r="D28" s="198">
        <v>210</v>
      </c>
      <c r="E28" s="197">
        <v>210</v>
      </c>
      <c r="F28" s="221" t="s">
        <v>2401</v>
      </c>
    </row>
    <row r="29" spans="1:6" ht="14.25">
      <c r="A29" s="256" t="s">
        <v>2402</v>
      </c>
      <c r="B29" s="256" t="s">
        <v>422</v>
      </c>
      <c r="C29" s="221">
        <v>8.5</v>
      </c>
      <c r="D29" s="198">
        <v>238</v>
      </c>
      <c r="E29" s="197">
        <v>238</v>
      </c>
      <c r="F29" s="221" t="s">
        <v>2402</v>
      </c>
    </row>
    <row r="30" spans="1:6" ht="14.25">
      <c r="A30" s="613" t="s">
        <v>6412</v>
      </c>
      <c r="B30" s="613" t="s">
        <v>782</v>
      </c>
      <c r="C30" s="613">
        <v>10.06</v>
      </c>
      <c r="D30" s="614" t="s">
        <v>6698</v>
      </c>
      <c r="E30" s="640">
        <v>281.68</v>
      </c>
      <c r="F30" s="645" t="s">
        <v>3737</v>
      </c>
    </row>
    <row r="31" spans="1:6" ht="14.25">
      <c r="A31" s="613" t="s">
        <v>6417</v>
      </c>
      <c r="B31" s="613" t="s">
        <v>782</v>
      </c>
      <c r="C31" s="613">
        <v>7</v>
      </c>
      <c r="D31" s="615">
        <f>C31*28</f>
        <v>196</v>
      </c>
      <c r="E31" s="640">
        <f>D31</f>
        <v>196</v>
      </c>
      <c r="F31" s="645" t="s">
        <v>3755</v>
      </c>
    </row>
    <row r="32" spans="1:6" ht="14.25">
      <c r="A32" s="613" t="s">
        <v>3813</v>
      </c>
      <c r="B32" s="613" t="s">
        <v>782</v>
      </c>
      <c r="C32" s="613">
        <v>8.06</v>
      </c>
      <c r="D32" s="614">
        <v>225.68</v>
      </c>
      <c r="E32" s="640">
        <v>225.68</v>
      </c>
      <c r="F32" s="645" t="s">
        <v>3813</v>
      </c>
    </row>
    <row r="33" spans="1:25" ht="14.25">
      <c r="A33" s="613" t="s">
        <v>3815</v>
      </c>
      <c r="B33" s="613" t="s">
        <v>782</v>
      </c>
      <c r="C33" s="613">
        <v>8</v>
      </c>
      <c r="D33" s="614" t="s">
        <v>6699</v>
      </c>
      <c r="E33" s="640">
        <v>224</v>
      </c>
      <c r="F33" s="645" t="s">
        <v>3815</v>
      </c>
    </row>
    <row r="34" spans="1:25" ht="14.25">
      <c r="A34" s="613" t="s">
        <v>5504</v>
      </c>
      <c r="B34" s="613" t="s">
        <v>782</v>
      </c>
      <c r="C34" s="613">
        <v>13</v>
      </c>
      <c r="D34" s="614">
        <v>364</v>
      </c>
      <c r="E34" s="640">
        <v>364</v>
      </c>
      <c r="F34" s="645" t="s">
        <v>5504</v>
      </c>
      <c r="G34" s="3"/>
      <c r="H34" s="3"/>
    </row>
    <row r="35" spans="1:25" ht="14.25" customHeight="1">
      <c r="A35" s="613" t="s">
        <v>3824</v>
      </c>
      <c r="B35" s="613" t="s">
        <v>782</v>
      </c>
      <c r="C35" s="613" t="s">
        <v>6700</v>
      </c>
      <c r="D35" s="614">
        <f>28*10</f>
        <v>280</v>
      </c>
      <c r="E35" s="640">
        <f>D35</f>
        <v>280</v>
      </c>
      <c r="F35" s="645" t="s">
        <v>3824</v>
      </c>
      <c r="G35" s="114"/>
      <c r="H35" s="114"/>
      <c r="I35" s="1"/>
      <c r="J35" s="1"/>
      <c r="K35" s="1"/>
      <c r="L35" s="1"/>
      <c r="M35" s="1"/>
      <c r="N35" s="1"/>
      <c r="O35" s="1"/>
      <c r="P35" s="1"/>
      <c r="Q35" s="1"/>
      <c r="R35" s="1"/>
      <c r="S35" s="1"/>
      <c r="T35" s="1"/>
      <c r="U35" s="1"/>
      <c r="V35" s="1"/>
      <c r="W35" s="1"/>
      <c r="X35" s="1"/>
      <c r="Y35" s="1"/>
    </row>
    <row r="36" spans="1:25" ht="14.25">
      <c r="A36" s="616" t="s">
        <v>3833</v>
      </c>
      <c r="B36" s="616" t="s">
        <v>782</v>
      </c>
      <c r="C36" s="616">
        <v>10</v>
      </c>
      <c r="D36" s="617">
        <f>10*28</f>
        <v>280</v>
      </c>
      <c r="E36" s="648">
        <f>D36</f>
        <v>280</v>
      </c>
      <c r="F36" s="645" t="s">
        <v>3833</v>
      </c>
      <c r="G36" s="3"/>
      <c r="H36" s="3"/>
    </row>
    <row r="37" spans="1:25" ht="14.25">
      <c r="A37" s="613" t="s">
        <v>7725</v>
      </c>
      <c r="B37" s="613" t="s">
        <v>782</v>
      </c>
      <c r="C37" s="613">
        <v>9</v>
      </c>
      <c r="D37" s="614">
        <v>252</v>
      </c>
      <c r="E37" s="640">
        <v>252</v>
      </c>
      <c r="F37" s="645" t="s">
        <v>7725</v>
      </c>
      <c r="G37" s="3"/>
      <c r="H37" s="3"/>
    </row>
    <row r="38" spans="1:25" ht="15.75" customHeight="1">
      <c r="A38" s="613" t="s">
        <v>2176</v>
      </c>
      <c r="B38" s="613" t="s">
        <v>782</v>
      </c>
      <c r="C38" s="613">
        <v>8.06</v>
      </c>
      <c r="D38" s="614">
        <f>C38*28</f>
        <v>225.68</v>
      </c>
      <c r="E38" s="640">
        <f>D38</f>
        <v>225.68</v>
      </c>
      <c r="F38" s="645" t="s">
        <v>2176</v>
      </c>
      <c r="G38" s="3"/>
      <c r="H38" s="3"/>
    </row>
    <row r="39" spans="1:25" ht="15.75" customHeight="1">
      <c r="A39" s="613" t="s">
        <v>6505</v>
      </c>
      <c r="B39" s="613" t="s">
        <v>782</v>
      </c>
      <c r="C39" s="613">
        <v>9</v>
      </c>
      <c r="D39" s="614">
        <f>C39*28</f>
        <v>252</v>
      </c>
      <c r="E39" s="640">
        <f>D39</f>
        <v>252</v>
      </c>
      <c r="F39" s="645" t="s">
        <v>3851</v>
      </c>
      <c r="G39" s="3"/>
      <c r="H39" s="3"/>
    </row>
    <row r="40" spans="1:25" ht="15.75" customHeight="1">
      <c r="A40" s="613" t="s">
        <v>3869</v>
      </c>
      <c r="B40" s="613" t="s">
        <v>3862</v>
      </c>
      <c r="C40" s="613">
        <v>8.125</v>
      </c>
      <c r="D40" s="614" t="s">
        <v>6701</v>
      </c>
      <c r="E40" s="640">
        <v>228</v>
      </c>
      <c r="F40" s="645" t="s">
        <v>3869</v>
      </c>
      <c r="G40" s="3"/>
      <c r="H40" s="3"/>
    </row>
    <row r="41" spans="1:25" ht="15.75" customHeight="1">
      <c r="A41" s="613" t="s">
        <v>3887</v>
      </c>
      <c r="B41" s="613" t="s">
        <v>3882</v>
      </c>
      <c r="C41" s="613">
        <v>8</v>
      </c>
      <c r="D41" s="614" t="s">
        <v>6702</v>
      </c>
      <c r="E41" s="640">
        <v>224</v>
      </c>
      <c r="F41" s="645" t="s">
        <v>3887</v>
      </c>
      <c r="G41" s="3"/>
      <c r="H41" s="3"/>
    </row>
    <row r="42" spans="1:25" ht="15.75" customHeight="1">
      <c r="A42" s="613" t="s">
        <v>4069</v>
      </c>
      <c r="B42" s="613" t="s">
        <v>782</v>
      </c>
      <c r="C42" s="613">
        <v>7</v>
      </c>
      <c r="D42" s="614" t="s">
        <v>6703</v>
      </c>
      <c r="E42" s="640">
        <f>7*28</f>
        <v>196</v>
      </c>
      <c r="F42" s="645" t="s">
        <v>3894</v>
      </c>
      <c r="G42" s="3"/>
      <c r="H42" s="3"/>
    </row>
    <row r="43" spans="1:25" ht="15.75" customHeight="1">
      <c r="A43" s="613" t="s">
        <v>3909</v>
      </c>
      <c r="B43" s="613" t="s">
        <v>782</v>
      </c>
      <c r="C43" s="640">
        <v>0.75</v>
      </c>
      <c r="D43" s="614">
        <v>28</v>
      </c>
      <c r="E43" s="640">
        <f>C43*D43</f>
        <v>21</v>
      </c>
      <c r="F43" s="645" t="s">
        <v>3909</v>
      </c>
      <c r="G43" s="3"/>
      <c r="H43" s="3"/>
    </row>
    <row r="44" spans="1:25" ht="15.75" customHeight="1">
      <c r="A44" s="613" t="s">
        <v>3909</v>
      </c>
      <c r="B44" s="613" t="s">
        <v>782</v>
      </c>
      <c r="C44" s="613">
        <v>2.5</v>
      </c>
      <c r="D44" s="614">
        <v>28</v>
      </c>
      <c r="E44" s="640">
        <f t="shared" ref="E44:E48" si="0">C44*D44</f>
        <v>70</v>
      </c>
      <c r="F44" s="645" t="s">
        <v>3909</v>
      </c>
      <c r="G44" s="3"/>
      <c r="H44" s="3"/>
    </row>
    <row r="45" spans="1:25" ht="15.75" customHeight="1">
      <c r="A45" s="613" t="s">
        <v>3909</v>
      </c>
      <c r="B45" s="613" t="s">
        <v>782</v>
      </c>
      <c r="C45" s="613">
        <v>1</v>
      </c>
      <c r="D45" s="614">
        <v>28</v>
      </c>
      <c r="E45" s="640">
        <f t="shared" si="0"/>
        <v>28</v>
      </c>
      <c r="F45" s="645" t="s">
        <v>3909</v>
      </c>
      <c r="G45" s="3"/>
      <c r="H45" s="3"/>
    </row>
    <row r="46" spans="1:25" ht="15.75" customHeight="1">
      <c r="A46" s="613" t="s">
        <v>3909</v>
      </c>
      <c r="B46" s="613" t="s">
        <v>782</v>
      </c>
      <c r="C46" s="613">
        <v>2</v>
      </c>
      <c r="D46" s="614">
        <v>28</v>
      </c>
      <c r="E46" s="640">
        <f t="shared" si="0"/>
        <v>56</v>
      </c>
      <c r="F46" s="645" t="s">
        <v>3909</v>
      </c>
      <c r="G46" s="3"/>
      <c r="H46" s="3"/>
    </row>
    <row r="47" spans="1:25" ht="15.75" customHeight="1">
      <c r="A47" s="613" t="s">
        <v>3909</v>
      </c>
      <c r="B47" s="613" t="s">
        <v>782</v>
      </c>
      <c r="C47" s="613">
        <v>2</v>
      </c>
      <c r="D47" s="614">
        <v>28</v>
      </c>
      <c r="E47" s="640">
        <f t="shared" si="0"/>
        <v>56</v>
      </c>
      <c r="F47" s="645" t="s">
        <v>3909</v>
      </c>
      <c r="G47" s="3"/>
      <c r="H47" s="3"/>
    </row>
    <row r="48" spans="1:25" ht="15.75" customHeight="1">
      <c r="A48" s="613" t="s">
        <v>3909</v>
      </c>
      <c r="B48" s="613" t="s">
        <v>782</v>
      </c>
      <c r="C48" s="613">
        <v>2</v>
      </c>
      <c r="D48" s="614">
        <v>28</v>
      </c>
      <c r="E48" s="640">
        <f t="shared" si="0"/>
        <v>56</v>
      </c>
      <c r="F48" s="645" t="s">
        <v>3909</v>
      </c>
      <c r="G48" s="3"/>
      <c r="H48" s="3"/>
    </row>
    <row r="49" spans="1:8" ht="15.75" customHeight="1">
      <c r="A49" s="613" t="s">
        <v>6704</v>
      </c>
      <c r="B49" s="613" t="s">
        <v>782</v>
      </c>
      <c r="C49" s="613">
        <v>11</v>
      </c>
      <c r="D49" s="614">
        <v>308</v>
      </c>
      <c r="E49" s="640">
        <v>308</v>
      </c>
      <c r="F49" s="645" t="s">
        <v>3942</v>
      </c>
      <c r="G49" s="3"/>
      <c r="H49" s="3"/>
    </row>
    <row r="50" spans="1:8" ht="15.75" customHeight="1">
      <c r="A50" s="613" t="s">
        <v>4737</v>
      </c>
      <c r="B50" s="613" t="s">
        <v>782</v>
      </c>
      <c r="C50" s="613">
        <v>10</v>
      </c>
      <c r="D50" s="614" t="s">
        <v>6705</v>
      </c>
      <c r="E50" s="640">
        <v>280</v>
      </c>
      <c r="F50" s="645" t="s">
        <v>4737</v>
      </c>
      <c r="G50" s="3"/>
      <c r="H50" s="3"/>
    </row>
    <row r="51" spans="1:8" ht="15.75" customHeight="1">
      <c r="A51" s="613" t="s">
        <v>5192</v>
      </c>
      <c r="B51" s="613" t="s">
        <v>782</v>
      </c>
      <c r="C51" s="613">
        <v>12</v>
      </c>
      <c r="D51" s="615">
        <v>336</v>
      </c>
      <c r="E51" s="640">
        <v>336</v>
      </c>
      <c r="F51" s="645" t="s">
        <v>3952</v>
      </c>
      <c r="G51" s="3"/>
      <c r="H51" s="3"/>
    </row>
    <row r="52" spans="1:8" ht="15.75" customHeight="1">
      <c r="A52" s="613" t="s">
        <v>4777</v>
      </c>
      <c r="B52" s="613" t="s">
        <v>782</v>
      </c>
      <c r="C52" s="613">
        <v>12</v>
      </c>
      <c r="D52" s="614">
        <v>336</v>
      </c>
      <c r="E52" s="640">
        <v>336</v>
      </c>
      <c r="F52" s="376" t="s">
        <v>4782</v>
      </c>
      <c r="G52" s="3"/>
      <c r="H52" s="3"/>
    </row>
    <row r="53" spans="1:8" ht="15.75" customHeight="1">
      <c r="A53" s="613" t="s">
        <v>6706</v>
      </c>
      <c r="B53" s="613" t="s">
        <v>782</v>
      </c>
      <c r="C53" s="613">
        <v>12</v>
      </c>
      <c r="D53" s="615" t="s">
        <v>6707</v>
      </c>
      <c r="E53" s="640">
        <v>336</v>
      </c>
      <c r="F53" s="645" t="s">
        <v>4792</v>
      </c>
      <c r="G53" s="3"/>
      <c r="H53" s="3"/>
    </row>
    <row r="54" spans="1:8" ht="15.75" customHeight="1">
      <c r="A54" s="613" t="s">
        <v>6708</v>
      </c>
      <c r="B54" s="190" t="s">
        <v>782</v>
      </c>
      <c r="C54" s="613">
        <v>12</v>
      </c>
      <c r="D54" s="614" t="s">
        <v>6709</v>
      </c>
      <c r="E54" s="640">
        <f xml:space="preserve"> 12*28</f>
        <v>336</v>
      </c>
      <c r="F54" s="376" t="s">
        <v>4802</v>
      </c>
      <c r="G54" s="3"/>
      <c r="H54" s="3"/>
    </row>
    <row r="55" spans="1:8" ht="15.75" customHeight="1">
      <c r="A55" s="613" t="s">
        <v>6597</v>
      </c>
      <c r="B55" s="613" t="s">
        <v>782</v>
      </c>
      <c r="C55" s="613">
        <v>11</v>
      </c>
      <c r="D55" s="614">
        <f>11*28</f>
        <v>308</v>
      </c>
      <c r="E55" s="640">
        <f>D55</f>
        <v>308</v>
      </c>
      <c r="F55" s="376" t="s">
        <v>3958</v>
      </c>
      <c r="G55" s="3"/>
      <c r="H55" s="3"/>
    </row>
    <row r="56" spans="1:8" ht="15.75" customHeight="1">
      <c r="A56" s="613" t="s">
        <v>3987</v>
      </c>
      <c r="B56" s="613" t="s">
        <v>782</v>
      </c>
      <c r="C56" s="613">
        <v>7.13</v>
      </c>
      <c r="D56" s="614">
        <v>199.64</v>
      </c>
      <c r="E56" s="640">
        <v>199.64</v>
      </c>
      <c r="F56" s="645" t="s">
        <v>3987</v>
      </c>
      <c r="G56" s="3"/>
      <c r="H56" s="3"/>
    </row>
    <row r="57" spans="1:8" ht="15.75" customHeight="1">
      <c r="A57" s="613" t="s">
        <v>4064</v>
      </c>
      <c r="B57" s="613" t="s">
        <v>782</v>
      </c>
      <c r="C57" s="613">
        <v>10</v>
      </c>
      <c r="D57" s="614">
        <v>280</v>
      </c>
      <c r="E57" s="640">
        <v>280</v>
      </c>
      <c r="F57" s="647" t="s">
        <v>4064</v>
      </c>
      <c r="G57" s="3"/>
      <c r="H57" s="3"/>
    </row>
    <row r="58" spans="1:8" ht="15.75" customHeight="1">
      <c r="A58" s="613" t="s">
        <v>6710</v>
      </c>
      <c r="B58" s="613" t="s">
        <v>782</v>
      </c>
      <c r="C58" s="613">
        <v>9</v>
      </c>
      <c r="D58" s="614">
        <f>9*28</f>
        <v>252</v>
      </c>
      <c r="E58" s="640">
        <v>252</v>
      </c>
      <c r="F58" s="645" t="s">
        <v>4004</v>
      </c>
      <c r="G58" s="3"/>
      <c r="H58" s="3"/>
    </row>
    <row r="59" spans="1:8" ht="15.75" customHeight="1">
      <c r="A59" s="613" t="s">
        <v>4007</v>
      </c>
      <c r="B59" s="613" t="s">
        <v>782</v>
      </c>
      <c r="C59" s="613">
        <v>10</v>
      </c>
      <c r="D59" s="614">
        <f>C59*28</f>
        <v>280</v>
      </c>
      <c r="E59" s="640">
        <v>280</v>
      </c>
      <c r="F59" s="645" t="s">
        <v>4007</v>
      </c>
      <c r="G59" s="3"/>
      <c r="H59" s="3"/>
    </row>
    <row r="60" spans="1:8" ht="15.75" customHeight="1">
      <c r="A60" s="613" t="s">
        <v>6626</v>
      </c>
      <c r="B60" s="613" t="s">
        <v>782</v>
      </c>
      <c r="C60" s="613">
        <v>10.5</v>
      </c>
      <c r="D60" s="614">
        <f>10.5*28</f>
        <v>294</v>
      </c>
      <c r="E60" s="640">
        <f>D60</f>
        <v>294</v>
      </c>
      <c r="F60" s="645" t="s">
        <v>4014</v>
      </c>
      <c r="G60" s="3"/>
      <c r="H60" s="3"/>
    </row>
    <row r="61" spans="1:8" ht="14.25">
      <c r="A61" s="613" t="s">
        <v>6711</v>
      </c>
      <c r="B61" s="613" t="s">
        <v>782</v>
      </c>
      <c r="C61" s="613">
        <v>10.06</v>
      </c>
      <c r="D61" s="614" t="s">
        <v>6698</v>
      </c>
      <c r="E61" s="640">
        <v>281.68</v>
      </c>
      <c r="F61" s="645" t="s">
        <v>4027</v>
      </c>
      <c r="G61" s="3"/>
      <c r="H61" s="3"/>
    </row>
    <row r="62" spans="1:8" ht="14.25">
      <c r="A62" s="616" t="s">
        <v>6712</v>
      </c>
      <c r="B62" s="616" t="s">
        <v>782</v>
      </c>
      <c r="C62" s="685">
        <v>14.06</v>
      </c>
      <c r="D62" s="376" t="s">
        <v>6713</v>
      </c>
      <c r="E62" s="619">
        <v>393.68</v>
      </c>
      <c r="F62" s="647" t="s">
        <v>6255</v>
      </c>
      <c r="G62" s="3"/>
      <c r="H62" s="3"/>
    </row>
    <row r="63" spans="1:8" ht="25.5">
      <c r="A63" s="613" t="s">
        <v>6630</v>
      </c>
      <c r="B63" s="613" t="s">
        <v>782</v>
      </c>
      <c r="C63" s="640">
        <v>2</v>
      </c>
      <c r="D63" s="614">
        <v>28</v>
      </c>
      <c r="E63" s="640">
        <f>D63*C63</f>
        <v>56</v>
      </c>
      <c r="F63" s="645" t="s">
        <v>4035</v>
      </c>
      <c r="G63" s="3"/>
      <c r="H63" s="3"/>
    </row>
    <row r="64" spans="1:8" ht="25.5">
      <c r="A64" s="613" t="s">
        <v>6630</v>
      </c>
      <c r="B64" s="613" t="s">
        <v>782</v>
      </c>
      <c r="C64" s="640">
        <v>2</v>
      </c>
      <c r="D64" s="614">
        <v>28</v>
      </c>
      <c r="E64" s="640">
        <f t="shared" ref="E64:E67" si="1">D64*C64</f>
        <v>56</v>
      </c>
      <c r="F64" s="645" t="s">
        <v>4035</v>
      </c>
      <c r="G64" s="3"/>
      <c r="H64" s="3"/>
    </row>
    <row r="65" spans="1:8" ht="25.5">
      <c r="A65" s="613" t="s">
        <v>6630</v>
      </c>
      <c r="B65" s="613" t="s">
        <v>782</v>
      </c>
      <c r="C65" s="640">
        <v>2</v>
      </c>
      <c r="D65" s="614">
        <v>28</v>
      </c>
      <c r="E65" s="640">
        <f t="shared" si="1"/>
        <v>56</v>
      </c>
      <c r="F65" s="645" t="s">
        <v>4035</v>
      </c>
      <c r="G65" s="3"/>
      <c r="H65" s="3"/>
    </row>
    <row r="66" spans="1:8" ht="25.5">
      <c r="A66" s="613" t="s">
        <v>6630</v>
      </c>
      <c r="B66" s="613" t="s">
        <v>782</v>
      </c>
      <c r="C66" s="640">
        <v>2</v>
      </c>
      <c r="D66" s="614">
        <v>28</v>
      </c>
      <c r="E66" s="640">
        <f t="shared" si="1"/>
        <v>56</v>
      </c>
      <c r="F66" s="645" t="s">
        <v>4035</v>
      </c>
      <c r="G66" s="3"/>
      <c r="H66" s="3"/>
    </row>
    <row r="67" spans="1:8" ht="15.75" customHeight="1">
      <c r="A67" s="613" t="s">
        <v>6630</v>
      </c>
      <c r="B67" s="613" t="s">
        <v>782</v>
      </c>
      <c r="C67" s="640">
        <v>2</v>
      </c>
      <c r="D67" s="614">
        <v>28</v>
      </c>
      <c r="E67" s="640">
        <f t="shared" si="1"/>
        <v>56</v>
      </c>
      <c r="F67" s="645" t="s">
        <v>4035</v>
      </c>
      <c r="G67" s="3"/>
      <c r="H67" s="3"/>
    </row>
    <row r="68" spans="1:8" ht="15.75" customHeight="1">
      <c r="A68" s="221"/>
      <c r="B68" s="221"/>
      <c r="C68" s="221"/>
      <c r="D68" s="198"/>
      <c r="E68" s="197"/>
      <c r="F68" s="504"/>
      <c r="G68" s="3"/>
      <c r="H68" s="3"/>
    </row>
    <row r="69" spans="1:8" ht="15.75" customHeight="1">
      <c r="A69" s="221"/>
      <c r="B69" s="221"/>
      <c r="C69" s="221"/>
      <c r="D69" s="198"/>
      <c r="E69" s="197"/>
      <c r="F69" s="504"/>
      <c r="G69" s="3"/>
      <c r="H69" s="3"/>
    </row>
    <row r="70" spans="1:8" ht="15.75" customHeight="1">
      <c r="A70" s="8"/>
      <c r="B70" s="17"/>
      <c r="C70" s="17"/>
      <c r="D70" s="18"/>
      <c r="E70" s="18">
        <f>SUM(E9:E69)</f>
        <v>13701.04</v>
      </c>
      <c r="G70" s="3"/>
      <c r="H70" s="3"/>
    </row>
    <row r="71" spans="1:8" ht="15.75" customHeight="1">
      <c r="A71" s="1"/>
      <c r="B71" s="1"/>
      <c r="C71" s="2"/>
      <c r="D71" s="2"/>
      <c r="E71" s="2"/>
      <c r="F71" s="3"/>
      <c r="G71" s="3"/>
      <c r="H71" s="3"/>
    </row>
    <row r="72" spans="1:8" ht="15.75" customHeight="1">
      <c r="A72" s="714" t="s">
        <v>59</v>
      </c>
      <c r="B72" s="714"/>
      <c r="C72" s="714"/>
      <c r="D72" s="714"/>
      <c r="E72" s="714"/>
      <c r="F72" s="114"/>
      <c r="G72" s="3"/>
      <c r="H72" s="3"/>
    </row>
    <row r="73" spans="1:8" ht="15.75" customHeight="1">
      <c r="A73" s="1"/>
      <c r="B73" s="1"/>
      <c r="C73" s="2"/>
      <c r="D73" s="2"/>
      <c r="E73" s="3"/>
      <c r="F73" s="3"/>
      <c r="G73" s="3"/>
      <c r="H73" s="3"/>
    </row>
    <row r="74" spans="1:8" ht="15.75" customHeight="1">
      <c r="A74" s="1"/>
      <c r="B74" s="1"/>
      <c r="C74" s="2"/>
      <c r="D74" s="2"/>
      <c r="E74" s="2"/>
      <c r="F74" s="3"/>
      <c r="G74" s="3"/>
      <c r="H74" s="3"/>
    </row>
    <row r="75" spans="1:8" ht="15.75" customHeight="1">
      <c r="A75" s="1"/>
      <c r="B75" s="1"/>
      <c r="C75" s="2"/>
      <c r="D75" s="2"/>
      <c r="E75" s="3"/>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row>
    <row r="240" spans="1:8" ht="15.75" customHeight="1">
      <c r="A240" s="1"/>
      <c r="B240" s="1"/>
      <c r="C240" s="2"/>
      <c r="D240" s="2"/>
      <c r="E240" s="2"/>
      <c r="F240" s="3"/>
    </row>
    <row r="241" spans="1:6" ht="15.75" customHeight="1">
      <c r="A241" s="1"/>
      <c r="B241" s="1"/>
      <c r="C241" s="2"/>
      <c r="D241" s="2"/>
      <c r="E241" s="2"/>
      <c r="F241" s="3"/>
    </row>
    <row r="242" spans="1:6" ht="15.75" customHeight="1">
      <c r="A242" s="1"/>
      <c r="B242" s="1"/>
      <c r="C242" s="2"/>
      <c r="D242" s="2"/>
      <c r="E242" s="2"/>
      <c r="F242" s="3"/>
    </row>
    <row r="243" spans="1:6" ht="15.75" customHeight="1">
      <c r="A243" s="1"/>
      <c r="B243" s="1"/>
      <c r="C243" s="2"/>
      <c r="D243" s="2"/>
      <c r="E243" s="2"/>
      <c r="F243" s="3"/>
    </row>
    <row r="244" spans="1:6" ht="15.75" customHeight="1">
      <c r="A244" s="1"/>
      <c r="B244" s="1"/>
      <c r="C244" s="2"/>
      <c r="D244" s="2"/>
      <c r="E244" s="2"/>
      <c r="F244" s="3"/>
    </row>
    <row r="245" spans="1:6" ht="15.75" customHeight="1">
      <c r="A245" s="1"/>
      <c r="B245" s="1"/>
      <c r="C245" s="2"/>
      <c r="D245" s="2"/>
      <c r="E245" s="2"/>
      <c r="F245" s="3"/>
    </row>
    <row r="246" spans="1:6" ht="15.75" customHeight="1">
      <c r="A246" s="1"/>
      <c r="B246" s="1"/>
      <c r="C246" s="2"/>
      <c r="D246" s="2"/>
      <c r="E246" s="2"/>
      <c r="F246" s="3"/>
    </row>
    <row r="247" spans="1:6" ht="15.75" customHeight="1">
      <c r="A247" s="1"/>
      <c r="B247" s="1"/>
      <c r="C247" s="2"/>
      <c r="D247" s="2"/>
      <c r="E247" s="2"/>
      <c r="F247" s="3"/>
    </row>
    <row r="248" spans="1:6" ht="15.75" customHeight="1">
      <c r="A248" s="1"/>
      <c r="B248" s="1"/>
      <c r="C248" s="2"/>
      <c r="D248" s="2"/>
      <c r="E248" s="2"/>
      <c r="F248" s="3"/>
    </row>
    <row r="249" spans="1:6" ht="15.75" customHeight="1">
      <c r="A249" s="1"/>
      <c r="B249" s="1"/>
      <c r="C249" s="2"/>
      <c r="D249" s="2"/>
      <c r="E249" s="2"/>
      <c r="F249" s="3"/>
    </row>
    <row r="250" spans="1:6" ht="15.75" customHeight="1">
      <c r="A250" s="1"/>
      <c r="B250" s="1"/>
      <c r="C250" s="2"/>
      <c r="D250" s="2"/>
      <c r="E250" s="2"/>
      <c r="F250" s="3"/>
    </row>
    <row r="251" spans="1:6" ht="15.75" customHeight="1">
      <c r="A251" s="1"/>
      <c r="B251" s="1"/>
      <c r="C251" s="2"/>
      <c r="D251" s="2"/>
      <c r="E251" s="2"/>
      <c r="F251" s="3"/>
    </row>
    <row r="252" spans="1:6" ht="15.75" customHeight="1">
      <c r="A252" s="1"/>
      <c r="B252" s="1"/>
      <c r="C252" s="2"/>
      <c r="D252" s="2"/>
      <c r="E252" s="2"/>
      <c r="F252" s="3"/>
    </row>
    <row r="253" spans="1:6" ht="15.75" customHeight="1">
      <c r="A253" s="1"/>
      <c r="B253" s="1"/>
      <c r="C253" s="2"/>
      <c r="D253" s="2"/>
      <c r="E253" s="2"/>
      <c r="F253" s="3"/>
    </row>
    <row r="254" spans="1:6" ht="15.75" customHeight="1">
      <c r="A254" s="1"/>
      <c r="B254" s="1"/>
      <c r="C254" s="2"/>
      <c r="D254" s="2"/>
      <c r="E254" s="2"/>
      <c r="F254" s="3"/>
    </row>
    <row r="255" spans="1:6" ht="15.75" customHeight="1">
      <c r="A255" s="1"/>
      <c r="B255" s="1"/>
      <c r="C255" s="2"/>
      <c r="D255" s="2"/>
      <c r="E255" s="2"/>
      <c r="F255" s="3"/>
    </row>
    <row r="256" spans="1:6" ht="15.75" customHeight="1">
      <c r="A256" s="1"/>
      <c r="B256" s="1"/>
      <c r="C256" s="2"/>
      <c r="D256" s="2"/>
      <c r="E256" s="2"/>
      <c r="F256" s="3"/>
    </row>
    <row r="257" spans="1:6" ht="15.75" customHeight="1">
      <c r="A257" s="1"/>
      <c r="B257" s="1"/>
      <c r="C257" s="2"/>
      <c r="D257" s="2"/>
      <c r="E257" s="2"/>
      <c r="F257" s="3"/>
    </row>
    <row r="258" spans="1:6" ht="15.75" customHeight="1">
      <c r="A258" s="1"/>
      <c r="B258" s="1"/>
      <c r="C258" s="2"/>
      <c r="D258" s="2"/>
      <c r="E258" s="2"/>
      <c r="F258" s="3"/>
    </row>
    <row r="259" spans="1:6" ht="15.75" customHeight="1">
      <c r="A259" s="1"/>
      <c r="B259" s="1"/>
      <c r="C259" s="2"/>
      <c r="D259" s="2"/>
      <c r="E259" s="2"/>
      <c r="F259" s="3"/>
    </row>
    <row r="260" spans="1:6" ht="15.75" customHeight="1">
      <c r="A260" s="1"/>
      <c r="B260" s="1"/>
      <c r="C260" s="2"/>
      <c r="D260" s="2"/>
      <c r="E260" s="2"/>
      <c r="F260" s="3"/>
    </row>
    <row r="261" spans="1:6" ht="15.75" customHeight="1">
      <c r="A261" s="1"/>
      <c r="B261" s="1"/>
      <c r="C261" s="2"/>
      <c r="D261" s="2"/>
      <c r="E261" s="2"/>
      <c r="F261" s="3"/>
    </row>
    <row r="262" spans="1:6" ht="15.75" customHeight="1">
      <c r="A262" s="1"/>
      <c r="B262" s="1"/>
      <c r="C262" s="2"/>
      <c r="D262" s="2"/>
      <c r="E262" s="2"/>
      <c r="F262" s="3"/>
    </row>
    <row r="263" spans="1:6" ht="15.75" customHeight="1">
      <c r="A263" s="1"/>
      <c r="B263" s="1"/>
      <c r="C263" s="2"/>
      <c r="D263" s="2"/>
      <c r="E263" s="2"/>
      <c r="F263" s="3"/>
    </row>
    <row r="264" spans="1:6" ht="15.75" customHeight="1">
      <c r="A264" s="1"/>
      <c r="B264" s="1"/>
      <c r="C264" s="2"/>
      <c r="D264" s="2"/>
      <c r="E264" s="2"/>
      <c r="F264" s="3"/>
    </row>
    <row r="265" spans="1:6" ht="15.75" customHeight="1">
      <c r="A265" s="1"/>
      <c r="B265" s="1"/>
      <c r="C265" s="2"/>
      <c r="D265" s="2"/>
      <c r="E265" s="2"/>
      <c r="F265" s="3"/>
    </row>
    <row r="266" spans="1:6" ht="15.75" customHeight="1">
      <c r="A266" s="1"/>
      <c r="B266" s="1"/>
      <c r="C266" s="2"/>
      <c r="D266" s="2"/>
      <c r="E266" s="2"/>
      <c r="F266" s="3"/>
    </row>
    <row r="267" spans="1:6" ht="15.75" customHeight="1">
      <c r="A267" s="1"/>
      <c r="B267" s="1"/>
      <c r="C267" s="2"/>
      <c r="D267" s="2"/>
      <c r="E267" s="2"/>
      <c r="F267" s="3"/>
    </row>
    <row r="268" spans="1:6" ht="15.75" customHeight="1">
      <c r="A268" s="1"/>
      <c r="B268" s="1"/>
      <c r="C268" s="2"/>
      <c r="D268" s="2"/>
      <c r="E268" s="2"/>
      <c r="F268" s="3"/>
    </row>
    <row r="269" spans="1:6" ht="15.75" customHeight="1">
      <c r="A269" s="1"/>
      <c r="B269" s="1"/>
      <c r="C269" s="2"/>
      <c r="D269" s="2"/>
      <c r="E269" s="2"/>
      <c r="F269" s="3"/>
    </row>
    <row r="270" spans="1:6" ht="15.75" customHeight="1">
      <c r="A270" s="1"/>
      <c r="B270" s="1"/>
      <c r="C270" s="2"/>
      <c r="D270" s="2"/>
      <c r="E270" s="2"/>
      <c r="F270" s="3"/>
    </row>
    <row r="271" spans="1:6" ht="15.75" customHeight="1">
      <c r="A271" s="1"/>
      <c r="B271" s="1"/>
      <c r="C271" s="2"/>
      <c r="D271" s="2"/>
      <c r="E271" s="2"/>
      <c r="F271" s="3"/>
    </row>
    <row r="272" spans="1:6" ht="15.75" customHeight="1">
      <c r="A272" s="1"/>
      <c r="B272" s="1"/>
      <c r="C272" s="2"/>
      <c r="D272" s="2"/>
      <c r="E272" s="2"/>
      <c r="F272" s="3"/>
    </row>
    <row r="273" spans="1:6" ht="15.75" customHeight="1">
      <c r="A273" s="1"/>
      <c r="B273" s="1"/>
      <c r="C273" s="2"/>
      <c r="D273" s="2"/>
      <c r="E273" s="2"/>
      <c r="F273" s="3"/>
    </row>
    <row r="274" spans="1:6" ht="15.75" customHeight="1">
      <c r="A274" s="1"/>
      <c r="B274" s="1"/>
      <c r="C274" s="2"/>
      <c r="D274" s="2"/>
      <c r="E274" s="2"/>
      <c r="F274" s="3"/>
    </row>
    <row r="275" spans="1:6" ht="15.75" customHeight="1">
      <c r="A275" s="1"/>
      <c r="B275" s="1"/>
      <c r="C275" s="2"/>
      <c r="D275" s="2"/>
      <c r="E275" s="2"/>
      <c r="F275" s="3"/>
    </row>
    <row r="276" spans="1:6" ht="15.75" customHeight="1"/>
    <row r="277" spans="1:6" ht="15.75" customHeight="1"/>
    <row r="278" spans="1:6" ht="15.75" customHeight="1"/>
    <row r="279" spans="1:6" ht="15.75" customHeight="1"/>
    <row r="280" spans="1:6" ht="15.75" customHeight="1"/>
    <row r="281" spans="1:6" ht="15.75" customHeight="1"/>
    <row r="282" spans="1:6" ht="15.75" customHeight="1"/>
    <row r="283" spans="1:6" ht="15.75" customHeight="1"/>
    <row r="284" spans="1:6" ht="15.75" customHeight="1"/>
    <row r="285" spans="1:6" ht="15.75" customHeight="1"/>
    <row r="286" spans="1:6" ht="15.75" customHeight="1"/>
    <row r="287" spans="1:6" ht="15.75" customHeight="1"/>
    <row r="288" spans="1: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5">
    <mergeCell ref="A2:E2"/>
    <mergeCell ref="A4:E4"/>
    <mergeCell ref="A5:E5"/>
    <mergeCell ref="A6:E6"/>
    <mergeCell ref="A72:E72"/>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Y1019"/>
  <sheetViews>
    <sheetView topLeftCell="A50" workbookViewId="0">
      <selection activeCell="A30" sqref="A30:F67"/>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6" width="17.3984375" customWidth="1"/>
    <col min="7" max="8" width="13.73046875" customWidth="1"/>
    <col min="9" max="25" width="8" customWidth="1"/>
  </cols>
  <sheetData>
    <row r="1" spans="1:25" ht="14.25">
      <c r="A1" s="1"/>
      <c r="B1" s="1"/>
      <c r="C1" s="2"/>
      <c r="D1" s="2"/>
      <c r="E1" s="2"/>
      <c r="F1" s="3"/>
      <c r="G1" s="3"/>
      <c r="H1" s="3"/>
    </row>
    <row r="2" spans="1:25" ht="15.75" customHeight="1">
      <c r="A2" s="722" t="s">
        <v>295</v>
      </c>
      <c r="B2" s="718"/>
      <c r="C2" s="718"/>
      <c r="D2" s="718"/>
      <c r="E2" s="719"/>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729" t="s">
        <v>296</v>
      </c>
      <c r="B4" s="769"/>
      <c r="C4" s="769"/>
      <c r="D4" s="769"/>
      <c r="E4" s="770"/>
      <c r="F4" s="4"/>
      <c r="G4" s="4"/>
      <c r="H4" s="4"/>
      <c r="I4" s="19"/>
      <c r="J4" s="19"/>
      <c r="K4" s="19"/>
      <c r="L4" s="19"/>
      <c r="M4" s="19"/>
      <c r="N4" s="19"/>
      <c r="O4" s="19"/>
      <c r="P4" s="19"/>
      <c r="Q4" s="19"/>
      <c r="R4" s="19"/>
      <c r="S4" s="19"/>
      <c r="T4" s="19"/>
      <c r="U4" s="19"/>
      <c r="V4" s="19"/>
      <c r="W4" s="19"/>
      <c r="X4" s="19"/>
      <c r="Y4" s="19"/>
    </row>
    <row r="5" spans="1:25" ht="16.5" customHeight="1">
      <c r="A5" s="772" t="s">
        <v>293</v>
      </c>
      <c r="B5" s="769"/>
      <c r="C5" s="769"/>
      <c r="D5" s="769"/>
      <c r="E5" s="770"/>
      <c r="F5" s="4"/>
      <c r="G5" s="4"/>
      <c r="H5" s="4"/>
      <c r="I5" s="19"/>
      <c r="J5" s="19"/>
      <c r="K5" s="19"/>
      <c r="L5" s="19"/>
      <c r="M5" s="19"/>
      <c r="N5" s="19"/>
      <c r="O5" s="19"/>
      <c r="P5" s="19"/>
      <c r="Q5" s="19"/>
      <c r="R5" s="19"/>
      <c r="S5" s="19"/>
      <c r="T5" s="19"/>
      <c r="U5" s="19"/>
      <c r="V5" s="19"/>
      <c r="W5" s="19"/>
      <c r="X5" s="19"/>
      <c r="Y5" s="19"/>
    </row>
    <row r="6" spans="1:25" ht="27" customHeight="1">
      <c r="A6" s="771" t="s">
        <v>297</v>
      </c>
      <c r="B6" s="769"/>
      <c r="C6" s="769"/>
      <c r="D6" s="769"/>
      <c r="E6" s="770"/>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11" t="s">
        <v>135</v>
      </c>
      <c r="B8" s="10" t="s">
        <v>85</v>
      </c>
      <c r="C8" s="121" t="s">
        <v>391</v>
      </c>
      <c r="D8" s="11" t="s">
        <v>71</v>
      </c>
      <c r="E8" s="11" t="s">
        <v>57</v>
      </c>
      <c r="F8" s="129" t="s">
        <v>393</v>
      </c>
      <c r="I8" s="19"/>
      <c r="J8" s="19"/>
      <c r="K8" s="19"/>
      <c r="L8" s="19"/>
      <c r="M8" s="19"/>
      <c r="N8" s="19"/>
      <c r="O8" s="19"/>
      <c r="P8" s="19"/>
      <c r="Q8" s="19"/>
      <c r="R8" s="19"/>
      <c r="S8" s="19"/>
      <c r="T8" s="19"/>
      <c r="U8" s="19"/>
      <c r="V8" s="19"/>
      <c r="W8" s="19"/>
      <c r="X8" s="19"/>
      <c r="Y8" s="19"/>
    </row>
    <row r="9" spans="1:25" ht="14.25">
      <c r="A9" s="221" t="s">
        <v>431</v>
      </c>
      <c r="B9" s="221" t="s">
        <v>422</v>
      </c>
      <c r="C9" s="221">
        <v>10</v>
      </c>
      <c r="D9" s="198">
        <v>560</v>
      </c>
      <c r="E9" s="197">
        <v>560</v>
      </c>
      <c r="F9" s="221" t="s">
        <v>431</v>
      </c>
    </row>
    <row r="10" spans="1:25" ht="14.25">
      <c r="A10" s="221" t="s">
        <v>668</v>
      </c>
      <c r="B10" s="221" t="s">
        <v>422</v>
      </c>
      <c r="C10" s="221">
        <v>11</v>
      </c>
      <c r="D10" s="198">
        <f>C10*2*28</f>
        <v>616</v>
      </c>
      <c r="E10" s="197">
        <f>D10</f>
        <v>616</v>
      </c>
      <c r="F10" s="221" t="s">
        <v>668</v>
      </c>
    </row>
    <row r="11" spans="1:25" ht="14.25">
      <c r="A11" s="221" t="s">
        <v>846</v>
      </c>
      <c r="B11" s="221" t="s">
        <v>422</v>
      </c>
      <c r="C11" s="221">
        <v>12</v>
      </c>
      <c r="D11" s="198" t="s">
        <v>847</v>
      </c>
      <c r="E11" s="197">
        <v>672</v>
      </c>
      <c r="F11" s="221" t="s">
        <v>846</v>
      </c>
    </row>
    <row r="12" spans="1:25" ht="17.100000000000001" customHeight="1">
      <c r="A12" s="221" t="s">
        <v>921</v>
      </c>
      <c r="B12" s="221" t="s">
        <v>422</v>
      </c>
      <c r="C12" s="221" t="s">
        <v>1014</v>
      </c>
      <c r="D12" s="198">
        <f>9.75*2*28</f>
        <v>546</v>
      </c>
      <c r="E12" s="197">
        <v>546</v>
      </c>
      <c r="F12" s="221" t="s">
        <v>940</v>
      </c>
    </row>
    <row r="13" spans="1:25" ht="14.25">
      <c r="A13" s="221" t="s">
        <v>1039</v>
      </c>
      <c r="B13" s="221" t="s">
        <v>422</v>
      </c>
      <c r="C13" s="221">
        <v>8.5</v>
      </c>
      <c r="D13" s="198" t="s">
        <v>1145</v>
      </c>
      <c r="E13" s="197">
        <v>476</v>
      </c>
      <c r="F13" s="221" t="s">
        <v>1039</v>
      </c>
    </row>
    <row r="14" spans="1:25" ht="25.5">
      <c r="A14" s="221" t="s">
        <v>1476</v>
      </c>
      <c r="B14" s="221" t="s">
        <v>422</v>
      </c>
      <c r="C14" s="221">
        <v>8</v>
      </c>
      <c r="D14" s="198" t="s">
        <v>1533</v>
      </c>
      <c r="E14" s="197">
        <v>448</v>
      </c>
      <c r="F14" s="221" t="s">
        <v>1476</v>
      </c>
    </row>
    <row r="15" spans="1:25" ht="17.100000000000001" customHeight="1">
      <c r="A15" s="221" t="s">
        <v>1580</v>
      </c>
      <c r="B15" s="221" t="s">
        <v>422</v>
      </c>
      <c r="C15" s="221">
        <v>9</v>
      </c>
      <c r="D15" s="198">
        <v>504</v>
      </c>
      <c r="E15" s="197">
        <v>504</v>
      </c>
      <c r="F15" s="221" t="s">
        <v>1580</v>
      </c>
    </row>
    <row r="16" spans="1:25" ht="14.25">
      <c r="A16" s="221" t="s">
        <v>1683</v>
      </c>
      <c r="B16" s="221" t="s">
        <v>422</v>
      </c>
      <c r="C16" s="221" t="s">
        <v>1780</v>
      </c>
      <c r="D16" s="198">
        <v>546</v>
      </c>
      <c r="E16" s="197">
        <v>546</v>
      </c>
      <c r="F16" s="221" t="s">
        <v>1683</v>
      </c>
    </row>
    <row r="17" spans="1:6" ht="17.100000000000001" customHeight="1">
      <c r="A17" s="221" t="s">
        <v>1883</v>
      </c>
      <c r="B17" s="221" t="s">
        <v>422</v>
      </c>
      <c r="C17" s="221">
        <v>8.06</v>
      </c>
      <c r="D17" s="198">
        <v>451</v>
      </c>
      <c r="E17" s="197">
        <v>451</v>
      </c>
      <c r="F17" s="221" t="s">
        <v>1883</v>
      </c>
    </row>
    <row r="18" spans="1:6" ht="17.100000000000001" customHeight="1">
      <c r="A18" s="221" t="s">
        <v>1964</v>
      </c>
      <c r="B18" s="221" t="s">
        <v>422</v>
      </c>
      <c r="C18" s="221">
        <v>10</v>
      </c>
      <c r="D18" s="198">
        <v>560</v>
      </c>
      <c r="E18" s="197">
        <v>560</v>
      </c>
      <c r="F18" s="221" t="s">
        <v>1964</v>
      </c>
    </row>
    <row r="19" spans="1:6" ht="14.25">
      <c r="A19" s="221" t="s">
        <v>2029</v>
      </c>
      <c r="B19" s="221" t="s">
        <v>422</v>
      </c>
      <c r="C19" s="221">
        <v>8</v>
      </c>
      <c r="D19" s="198">
        <v>448</v>
      </c>
      <c r="E19" s="197">
        <v>448</v>
      </c>
      <c r="F19" s="221" t="s">
        <v>2029</v>
      </c>
    </row>
    <row r="20" spans="1:6" ht="17.100000000000001" customHeight="1">
      <c r="A20" s="221" t="s">
        <v>2222</v>
      </c>
      <c r="B20" s="221" t="s">
        <v>422</v>
      </c>
      <c r="C20" s="221">
        <v>10</v>
      </c>
      <c r="D20" s="198">
        <v>560</v>
      </c>
      <c r="E20" s="197">
        <v>560</v>
      </c>
      <c r="F20" s="221" t="s">
        <v>2222</v>
      </c>
    </row>
    <row r="21" spans="1:6" ht="17.100000000000001" customHeight="1">
      <c r="A21" s="221" t="s">
        <v>2346</v>
      </c>
      <c r="B21" s="221" t="s">
        <v>422</v>
      </c>
      <c r="C21" s="221">
        <v>12</v>
      </c>
      <c r="D21" s="198">
        <v>672</v>
      </c>
      <c r="E21" s="197">
        <f>12*2*28</f>
        <v>672</v>
      </c>
      <c r="F21" s="221" t="s">
        <v>2346</v>
      </c>
    </row>
    <row r="22" spans="1:6" ht="14.25">
      <c r="A22" s="221" t="s">
        <v>2395</v>
      </c>
      <c r="B22" s="221" t="s">
        <v>422</v>
      </c>
      <c r="C22" s="221">
        <v>10</v>
      </c>
      <c r="D22" s="198">
        <f>C22*2*28</f>
        <v>560</v>
      </c>
      <c r="E22" s="197">
        <f>D22</f>
        <v>560</v>
      </c>
      <c r="F22" s="221" t="s">
        <v>2395</v>
      </c>
    </row>
    <row r="23" spans="1:6" ht="17.100000000000001" customHeight="1">
      <c r="A23" s="221" t="s">
        <v>2396</v>
      </c>
      <c r="B23" s="221" t="s">
        <v>422</v>
      </c>
      <c r="C23" s="221">
        <v>7.4375</v>
      </c>
      <c r="D23" s="198">
        <f>C23*2*28</f>
        <v>416.5</v>
      </c>
      <c r="E23" s="197">
        <v>417</v>
      </c>
      <c r="F23" s="221" t="s">
        <v>2396</v>
      </c>
    </row>
    <row r="24" spans="1:6" ht="14.25">
      <c r="A24" s="221" t="s">
        <v>3402</v>
      </c>
      <c r="B24" s="221" t="s">
        <v>422</v>
      </c>
      <c r="C24" s="413">
        <v>13</v>
      </c>
      <c r="D24" s="198">
        <v>728</v>
      </c>
      <c r="E24" s="197">
        <v>728</v>
      </c>
      <c r="F24" s="221" t="s">
        <v>2397</v>
      </c>
    </row>
    <row r="25" spans="1:6" ht="17.100000000000001" customHeight="1">
      <c r="A25" s="221" t="s">
        <v>2398</v>
      </c>
      <c r="B25" s="221" t="s">
        <v>422</v>
      </c>
      <c r="C25" s="221">
        <v>10</v>
      </c>
      <c r="D25" s="198">
        <v>560</v>
      </c>
      <c r="E25" s="197">
        <v>560</v>
      </c>
      <c r="F25" s="221" t="s">
        <v>2398</v>
      </c>
    </row>
    <row r="26" spans="1:6" ht="17.100000000000001" customHeight="1">
      <c r="A26" s="221" t="s">
        <v>2682</v>
      </c>
      <c r="B26" s="221" t="s">
        <v>422</v>
      </c>
      <c r="C26" s="221">
        <v>10.5</v>
      </c>
      <c r="D26" s="198">
        <v>588</v>
      </c>
      <c r="E26" s="197">
        <v>588</v>
      </c>
      <c r="F26" s="221" t="s">
        <v>2399</v>
      </c>
    </row>
    <row r="27" spans="1:6" ht="14.25">
      <c r="A27" s="221" t="s">
        <v>2400</v>
      </c>
      <c r="B27" s="221" t="s">
        <v>422</v>
      </c>
      <c r="C27" s="221">
        <v>10</v>
      </c>
      <c r="D27" s="198">
        <v>560</v>
      </c>
      <c r="E27" s="197">
        <v>560</v>
      </c>
      <c r="F27" s="221" t="s">
        <v>2400</v>
      </c>
    </row>
    <row r="28" spans="1:6" ht="17.100000000000001" customHeight="1">
      <c r="A28" s="221" t="s">
        <v>2401</v>
      </c>
      <c r="B28" s="221" t="s">
        <v>422</v>
      </c>
      <c r="C28" s="221">
        <v>7.5</v>
      </c>
      <c r="D28" s="198">
        <v>420</v>
      </c>
      <c r="E28" s="197">
        <v>420</v>
      </c>
      <c r="F28" s="221" t="s">
        <v>2401</v>
      </c>
    </row>
    <row r="29" spans="1:6" ht="17.100000000000001" customHeight="1">
      <c r="A29" s="256" t="s">
        <v>2402</v>
      </c>
      <c r="B29" s="256" t="s">
        <v>422</v>
      </c>
      <c r="C29" s="221">
        <v>8.5</v>
      </c>
      <c r="D29" s="198">
        <v>476</v>
      </c>
      <c r="E29" s="197">
        <v>476</v>
      </c>
      <c r="F29" s="221" t="s">
        <v>2402</v>
      </c>
    </row>
    <row r="30" spans="1:6" ht="14.25">
      <c r="A30" s="613" t="s">
        <v>6412</v>
      </c>
      <c r="B30" s="613" t="s">
        <v>782</v>
      </c>
      <c r="C30" s="613">
        <v>10.06</v>
      </c>
      <c r="D30" s="614" t="s">
        <v>6714</v>
      </c>
      <c r="E30" s="640">
        <v>563.36</v>
      </c>
      <c r="F30" s="645" t="s">
        <v>3737</v>
      </c>
    </row>
    <row r="31" spans="1:6" ht="17.100000000000001" customHeight="1">
      <c r="A31" s="613" t="s">
        <v>6417</v>
      </c>
      <c r="B31" s="613" t="s">
        <v>3748</v>
      </c>
      <c r="C31" s="613">
        <v>7</v>
      </c>
      <c r="D31" s="615">
        <f>C31*28*2</f>
        <v>392</v>
      </c>
      <c r="E31" s="640">
        <f>D31</f>
        <v>392</v>
      </c>
      <c r="F31" s="645" t="s">
        <v>3755</v>
      </c>
    </row>
    <row r="32" spans="1:6" ht="14.25">
      <c r="A32" s="613" t="s">
        <v>3813</v>
      </c>
      <c r="B32" s="613" t="s">
        <v>782</v>
      </c>
      <c r="C32" s="613">
        <v>8.06</v>
      </c>
      <c r="D32" s="614">
        <v>451.36</v>
      </c>
      <c r="E32" s="640">
        <v>451.36</v>
      </c>
      <c r="F32" s="645" t="s">
        <v>3813</v>
      </c>
    </row>
    <row r="33" spans="1:25" ht="14.25">
      <c r="A33" s="613" t="s">
        <v>3815</v>
      </c>
      <c r="B33" s="613" t="s">
        <v>782</v>
      </c>
      <c r="C33" s="613">
        <v>8</v>
      </c>
      <c r="D33" s="614" t="s">
        <v>6715</v>
      </c>
      <c r="E33" s="640">
        <v>448</v>
      </c>
      <c r="F33" s="645" t="s">
        <v>3815</v>
      </c>
    </row>
    <row r="34" spans="1:25" ht="14.25">
      <c r="A34" s="613" t="s">
        <v>5504</v>
      </c>
      <c r="B34" s="613" t="s">
        <v>782</v>
      </c>
      <c r="C34" s="613">
        <v>13</v>
      </c>
      <c r="D34" s="614">
        <v>728</v>
      </c>
      <c r="E34" s="640">
        <v>728</v>
      </c>
      <c r="F34" s="645" t="s">
        <v>5504</v>
      </c>
    </row>
    <row r="35" spans="1:25" ht="14.25">
      <c r="A35" s="613" t="s">
        <v>3824</v>
      </c>
      <c r="B35" s="613" t="s">
        <v>782</v>
      </c>
      <c r="C35" s="613" t="s">
        <v>6700</v>
      </c>
      <c r="D35" s="614">
        <f>10*2*28</f>
        <v>560</v>
      </c>
      <c r="E35" s="640">
        <f>D35</f>
        <v>560</v>
      </c>
      <c r="F35" s="645" t="s">
        <v>3824</v>
      </c>
      <c r="G35" s="3"/>
      <c r="H35" s="3"/>
    </row>
    <row r="36" spans="1:25" ht="14.25" customHeight="1">
      <c r="A36" s="613" t="s">
        <v>3833</v>
      </c>
      <c r="B36" s="613" t="s">
        <v>6716</v>
      </c>
      <c r="C36" s="613">
        <v>10</v>
      </c>
      <c r="D36" s="614">
        <f>10*2*28</f>
        <v>560</v>
      </c>
      <c r="E36" s="640">
        <f>D36</f>
        <v>560</v>
      </c>
      <c r="F36" s="645" t="s">
        <v>3833</v>
      </c>
      <c r="G36" s="114"/>
      <c r="H36" s="114"/>
      <c r="I36" s="1"/>
      <c r="J36" s="1"/>
      <c r="K36" s="1"/>
      <c r="L36" s="1"/>
      <c r="M36" s="1"/>
      <c r="N36" s="1"/>
      <c r="O36" s="1"/>
      <c r="P36" s="1"/>
      <c r="Q36" s="1"/>
      <c r="R36" s="1"/>
      <c r="S36" s="1"/>
      <c r="T36" s="1"/>
      <c r="U36" s="1"/>
      <c r="V36" s="1"/>
      <c r="W36" s="1"/>
      <c r="X36" s="1"/>
      <c r="Y36" s="1"/>
    </row>
    <row r="37" spans="1:25" ht="14.25">
      <c r="A37" s="613" t="s">
        <v>7725</v>
      </c>
      <c r="B37" s="613" t="s">
        <v>782</v>
      </c>
      <c r="C37" s="613">
        <v>9</v>
      </c>
      <c r="D37" s="614">
        <v>504</v>
      </c>
      <c r="E37" s="640">
        <v>504</v>
      </c>
      <c r="F37" s="645" t="s">
        <v>7725</v>
      </c>
      <c r="G37" s="3"/>
      <c r="H37" s="3"/>
    </row>
    <row r="38" spans="1:25" ht="14.25">
      <c r="A38" s="613" t="s">
        <v>6686</v>
      </c>
      <c r="B38" s="613" t="s">
        <v>782</v>
      </c>
      <c r="C38" s="613">
        <v>8.06</v>
      </c>
      <c r="D38" s="614">
        <f>C38*2*28</f>
        <v>451.36</v>
      </c>
      <c r="E38" s="640">
        <f>D38</f>
        <v>451.36</v>
      </c>
      <c r="F38" s="645" t="s">
        <v>2176</v>
      </c>
      <c r="G38" s="3"/>
      <c r="H38" s="3"/>
    </row>
    <row r="39" spans="1:25" ht="15.75" customHeight="1">
      <c r="A39" s="613" t="s">
        <v>6505</v>
      </c>
      <c r="B39" s="613" t="s">
        <v>782</v>
      </c>
      <c r="C39" s="613">
        <v>9</v>
      </c>
      <c r="D39" s="614">
        <f>C39*28*2</f>
        <v>504</v>
      </c>
      <c r="E39" s="640">
        <f>D39</f>
        <v>504</v>
      </c>
      <c r="F39" s="645" t="s">
        <v>3851</v>
      </c>
      <c r="G39" s="3"/>
      <c r="H39" s="3"/>
    </row>
    <row r="40" spans="1:25" ht="15.75" customHeight="1">
      <c r="A40" s="613" t="s">
        <v>3869</v>
      </c>
      <c r="B40" s="613" t="s">
        <v>3862</v>
      </c>
      <c r="C40" s="613" t="s">
        <v>6717</v>
      </c>
      <c r="D40" s="614" t="s">
        <v>6718</v>
      </c>
      <c r="E40" s="640">
        <v>455</v>
      </c>
      <c r="F40" s="645" t="s">
        <v>3869</v>
      </c>
      <c r="G40" s="3"/>
      <c r="H40" s="3"/>
    </row>
    <row r="41" spans="1:25" ht="15.75" customHeight="1">
      <c r="A41" s="613" t="s">
        <v>3887</v>
      </c>
      <c r="B41" s="613" t="s">
        <v>6719</v>
      </c>
      <c r="C41" s="613" t="s">
        <v>6720</v>
      </c>
      <c r="D41" s="614" t="s">
        <v>6721</v>
      </c>
      <c r="E41" s="640">
        <f>8*28*2</f>
        <v>448</v>
      </c>
      <c r="F41" s="645" t="s">
        <v>3887</v>
      </c>
      <c r="G41" s="3"/>
      <c r="H41" s="3"/>
    </row>
    <row r="42" spans="1:25" ht="15.75" customHeight="1">
      <c r="A42" s="613" t="s">
        <v>4069</v>
      </c>
      <c r="B42" s="613" t="s">
        <v>782</v>
      </c>
      <c r="C42" s="613">
        <v>7</v>
      </c>
      <c r="D42" s="614" t="s">
        <v>6722</v>
      </c>
      <c r="E42" s="640">
        <f>7*2*28</f>
        <v>392</v>
      </c>
      <c r="F42" s="645" t="s">
        <v>3894</v>
      </c>
      <c r="G42" s="3"/>
      <c r="H42" s="3"/>
    </row>
    <row r="43" spans="1:25" ht="15.75" customHeight="1">
      <c r="A43" s="613" t="s">
        <v>3909</v>
      </c>
      <c r="B43" s="613" t="s">
        <v>782</v>
      </c>
      <c r="C43" s="640">
        <v>0.75</v>
      </c>
      <c r="D43" s="614">
        <f>2*28</f>
        <v>56</v>
      </c>
      <c r="E43" s="640">
        <f>C43*D43</f>
        <v>42</v>
      </c>
      <c r="F43" s="645" t="s">
        <v>3909</v>
      </c>
      <c r="G43" s="3"/>
      <c r="H43" s="3"/>
    </row>
    <row r="44" spans="1:25" ht="15.75" customHeight="1">
      <c r="A44" s="613" t="s">
        <v>3909</v>
      </c>
      <c r="B44" s="613" t="s">
        <v>782</v>
      </c>
      <c r="C44" s="613">
        <v>2.5</v>
      </c>
      <c r="D44" s="614">
        <f t="shared" ref="D44:D48" si="0">2*28</f>
        <v>56</v>
      </c>
      <c r="E44" s="640">
        <f t="shared" ref="E44:E48" si="1">C44*D44</f>
        <v>140</v>
      </c>
      <c r="F44" s="645" t="s">
        <v>3909</v>
      </c>
      <c r="G44" s="3"/>
      <c r="H44" s="3"/>
    </row>
    <row r="45" spans="1:25" ht="15.75" customHeight="1">
      <c r="A45" s="613" t="s">
        <v>3909</v>
      </c>
      <c r="B45" s="613" t="s">
        <v>782</v>
      </c>
      <c r="C45" s="613">
        <v>1</v>
      </c>
      <c r="D45" s="614">
        <f t="shared" si="0"/>
        <v>56</v>
      </c>
      <c r="E45" s="640">
        <f t="shared" si="1"/>
        <v>56</v>
      </c>
      <c r="F45" s="645" t="s">
        <v>3909</v>
      </c>
      <c r="G45" s="3"/>
      <c r="H45" s="3"/>
    </row>
    <row r="46" spans="1:25" ht="15.75" customHeight="1">
      <c r="A46" s="613" t="s">
        <v>3909</v>
      </c>
      <c r="B46" s="613" t="s">
        <v>782</v>
      </c>
      <c r="C46" s="613">
        <v>2</v>
      </c>
      <c r="D46" s="614">
        <f t="shared" si="0"/>
        <v>56</v>
      </c>
      <c r="E46" s="640">
        <f t="shared" si="1"/>
        <v>112</v>
      </c>
      <c r="F46" s="645" t="s">
        <v>3909</v>
      </c>
      <c r="G46" s="3"/>
      <c r="H46" s="3"/>
    </row>
    <row r="47" spans="1:25" ht="15.75" customHeight="1">
      <c r="A47" s="613" t="s">
        <v>3909</v>
      </c>
      <c r="B47" s="613" t="s">
        <v>782</v>
      </c>
      <c r="C47" s="613">
        <v>2</v>
      </c>
      <c r="D47" s="614">
        <f t="shared" si="0"/>
        <v>56</v>
      </c>
      <c r="E47" s="640">
        <f t="shared" si="1"/>
        <v>112</v>
      </c>
      <c r="F47" s="645" t="s">
        <v>3909</v>
      </c>
      <c r="G47" s="3"/>
      <c r="H47" s="3"/>
    </row>
    <row r="48" spans="1:25" ht="15.75" customHeight="1">
      <c r="A48" s="613" t="s">
        <v>3909</v>
      </c>
      <c r="B48" s="613" t="s">
        <v>782</v>
      </c>
      <c r="C48" s="613">
        <v>2</v>
      </c>
      <c r="D48" s="614">
        <f t="shared" si="0"/>
        <v>56</v>
      </c>
      <c r="E48" s="640">
        <f t="shared" si="1"/>
        <v>112</v>
      </c>
      <c r="F48" s="645" t="s">
        <v>3909</v>
      </c>
      <c r="G48" s="3"/>
      <c r="H48" s="3"/>
    </row>
    <row r="49" spans="1:8" ht="15.75" customHeight="1">
      <c r="A49" s="613" t="s">
        <v>6704</v>
      </c>
      <c r="B49" s="613" t="s">
        <v>782</v>
      </c>
      <c r="C49" s="613">
        <v>11</v>
      </c>
      <c r="D49" s="614">
        <v>616</v>
      </c>
      <c r="E49" s="640">
        <v>616</v>
      </c>
      <c r="F49" s="645" t="s">
        <v>3942</v>
      </c>
      <c r="G49" s="3"/>
      <c r="H49" s="3"/>
    </row>
    <row r="50" spans="1:8" ht="15.75" customHeight="1">
      <c r="A50" s="613" t="s">
        <v>4737</v>
      </c>
      <c r="B50" s="613" t="s">
        <v>782</v>
      </c>
      <c r="C50" s="613">
        <v>10</v>
      </c>
      <c r="D50" s="614" t="s">
        <v>6723</v>
      </c>
      <c r="E50" s="640">
        <v>560</v>
      </c>
      <c r="F50" s="645" t="s">
        <v>4737</v>
      </c>
      <c r="G50" s="3"/>
      <c r="H50" s="3"/>
    </row>
    <row r="51" spans="1:8" ht="15.75" customHeight="1">
      <c r="A51" s="613" t="s">
        <v>5192</v>
      </c>
      <c r="B51" s="613" t="s">
        <v>782</v>
      </c>
      <c r="C51" s="613">
        <v>12</v>
      </c>
      <c r="D51" s="615">
        <v>672</v>
      </c>
      <c r="E51" s="640">
        <v>672</v>
      </c>
      <c r="F51" s="645" t="s">
        <v>3952</v>
      </c>
      <c r="G51" s="3"/>
      <c r="H51" s="3"/>
    </row>
    <row r="52" spans="1:8" ht="15.75" customHeight="1">
      <c r="A52" s="613" t="s">
        <v>4777</v>
      </c>
      <c r="B52" s="613" t="s">
        <v>782</v>
      </c>
      <c r="C52" s="613">
        <v>12</v>
      </c>
      <c r="D52" s="614">
        <v>672</v>
      </c>
      <c r="E52" s="640">
        <v>672</v>
      </c>
      <c r="F52" s="376" t="s">
        <v>4782</v>
      </c>
      <c r="G52" s="3"/>
      <c r="H52" s="3"/>
    </row>
    <row r="53" spans="1:8" ht="15.75" customHeight="1">
      <c r="A53" s="613" t="s">
        <v>6706</v>
      </c>
      <c r="B53" s="613" t="s">
        <v>782</v>
      </c>
      <c r="C53" s="613">
        <v>12</v>
      </c>
      <c r="D53" s="615" t="s">
        <v>6724</v>
      </c>
      <c r="E53" s="640">
        <v>672</v>
      </c>
      <c r="F53" s="645" t="s">
        <v>4792</v>
      </c>
      <c r="G53" s="3"/>
      <c r="H53" s="3"/>
    </row>
    <row r="54" spans="1:8" ht="15.75" customHeight="1">
      <c r="A54" s="613" t="s">
        <v>6708</v>
      </c>
      <c r="B54" s="190" t="s">
        <v>782</v>
      </c>
      <c r="C54" s="613">
        <v>12</v>
      </c>
      <c r="D54" s="614" t="s">
        <v>6725</v>
      </c>
      <c r="E54" s="640">
        <f>12*2*28</f>
        <v>672</v>
      </c>
      <c r="F54" s="645" t="s">
        <v>4802</v>
      </c>
      <c r="G54" s="3"/>
      <c r="H54" s="3"/>
    </row>
    <row r="55" spans="1:8" ht="15.75" customHeight="1">
      <c r="A55" s="613" t="s">
        <v>6597</v>
      </c>
      <c r="B55" s="613" t="s">
        <v>782</v>
      </c>
      <c r="C55" s="613">
        <v>11</v>
      </c>
      <c r="D55" s="614">
        <f>11*2*28</f>
        <v>616</v>
      </c>
      <c r="E55" s="640">
        <f>D55</f>
        <v>616</v>
      </c>
      <c r="F55" s="376" t="s">
        <v>3958</v>
      </c>
      <c r="G55" s="3"/>
      <c r="H55" s="3"/>
    </row>
    <row r="56" spans="1:8" ht="15.75" customHeight="1">
      <c r="A56" s="613" t="s">
        <v>3987</v>
      </c>
      <c r="B56" s="613" t="s">
        <v>782</v>
      </c>
      <c r="C56" s="613">
        <v>7.13</v>
      </c>
      <c r="D56" s="614">
        <v>399.28</v>
      </c>
      <c r="E56" s="640">
        <v>399.28</v>
      </c>
      <c r="F56" s="645" t="s">
        <v>3987</v>
      </c>
      <c r="G56" s="3"/>
      <c r="H56" s="3"/>
    </row>
    <row r="57" spans="1:8" ht="15.75" customHeight="1">
      <c r="A57" s="613" t="s">
        <v>4064</v>
      </c>
      <c r="B57" s="613" t="s">
        <v>782</v>
      </c>
      <c r="C57" s="613">
        <v>10</v>
      </c>
      <c r="D57" s="614">
        <f>280*2</f>
        <v>560</v>
      </c>
      <c r="E57" s="640">
        <v>560</v>
      </c>
      <c r="F57" s="647" t="s">
        <v>4064</v>
      </c>
      <c r="G57" s="3"/>
      <c r="H57" s="3"/>
    </row>
    <row r="58" spans="1:8" ht="15.75" customHeight="1">
      <c r="A58" s="613" t="s">
        <v>6606</v>
      </c>
      <c r="B58" s="613" t="s">
        <v>782</v>
      </c>
      <c r="C58" s="613">
        <v>9</v>
      </c>
      <c r="D58" s="614">
        <v>504</v>
      </c>
      <c r="E58" s="640">
        <v>504</v>
      </c>
      <c r="F58" s="645" t="s">
        <v>4004</v>
      </c>
      <c r="G58" s="3"/>
      <c r="H58" s="3"/>
    </row>
    <row r="59" spans="1:8" ht="15.75" customHeight="1">
      <c r="A59" s="613" t="s">
        <v>4007</v>
      </c>
      <c r="B59" s="613" t="s">
        <v>782</v>
      </c>
      <c r="C59" s="613">
        <v>10</v>
      </c>
      <c r="D59" s="615">
        <f>C59*28*2</f>
        <v>560</v>
      </c>
      <c r="E59" s="640">
        <f>D59</f>
        <v>560</v>
      </c>
      <c r="F59" s="645" t="s">
        <v>4007</v>
      </c>
      <c r="G59" s="3"/>
      <c r="H59" s="3"/>
    </row>
    <row r="60" spans="1:8" ht="15.75" customHeight="1">
      <c r="A60" s="613" t="s">
        <v>6626</v>
      </c>
      <c r="B60" s="613" t="s">
        <v>782</v>
      </c>
      <c r="C60" s="613">
        <v>10.5</v>
      </c>
      <c r="D60" s="614">
        <f>10.5*2*28</f>
        <v>588</v>
      </c>
      <c r="E60" s="640">
        <f>D60</f>
        <v>588</v>
      </c>
      <c r="F60" s="645" t="s">
        <v>4014</v>
      </c>
      <c r="G60" s="3"/>
      <c r="H60" s="3"/>
    </row>
    <row r="61" spans="1:8" ht="15.75" customHeight="1">
      <c r="A61" s="613" t="s">
        <v>6711</v>
      </c>
      <c r="B61" s="613" t="s">
        <v>782</v>
      </c>
      <c r="C61" s="613">
        <v>10.06</v>
      </c>
      <c r="D61" s="614" t="s">
        <v>6714</v>
      </c>
      <c r="E61" s="640">
        <v>563.36</v>
      </c>
      <c r="F61" s="645" t="s">
        <v>4027</v>
      </c>
      <c r="G61" s="3"/>
      <c r="H61" s="3"/>
    </row>
    <row r="62" spans="1:8" ht="15.75" customHeight="1">
      <c r="A62" s="616" t="s">
        <v>6712</v>
      </c>
      <c r="B62" s="616" t="s">
        <v>782</v>
      </c>
      <c r="C62" s="685">
        <v>14.06</v>
      </c>
      <c r="D62" s="617" t="s">
        <v>6726</v>
      </c>
      <c r="E62" s="648">
        <v>787.36</v>
      </c>
      <c r="F62" s="647" t="s">
        <v>6255</v>
      </c>
      <c r="G62" s="3"/>
      <c r="H62" s="3"/>
    </row>
    <row r="63" spans="1:8" ht="15.75" customHeight="1">
      <c r="A63" s="613" t="s">
        <v>6630</v>
      </c>
      <c r="B63" s="613" t="s">
        <v>782</v>
      </c>
      <c r="C63" s="640">
        <v>2</v>
      </c>
      <c r="D63" s="614">
        <v>56</v>
      </c>
      <c r="E63" s="640">
        <f>C63*D63</f>
        <v>112</v>
      </c>
      <c r="F63" s="645" t="s">
        <v>4035</v>
      </c>
      <c r="G63" s="3"/>
      <c r="H63" s="3"/>
    </row>
    <row r="64" spans="1:8" ht="15.75" customHeight="1">
      <c r="A64" s="613" t="s">
        <v>6630</v>
      </c>
      <c r="B64" s="613" t="s">
        <v>782</v>
      </c>
      <c r="C64" s="640">
        <v>2</v>
      </c>
      <c r="D64" s="614">
        <v>56</v>
      </c>
      <c r="E64" s="640">
        <f t="shared" ref="E64:E67" si="2">D64*C64</f>
        <v>112</v>
      </c>
      <c r="F64" s="645" t="s">
        <v>4035</v>
      </c>
      <c r="G64" s="3"/>
      <c r="H64" s="3"/>
    </row>
    <row r="65" spans="1:8" ht="15.75" customHeight="1">
      <c r="A65" s="613" t="s">
        <v>6630</v>
      </c>
      <c r="B65" s="613" t="s">
        <v>782</v>
      </c>
      <c r="C65" s="640">
        <v>2</v>
      </c>
      <c r="D65" s="614">
        <v>56</v>
      </c>
      <c r="E65" s="640">
        <f t="shared" si="2"/>
        <v>112</v>
      </c>
      <c r="F65" s="645" t="s">
        <v>4035</v>
      </c>
      <c r="G65" s="3"/>
      <c r="H65" s="3"/>
    </row>
    <row r="66" spans="1:8" ht="15.75" customHeight="1">
      <c r="A66" s="613" t="s">
        <v>6630</v>
      </c>
      <c r="B66" s="613" t="s">
        <v>782</v>
      </c>
      <c r="C66" s="640">
        <v>2</v>
      </c>
      <c r="D66" s="614">
        <v>56</v>
      </c>
      <c r="E66" s="640">
        <f t="shared" si="2"/>
        <v>112</v>
      </c>
      <c r="F66" s="645" t="s">
        <v>4035</v>
      </c>
      <c r="G66" s="3"/>
      <c r="H66" s="3"/>
    </row>
    <row r="67" spans="1:8" ht="15.75" customHeight="1">
      <c r="A67" s="613" t="s">
        <v>6630</v>
      </c>
      <c r="B67" s="613" t="s">
        <v>782</v>
      </c>
      <c r="C67" s="640">
        <v>2</v>
      </c>
      <c r="D67" s="614">
        <v>56</v>
      </c>
      <c r="E67" s="640">
        <f t="shared" si="2"/>
        <v>112</v>
      </c>
      <c r="F67" s="645" t="s">
        <v>4035</v>
      </c>
      <c r="G67" s="3"/>
      <c r="H67" s="3"/>
    </row>
    <row r="68" spans="1:8" ht="15.75" customHeight="1">
      <c r="A68" s="221"/>
      <c r="B68" s="221"/>
      <c r="C68" s="221"/>
      <c r="D68" s="198"/>
      <c r="E68" s="197"/>
      <c r="F68" s="221"/>
      <c r="G68" s="3"/>
      <c r="H68" s="3"/>
    </row>
    <row r="69" spans="1:8" ht="15.75" customHeight="1">
      <c r="A69" s="221"/>
      <c r="B69" s="221"/>
      <c r="C69" s="221"/>
      <c r="D69" s="198"/>
      <c r="E69" s="197"/>
      <c r="F69" s="221"/>
      <c r="G69" s="3"/>
      <c r="H69" s="3"/>
    </row>
    <row r="70" spans="1:8" ht="15.75" customHeight="1">
      <c r="A70" s="221"/>
      <c r="B70" s="221"/>
      <c r="C70" s="221"/>
      <c r="D70" s="198"/>
      <c r="E70" s="197"/>
      <c r="F70" s="221"/>
      <c r="G70" s="3"/>
      <c r="H70" s="3"/>
    </row>
    <row r="71" spans="1:8" ht="15.75" customHeight="1">
      <c r="A71" s="8"/>
      <c r="B71" s="17"/>
      <c r="C71" s="17"/>
      <c r="D71" s="18"/>
      <c r="E71" s="18">
        <f>SUM(E9:E70)</f>
        <v>27401.08</v>
      </c>
      <c r="G71" s="3"/>
      <c r="H71" s="3"/>
    </row>
    <row r="72" spans="1:8" ht="15.75" customHeight="1">
      <c r="A72" s="1"/>
      <c r="B72" s="1"/>
      <c r="C72" s="2"/>
      <c r="D72" s="2"/>
      <c r="E72" s="2"/>
      <c r="F72" s="3"/>
      <c r="G72" s="3"/>
      <c r="H72" s="3"/>
    </row>
    <row r="73" spans="1:8" ht="15.75" customHeight="1">
      <c r="A73" s="714" t="s">
        <v>59</v>
      </c>
      <c r="B73" s="714"/>
      <c r="C73" s="714"/>
      <c r="D73" s="714"/>
      <c r="E73" s="714"/>
      <c r="F73" s="114"/>
      <c r="G73" s="3"/>
      <c r="H73" s="3"/>
    </row>
    <row r="74" spans="1:8" ht="15.75" customHeight="1">
      <c r="A74" s="1"/>
      <c r="B74" s="1"/>
      <c r="C74" s="2"/>
      <c r="D74" s="2"/>
      <c r="E74" s="3"/>
      <c r="F74" s="3"/>
      <c r="G74" s="3"/>
      <c r="H74" s="3"/>
    </row>
    <row r="75" spans="1:8" ht="15.75" customHeight="1">
      <c r="A75" s="1"/>
      <c r="B75" s="1"/>
      <c r="C75" s="2"/>
      <c r="D75" s="2"/>
      <c r="E75" s="2"/>
      <c r="F75" s="3"/>
      <c r="G75" s="3"/>
      <c r="H75" s="3"/>
    </row>
    <row r="76" spans="1:8" ht="15.75" customHeight="1">
      <c r="A76" s="1"/>
      <c r="B76" s="1"/>
      <c r="C76" s="2"/>
      <c r="D76" s="2"/>
      <c r="E76" s="3"/>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row>
    <row r="241" spans="1:6" ht="15.75" customHeight="1">
      <c r="A241" s="1"/>
      <c r="B241" s="1"/>
      <c r="C241" s="2"/>
      <c r="D241" s="2"/>
      <c r="E241" s="2"/>
      <c r="F241" s="3"/>
    </row>
    <row r="242" spans="1:6" ht="15.75" customHeight="1">
      <c r="A242" s="1"/>
      <c r="B242" s="1"/>
      <c r="C242" s="2"/>
      <c r="D242" s="2"/>
      <c r="E242" s="2"/>
      <c r="F242" s="3"/>
    </row>
    <row r="243" spans="1:6" ht="15.75" customHeight="1">
      <c r="A243" s="1"/>
      <c r="B243" s="1"/>
      <c r="C243" s="2"/>
      <c r="D243" s="2"/>
      <c r="E243" s="2"/>
      <c r="F243" s="3"/>
    </row>
    <row r="244" spans="1:6" ht="15.75" customHeight="1">
      <c r="A244" s="1"/>
      <c r="B244" s="1"/>
      <c r="C244" s="2"/>
      <c r="D244" s="2"/>
      <c r="E244" s="2"/>
      <c r="F244" s="3"/>
    </row>
    <row r="245" spans="1:6" ht="15.75" customHeight="1">
      <c r="A245" s="1"/>
      <c r="B245" s="1"/>
      <c r="C245" s="2"/>
      <c r="D245" s="2"/>
      <c r="E245" s="2"/>
      <c r="F245" s="3"/>
    </row>
    <row r="246" spans="1:6" ht="15.75" customHeight="1">
      <c r="A246" s="1"/>
      <c r="B246" s="1"/>
      <c r="C246" s="2"/>
      <c r="D246" s="2"/>
      <c r="E246" s="2"/>
      <c r="F246" s="3"/>
    </row>
    <row r="247" spans="1:6" ht="15.75" customHeight="1">
      <c r="A247" s="1"/>
      <c r="B247" s="1"/>
      <c r="C247" s="2"/>
      <c r="D247" s="2"/>
      <c r="E247" s="2"/>
      <c r="F247" s="3"/>
    </row>
    <row r="248" spans="1:6" ht="15.75" customHeight="1">
      <c r="A248" s="1"/>
      <c r="B248" s="1"/>
      <c r="C248" s="2"/>
      <c r="D248" s="2"/>
      <c r="E248" s="2"/>
      <c r="F248" s="3"/>
    </row>
    <row r="249" spans="1:6" ht="15.75" customHeight="1">
      <c r="A249" s="1"/>
      <c r="B249" s="1"/>
      <c r="C249" s="2"/>
      <c r="D249" s="2"/>
      <c r="E249" s="2"/>
      <c r="F249" s="3"/>
    </row>
    <row r="250" spans="1:6" ht="15.75" customHeight="1">
      <c r="A250" s="1"/>
      <c r="B250" s="1"/>
      <c r="C250" s="2"/>
      <c r="D250" s="2"/>
      <c r="E250" s="2"/>
      <c r="F250" s="3"/>
    </row>
    <row r="251" spans="1:6" ht="15.75" customHeight="1">
      <c r="A251" s="1"/>
      <c r="B251" s="1"/>
      <c r="C251" s="2"/>
      <c r="D251" s="2"/>
      <c r="E251" s="2"/>
      <c r="F251" s="3"/>
    </row>
    <row r="252" spans="1:6" ht="15.75" customHeight="1">
      <c r="A252" s="1"/>
      <c r="B252" s="1"/>
      <c r="C252" s="2"/>
      <c r="D252" s="2"/>
      <c r="E252" s="2"/>
      <c r="F252" s="3"/>
    </row>
    <row r="253" spans="1:6" ht="15.75" customHeight="1">
      <c r="A253" s="1"/>
      <c r="B253" s="1"/>
      <c r="C253" s="2"/>
      <c r="D253" s="2"/>
      <c r="E253" s="2"/>
      <c r="F253" s="3"/>
    </row>
    <row r="254" spans="1:6" ht="15.75" customHeight="1">
      <c r="A254" s="1"/>
      <c r="B254" s="1"/>
      <c r="C254" s="2"/>
      <c r="D254" s="2"/>
      <c r="E254" s="2"/>
      <c r="F254" s="3"/>
    </row>
    <row r="255" spans="1:6" ht="15.75" customHeight="1">
      <c r="A255" s="1"/>
      <c r="B255" s="1"/>
      <c r="C255" s="2"/>
      <c r="D255" s="2"/>
      <c r="E255" s="2"/>
      <c r="F255" s="3"/>
    </row>
    <row r="256" spans="1:6" ht="15.75" customHeight="1">
      <c r="A256" s="1"/>
      <c r="B256" s="1"/>
      <c r="C256" s="2"/>
      <c r="D256" s="2"/>
      <c r="E256" s="2"/>
      <c r="F256" s="3"/>
    </row>
    <row r="257" spans="1:6" ht="15.75" customHeight="1">
      <c r="A257" s="1"/>
      <c r="B257" s="1"/>
      <c r="C257" s="2"/>
      <c r="D257" s="2"/>
      <c r="E257" s="2"/>
      <c r="F257" s="3"/>
    </row>
    <row r="258" spans="1:6" ht="15.75" customHeight="1">
      <c r="A258" s="1"/>
      <c r="B258" s="1"/>
      <c r="C258" s="2"/>
      <c r="D258" s="2"/>
      <c r="E258" s="2"/>
      <c r="F258" s="3"/>
    </row>
    <row r="259" spans="1:6" ht="15.75" customHeight="1">
      <c r="A259" s="1"/>
      <c r="B259" s="1"/>
      <c r="C259" s="2"/>
      <c r="D259" s="2"/>
      <c r="E259" s="2"/>
      <c r="F259" s="3"/>
    </row>
    <row r="260" spans="1:6" ht="15.75" customHeight="1">
      <c r="A260" s="1"/>
      <c r="B260" s="1"/>
      <c r="C260" s="2"/>
      <c r="D260" s="2"/>
      <c r="E260" s="2"/>
      <c r="F260" s="3"/>
    </row>
    <row r="261" spans="1:6" ht="15.75" customHeight="1">
      <c r="A261" s="1"/>
      <c r="B261" s="1"/>
      <c r="C261" s="2"/>
      <c r="D261" s="2"/>
      <c r="E261" s="2"/>
      <c r="F261" s="3"/>
    </row>
    <row r="262" spans="1:6" ht="15.75" customHeight="1">
      <c r="A262" s="1"/>
      <c r="B262" s="1"/>
      <c r="C262" s="2"/>
      <c r="D262" s="2"/>
      <c r="E262" s="2"/>
      <c r="F262" s="3"/>
    </row>
    <row r="263" spans="1:6" ht="15.75" customHeight="1">
      <c r="A263" s="1"/>
      <c r="B263" s="1"/>
      <c r="C263" s="2"/>
      <c r="D263" s="2"/>
      <c r="E263" s="2"/>
      <c r="F263" s="3"/>
    </row>
    <row r="264" spans="1:6" ht="15.75" customHeight="1">
      <c r="A264" s="1"/>
      <c r="B264" s="1"/>
      <c r="C264" s="2"/>
      <c r="D264" s="2"/>
      <c r="E264" s="2"/>
      <c r="F264" s="3"/>
    </row>
    <row r="265" spans="1:6" ht="15.75" customHeight="1">
      <c r="A265" s="1"/>
      <c r="B265" s="1"/>
      <c r="C265" s="2"/>
      <c r="D265" s="2"/>
      <c r="E265" s="2"/>
      <c r="F265" s="3"/>
    </row>
    <row r="266" spans="1:6" ht="15.75" customHeight="1">
      <c r="A266" s="1"/>
      <c r="B266" s="1"/>
      <c r="C266" s="2"/>
      <c r="D266" s="2"/>
      <c r="E266" s="2"/>
      <c r="F266" s="3"/>
    </row>
    <row r="267" spans="1:6" ht="15.75" customHeight="1">
      <c r="A267" s="1"/>
      <c r="B267" s="1"/>
      <c r="C267" s="2"/>
      <c r="D267" s="2"/>
      <c r="E267" s="2"/>
      <c r="F267" s="3"/>
    </row>
    <row r="268" spans="1:6" ht="15.75" customHeight="1">
      <c r="A268" s="1"/>
      <c r="B268" s="1"/>
      <c r="C268" s="2"/>
      <c r="D268" s="2"/>
      <c r="E268" s="2"/>
      <c r="F268" s="3"/>
    </row>
    <row r="269" spans="1:6" ht="15.75" customHeight="1">
      <c r="A269" s="1"/>
      <c r="B269" s="1"/>
      <c r="C269" s="2"/>
      <c r="D269" s="2"/>
      <c r="E269" s="2"/>
      <c r="F269" s="3"/>
    </row>
    <row r="270" spans="1:6" ht="15.75" customHeight="1">
      <c r="A270" s="1"/>
      <c r="B270" s="1"/>
      <c r="C270" s="2"/>
      <c r="D270" s="2"/>
      <c r="E270" s="2"/>
      <c r="F270" s="3"/>
    </row>
    <row r="271" spans="1:6" ht="15.75" customHeight="1">
      <c r="A271" s="1"/>
      <c r="B271" s="1"/>
      <c r="C271" s="2"/>
      <c r="D271" s="2"/>
      <c r="E271" s="2"/>
      <c r="F271" s="3"/>
    </row>
    <row r="272" spans="1:6" ht="15.75" customHeight="1">
      <c r="A272" s="1"/>
      <c r="B272" s="1"/>
      <c r="C272" s="2"/>
      <c r="D272" s="2"/>
      <c r="E272" s="2"/>
      <c r="F272" s="3"/>
    </row>
    <row r="273" spans="1:6" ht="15.75" customHeight="1">
      <c r="A273" s="1"/>
      <c r="B273" s="1"/>
      <c r="C273" s="2"/>
      <c r="D273" s="2"/>
      <c r="E273" s="2"/>
      <c r="F273" s="3"/>
    </row>
    <row r="274" spans="1:6" ht="15.75" customHeight="1">
      <c r="A274" s="1"/>
      <c r="B274" s="1"/>
      <c r="C274" s="2"/>
      <c r="D274" s="2"/>
      <c r="E274" s="2"/>
      <c r="F274" s="3"/>
    </row>
    <row r="275" spans="1:6" ht="15.75" customHeight="1">
      <c r="A275" s="1"/>
      <c r="B275" s="1"/>
      <c r="C275" s="2"/>
      <c r="D275" s="2"/>
      <c r="E275" s="2"/>
      <c r="F275" s="3"/>
    </row>
    <row r="276" spans="1:6" ht="15.75" customHeight="1">
      <c r="A276" s="1"/>
      <c r="B276" s="1"/>
      <c r="C276" s="2"/>
      <c r="D276" s="2"/>
      <c r="E276" s="2"/>
      <c r="F276" s="3"/>
    </row>
    <row r="277" spans="1:6" ht="15.75" customHeight="1"/>
    <row r="278" spans="1:6" ht="15.75" customHeight="1"/>
    <row r="279" spans="1:6" ht="15.75" customHeight="1"/>
    <row r="280" spans="1:6" ht="15.75" customHeight="1"/>
    <row r="281" spans="1:6" ht="15.75" customHeight="1"/>
    <row r="282" spans="1:6" ht="15.75" customHeight="1"/>
    <row r="283" spans="1:6" ht="15.75" customHeight="1"/>
    <row r="284" spans="1:6" ht="15.75" customHeight="1"/>
    <row r="285" spans="1:6" ht="15.75" customHeight="1"/>
    <row r="286" spans="1:6" ht="15.75" customHeight="1"/>
    <row r="287" spans="1:6" ht="15.75" customHeight="1"/>
    <row r="288" spans="1: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5">
    <mergeCell ref="A2:E2"/>
    <mergeCell ref="A4:E4"/>
    <mergeCell ref="A5:E5"/>
    <mergeCell ref="A6:E6"/>
    <mergeCell ref="A73:E73"/>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Z1495"/>
  <sheetViews>
    <sheetView topLeftCell="A1272" workbookViewId="0">
      <selection activeCell="A298" sqref="A298:G792"/>
    </sheetView>
  </sheetViews>
  <sheetFormatPr defaultColWidth="14.3984375" defaultRowHeight="15" customHeight="1"/>
  <cols>
    <col min="1" max="1" width="23.73046875" customWidth="1"/>
    <col min="2" max="2" width="14.3984375" customWidth="1"/>
    <col min="3" max="3" width="40.265625" customWidth="1"/>
    <col min="4" max="5" width="34.3984375" customWidth="1"/>
    <col min="6" max="6" width="36" customWidth="1"/>
    <col min="7" max="7" width="19" customWidth="1"/>
    <col min="8" max="9" width="13.73046875" customWidth="1"/>
    <col min="10" max="26" width="8" customWidth="1"/>
  </cols>
  <sheetData>
    <row r="1" spans="1:26" ht="14.25">
      <c r="A1" s="1"/>
      <c r="B1" s="1"/>
      <c r="C1" s="2"/>
      <c r="D1" s="2"/>
      <c r="E1" s="2"/>
      <c r="F1" s="2"/>
      <c r="G1" s="3"/>
      <c r="H1" s="3"/>
      <c r="I1" s="3"/>
    </row>
    <row r="2" spans="1:26" ht="15.75" customHeight="1">
      <c r="A2" s="722" t="s">
        <v>298</v>
      </c>
      <c r="B2" s="718"/>
      <c r="C2" s="718"/>
      <c r="D2" s="718"/>
      <c r="E2" s="718"/>
      <c r="F2" s="719"/>
      <c r="G2" s="4"/>
      <c r="H2" s="4"/>
      <c r="I2" s="4"/>
      <c r="J2" s="19"/>
      <c r="K2" s="19"/>
      <c r="L2" s="19"/>
      <c r="M2" s="19"/>
      <c r="N2" s="19"/>
      <c r="O2" s="19"/>
      <c r="P2" s="19"/>
      <c r="Q2" s="19"/>
      <c r="R2" s="19"/>
      <c r="S2" s="19"/>
      <c r="T2" s="19"/>
      <c r="U2" s="19"/>
      <c r="V2" s="19"/>
      <c r="W2" s="19"/>
      <c r="X2" s="19"/>
      <c r="Y2" s="19"/>
      <c r="Z2" s="19"/>
    </row>
    <row r="3" spans="1:26" ht="15.75" customHeight="1">
      <c r="A3" s="5"/>
      <c r="B3" s="200"/>
      <c r="C3" s="200"/>
      <c r="D3" s="5"/>
      <c r="E3" s="5"/>
      <c r="F3" s="6"/>
      <c r="G3" s="4"/>
      <c r="H3" s="4"/>
      <c r="I3" s="4"/>
      <c r="J3" s="19"/>
      <c r="K3" s="19"/>
      <c r="L3" s="19"/>
      <c r="M3" s="19"/>
      <c r="N3" s="19"/>
      <c r="O3" s="19"/>
      <c r="P3" s="19"/>
      <c r="Q3" s="19"/>
      <c r="R3" s="19"/>
      <c r="S3" s="19"/>
      <c r="T3" s="19"/>
      <c r="U3" s="19"/>
      <c r="V3" s="19"/>
      <c r="W3" s="19"/>
      <c r="X3" s="19"/>
      <c r="Y3" s="19"/>
      <c r="Z3" s="19"/>
    </row>
    <row r="4" spans="1:26" ht="18" customHeight="1">
      <c r="A4" s="748" t="s">
        <v>299</v>
      </c>
      <c r="B4" s="776"/>
      <c r="C4" s="776"/>
      <c r="D4" s="776"/>
      <c r="E4" s="776"/>
      <c r="F4" s="777"/>
      <c r="G4" s="4"/>
      <c r="H4" s="4"/>
      <c r="I4" s="4"/>
      <c r="J4" s="19"/>
      <c r="K4" s="19"/>
      <c r="L4" s="19"/>
      <c r="M4" s="19"/>
      <c r="N4" s="19"/>
      <c r="O4" s="19"/>
      <c r="P4" s="19"/>
      <c r="Q4" s="19"/>
      <c r="R4" s="19"/>
      <c r="S4" s="19"/>
      <c r="T4" s="19"/>
      <c r="U4" s="19"/>
      <c r="V4" s="19"/>
      <c r="W4" s="19"/>
      <c r="X4" s="19"/>
      <c r="Y4" s="19"/>
      <c r="Z4" s="19"/>
    </row>
    <row r="5" spans="1:26" ht="16.5" customHeight="1">
      <c r="A5" s="748" t="s">
        <v>300</v>
      </c>
      <c r="B5" s="776"/>
      <c r="C5" s="776"/>
      <c r="D5" s="776"/>
      <c r="E5" s="776"/>
      <c r="F5" s="777"/>
      <c r="G5" s="4"/>
      <c r="H5" s="4"/>
      <c r="I5" s="4"/>
      <c r="J5" s="19"/>
      <c r="K5" s="19"/>
      <c r="L5" s="19"/>
      <c r="M5" s="19"/>
      <c r="N5" s="19"/>
      <c r="O5" s="19"/>
      <c r="P5" s="19"/>
      <c r="Q5" s="19"/>
      <c r="R5" s="19"/>
      <c r="S5" s="19"/>
      <c r="T5" s="19"/>
      <c r="U5" s="19"/>
      <c r="V5" s="19"/>
      <c r="W5" s="19"/>
      <c r="X5" s="19"/>
      <c r="Y5" s="19"/>
      <c r="Z5" s="19"/>
    </row>
    <row r="6" spans="1:26" ht="21.75" customHeight="1">
      <c r="A6" s="748" t="s">
        <v>301</v>
      </c>
      <c r="B6" s="776"/>
      <c r="C6" s="776"/>
      <c r="D6" s="776"/>
      <c r="E6" s="776"/>
      <c r="F6" s="777"/>
      <c r="G6" s="4"/>
      <c r="H6" s="4"/>
      <c r="I6" s="4"/>
      <c r="J6" s="19"/>
      <c r="K6" s="19"/>
      <c r="L6" s="19"/>
      <c r="M6" s="19"/>
      <c r="N6" s="19"/>
      <c r="O6" s="19"/>
      <c r="P6" s="19"/>
      <c r="Q6" s="19"/>
      <c r="R6" s="19"/>
      <c r="S6" s="19"/>
      <c r="T6" s="19"/>
      <c r="U6" s="19"/>
      <c r="V6" s="19"/>
      <c r="W6" s="19"/>
      <c r="X6" s="19"/>
      <c r="Y6" s="19"/>
      <c r="Z6" s="19"/>
    </row>
    <row r="7" spans="1:26" ht="21.75" customHeight="1">
      <c r="A7" s="748" t="s">
        <v>302</v>
      </c>
      <c r="B7" s="776"/>
      <c r="C7" s="776"/>
      <c r="D7" s="776"/>
      <c r="E7" s="776"/>
      <c r="F7" s="777"/>
      <c r="G7" s="4"/>
      <c r="H7" s="4"/>
      <c r="I7" s="4"/>
      <c r="J7" s="19"/>
      <c r="K7" s="19"/>
      <c r="L7" s="19"/>
      <c r="M7" s="19"/>
      <c r="N7" s="19"/>
      <c r="O7" s="19"/>
      <c r="P7" s="19"/>
      <c r="Q7" s="19"/>
      <c r="R7" s="19"/>
      <c r="S7" s="19"/>
      <c r="T7" s="19"/>
      <c r="U7" s="19"/>
      <c r="V7" s="19"/>
      <c r="W7" s="19"/>
      <c r="X7" s="19"/>
      <c r="Y7" s="19"/>
      <c r="Z7" s="19"/>
    </row>
    <row r="8" spans="1:26" ht="21.75" customHeight="1">
      <c r="A8" s="748" t="s">
        <v>303</v>
      </c>
      <c r="B8" s="776"/>
      <c r="C8" s="776"/>
      <c r="D8" s="776"/>
      <c r="E8" s="776"/>
      <c r="F8" s="777"/>
      <c r="G8" s="4"/>
      <c r="H8" s="4"/>
      <c r="I8" s="4"/>
      <c r="J8" s="19"/>
      <c r="K8" s="19"/>
      <c r="L8" s="19"/>
      <c r="M8" s="19"/>
      <c r="N8" s="19"/>
      <c r="O8" s="19"/>
      <c r="P8" s="19"/>
      <c r="Q8" s="19"/>
      <c r="R8" s="19"/>
      <c r="S8" s="19"/>
      <c r="T8" s="19"/>
      <c r="U8" s="19"/>
      <c r="V8" s="19"/>
      <c r="W8" s="19"/>
      <c r="X8" s="19"/>
      <c r="Y8" s="19"/>
      <c r="Z8" s="19"/>
    </row>
    <row r="9" spans="1:26" ht="19.350000000000001" customHeight="1">
      <c r="A9" s="748" t="s">
        <v>419</v>
      </c>
      <c r="B9" s="776"/>
      <c r="C9" s="776"/>
      <c r="D9" s="776"/>
      <c r="E9" s="776"/>
      <c r="F9" s="777"/>
      <c r="G9" s="4"/>
      <c r="H9" s="4"/>
      <c r="I9" s="4"/>
      <c r="J9" s="19"/>
      <c r="K9" s="19"/>
      <c r="L9" s="19"/>
      <c r="M9" s="19"/>
      <c r="N9" s="19"/>
      <c r="O9" s="19"/>
      <c r="P9" s="19"/>
      <c r="Q9" s="19"/>
      <c r="R9" s="19"/>
      <c r="S9" s="19"/>
      <c r="T9" s="19"/>
      <c r="U9" s="19"/>
      <c r="V9" s="19"/>
      <c r="W9" s="19"/>
      <c r="X9" s="19"/>
      <c r="Y9" s="19"/>
      <c r="Z9" s="19"/>
    </row>
    <row r="10" spans="1:26" ht="27" customHeight="1">
      <c r="A10" s="778" t="s">
        <v>338</v>
      </c>
      <c r="B10" s="774"/>
      <c r="C10" s="774"/>
      <c r="D10" s="774"/>
      <c r="E10" s="774"/>
      <c r="F10" s="775"/>
      <c r="G10" s="4"/>
      <c r="H10" s="4"/>
      <c r="I10" s="4"/>
      <c r="J10" s="19"/>
      <c r="K10" s="19"/>
      <c r="L10" s="19"/>
      <c r="M10" s="19"/>
      <c r="N10" s="19"/>
      <c r="O10" s="19"/>
      <c r="P10" s="19"/>
      <c r="Q10" s="19"/>
      <c r="R10" s="19"/>
      <c r="S10" s="19"/>
      <c r="T10" s="19"/>
      <c r="U10" s="19"/>
      <c r="V10" s="19"/>
      <c r="W10" s="19"/>
      <c r="X10" s="19"/>
      <c r="Y10" s="19"/>
      <c r="Z10" s="19"/>
    </row>
    <row r="11" spans="1:26" ht="21.75" customHeight="1">
      <c r="A11" s="778" t="s">
        <v>337</v>
      </c>
      <c r="B11" s="774"/>
      <c r="C11" s="774"/>
      <c r="D11" s="774"/>
      <c r="E11" s="774"/>
      <c r="F11" s="775"/>
      <c r="G11" s="4"/>
      <c r="H11" s="4"/>
      <c r="I11" s="4"/>
      <c r="J11" s="19"/>
      <c r="K11" s="19"/>
      <c r="L11" s="19"/>
      <c r="M11" s="19"/>
      <c r="N11" s="19"/>
      <c r="O11" s="19"/>
      <c r="P11" s="19"/>
      <c r="Q11" s="19"/>
      <c r="R11" s="19"/>
      <c r="S11" s="19"/>
      <c r="T11" s="19"/>
      <c r="U11" s="19"/>
      <c r="V11" s="19"/>
      <c r="W11" s="19"/>
      <c r="X11" s="19"/>
      <c r="Y11" s="19"/>
      <c r="Z11" s="19"/>
    </row>
    <row r="12" spans="1:26" ht="100.35" customHeight="1">
      <c r="A12" s="773" t="s">
        <v>304</v>
      </c>
      <c r="B12" s="774"/>
      <c r="C12" s="774"/>
      <c r="D12" s="774"/>
      <c r="E12" s="774"/>
      <c r="F12" s="775"/>
      <c r="G12" s="4"/>
      <c r="H12" s="4"/>
      <c r="I12" s="4"/>
      <c r="J12" s="19"/>
      <c r="K12" s="19"/>
      <c r="L12" s="19"/>
      <c r="M12" s="19"/>
      <c r="N12" s="19"/>
      <c r="O12" s="19"/>
      <c r="P12" s="19"/>
      <c r="Q12" s="19"/>
      <c r="R12" s="19"/>
      <c r="S12" s="19"/>
      <c r="T12" s="19"/>
      <c r="U12" s="19"/>
      <c r="V12" s="19"/>
      <c r="W12" s="19"/>
      <c r="X12" s="19"/>
      <c r="Y12" s="19"/>
      <c r="Z12" s="19"/>
    </row>
    <row r="13" spans="1:26" ht="14.25">
      <c r="A13" s="7"/>
      <c r="B13" s="30"/>
      <c r="C13" s="8"/>
      <c r="D13" s="8"/>
      <c r="E13" s="8"/>
      <c r="F13" s="8"/>
      <c r="G13" s="7"/>
      <c r="H13" s="7"/>
      <c r="I13" s="7"/>
      <c r="J13" s="19"/>
      <c r="K13" s="19"/>
      <c r="L13" s="19"/>
      <c r="M13" s="19"/>
      <c r="N13" s="19"/>
      <c r="O13" s="19"/>
      <c r="P13" s="19"/>
      <c r="Q13" s="19"/>
      <c r="R13" s="19"/>
      <c r="S13" s="19"/>
      <c r="T13" s="19"/>
      <c r="U13" s="19"/>
      <c r="V13" s="19"/>
      <c r="W13" s="19"/>
      <c r="X13" s="19"/>
      <c r="Y13" s="19"/>
      <c r="Z13" s="19"/>
    </row>
    <row r="14" spans="1:26" ht="61.5" customHeight="1">
      <c r="A14" s="11" t="s">
        <v>135</v>
      </c>
      <c r="B14" s="201" t="s">
        <v>85</v>
      </c>
      <c r="C14" s="201" t="s">
        <v>339</v>
      </c>
      <c r="D14" s="120" t="s">
        <v>340</v>
      </c>
      <c r="E14" s="11" t="s">
        <v>71</v>
      </c>
      <c r="F14" s="11" t="s">
        <v>57</v>
      </c>
      <c r="G14" s="220" t="s">
        <v>393</v>
      </c>
      <c r="J14" s="19"/>
      <c r="K14" s="19"/>
      <c r="L14" s="19"/>
      <c r="M14" s="19"/>
      <c r="N14" s="19"/>
      <c r="O14" s="19"/>
      <c r="P14" s="19"/>
      <c r="Q14" s="19"/>
      <c r="R14" s="19"/>
      <c r="S14" s="19"/>
      <c r="T14" s="19"/>
      <c r="U14" s="19"/>
      <c r="V14" s="19"/>
      <c r="W14" s="19"/>
      <c r="X14" s="19"/>
      <c r="Y14" s="19"/>
      <c r="Z14" s="19"/>
    </row>
    <row r="15" spans="1:26" ht="14.25">
      <c r="A15" s="228" t="s">
        <v>431</v>
      </c>
      <c r="B15" s="228" t="s">
        <v>422</v>
      </c>
      <c r="C15" s="228" t="s">
        <v>542</v>
      </c>
      <c r="D15" s="229" t="s">
        <v>543</v>
      </c>
      <c r="E15" s="275">
        <f>71/3</f>
        <v>23.666666666666668</v>
      </c>
      <c r="F15" s="405">
        <v>55.616666666666667</v>
      </c>
      <c r="G15" s="228" t="s">
        <v>431</v>
      </c>
    </row>
    <row r="16" spans="1:26" ht="14.25">
      <c r="A16" s="228" t="s">
        <v>431</v>
      </c>
      <c r="B16" s="228" t="s">
        <v>422</v>
      </c>
      <c r="C16" s="228" t="s">
        <v>544</v>
      </c>
      <c r="D16" s="229" t="s">
        <v>543</v>
      </c>
      <c r="E16" s="275">
        <f>62/3</f>
        <v>20.666666666666668</v>
      </c>
      <c r="F16" s="405">
        <v>48.56666666666667</v>
      </c>
      <c r="G16" s="228" t="s">
        <v>431</v>
      </c>
    </row>
    <row r="17" spans="1:7" ht="14.25">
      <c r="A17" s="228" t="s">
        <v>431</v>
      </c>
      <c r="B17" s="228" t="s">
        <v>422</v>
      </c>
      <c r="C17" s="228" t="s">
        <v>545</v>
      </c>
      <c r="D17" s="229" t="s">
        <v>543</v>
      </c>
      <c r="E17" s="275">
        <f>25/3</f>
        <v>8.3333333333333339</v>
      </c>
      <c r="F17" s="405">
        <v>19.583333333333332</v>
      </c>
      <c r="G17" s="228" t="s">
        <v>431</v>
      </c>
    </row>
    <row r="18" spans="1:7" ht="14.25">
      <c r="A18" s="228" t="s">
        <v>431</v>
      </c>
      <c r="B18" s="228" t="s">
        <v>422</v>
      </c>
      <c r="C18" s="228" t="s">
        <v>546</v>
      </c>
      <c r="D18" s="229" t="s">
        <v>543</v>
      </c>
      <c r="E18" s="275">
        <f>48/3</f>
        <v>16</v>
      </c>
      <c r="F18" s="405">
        <v>37.6</v>
      </c>
      <c r="G18" s="228" t="s">
        <v>431</v>
      </c>
    </row>
    <row r="19" spans="1:7" ht="14.25">
      <c r="A19" s="228" t="s">
        <v>431</v>
      </c>
      <c r="B19" s="228" t="s">
        <v>422</v>
      </c>
      <c r="C19" s="228" t="s">
        <v>547</v>
      </c>
      <c r="D19" s="229" t="s">
        <v>543</v>
      </c>
      <c r="E19" s="275">
        <f>59/3</f>
        <v>19.666666666666668</v>
      </c>
      <c r="F19" s="405">
        <v>46.216666666666669</v>
      </c>
      <c r="G19" s="228" t="s">
        <v>431</v>
      </c>
    </row>
    <row r="20" spans="1:7" ht="14.25">
      <c r="A20" s="228" t="s">
        <v>431</v>
      </c>
      <c r="B20" s="228" t="s">
        <v>422</v>
      </c>
      <c r="C20" s="228" t="s">
        <v>548</v>
      </c>
      <c r="D20" s="229" t="s">
        <v>543</v>
      </c>
      <c r="E20" s="275">
        <f>59/3</f>
        <v>19.666666666666668</v>
      </c>
      <c r="F20" s="405">
        <v>20</v>
      </c>
      <c r="G20" s="228" t="s">
        <v>431</v>
      </c>
    </row>
    <row r="21" spans="1:7" ht="14.25">
      <c r="A21" s="228" t="s">
        <v>431</v>
      </c>
      <c r="B21" s="228" t="s">
        <v>422</v>
      </c>
      <c r="C21" s="228" t="s">
        <v>549</v>
      </c>
      <c r="D21" s="229" t="s">
        <v>543</v>
      </c>
      <c r="E21" s="275">
        <f>23/3</f>
        <v>7.666666666666667</v>
      </c>
      <c r="F21" s="405">
        <v>8</v>
      </c>
      <c r="G21" s="228" t="s">
        <v>431</v>
      </c>
    </row>
    <row r="22" spans="1:7" ht="14.25">
      <c r="A22" s="228" t="s">
        <v>668</v>
      </c>
      <c r="B22" s="228" t="s">
        <v>422</v>
      </c>
      <c r="C22" s="228" t="s">
        <v>770</v>
      </c>
      <c r="D22" s="275" t="s">
        <v>760</v>
      </c>
      <c r="E22" s="405" t="s">
        <v>761</v>
      </c>
      <c r="F22" s="444">
        <f>279/3</f>
        <v>93</v>
      </c>
      <c r="G22" s="228" t="s">
        <v>668</v>
      </c>
    </row>
    <row r="23" spans="1:7" ht="14.25">
      <c r="A23" s="228" t="s">
        <v>668</v>
      </c>
      <c r="B23" s="228" t="s">
        <v>422</v>
      </c>
      <c r="C23" s="228" t="s">
        <v>762</v>
      </c>
      <c r="D23" s="275" t="s">
        <v>760</v>
      </c>
      <c r="E23" s="405" t="s">
        <v>763</v>
      </c>
      <c r="F23" s="444">
        <f>279*25%/3</f>
        <v>23.25</v>
      </c>
      <c r="G23" s="228" t="s">
        <v>668</v>
      </c>
    </row>
    <row r="24" spans="1:7" ht="14.25">
      <c r="A24" s="228" t="s">
        <v>668</v>
      </c>
      <c r="B24" s="228" t="s">
        <v>422</v>
      </c>
      <c r="C24" s="228" t="s">
        <v>764</v>
      </c>
      <c r="D24" s="275" t="s">
        <v>760</v>
      </c>
      <c r="E24" s="405" t="s">
        <v>765</v>
      </c>
      <c r="F24" s="444">
        <f>279*10%/3</f>
        <v>9.3000000000000007</v>
      </c>
      <c r="G24" s="228" t="s">
        <v>668</v>
      </c>
    </row>
    <row r="25" spans="1:7" ht="14.25">
      <c r="A25" s="228" t="s">
        <v>668</v>
      </c>
      <c r="B25" s="228" t="s">
        <v>422</v>
      </c>
      <c r="C25" s="228" t="s">
        <v>766</v>
      </c>
      <c r="D25" s="275" t="s">
        <v>760</v>
      </c>
      <c r="E25" s="405" t="s">
        <v>761</v>
      </c>
      <c r="F25" s="444">
        <f>279/3</f>
        <v>93</v>
      </c>
      <c r="G25" s="228" t="s">
        <v>668</v>
      </c>
    </row>
    <row r="26" spans="1:7" ht="14.25">
      <c r="A26" s="228" t="s">
        <v>668</v>
      </c>
      <c r="B26" s="228" t="s">
        <v>422</v>
      </c>
      <c r="C26" s="228" t="s">
        <v>767</v>
      </c>
      <c r="D26" s="275" t="s">
        <v>768</v>
      </c>
      <c r="E26" s="405" t="s">
        <v>769</v>
      </c>
      <c r="F26" s="444">
        <f>19/3</f>
        <v>6.333333333333333</v>
      </c>
      <c r="G26" s="228" t="s">
        <v>668</v>
      </c>
    </row>
    <row r="27" spans="1:7" ht="14.25">
      <c r="A27" s="228" t="s">
        <v>781</v>
      </c>
      <c r="B27" s="228" t="s">
        <v>422</v>
      </c>
      <c r="C27" s="228" t="s">
        <v>848</v>
      </c>
      <c r="D27" s="275" t="s">
        <v>849</v>
      </c>
      <c r="E27" s="275" t="s">
        <v>850</v>
      </c>
      <c r="F27" s="444">
        <v>12.66</v>
      </c>
      <c r="G27" s="228" t="s">
        <v>781</v>
      </c>
    </row>
    <row r="28" spans="1:7" ht="14.25">
      <c r="A28" s="228" t="s">
        <v>781</v>
      </c>
      <c r="B28" s="228" t="s">
        <v>782</v>
      </c>
      <c r="C28" s="228" t="s">
        <v>851</v>
      </c>
      <c r="D28" s="275" t="s">
        <v>849</v>
      </c>
      <c r="E28" s="275" t="s">
        <v>852</v>
      </c>
      <c r="F28" s="444">
        <v>27.33</v>
      </c>
      <c r="G28" s="228" t="s">
        <v>781</v>
      </c>
    </row>
    <row r="29" spans="1:7" ht="14.25">
      <c r="A29" s="228" t="s">
        <v>781</v>
      </c>
      <c r="B29" s="228" t="s">
        <v>782</v>
      </c>
      <c r="C29" s="228" t="s">
        <v>853</v>
      </c>
      <c r="D29" s="275" t="s">
        <v>849</v>
      </c>
      <c r="E29" s="275" t="s">
        <v>854</v>
      </c>
      <c r="F29" s="444">
        <v>19.66</v>
      </c>
      <c r="G29" s="228" t="s">
        <v>781</v>
      </c>
    </row>
    <row r="30" spans="1:7" ht="14.25">
      <c r="A30" s="228" t="s">
        <v>781</v>
      </c>
      <c r="B30" s="228" t="s">
        <v>782</v>
      </c>
      <c r="C30" s="228" t="s">
        <v>855</v>
      </c>
      <c r="D30" s="275" t="s">
        <v>856</v>
      </c>
      <c r="E30" s="275" t="s">
        <v>857</v>
      </c>
      <c r="F30" s="444">
        <v>21.67</v>
      </c>
      <c r="G30" s="228" t="s">
        <v>781</v>
      </c>
    </row>
    <row r="31" spans="1:7" ht="14.25">
      <c r="A31" s="228" t="s">
        <v>781</v>
      </c>
      <c r="B31" s="228" t="s">
        <v>782</v>
      </c>
      <c r="C31" s="228" t="s">
        <v>858</v>
      </c>
      <c r="D31" s="275" t="s">
        <v>856</v>
      </c>
      <c r="E31" s="275" t="s">
        <v>850</v>
      </c>
      <c r="F31" s="444">
        <v>12.67</v>
      </c>
      <c r="G31" s="228" t="s">
        <v>781</v>
      </c>
    </row>
    <row r="32" spans="1:7" ht="14.25">
      <c r="A32" s="228" t="s">
        <v>781</v>
      </c>
      <c r="B32" s="228" t="s">
        <v>782</v>
      </c>
      <c r="C32" s="228" t="s">
        <v>859</v>
      </c>
      <c r="D32" s="275" t="s">
        <v>856</v>
      </c>
      <c r="E32" s="275" t="s">
        <v>860</v>
      </c>
      <c r="F32" s="444">
        <v>9.67</v>
      </c>
      <c r="G32" s="228" t="s">
        <v>781</v>
      </c>
    </row>
    <row r="33" spans="1:7" ht="14.25">
      <c r="A33" s="228" t="s">
        <v>781</v>
      </c>
      <c r="B33" s="228" t="s">
        <v>422</v>
      </c>
      <c r="C33" s="228" t="s">
        <v>861</v>
      </c>
      <c r="D33" s="275" t="s">
        <v>849</v>
      </c>
      <c r="E33" s="275" t="s">
        <v>862</v>
      </c>
      <c r="F33" s="444">
        <v>3.33</v>
      </c>
      <c r="G33" s="228" t="s">
        <v>781</v>
      </c>
    </row>
    <row r="34" spans="1:7" ht="14.25">
      <c r="A34" s="228" t="s">
        <v>781</v>
      </c>
      <c r="B34" s="228" t="s">
        <v>782</v>
      </c>
      <c r="C34" s="228" t="s">
        <v>863</v>
      </c>
      <c r="D34" s="275" t="s">
        <v>849</v>
      </c>
      <c r="E34" s="275" t="s">
        <v>864</v>
      </c>
      <c r="F34" s="444">
        <v>7</v>
      </c>
      <c r="G34" s="228" t="s">
        <v>781</v>
      </c>
    </row>
    <row r="35" spans="1:7" ht="14.25">
      <c r="A35" s="228" t="s">
        <v>781</v>
      </c>
      <c r="B35" s="228" t="s">
        <v>782</v>
      </c>
      <c r="C35" s="228" t="s">
        <v>865</v>
      </c>
      <c r="D35" s="275" t="s">
        <v>849</v>
      </c>
      <c r="E35" s="275" t="s">
        <v>866</v>
      </c>
      <c r="F35" s="444">
        <v>5</v>
      </c>
      <c r="G35" s="228" t="s">
        <v>781</v>
      </c>
    </row>
    <row r="36" spans="1:7" ht="14.25">
      <c r="A36" s="228" t="s">
        <v>781</v>
      </c>
      <c r="B36" s="228" t="s">
        <v>782</v>
      </c>
      <c r="C36" s="228" t="s">
        <v>867</v>
      </c>
      <c r="D36" s="275" t="s">
        <v>856</v>
      </c>
      <c r="E36" s="275" t="s">
        <v>868</v>
      </c>
      <c r="F36" s="444">
        <v>5.33</v>
      </c>
      <c r="G36" s="228" t="s">
        <v>781</v>
      </c>
    </row>
    <row r="37" spans="1:7" ht="14.25">
      <c r="A37" s="228" t="s">
        <v>781</v>
      </c>
      <c r="B37" s="228" t="s">
        <v>782</v>
      </c>
      <c r="C37" s="228" t="s">
        <v>869</v>
      </c>
      <c r="D37" s="275" t="s">
        <v>856</v>
      </c>
      <c r="E37" s="275" t="s">
        <v>862</v>
      </c>
      <c r="F37" s="444">
        <v>3.33</v>
      </c>
      <c r="G37" s="228" t="s">
        <v>781</v>
      </c>
    </row>
    <row r="38" spans="1:7" ht="14.25">
      <c r="A38" s="228" t="s">
        <v>781</v>
      </c>
      <c r="B38" s="228" t="s">
        <v>782</v>
      </c>
      <c r="C38" s="228" t="s">
        <v>870</v>
      </c>
      <c r="D38" s="275" t="s">
        <v>856</v>
      </c>
      <c r="E38" s="275" t="s">
        <v>871</v>
      </c>
      <c r="F38" s="444">
        <v>2.33</v>
      </c>
      <c r="G38" s="228" t="s">
        <v>781</v>
      </c>
    </row>
    <row r="39" spans="1:7" ht="14.25">
      <c r="A39" s="228" t="s">
        <v>781</v>
      </c>
      <c r="B39" s="228" t="s">
        <v>422</v>
      </c>
      <c r="C39" s="228" t="s">
        <v>872</v>
      </c>
      <c r="D39" s="275" t="s">
        <v>849</v>
      </c>
      <c r="E39" s="275" t="s">
        <v>873</v>
      </c>
      <c r="F39" s="444">
        <v>1</v>
      </c>
      <c r="G39" s="228" t="s">
        <v>781</v>
      </c>
    </row>
    <row r="40" spans="1:7" ht="14.25">
      <c r="A40" s="228" t="s">
        <v>781</v>
      </c>
      <c r="B40" s="228" t="s">
        <v>782</v>
      </c>
      <c r="C40" s="228" t="s">
        <v>874</v>
      </c>
      <c r="D40" s="275" t="s">
        <v>849</v>
      </c>
      <c r="E40" s="275" t="s">
        <v>875</v>
      </c>
      <c r="F40" s="444">
        <v>3</v>
      </c>
      <c r="G40" s="228" t="s">
        <v>781</v>
      </c>
    </row>
    <row r="41" spans="1:7" ht="14.25">
      <c r="A41" s="228" t="s">
        <v>781</v>
      </c>
      <c r="B41" s="228" t="s">
        <v>782</v>
      </c>
      <c r="C41" s="228" t="s">
        <v>876</v>
      </c>
      <c r="D41" s="275" t="s">
        <v>849</v>
      </c>
      <c r="E41" s="275" t="s">
        <v>877</v>
      </c>
      <c r="F41" s="444">
        <v>2</v>
      </c>
      <c r="G41" s="228" t="s">
        <v>781</v>
      </c>
    </row>
    <row r="42" spans="1:7" ht="14.25">
      <c r="A42" s="228" t="s">
        <v>781</v>
      </c>
      <c r="B42" s="228" t="s">
        <v>782</v>
      </c>
      <c r="C42" s="228" t="s">
        <v>878</v>
      </c>
      <c r="D42" s="275" t="s">
        <v>856</v>
      </c>
      <c r="E42" s="275" t="s">
        <v>877</v>
      </c>
      <c r="F42" s="444">
        <v>2</v>
      </c>
      <c r="G42" s="228" t="s">
        <v>781</v>
      </c>
    </row>
    <row r="43" spans="1:7" ht="14.25">
      <c r="A43" s="228" t="s">
        <v>781</v>
      </c>
      <c r="B43" s="228" t="s">
        <v>782</v>
      </c>
      <c r="C43" s="228" t="s">
        <v>879</v>
      </c>
      <c r="D43" s="275" t="s">
        <v>856</v>
      </c>
      <c r="E43" s="275" t="s">
        <v>873</v>
      </c>
      <c r="F43" s="444">
        <v>1</v>
      </c>
      <c r="G43" s="228" t="s">
        <v>781</v>
      </c>
    </row>
    <row r="44" spans="1:7" ht="14.25">
      <c r="A44" s="228" t="s">
        <v>781</v>
      </c>
      <c r="B44" s="228" t="s">
        <v>782</v>
      </c>
      <c r="C44" s="228" t="s">
        <v>880</v>
      </c>
      <c r="D44" s="275" t="s">
        <v>856</v>
      </c>
      <c r="E44" s="275" t="s">
        <v>873</v>
      </c>
      <c r="F44" s="444">
        <v>1</v>
      </c>
      <c r="G44" s="228" t="s">
        <v>781</v>
      </c>
    </row>
    <row r="45" spans="1:7" ht="14.25">
      <c r="A45" s="228" t="s">
        <v>781</v>
      </c>
      <c r="B45" s="228" t="s">
        <v>422</v>
      </c>
      <c r="C45" s="228" t="s">
        <v>881</v>
      </c>
      <c r="D45" s="275" t="s">
        <v>882</v>
      </c>
      <c r="E45" s="275" t="s">
        <v>883</v>
      </c>
      <c r="F45" s="444">
        <v>15.33</v>
      </c>
      <c r="G45" s="228" t="s">
        <v>781</v>
      </c>
    </row>
    <row r="46" spans="1:7" ht="14.25">
      <c r="A46" s="228" t="s">
        <v>781</v>
      </c>
      <c r="B46" s="228" t="s">
        <v>782</v>
      </c>
      <c r="C46" s="228" t="s">
        <v>884</v>
      </c>
      <c r="D46" s="275" t="s">
        <v>882</v>
      </c>
      <c r="E46" s="275" t="s">
        <v>885</v>
      </c>
      <c r="F46" s="444">
        <v>24</v>
      </c>
      <c r="G46" s="228" t="s">
        <v>781</v>
      </c>
    </row>
    <row r="47" spans="1:7" ht="14.25">
      <c r="A47" s="233" t="s">
        <v>781</v>
      </c>
      <c r="B47" s="233" t="s">
        <v>422</v>
      </c>
      <c r="C47" s="233" t="s">
        <v>886</v>
      </c>
      <c r="D47" s="565" t="s">
        <v>882</v>
      </c>
      <c r="E47" s="565" t="s">
        <v>887</v>
      </c>
      <c r="F47" s="362">
        <f>9/3*2</f>
        <v>6</v>
      </c>
      <c r="G47" s="228" t="s">
        <v>781</v>
      </c>
    </row>
    <row r="48" spans="1:7" ht="14.25">
      <c r="A48" s="228" t="s">
        <v>781</v>
      </c>
      <c r="B48" s="228" t="s">
        <v>782</v>
      </c>
      <c r="C48" s="228" t="s">
        <v>888</v>
      </c>
      <c r="D48" s="275" t="s">
        <v>882</v>
      </c>
      <c r="E48" s="275" t="s">
        <v>889</v>
      </c>
      <c r="F48" s="444">
        <v>2</v>
      </c>
      <c r="G48" s="228" t="s">
        <v>781</v>
      </c>
    </row>
    <row r="49" spans="1:7" ht="14.25">
      <c r="A49" s="385" t="s">
        <v>921</v>
      </c>
      <c r="B49" s="385" t="s">
        <v>422</v>
      </c>
      <c r="C49" s="385" t="s">
        <v>1015</v>
      </c>
      <c r="D49" s="568" t="s">
        <v>1016</v>
      </c>
      <c r="E49" s="569">
        <f>75/3</f>
        <v>25</v>
      </c>
      <c r="F49" s="569">
        <f>E49</f>
        <v>25</v>
      </c>
      <c r="G49" s="385" t="s">
        <v>940</v>
      </c>
    </row>
    <row r="50" spans="1:7" ht="14.25">
      <c r="A50" s="385" t="s">
        <v>921</v>
      </c>
      <c r="B50" s="385" t="s">
        <v>422</v>
      </c>
      <c r="C50" s="385" t="s">
        <v>1017</v>
      </c>
      <c r="D50" s="568" t="s">
        <v>1016</v>
      </c>
      <c r="E50" s="569">
        <f>75*0.25/3</f>
        <v>6.25</v>
      </c>
      <c r="F50" s="569">
        <f t="shared" ref="F50:F65" si="0">E50</f>
        <v>6.25</v>
      </c>
      <c r="G50" s="385" t="s">
        <v>940</v>
      </c>
    </row>
    <row r="51" spans="1:7" ht="14.25">
      <c r="A51" s="385" t="s">
        <v>921</v>
      </c>
      <c r="B51" s="385" t="s">
        <v>422</v>
      </c>
      <c r="C51" s="385" t="s">
        <v>1018</v>
      </c>
      <c r="D51" s="568" t="s">
        <v>1016</v>
      </c>
      <c r="E51" s="569">
        <f>75*0.1/3</f>
        <v>2.5</v>
      </c>
      <c r="F51" s="569">
        <f t="shared" si="0"/>
        <v>2.5</v>
      </c>
      <c r="G51" s="385" t="s">
        <v>940</v>
      </c>
    </row>
    <row r="52" spans="1:7" ht="14.25">
      <c r="A52" s="385" t="s">
        <v>921</v>
      </c>
      <c r="B52" s="385" t="s">
        <v>1019</v>
      </c>
      <c r="C52" s="385" t="s">
        <v>1020</v>
      </c>
      <c r="D52" s="568" t="s">
        <v>1016</v>
      </c>
      <c r="E52" s="569">
        <f>66/3</f>
        <v>22</v>
      </c>
      <c r="F52" s="569">
        <f t="shared" si="0"/>
        <v>22</v>
      </c>
      <c r="G52" s="385" t="s">
        <v>940</v>
      </c>
    </row>
    <row r="53" spans="1:7" ht="14.25">
      <c r="A53" s="385" t="s">
        <v>921</v>
      </c>
      <c r="B53" s="385" t="s">
        <v>422</v>
      </c>
      <c r="C53" s="385" t="s">
        <v>1021</v>
      </c>
      <c r="D53" s="568" t="s">
        <v>1016</v>
      </c>
      <c r="E53" s="569">
        <f>66*0.25/3</f>
        <v>5.5</v>
      </c>
      <c r="F53" s="569">
        <f t="shared" si="0"/>
        <v>5.5</v>
      </c>
      <c r="G53" s="385" t="s">
        <v>940</v>
      </c>
    </row>
    <row r="54" spans="1:7" ht="14.25">
      <c r="A54" s="385" t="s">
        <v>921</v>
      </c>
      <c r="B54" s="385" t="s">
        <v>422</v>
      </c>
      <c r="C54" s="385" t="s">
        <v>1022</v>
      </c>
      <c r="D54" s="568" t="s">
        <v>1016</v>
      </c>
      <c r="E54" s="569">
        <f>66*0.1/3</f>
        <v>2.2000000000000002</v>
      </c>
      <c r="F54" s="569">
        <f t="shared" si="0"/>
        <v>2.2000000000000002</v>
      </c>
      <c r="G54" s="385" t="s">
        <v>940</v>
      </c>
    </row>
    <row r="55" spans="1:7" ht="14.25">
      <c r="A55" s="385" t="s">
        <v>921</v>
      </c>
      <c r="B55" s="385" t="s">
        <v>422</v>
      </c>
      <c r="C55" s="385" t="s">
        <v>1023</v>
      </c>
      <c r="D55" s="568" t="s">
        <v>1016</v>
      </c>
      <c r="E55" s="569">
        <f>59/3</f>
        <v>19.666666666666668</v>
      </c>
      <c r="F55" s="569">
        <f t="shared" si="0"/>
        <v>19.666666666666668</v>
      </c>
      <c r="G55" s="385" t="s">
        <v>940</v>
      </c>
    </row>
    <row r="56" spans="1:7" ht="14.25">
      <c r="A56" s="385" t="s">
        <v>921</v>
      </c>
      <c r="B56" s="385" t="s">
        <v>422</v>
      </c>
      <c r="C56" s="385" t="s">
        <v>1024</v>
      </c>
      <c r="D56" s="568" t="s">
        <v>1016</v>
      </c>
      <c r="E56" s="569">
        <f>59*0.25/3</f>
        <v>4.916666666666667</v>
      </c>
      <c r="F56" s="569">
        <f t="shared" si="0"/>
        <v>4.916666666666667</v>
      </c>
      <c r="G56" s="385" t="s">
        <v>940</v>
      </c>
    </row>
    <row r="57" spans="1:7" ht="14.25">
      <c r="A57" s="385" t="s">
        <v>921</v>
      </c>
      <c r="B57" s="385" t="s">
        <v>422</v>
      </c>
      <c r="C57" s="385" t="s">
        <v>1025</v>
      </c>
      <c r="D57" s="568" t="s">
        <v>1016</v>
      </c>
      <c r="E57" s="570">
        <f>59*0.1/3</f>
        <v>1.9666666666666668</v>
      </c>
      <c r="F57" s="569">
        <f t="shared" si="0"/>
        <v>1.9666666666666668</v>
      </c>
      <c r="G57" s="385" t="s">
        <v>940</v>
      </c>
    </row>
    <row r="58" spans="1:7" ht="14.25">
      <c r="A58" s="385" t="s">
        <v>921</v>
      </c>
      <c r="B58" s="385" t="s">
        <v>422</v>
      </c>
      <c r="C58" s="385" t="s">
        <v>1026</v>
      </c>
      <c r="D58" s="568" t="s">
        <v>1016</v>
      </c>
      <c r="E58" s="568">
        <f>48/3</f>
        <v>16</v>
      </c>
      <c r="F58" s="569">
        <f t="shared" si="0"/>
        <v>16</v>
      </c>
      <c r="G58" s="385" t="s">
        <v>940</v>
      </c>
    </row>
    <row r="59" spans="1:7" ht="14.25">
      <c r="A59" s="385" t="s">
        <v>921</v>
      </c>
      <c r="B59" s="385" t="s">
        <v>422</v>
      </c>
      <c r="C59" s="385" t="s">
        <v>1027</v>
      </c>
      <c r="D59" s="568" t="s">
        <v>1016</v>
      </c>
      <c r="E59" s="569">
        <f>48*0.25/3</f>
        <v>4</v>
      </c>
      <c r="F59" s="569">
        <f t="shared" si="0"/>
        <v>4</v>
      </c>
      <c r="G59" s="385" t="s">
        <v>940</v>
      </c>
    </row>
    <row r="60" spans="1:7" ht="14.25">
      <c r="A60" s="385" t="s">
        <v>921</v>
      </c>
      <c r="B60" s="385" t="s">
        <v>422</v>
      </c>
      <c r="C60" s="385" t="s">
        <v>1028</v>
      </c>
      <c r="D60" s="568" t="s">
        <v>1016</v>
      </c>
      <c r="E60" s="569">
        <f>48*0.1/3</f>
        <v>1.6000000000000003</v>
      </c>
      <c r="F60" s="569">
        <f t="shared" si="0"/>
        <v>1.6000000000000003</v>
      </c>
      <c r="G60" s="385" t="s">
        <v>940</v>
      </c>
    </row>
    <row r="61" spans="1:7" ht="14.25">
      <c r="A61" s="385" t="s">
        <v>921</v>
      </c>
      <c r="B61" s="385" t="s">
        <v>422</v>
      </c>
      <c r="C61" s="385" t="s">
        <v>1029</v>
      </c>
      <c r="D61" s="568" t="s">
        <v>1016</v>
      </c>
      <c r="E61" s="569">
        <f>29/3</f>
        <v>9.6666666666666661</v>
      </c>
      <c r="F61" s="569">
        <f t="shared" si="0"/>
        <v>9.6666666666666661</v>
      </c>
      <c r="G61" s="385" t="s">
        <v>940</v>
      </c>
    </row>
    <row r="62" spans="1:7" ht="14.25">
      <c r="A62" s="385" t="s">
        <v>921</v>
      </c>
      <c r="B62" s="385" t="s">
        <v>422</v>
      </c>
      <c r="C62" s="385" t="s">
        <v>1030</v>
      </c>
      <c r="D62" s="568" t="s">
        <v>1016</v>
      </c>
      <c r="E62" s="569">
        <f>29*0.25/3</f>
        <v>2.4166666666666665</v>
      </c>
      <c r="F62" s="569">
        <f t="shared" si="0"/>
        <v>2.4166666666666665</v>
      </c>
      <c r="G62" s="385" t="s">
        <v>940</v>
      </c>
    </row>
    <row r="63" spans="1:7" ht="14.25">
      <c r="A63" s="385" t="s">
        <v>921</v>
      </c>
      <c r="B63" s="385" t="s">
        <v>422</v>
      </c>
      <c r="C63" s="385" t="s">
        <v>1031</v>
      </c>
      <c r="D63" s="568" t="s">
        <v>1016</v>
      </c>
      <c r="E63" s="569">
        <f>29*0.1/3</f>
        <v>0.96666666666666679</v>
      </c>
      <c r="F63" s="569">
        <f t="shared" si="0"/>
        <v>0.96666666666666679</v>
      </c>
      <c r="G63" s="385" t="s">
        <v>940</v>
      </c>
    </row>
    <row r="64" spans="1:7" ht="14.25">
      <c r="A64" s="385" t="s">
        <v>921</v>
      </c>
      <c r="B64" s="385" t="s">
        <v>422</v>
      </c>
      <c r="C64" s="385" t="s">
        <v>1032</v>
      </c>
      <c r="D64" s="568" t="s">
        <v>1016</v>
      </c>
      <c r="E64" s="569">
        <f>23/3*2</f>
        <v>15.333333333333334</v>
      </c>
      <c r="F64" s="569">
        <f t="shared" si="0"/>
        <v>15.333333333333334</v>
      </c>
      <c r="G64" s="385" t="s">
        <v>940</v>
      </c>
    </row>
    <row r="65" spans="1:7" ht="14.25">
      <c r="A65" s="385" t="s">
        <v>921</v>
      </c>
      <c r="B65" s="385" t="s">
        <v>422</v>
      </c>
      <c r="C65" s="385" t="s">
        <v>1033</v>
      </c>
      <c r="D65" s="568" t="s">
        <v>1016</v>
      </c>
      <c r="E65" s="568">
        <f>24*3/3</f>
        <v>24</v>
      </c>
      <c r="F65" s="569">
        <f t="shared" si="0"/>
        <v>24</v>
      </c>
      <c r="G65" s="385" t="s">
        <v>940</v>
      </c>
    </row>
    <row r="66" spans="1:7" ht="14.25">
      <c r="A66" s="385" t="s">
        <v>1039</v>
      </c>
      <c r="B66" s="385" t="s">
        <v>422</v>
      </c>
      <c r="C66" s="385" t="s">
        <v>1146</v>
      </c>
      <c r="D66" s="568" t="s">
        <v>1147</v>
      </c>
      <c r="E66" s="571" t="s">
        <v>1148</v>
      </c>
      <c r="F66" s="569">
        <v>19.670000000000002</v>
      </c>
      <c r="G66" s="385" t="s">
        <v>1039</v>
      </c>
    </row>
    <row r="67" spans="1:7" ht="14.25">
      <c r="A67" s="385" t="s">
        <v>1039</v>
      </c>
      <c r="B67" s="385" t="s">
        <v>422</v>
      </c>
      <c r="C67" s="385" t="s">
        <v>1149</v>
      </c>
      <c r="D67" s="568" t="s">
        <v>1147</v>
      </c>
      <c r="E67" s="571" t="s">
        <v>1148</v>
      </c>
      <c r="F67" s="569">
        <v>19.670000000000002</v>
      </c>
      <c r="G67" s="385" t="s">
        <v>1039</v>
      </c>
    </row>
    <row r="68" spans="1:7" ht="14.25">
      <c r="A68" s="385" t="s">
        <v>1039</v>
      </c>
      <c r="B68" s="385" t="s">
        <v>422</v>
      </c>
      <c r="C68" s="385" t="s">
        <v>1150</v>
      </c>
      <c r="D68" s="568" t="s">
        <v>1147</v>
      </c>
      <c r="E68" s="571" t="s">
        <v>1151</v>
      </c>
      <c r="F68" s="569">
        <v>4.92</v>
      </c>
      <c r="G68" s="385" t="s">
        <v>1039</v>
      </c>
    </row>
    <row r="69" spans="1:7" ht="14.25">
      <c r="A69" s="385" t="s">
        <v>1039</v>
      </c>
      <c r="B69" s="385" t="s">
        <v>422</v>
      </c>
      <c r="C69" s="385" t="s">
        <v>1152</v>
      </c>
      <c r="D69" s="568" t="s">
        <v>1147</v>
      </c>
      <c r="E69" s="571" t="s">
        <v>1153</v>
      </c>
      <c r="F69" s="569">
        <v>1.97</v>
      </c>
      <c r="G69" s="385" t="s">
        <v>1039</v>
      </c>
    </row>
    <row r="70" spans="1:7" ht="14.25">
      <c r="A70" s="385" t="s">
        <v>1039</v>
      </c>
      <c r="B70" s="385" t="s">
        <v>422</v>
      </c>
      <c r="C70" s="385" t="s">
        <v>1154</v>
      </c>
      <c r="D70" s="568" t="s">
        <v>1147</v>
      </c>
      <c r="E70" s="571" t="s">
        <v>1155</v>
      </c>
      <c r="F70" s="569">
        <v>25</v>
      </c>
      <c r="G70" s="385" t="s">
        <v>1039</v>
      </c>
    </row>
    <row r="71" spans="1:7" ht="14.25">
      <c r="A71" s="385" t="s">
        <v>1039</v>
      </c>
      <c r="B71" s="385" t="s">
        <v>422</v>
      </c>
      <c r="C71" s="385" t="s">
        <v>1156</v>
      </c>
      <c r="D71" s="568" t="s">
        <v>1147</v>
      </c>
      <c r="E71" s="571" t="s">
        <v>1155</v>
      </c>
      <c r="F71" s="569">
        <v>25</v>
      </c>
      <c r="G71" s="385" t="s">
        <v>1039</v>
      </c>
    </row>
    <row r="72" spans="1:7" ht="14.25">
      <c r="A72" s="385" t="s">
        <v>1039</v>
      </c>
      <c r="B72" s="385" t="s">
        <v>422</v>
      </c>
      <c r="C72" s="385" t="s">
        <v>1157</v>
      </c>
      <c r="D72" s="568" t="s">
        <v>1147</v>
      </c>
      <c r="E72" s="571" t="s">
        <v>1158</v>
      </c>
      <c r="F72" s="569">
        <v>6.25</v>
      </c>
      <c r="G72" s="385" t="s">
        <v>1039</v>
      </c>
    </row>
    <row r="73" spans="1:7" ht="14.25">
      <c r="A73" s="385" t="s">
        <v>1039</v>
      </c>
      <c r="B73" s="385" t="s">
        <v>422</v>
      </c>
      <c r="C73" s="385" t="s">
        <v>1159</v>
      </c>
      <c r="D73" s="568" t="s">
        <v>1147</v>
      </c>
      <c r="E73" s="571" t="s">
        <v>1160</v>
      </c>
      <c r="F73" s="569">
        <v>2.5</v>
      </c>
      <c r="G73" s="385" t="s">
        <v>1039</v>
      </c>
    </row>
    <row r="74" spans="1:7" ht="14.25">
      <c r="A74" s="385" t="s">
        <v>1039</v>
      </c>
      <c r="B74" s="385" t="s">
        <v>422</v>
      </c>
      <c r="C74" s="385" t="s">
        <v>1161</v>
      </c>
      <c r="D74" s="568" t="s">
        <v>1147</v>
      </c>
      <c r="E74" s="571" t="s">
        <v>1155</v>
      </c>
      <c r="F74" s="569">
        <v>25</v>
      </c>
      <c r="G74" s="385" t="s">
        <v>1039</v>
      </c>
    </row>
    <row r="75" spans="1:7" ht="14.25">
      <c r="A75" s="385" t="s">
        <v>1039</v>
      </c>
      <c r="B75" s="385" t="s">
        <v>422</v>
      </c>
      <c r="C75" s="385" t="s">
        <v>1162</v>
      </c>
      <c r="D75" s="568" t="s">
        <v>1147</v>
      </c>
      <c r="E75" s="571" t="s">
        <v>1155</v>
      </c>
      <c r="F75" s="569">
        <v>25</v>
      </c>
      <c r="G75" s="385" t="s">
        <v>1039</v>
      </c>
    </row>
    <row r="76" spans="1:7" ht="14.25">
      <c r="A76" s="385" t="s">
        <v>1039</v>
      </c>
      <c r="B76" s="385" t="s">
        <v>422</v>
      </c>
      <c r="C76" s="385" t="s">
        <v>1163</v>
      </c>
      <c r="D76" s="568" t="s">
        <v>1147</v>
      </c>
      <c r="E76" s="571" t="s">
        <v>1164</v>
      </c>
      <c r="F76" s="569">
        <v>6.25</v>
      </c>
      <c r="G76" s="385" t="s">
        <v>1039</v>
      </c>
    </row>
    <row r="77" spans="1:7" ht="14.25">
      <c r="A77" s="385" t="s">
        <v>1039</v>
      </c>
      <c r="B77" s="385" t="s">
        <v>422</v>
      </c>
      <c r="C77" s="385" t="s">
        <v>1165</v>
      </c>
      <c r="D77" s="568" t="s">
        <v>1147</v>
      </c>
      <c r="E77" s="571" t="s">
        <v>1160</v>
      </c>
      <c r="F77" s="569">
        <v>2.5</v>
      </c>
      <c r="G77" s="385" t="s">
        <v>1039</v>
      </c>
    </row>
    <row r="78" spans="1:7" ht="14.25">
      <c r="A78" s="385" t="s">
        <v>1039</v>
      </c>
      <c r="B78" s="385" t="s">
        <v>422</v>
      </c>
      <c r="C78" s="385" t="s">
        <v>1166</v>
      </c>
      <c r="D78" s="568" t="s">
        <v>1147</v>
      </c>
      <c r="E78" s="571" t="s">
        <v>1167</v>
      </c>
      <c r="F78" s="569">
        <v>15.67</v>
      </c>
      <c r="G78" s="385" t="s">
        <v>1039</v>
      </c>
    </row>
    <row r="79" spans="1:7" ht="14.25">
      <c r="A79" s="385" t="s">
        <v>1039</v>
      </c>
      <c r="B79" s="385" t="s">
        <v>422</v>
      </c>
      <c r="C79" s="385" t="s">
        <v>1168</v>
      </c>
      <c r="D79" s="568" t="s">
        <v>1147</v>
      </c>
      <c r="E79" s="571" t="s">
        <v>1167</v>
      </c>
      <c r="F79" s="569">
        <v>15.67</v>
      </c>
      <c r="G79" s="385" t="s">
        <v>1039</v>
      </c>
    </row>
    <row r="80" spans="1:7" ht="14.25">
      <c r="A80" s="385" t="s">
        <v>1039</v>
      </c>
      <c r="B80" s="385" t="s">
        <v>422</v>
      </c>
      <c r="C80" s="385" t="s">
        <v>1169</v>
      </c>
      <c r="D80" s="568" t="s">
        <v>1147</v>
      </c>
      <c r="E80" s="571" t="s">
        <v>1170</v>
      </c>
      <c r="F80" s="569">
        <v>3.92</v>
      </c>
      <c r="G80" s="385" t="s">
        <v>1039</v>
      </c>
    </row>
    <row r="81" spans="1:7" ht="14.25">
      <c r="A81" s="385" t="s">
        <v>1039</v>
      </c>
      <c r="B81" s="385" t="s">
        <v>422</v>
      </c>
      <c r="C81" s="385" t="s">
        <v>1171</v>
      </c>
      <c r="D81" s="568" t="s">
        <v>1147</v>
      </c>
      <c r="E81" s="571" t="s">
        <v>1172</v>
      </c>
      <c r="F81" s="569">
        <v>1.57</v>
      </c>
      <c r="G81" s="385" t="s">
        <v>1039</v>
      </c>
    </row>
    <row r="82" spans="1:7" ht="14.25">
      <c r="A82" s="385" t="s">
        <v>1039</v>
      </c>
      <c r="B82" s="385" t="s">
        <v>422</v>
      </c>
      <c r="C82" s="385" t="s">
        <v>1173</v>
      </c>
      <c r="D82" s="568" t="s">
        <v>1174</v>
      </c>
      <c r="E82" s="571" t="s">
        <v>1175</v>
      </c>
      <c r="F82" s="569">
        <v>12</v>
      </c>
      <c r="G82" s="385" t="s">
        <v>1039</v>
      </c>
    </row>
    <row r="83" spans="1:7" ht="14.25">
      <c r="A83" s="385" t="s">
        <v>1039</v>
      </c>
      <c r="B83" s="385" t="s">
        <v>422</v>
      </c>
      <c r="C83" s="385" t="s">
        <v>1176</v>
      </c>
      <c r="D83" s="568" t="s">
        <v>1174</v>
      </c>
      <c r="E83" s="571" t="s">
        <v>1177</v>
      </c>
      <c r="F83" s="569">
        <v>20</v>
      </c>
      <c r="G83" s="385" t="s">
        <v>1039</v>
      </c>
    </row>
    <row r="84" spans="1:7" ht="14.25">
      <c r="A84" s="385" t="s">
        <v>1039</v>
      </c>
      <c r="B84" s="385" t="s">
        <v>422</v>
      </c>
      <c r="C84" s="385" t="s">
        <v>1178</v>
      </c>
      <c r="D84" s="568" t="s">
        <v>1174</v>
      </c>
      <c r="E84" s="571" t="s">
        <v>1179</v>
      </c>
      <c r="F84" s="569">
        <v>6</v>
      </c>
      <c r="G84" s="385" t="s">
        <v>1039</v>
      </c>
    </row>
    <row r="85" spans="1:7" ht="14.25">
      <c r="A85" s="385" t="s">
        <v>1039</v>
      </c>
      <c r="B85" s="385" t="s">
        <v>422</v>
      </c>
      <c r="C85" s="385" t="s">
        <v>1180</v>
      </c>
      <c r="D85" s="568" t="s">
        <v>1174</v>
      </c>
      <c r="E85" s="571" t="s">
        <v>1181</v>
      </c>
      <c r="F85" s="569">
        <v>2</v>
      </c>
      <c r="G85" s="385" t="s">
        <v>1039</v>
      </c>
    </row>
    <row r="86" spans="1:7" ht="14.25">
      <c r="A86" s="272" t="s">
        <v>1476</v>
      </c>
      <c r="B86" s="228" t="s">
        <v>422</v>
      </c>
      <c r="C86" s="228" t="s">
        <v>1534</v>
      </c>
      <c r="D86" s="229" t="s">
        <v>1147</v>
      </c>
      <c r="E86" s="275" t="s">
        <v>1535</v>
      </c>
      <c r="F86" s="405">
        <v>10</v>
      </c>
      <c r="G86" s="272" t="s">
        <v>1476</v>
      </c>
    </row>
    <row r="87" spans="1:7" ht="14.25">
      <c r="A87" s="272" t="s">
        <v>1476</v>
      </c>
      <c r="B87" s="228" t="s">
        <v>422</v>
      </c>
      <c r="C87" s="228" t="s">
        <v>1536</v>
      </c>
      <c r="D87" s="229" t="s">
        <v>1147</v>
      </c>
      <c r="E87" s="275" t="s">
        <v>1537</v>
      </c>
      <c r="F87" s="405">
        <v>27.33</v>
      </c>
      <c r="G87" s="272" t="s">
        <v>1476</v>
      </c>
    </row>
    <row r="88" spans="1:7" ht="14.25">
      <c r="A88" s="272" t="s">
        <v>1476</v>
      </c>
      <c r="B88" s="228" t="s">
        <v>422</v>
      </c>
      <c r="C88" s="228" t="s">
        <v>1538</v>
      </c>
      <c r="D88" s="229" t="s">
        <v>1147</v>
      </c>
      <c r="E88" s="275" t="s">
        <v>1537</v>
      </c>
      <c r="F88" s="405">
        <v>27.33</v>
      </c>
      <c r="G88" s="272" t="s">
        <v>1476</v>
      </c>
    </row>
    <row r="89" spans="1:7" ht="14.25">
      <c r="A89" s="272" t="s">
        <v>1476</v>
      </c>
      <c r="B89" s="228" t="s">
        <v>422</v>
      </c>
      <c r="C89" s="228" t="s">
        <v>1539</v>
      </c>
      <c r="D89" s="229" t="s">
        <v>1147</v>
      </c>
      <c r="E89" s="275" t="s">
        <v>1540</v>
      </c>
      <c r="F89" s="405">
        <v>6.83</v>
      </c>
      <c r="G89" s="272" t="s">
        <v>1476</v>
      </c>
    </row>
    <row r="90" spans="1:7" ht="14.25">
      <c r="A90" s="272" t="s">
        <v>1476</v>
      </c>
      <c r="B90" s="228" t="s">
        <v>422</v>
      </c>
      <c r="C90" s="228" t="s">
        <v>1541</v>
      </c>
      <c r="D90" s="229" t="s">
        <v>1147</v>
      </c>
      <c r="E90" s="275" t="s">
        <v>1542</v>
      </c>
      <c r="F90" s="405">
        <v>2.73</v>
      </c>
      <c r="G90" s="272" t="s">
        <v>1476</v>
      </c>
    </row>
    <row r="91" spans="1:7" ht="14.25">
      <c r="A91" s="272" t="s">
        <v>1476</v>
      </c>
      <c r="B91" s="228" t="s">
        <v>422</v>
      </c>
      <c r="C91" s="228" t="s">
        <v>1543</v>
      </c>
      <c r="D91" s="229" t="s">
        <v>1147</v>
      </c>
      <c r="E91" s="275" t="s">
        <v>1537</v>
      </c>
      <c r="F91" s="405">
        <v>27.33</v>
      </c>
      <c r="G91" s="272" t="s">
        <v>1476</v>
      </c>
    </row>
    <row r="92" spans="1:7" ht="14.25">
      <c r="A92" s="272" t="s">
        <v>1476</v>
      </c>
      <c r="B92" s="228" t="s">
        <v>422</v>
      </c>
      <c r="C92" s="228" t="s">
        <v>1544</v>
      </c>
      <c r="D92" s="229" t="s">
        <v>1147</v>
      </c>
      <c r="E92" s="275" t="s">
        <v>1537</v>
      </c>
      <c r="F92" s="405">
        <v>27.33</v>
      </c>
      <c r="G92" s="272" t="s">
        <v>1476</v>
      </c>
    </row>
    <row r="93" spans="1:7" ht="14.25">
      <c r="A93" s="272" t="s">
        <v>1476</v>
      </c>
      <c r="B93" s="228" t="s">
        <v>422</v>
      </c>
      <c r="C93" s="228" t="s">
        <v>1545</v>
      </c>
      <c r="D93" s="229" t="s">
        <v>1147</v>
      </c>
      <c r="E93" s="275" t="s">
        <v>1540</v>
      </c>
      <c r="F93" s="405">
        <v>6.83</v>
      </c>
      <c r="G93" s="272" t="s">
        <v>1476</v>
      </c>
    </row>
    <row r="94" spans="1:7" ht="14.25">
      <c r="A94" s="272" t="s">
        <v>1476</v>
      </c>
      <c r="B94" s="228" t="s">
        <v>422</v>
      </c>
      <c r="C94" s="228" t="s">
        <v>1546</v>
      </c>
      <c r="D94" s="229" t="s">
        <v>1147</v>
      </c>
      <c r="E94" s="275" t="s">
        <v>1542</v>
      </c>
      <c r="F94" s="405">
        <v>2.73</v>
      </c>
      <c r="G94" s="272" t="s">
        <v>1476</v>
      </c>
    </row>
    <row r="95" spans="1:7" ht="14.25">
      <c r="A95" s="272" t="s">
        <v>1476</v>
      </c>
      <c r="B95" s="228" t="s">
        <v>422</v>
      </c>
      <c r="C95" s="228" t="s">
        <v>1547</v>
      </c>
      <c r="D95" s="229" t="s">
        <v>1147</v>
      </c>
      <c r="E95" s="275" t="s">
        <v>1548</v>
      </c>
      <c r="F95" s="405">
        <v>25</v>
      </c>
      <c r="G95" s="272" t="s">
        <v>1476</v>
      </c>
    </row>
    <row r="96" spans="1:7" ht="14.25">
      <c r="A96" s="272" t="s">
        <v>1476</v>
      </c>
      <c r="B96" s="228" t="s">
        <v>422</v>
      </c>
      <c r="C96" s="228" t="s">
        <v>1549</v>
      </c>
      <c r="D96" s="229" t="s">
        <v>1147</v>
      </c>
      <c r="E96" s="275" t="s">
        <v>1548</v>
      </c>
      <c r="F96" s="405">
        <v>25</v>
      </c>
      <c r="G96" s="272" t="s">
        <v>1476</v>
      </c>
    </row>
    <row r="97" spans="1:7" ht="14.25">
      <c r="A97" s="272" t="s">
        <v>1476</v>
      </c>
      <c r="B97" s="228" t="s">
        <v>422</v>
      </c>
      <c r="C97" s="228" t="s">
        <v>1550</v>
      </c>
      <c r="D97" s="229" t="s">
        <v>1147</v>
      </c>
      <c r="E97" s="275" t="s">
        <v>1551</v>
      </c>
      <c r="F97" s="405">
        <v>6.25</v>
      </c>
      <c r="G97" s="272" t="s">
        <v>1476</v>
      </c>
    </row>
    <row r="98" spans="1:7" ht="14.25">
      <c r="A98" s="272" t="s">
        <v>1476</v>
      </c>
      <c r="B98" s="228" t="s">
        <v>422</v>
      </c>
      <c r="C98" s="228" t="s">
        <v>1552</v>
      </c>
      <c r="D98" s="229" t="s">
        <v>1147</v>
      </c>
      <c r="E98" s="275" t="s">
        <v>1553</v>
      </c>
      <c r="F98" s="405">
        <v>2.5</v>
      </c>
      <c r="G98" s="272" t="s">
        <v>1476</v>
      </c>
    </row>
    <row r="99" spans="1:7" ht="14.25">
      <c r="A99" s="272" t="s">
        <v>1476</v>
      </c>
      <c r="B99" s="228" t="s">
        <v>422</v>
      </c>
      <c r="C99" s="228" t="s">
        <v>1554</v>
      </c>
      <c r="D99" s="229" t="s">
        <v>1147</v>
      </c>
      <c r="E99" s="275" t="s">
        <v>1555</v>
      </c>
      <c r="F99" s="405">
        <v>22</v>
      </c>
      <c r="G99" s="272" t="s">
        <v>1476</v>
      </c>
    </row>
    <row r="100" spans="1:7" ht="14.25">
      <c r="A100" s="272" t="s">
        <v>1476</v>
      </c>
      <c r="B100" s="228" t="s">
        <v>422</v>
      </c>
      <c r="C100" s="228" t="s">
        <v>1556</v>
      </c>
      <c r="D100" s="229" t="s">
        <v>1147</v>
      </c>
      <c r="E100" s="275" t="s">
        <v>1555</v>
      </c>
      <c r="F100" s="405">
        <v>22</v>
      </c>
      <c r="G100" s="272" t="s">
        <v>1476</v>
      </c>
    </row>
    <row r="101" spans="1:7" ht="14.25">
      <c r="A101" s="272" t="s">
        <v>1476</v>
      </c>
      <c r="B101" s="228" t="s">
        <v>422</v>
      </c>
      <c r="C101" s="228" t="s">
        <v>1557</v>
      </c>
      <c r="D101" s="229" t="s">
        <v>1147</v>
      </c>
      <c r="E101" s="275" t="s">
        <v>1558</v>
      </c>
      <c r="F101" s="405">
        <v>5.5</v>
      </c>
      <c r="G101" s="272" t="s">
        <v>1476</v>
      </c>
    </row>
    <row r="102" spans="1:7" ht="14.25">
      <c r="A102" s="272" t="s">
        <v>1476</v>
      </c>
      <c r="B102" s="228" t="s">
        <v>422</v>
      </c>
      <c r="C102" s="228" t="s">
        <v>1559</v>
      </c>
      <c r="D102" s="229" t="s">
        <v>1147</v>
      </c>
      <c r="E102" s="275" t="s">
        <v>1560</v>
      </c>
      <c r="F102" s="405">
        <v>2.2000000000000002</v>
      </c>
      <c r="G102" s="272" t="s">
        <v>1476</v>
      </c>
    </row>
    <row r="103" spans="1:7" ht="14.25">
      <c r="A103" s="272" t="s">
        <v>1476</v>
      </c>
      <c r="B103" s="228" t="s">
        <v>422</v>
      </c>
      <c r="C103" s="228" t="s">
        <v>1561</v>
      </c>
      <c r="D103" s="229" t="s">
        <v>1147</v>
      </c>
      <c r="E103" s="275" t="s">
        <v>1562</v>
      </c>
      <c r="F103" s="405">
        <v>12</v>
      </c>
      <c r="G103" s="272" t="s">
        <v>1476</v>
      </c>
    </row>
    <row r="104" spans="1:7" ht="14.25">
      <c r="A104" s="272" t="s">
        <v>1476</v>
      </c>
      <c r="B104" s="228" t="s">
        <v>422</v>
      </c>
      <c r="C104" s="228" t="s">
        <v>1563</v>
      </c>
      <c r="D104" s="229" t="s">
        <v>1147</v>
      </c>
      <c r="E104" s="275" t="s">
        <v>1564</v>
      </c>
      <c r="F104" s="405">
        <v>20</v>
      </c>
      <c r="G104" s="272" t="s">
        <v>1476</v>
      </c>
    </row>
    <row r="105" spans="1:7" ht="14.25">
      <c r="A105" s="228" t="s">
        <v>1580</v>
      </c>
      <c r="B105" s="228" t="s">
        <v>422</v>
      </c>
      <c r="C105" s="228" t="s">
        <v>1639</v>
      </c>
      <c r="D105" s="275" t="s">
        <v>1016</v>
      </c>
      <c r="E105" s="275" t="s">
        <v>1640</v>
      </c>
      <c r="F105" s="444">
        <v>25</v>
      </c>
      <c r="G105" s="228" t="s">
        <v>1580</v>
      </c>
    </row>
    <row r="106" spans="1:7" ht="14.25">
      <c r="A106" s="228" t="s">
        <v>1580</v>
      </c>
      <c r="B106" s="228" t="s">
        <v>422</v>
      </c>
      <c r="C106" s="228" t="s">
        <v>1641</v>
      </c>
      <c r="D106" s="229" t="s">
        <v>1016</v>
      </c>
      <c r="E106" s="229" t="s">
        <v>1642</v>
      </c>
      <c r="F106" s="444">
        <v>27.33</v>
      </c>
      <c r="G106" s="228" t="s">
        <v>1580</v>
      </c>
    </row>
    <row r="107" spans="1:7" ht="14.25">
      <c r="A107" s="228" t="s">
        <v>1580</v>
      </c>
      <c r="B107" s="228" t="s">
        <v>422</v>
      </c>
      <c r="C107" s="228" t="s">
        <v>1643</v>
      </c>
      <c r="D107" s="275" t="s">
        <v>1016</v>
      </c>
      <c r="E107" s="275" t="s">
        <v>1644</v>
      </c>
      <c r="F107" s="444">
        <v>25</v>
      </c>
      <c r="G107" s="228" t="s">
        <v>1580</v>
      </c>
    </row>
    <row r="108" spans="1:7" ht="14.25">
      <c r="A108" s="228" t="s">
        <v>1580</v>
      </c>
      <c r="B108" s="228" t="s">
        <v>422</v>
      </c>
      <c r="C108" s="228" t="s">
        <v>1645</v>
      </c>
      <c r="D108" s="275" t="s">
        <v>1016</v>
      </c>
      <c r="E108" s="275" t="s">
        <v>1646</v>
      </c>
      <c r="F108" s="444">
        <v>15.66</v>
      </c>
      <c r="G108" s="228" t="s">
        <v>1580</v>
      </c>
    </row>
    <row r="109" spans="1:7" ht="14.25">
      <c r="A109" s="228" t="s">
        <v>1580</v>
      </c>
      <c r="B109" s="228" t="s">
        <v>422</v>
      </c>
      <c r="C109" s="228" t="s">
        <v>1647</v>
      </c>
      <c r="D109" s="275" t="s">
        <v>1016</v>
      </c>
      <c r="E109" s="229" t="s">
        <v>1642</v>
      </c>
      <c r="F109" s="444">
        <v>27.33</v>
      </c>
      <c r="G109" s="228" t="s">
        <v>1580</v>
      </c>
    </row>
    <row r="110" spans="1:7" ht="14.25">
      <c r="A110" s="228" t="s">
        <v>1580</v>
      </c>
      <c r="B110" s="228" t="s">
        <v>422</v>
      </c>
      <c r="C110" s="228" t="s">
        <v>1648</v>
      </c>
      <c r="D110" s="275" t="s">
        <v>1016</v>
      </c>
      <c r="E110" s="275" t="s">
        <v>1644</v>
      </c>
      <c r="F110" s="444">
        <v>25</v>
      </c>
      <c r="G110" s="228" t="s">
        <v>1580</v>
      </c>
    </row>
    <row r="111" spans="1:7" ht="14.25">
      <c r="A111" s="228" t="s">
        <v>1580</v>
      </c>
      <c r="B111" s="228" t="s">
        <v>422</v>
      </c>
      <c r="C111" s="228" t="s">
        <v>1649</v>
      </c>
      <c r="D111" s="275" t="s">
        <v>1016</v>
      </c>
      <c r="E111" s="275" t="s">
        <v>1640</v>
      </c>
      <c r="F111" s="444">
        <v>25</v>
      </c>
      <c r="G111" s="228" t="s">
        <v>1580</v>
      </c>
    </row>
    <row r="112" spans="1:7" ht="14.25">
      <c r="A112" s="228" t="s">
        <v>1580</v>
      </c>
      <c r="B112" s="228" t="s">
        <v>422</v>
      </c>
      <c r="C112" s="228" t="s">
        <v>1650</v>
      </c>
      <c r="D112" s="229" t="s">
        <v>1016</v>
      </c>
      <c r="E112" s="229" t="s">
        <v>1646</v>
      </c>
      <c r="F112" s="444">
        <v>15.66</v>
      </c>
      <c r="G112" s="228" t="s">
        <v>1580</v>
      </c>
    </row>
    <row r="113" spans="1:7" ht="14.25">
      <c r="A113" s="228" t="s">
        <v>1580</v>
      </c>
      <c r="B113" s="228" t="s">
        <v>422</v>
      </c>
      <c r="C113" s="228" t="s">
        <v>1651</v>
      </c>
      <c r="D113" s="229" t="s">
        <v>1016</v>
      </c>
      <c r="E113" s="229" t="s">
        <v>1652</v>
      </c>
      <c r="F113" s="444">
        <v>6.83</v>
      </c>
      <c r="G113" s="228" t="s">
        <v>1580</v>
      </c>
    </row>
    <row r="114" spans="1:7" ht="14.25">
      <c r="A114" s="228" t="s">
        <v>1580</v>
      </c>
      <c r="B114" s="228" t="s">
        <v>422</v>
      </c>
      <c r="C114" s="228" t="s">
        <v>1653</v>
      </c>
      <c r="D114" s="229" t="s">
        <v>1016</v>
      </c>
      <c r="E114" s="229" t="s">
        <v>1654</v>
      </c>
      <c r="F114" s="444">
        <v>6.25</v>
      </c>
      <c r="G114" s="228" t="s">
        <v>1580</v>
      </c>
    </row>
    <row r="115" spans="1:7" ht="14.25">
      <c r="A115" s="228" t="s">
        <v>1580</v>
      </c>
      <c r="B115" s="228" t="s">
        <v>422</v>
      </c>
      <c r="C115" s="228" t="s">
        <v>1655</v>
      </c>
      <c r="D115" s="229" t="s">
        <v>1016</v>
      </c>
      <c r="E115" s="229" t="s">
        <v>1654</v>
      </c>
      <c r="F115" s="444">
        <v>6.25</v>
      </c>
      <c r="G115" s="228" t="s">
        <v>1580</v>
      </c>
    </row>
    <row r="116" spans="1:7" ht="14.25">
      <c r="A116" s="228" t="s">
        <v>1580</v>
      </c>
      <c r="B116" s="228" t="s">
        <v>422</v>
      </c>
      <c r="C116" s="228" t="s">
        <v>1656</v>
      </c>
      <c r="D116" s="229" t="s">
        <v>1016</v>
      </c>
      <c r="E116" s="229" t="s">
        <v>1657</v>
      </c>
      <c r="F116" s="444">
        <v>1.58</v>
      </c>
      <c r="G116" s="228" t="s">
        <v>1580</v>
      </c>
    </row>
    <row r="117" spans="1:7" ht="14.25">
      <c r="A117" s="228" t="s">
        <v>1580</v>
      </c>
      <c r="B117" s="228" t="s">
        <v>422</v>
      </c>
      <c r="C117" s="228" t="s">
        <v>1658</v>
      </c>
      <c r="D117" s="229" t="s">
        <v>1016</v>
      </c>
      <c r="E117" s="229" t="s">
        <v>1659</v>
      </c>
      <c r="F117" s="444">
        <v>2.37</v>
      </c>
      <c r="G117" s="228" t="s">
        <v>1580</v>
      </c>
    </row>
    <row r="118" spans="1:7" ht="14.25">
      <c r="A118" s="228" t="s">
        <v>1580</v>
      </c>
      <c r="B118" s="228" t="s">
        <v>422</v>
      </c>
      <c r="C118" s="228" t="s">
        <v>1660</v>
      </c>
      <c r="D118" s="229" t="s">
        <v>1016</v>
      </c>
      <c r="E118" s="229" t="s">
        <v>1661</v>
      </c>
      <c r="F118" s="444">
        <v>2.5</v>
      </c>
      <c r="G118" s="228" t="s">
        <v>1580</v>
      </c>
    </row>
    <row r="119" spans="1:7" ht="14.25">
      <c r="A119" s="228" t="s">
        <v>1580</v>
      </c>
      <c r="B119" s="228" t="s">
        <v>422</v>
      </c>
      <c r="C119" s="228" t="s">
        <v>1662</v>
      </c>
      <c r="D119" s="229" t="s">
        <v>1016</v>
      </c>
      <c r="E119" s="229" t="s">
        <v>1663</v>
      </c>
      <c r="F119" s="444">
        <v>3.5</v>
      </c>
      <c r="G119" s="228" t="s">
        <v>1580</v>
      </c>
    </row>
    <row r="120" spans="1:7" ht="14.25">
      <c r="A120" s="228" t="s">
        <v>1580</v>
      </c>
      <c r="B120" s="228" t="s">
        <v>422</v>
      </c>
      <c r="C120" s="228" t="s">
        <v>1664</v>
      </c>
      <c r="D120" s="229" t="s">
        <v>1016</v>
      </c>
      <c r="E120" s="229" t="s">
        <v>1665</v>
      </c>
      <c r="F120" s="444">
        <v>1.58</v>
      </c>
      <c r="G120" s="228" t="s">
        <v>1580</v>
      </c>
    </row>
    <row r="121" spans="1:7" ht="14.25">
      <c r="A121" s="228" t="s">
        <v>1580</v>
      </c>
      <c r="B121" s="228" t="s">
        <v>422</v>
      </c>
      <c r="C121" s="228" t="s">
        <v>1666</v>
      </c>
      <c r="D121" s="229" t="s">
        <v>1016</v>
      </c>
      <c r="E121" s="229" t="s">
        <v>1667</v>
      </c>
      <c r="F121" s="444">
        <v>19</v>
      </c>
      <c r="G121" s="228" t="s">
        <v>1580</v>
      </c>
    </row>
    <row r="122" spans="1:7" ht="14.25">
      <c r="A122" s="228" t="s">
        <v>1683</v>
      </c>
      <c r="B122" s="228" t="s">
        <v>422</v>
      </c>
      <c r="C122" s="228" t="s">
        <v>1781</v>
      </c>
      <c r="D122" s="229" t="s">
        <v>1147</v>
      </c>
      <c r="E122" s="229" t="s">
        <v>1782</v>
      </c>
      <c r="F122" s="444">
        <v>25</v>
      </c>
      <c r="G122" s="228" t="s">
        <v>1683</v>
      </c>
    </row>
    <row r="123" spans="1:7" ht="14.25">
      <c r="A123" s="228" t="s">
        <v>1683</v>
      </c>
      <c r="B123" s="228" t="s">
        <v>422</v>
      </c>
      <c r="C123" s="228" t="s">
        <v>1783</v>
      </c>
      <c r="D123" s="229" t="s">
        <v>1147</v>
      </c>
      <c r="E123" s="229" t="s">
        <v>1782</v>
      </c>
      <c r="F123" s="444">
        <v>25</v>
      </c>
      <c r="G123" s="228" t="s">
        <v>1683</v>
      </c>
    </row>
    <row r="124" spans="1:7" ht="14.25">
      <c r="A124" s="228" t="s">
        <v>1683</v>
      </c>
      <c r="B124" s="228" t="s">
        <v>422</v>
      </c>
      <c r="C124" s="228" t="s">
        <v>1784</v>
      </c>
      <c r="D124" s="229" t="s">
        <v>1147</v>
      </c>
      <c r="E124" s="229" t="s">
        <v>1785</v>
      </c>
      <c r="F124" s="444">
        <v>11.33</v>
      </c>
      <c r="G124" s="228" t="s">
        <v>1683</v>
      </c>
    </row>
    <row r="125" spans="1:7" ht="14.25">
      <c r="A125" s="228" t="s">
        <v>1683</v>
      </c>
      <c r="B125" s="228" t="s">
        <v>422</v>
      </c>
      <c r="C125" s="228" t="s">
        <v>1786</v>
      </c>
      <c r="D125" s="229" t="s">
        <v>1147</v>
      </c>
      <c r="E125" s="229" t="s">
        <v>1787</v>
      </c>
      <c r="F125" s="444">
        <v>15.66</v>
      </c>
      <c r="G125" s="228" t="s">
        <v>1683</v>
      </c>
    </row>
    <row r="126" spans="1:7" ht="14.25">
      <c r="A126" s="228"/>
      <c r="B126" s="228"/>
      <c r="C126" s="572" t="s">
        <v>1788</v>
      </c>
      <c r="D126" s="573" t="s">
        <v>1147</v>
      </c>
      <c r="E126" s="573" t="s">
        <v>1789</v>
      </c>
      <c r="F126" s="574">
        <v>6.25</v>
      </c>
      <c r="G126" s="228" t="s">
        <v>1683</v>
      </c>
    </row>
    <row r="127" spans="1:7" ht="14.25">
      <c r="A127" s="228"/>
      <c r="B127" s="228"/>
      <c r="C127" s="572" t="s">
        <v>1790</v>
      </c>
      <c r="D127" s="573" t="s">
        <v>1147</v>
      </c>
      <c r="E127" s="573" t="s">
        <v>1789</v>
      </c>
      <c r="F127" s="574">
        <v>6.25</v>
      </c>
      <c r="G127" s="228" t="s">
        <v>1683</v>
      </c>
    </row>
    <row r="128" spans="1:7" ht="14.25">
      <c r="A128" s="228"/>
      <c r="B128" s="228"/>
      <c r="C128" s="572" t="s">
        <v>1791</v>
      </c>
      <c r="D128" s="573" t="s">
        <v>1147</v>
      </c>
      <c r="E128" s="573" t="s">
        <v>1792</v>
      </c>
      <c r="F128" s="574">
        <v>2.83</v>
      </c>
      <c r="G128" s="228" t="s">
        <v>1683</v>
      </c>
    </row>
    <row r="129" spans="1:7" ht="14.25">
      <c r="A129" s="228"/>
      <c r="B129" s="228"/>
      <c r="C129" s="572" t="s">
        <v>1793</v>
      </c>
      <c r="D129" s="573" t="s">
        <v>1147</v>
      </c>
      <c r="E129" s="573" t="s">
        <v>1794</v>
      </c>
      <c r="F129" s="574">
        <v>3.91</v>
      </c>
      <c r="G129" s="228" t="s">
        <v>1683</v>
      </c>
    </row>
    <row r="130" spans="1:7" ht="14.25">
      <c r="A130" s="228"/>
      <c r="B130" s="228"/>
      <c r="C130" s="572" t="s">
        <v>1795</v>
      </c>
      <c r="D130" s="573" t="s">
        <v>1147</v>
      </c>
      <c r="E130" s="573" t="s">
        <v>1796</v>
      </c>
      <c r="F130" s="574">
        <v>2.5</v>
      </c>
      <c r="G130" s="228" t="s">
        <v>1683</v>
      </c>
    </row>
    <row r="131" spans="1:7" ht="14.25">
      <c r="A131" s="228"/>
      <c r="B131" s="228"/>
      <c r="C131" s="572" t="s">
        <v>1797</v>
      </c>
      <c r="D131" s="573" t="s">
        <v>1147</v>
      </c>
      <c r="E131" s="573" t="s">
        <v>1796</v>
      </c>
      <c r="F131" s="574">
        <v>2.5</v>
      </c>
      <c r="G131" s="228" t="s">
        <v>1683</v>
      </c>
    </row>
    <row r="132" spans="1:7" ht="14.25">
      <c r="A132" s="228"/>
      <c r="B132" s="228"/>
      <c r="C132" s="572" t="s">
        <v>1798</v>
      </c>
      <c r="D132" s="573" t="s">
        <v>1147</v>
      </c>
      <c r="E132" s="573" t="s">
        <v>1799</v>
      </c>
      <c r="F132" s="574">
        <v>1.1299999999999999</v>
      </c>
      <c r="G132" s="228" t="s">
        <v>1683</v>
      </c>
    </row>
    <row r="133" spans="1:7" ht="14.25">
      <c r="A133" s="228"/>
      <c r="B133" s="228"/>
      <c r="C133" s="572" t="s">
        <v>1800</v>
      </c>
      <c r="D133" s="573" t="s">
        <v>1147</v>
      </c>
      <c r="E133" s="573" t="s">
        <v>1801</v>
      </c>
      <c r="F133" s="574">
        <v>1.56</v>
      </c>
      <c r="G133" s="228" t="s">
        <v>1683</v>
      </c>
    </row>
    <row r="134" spans="1:7" ht="14.25">
      <c r="A134" s="228" t="s">
        <v>1683</v>
      </c>
      <c r="B134" s="228" t="s">
        <v>422</v>
      </c>
      <c r="C134" s="228" t="s">
        <v>1802</v>
      </c>
      <c r="D134" s="229" t="s">
        <v>833</v>
      </c>
      <c r="E134" s="229" t="s">
        <v>1803</v>
      </c>
      <c r="F134" s="444">
        <v>12</v>
      </c>
      <c r="G134" s="228" t="s">
        <v>1683</v>
      </c>
    </row>
    <row r="135" spans="1:7" ht="14.25">
      <c r="A135" s="228" t="s">
        <v>1683</v>
      </c>
      <c r="B135" s="228" t="s">
        <v>422</v>
      </c>
      <c r="C135" s="228" t="s">
        <v>1804</v>
      </c>
      <c r="D135" s="229" t="s">
        <v>833</v>
      </c>
      <c r="E135" s="229" t="s">
        <v>1805</v>
      </c>
      <c r="F135" s="444">
        <v>20</v>
      </c>
      <c r="G135" s="228" t="s">
        <v>1683</v>
      </c>
    </row>
    <row r="136" spans="1:7" ht="14.25">
      <c r="A136" s="228" t="s">
        <v>1819</v>
      </c>
      <c r="B136" s="228" t="s">
        <v>422</v>
      </c>
      <c r="C136" s="228" t="s">
        <v>1889</v>
      </c>
      <c r="D136" s="229" t="s">
        <v>1890</v>
      </c>
      <c r="E136" s="229" t="s">
        <v>1891</v>
      </c>
      <c r="F136" s="444">
        <f>19/3*2</f>
        <v>12.666666666666666</v>
      </c>
      <c r="G136" s="228" t="s">
        <v>1819</v>
      </c>
    </row>
    <row r="137" spans="1:7" ht="14.25">
      <c r="A137" s="228" t="s">
        <v>1819</v>
      </c>
      <c r="B137" s="228" t="s">
        <v>422</v>
      </c>
      <c r="C137" s="228" t="s">
        <v>1892</v>
      </c>
      <c r="D137" s="229" t="s">
        <v>833</v>
      </c>
      <c r="E137" s="229" t="s">
        <v>1893</v>
      </c>
      <c r="F137" s="444">
        <f>19/3*3</f>
        <v>19</v>
      </c>
      <c r="G137" s="228" t="s">
        <v>1819</v>
      </c>
    </row>
    <row r="138" spans="1:7" ht="14.25">
      <c r="A138" s="228" t="s">
        <v>1819</v>
      </c>
      <c r="B138" s="228" t="s">
        <v>422</v>
      </c>
      <c r="C138" s="228" t="s">
        <v>1894</v>
      </c>
      <c r="D138" s="229" t="s">
        <v>1147</v>
      </c>
      <c r="E138" s="229" t="s">
        <v>1895</v>
      </c>
      <c r="F138" s="444">
        <f>30/3</f>
        <v>10</v>
      </c>
      <c r="G138" s="228" t="s">
        <v>1819</v>
      </c>
    </row>
    <row r="139" spans="1:7" ht="14.25">
      <c r="A139" s="228" t="s">
        <v>1819</v>
      </c>
      <c r="B139" s="228" t="s">
        <v>422</v>
      </c>
      <c r="C139" s="228" t="s">
        <v>1896</v>
      </c>
      <c r="D139" s="229" t="s">
        <v>1147</v>
      </c>
      <c r="E139" s="229" t="s">
        <v>1895</v>
      </c>
      <c r="F139" s="444">
        <f>30/3</f>
        <v>10</v>
      </c>
      <c r="G139" s="228" t="s">
        <v>1819</v>
      </c>
    </row>
    <row r="140" spans="1:7" ht="14.25">
      <c r="A140" s="228" t="s">
        <v>1819</v>
      </c>
      <c r="B140" s="228" t="s">
        <v>422</v>
      </c>
      <c r="C140" s="228" t="s">
        <v>1897</v>
      </c>
      <c r="D140" s="229" t="s">
        <v>1147</v>
      </c>
      <c r="E140" s="229" t="s">
        <v>1898</v>
      </c>
      <c r="F140" s="444">
        <f>30/3*25%</f>
        <v>2.5</v>
      </c>
      <c r="G140" s="228" t="s">
        <v>1819</v>
      </c>
    </row>
    <row r="141" spans="1:7" ht="14.25">
      <c r="A141" s="228" t="s">
        <v>1819</v>
      </c>
      <c r="B141" s="228" t="s">
        <v>422</v>
      </c>
      <c r="C141" s="228" t="s">
        <v>1899</v>
      </c>
      <c r="D141" s="229" t="s">
        <v>1147</v>
      </c>
      <c r="E141" s="229" t="s">
        <v>1900</v>
      </c>
      <c r="F141" s="444">
        <f>30/3*10%</f>
        <v>1</v>
      </c>
      <c r="G141" s="228" t="s">
        <v>1819</v>
      </c>
    </row>
    <row r="142" spans="1:7" ht="14.25">
      <c r="A142" s="228" t="s">
        <v>1819</v>
      </c>
      <c r="B142" s="228" t="s">
        <v>422</v>
      </c>
      <c r="C142" s="228" t="s">
        <v>1901</v>
      </c>
      <c r="D142" s="229" t="s">
        <v>1147</v>
      </c>
      <c r="E142" s="229" t="s">
        <v>1902</v>
      </c>
      <c r="F142" s="444">
        <v>25</v>
      </c>
      <c r="G142" s="228" t="s">
        <v>1819</v>
      </c>
    </row>
    <row r="143" spans="1:7" ht="14.25">
      <c r="A143" s="228" t="s">
        <v>1819</v>
      </c>
      <c r="B143" s="228" t="s">
        <v>422</v>
      </c>
      <c r="C143" s="228" t="s">
        <v>1903</v>
      </c>
      <c r="D143" s="229" t="s">
        <v>1147</v>
      </c>
      <c r="E143" s="229" t="s">
        <v>1902</v>
      </c>
      <c r="F143" s="444">
        <v>25</v>
      </c>
      <c r="G143" s="228" t="s">
        <v>1819</v>
      </c>
    </row>
    <row r="144" spans="1:7" ht="14.25">
      <c r="A144" s="228" t="s">
        <v>1819</v>
      </c>
      <c r="B144" s="228" t="s">
        <v>422</v>
      </c>
      <c r="C144" s="228" t="s">
        <v>1904</v>
      </c>
      <c r="D144" s="229" t="s">
        <v>1147</v>
      </c>
      <c r="E144" s="229" t="s">
        <v>1905</v>
      </c>
      <c r="F144" s="444">
        <f>75/2*25%</f>
        <v>9.375</v>
      </c>
      <c r="G144" s="228" t="s">
        <v>1819</v>
      </c>
    </row>
    <row r="145" spans="1:7" ht="14.25">
      <c r="A145" s="228" t="s">
        <v>1819</v>
      </c>
      <c r="B145" s="228" t="s">
        <v>422</v>
      </c>
      <c r="C145" s="228" t="s">
        <v>1906</v>
      </c>
      <c r="D145" s="229" t="s">
        <v>1147</v>
      </c>
      <c r="E145" s="229" t="s">
        <v>1907</v>
      </c>
      <c r="F145" s="444">
        <f>75/3*10%</f>
        <v>2.5</v>
      </c>
      <c r="G145" s="228" t="s">
        <v>1819</v>
      </c>
    </row>
    <row r="146" spans="1:7" ht="14.25">
      <c r="A146" s="228" t="s">
        <v>1819</v>
      </c>
      <c r="B146" s="228" t="s">
        <v>422</v>
      </c>
      <c r="C146" s="228" t="s">
        <v>1908</v>
      </c>
      <c r="D146" s="229" t="s">
        <v>1147</v>
      </c>
      <c r="E146" s="229" t="s">
        <v>1902</v>
      </c>
      <c r="F146" s="444">
        <v>25</v>
      </c>
      <c r="G146" s="228" t="s">
        <v>1819</v>
      </c>
    </row>
    <row r="147" spans="1:7" ht="14.25">
      <c r="A147" s="228" t="s">
        <v>1819</v>
      </c>
      <c r="B147" s="228" t="s">
        <v>422</v>
      </c>
      <c r="C147" s="228" t="s">
        <v>1909</v>
      </c>
      <c r="D147" s="229" t="s">
        <v>1147</v>
      </c>
      <c r="E147" s="229" t="s">
        <v>1902</v>
      </c>
      <c r="F147" s="444">
        <v>25</v>
      </c>
      <c r="G147" s="228" t="s">
        <v>1819</v>
      </c>
    </row>
    <row r="148" spans="1:7" ht="14.25">
      <c r="A148" s="228" t="s">
        <v>1819</v>
      </c>
      <c r="B148" s="228" t="s">
        <v>422</v>
      </c>
      <c r="C148" s="228" t="s">
        <v>1910</v>
      </c>
      <c r="D148" s="229" t="s">
        <v>1147</v>
      </c>
      <c r="E148" s="229" t="s">
        <v>1905</v>
      </c>
      <c r="F148" s="444">
        <v>9.3800000000000008</v>
      </c>
      <c r="G148" s="228" t="s">
        <v>1819</v>
      </c>
    </row>
    <row r="149" spans="1:7" ht="14.25">
      <c r="A149" s="228" t="s">
        <v>1819</v>
      </c>
      <c r="B149" s="228" t="s">
        <v>422</v>
      </c>
      <c r="C149" s="228" t="s">
        <v>1911</v>
      </c>
      <c r="D149" s="229" t="s">
        <v>1147</v>
      </c>
      <c r="E149" s="229" t="s">
        <v>1907</v>
      </c>
      <c r="F149" s="444">
        <v>2.5</v>
      </c>
      <c r="G149" s="228" t="s">
        <v>1819</v>
      </c>
    </row>
    <row r="150" spans="1:7" ht="14.25">
      <c r="A150" s="228" t="s">
        <v>1819</v>
      </c>
      <c r="B150" s="228" t="s">
        <v>422</v>
      </c>
      <c r="C150" s="228" t="s">
        <v>1912</v>
      </c>
      <c r="D150" s="229" t="s">
        <v>1147</v>
      </c>
      <c r="E150" s="229" t="s">
        <v>1913</v>
      </c>
      <c r="F150" s="444">
        <f>36/3</f>
        <v>12</v>
      </c>
      <c r="G150" s="228" t="s">
        <v>1819</v>
      </c>
    </row>
    <row r="151" spans="1:7" ht="14.25">
      <c r="A151" s="228" t="s">
        <v>1819</v>
      </c>
      <c r="B151" s="228" t="s">
        <v>422</v>
      </c>
      <c r="C151" s="228" t="s">
        <v>1914</v>
      </c>
      <c r="D151" s="229" t="s">
        <v>1147</v>
      </c>
      <c r="E151" s="229" t="s">
        <v>1913</v>
      </c>
      <c r="F151" s="444">
        <f>36/3</f>
        <v>12</v>
      </c>
      <c r="G151" s="228" t="s">
        <v>1819</v>
      </c>
    </row>
    <row r="152" spans="1:7" ht="14.25">
      <c r="A152" s="228" t="s">
        <v>1819</v>
      </c>
      <c r="B152" s="228" t="s">
        <v>422</v>
      </c>
      <c r="C152" s="228" t="s">
        <v>1915</v>
      </c>
      <c r="D152" s="229" t="s">
        <v>1147</v>
      </c>
      <c r="E152" s="229" t="s">
        <v>1907</v>
      </c>
      <c r="F152" s="444">
        <f>36/3*25%</f>
        <v>3</v>
      </c>
      <c r="G152" s="228" t="s">
        <v>1819</v>
      </c>
    </row>
    <row r="153" spans="1:7" ht="14.25">
      <c r="A153" s="228" t="s">
        <v>1819</v>
      </c>
      <c r="B153" s="228" t="s">
        <v>422</v>
      </c>
      <c r="C153" s="228" t="s">
        <v>1916</v>
      </c>
      <c r="D153" s="229" t="s">
        <v>1147</v>
      </c>
      <c r="E153" s="229" t="s">
        <v>1917</v>
      </c>
      <c r="F153" s="444">
        <f>36/3*10%</f>
        <v>1.2000000000000002</v>
      </c>
      <c r="G153" s="228" t="s">
        <v>1819</v>
      </c>
    </row>
    <row r="154" spans="1:7" ht="14.25">
      <c r="A154" s="385" t="s">
        <v>1964</v>
      </c>
      <c r="B154" s="385" t="s">
        <v>422</v>
      </c>
      <c r="C154" s="385" t="s">
        <v>2000</v>
      </c>
      <c r="D154" s="575" t="s">
        <v>1016</v>
      </c>
      <c r="E154" s="575" t="s">
        <v>2001</v>
      </c>
      <c r="F154" s="569">
        <v>20.66</v>
      </c>
      <c r="G154" s="385" t="s">
        <v>1964</v>
      </c>
    </row>
    <row r="155" spans="1:7" ht="14.25">
      <c r="A155" s="385" t="s">
        <v>1964</v>
      </c>
      <c r="B155" s="385" t="s">
        <v>422</v>
      </c>
      <c r="C155" s="385" t="s">
        <v>2002</v>
      </c>
      <c r="D155" s="575" t="s">
        <v>1016</v>
      </c>
      <c r="E155" s="575" t="s">
        <v>2003</v>
      </c>
      <c r="F155" s="569">
        <v>27.33</v>
      </c>
      <c r="G155" s="385" t="s">
        <v>1964</v>
      </c>
    </row>
    <row r="156" spans="1:7" ht="14.25">
      <c r="A156" s="385" t="s">
        <v>1964</v>
      </c>
      <c r="B156" s="385" t="s">
        <v>422</v>
      </c>
      <c r="C156" s="385" t="s">
        <v>2004</v>
      </c>
      <c r="D156" s="575" t="s">
        <v>1016</v>
      </c>
      <c r="E156" s="575" t="s">
        <v>2005</v>
      </c>
      <c r="F156" s="569">
        <v>19.66</v>
      </c>
      <c r="G156" s="385" t="s">
        <v>1964</v>
      </c>
    </row>
    <row r="157" spans="1:7" ht="14.25">
      <c r="A157" s="385" t="s">
        <v>1964</v>
      </c>
      <c r="B157" s="385" t="s">
        <v>422</v>
      </c>
      <c r="C157" s="385" t="s">
        <v>2006</v>
      </c>
      <c r="D157" s="568" t="s">
        <v>1016</v>
      </c>
      <c r="E157" s="568" t="s">
        <v>2007</v>
      </c>
      <c r="F157" s="569">
        <v>25</v>
      </c>
      <c r="G157" s="385" t="s">
        <v>1964</v>
      </c>
    </row>
    <row r="158" spans="1:7" ht="14.25">
      <c r="A158" s="385" t="s">
        <v>1964</v>
      </c>
      <c r="B158" s="385" t="s">
        <v>422</v>
      </c>
      <c r="C158" s="385" t="s">
        <v>2008</v>
      </c>
      <c r="D158" s="568" t="s">
        <v>1016</v>
      </c>
      <c r="E158" s="568" t="s">
        <v>2001</v>
      </c>
      <c r="F158" s="569">
        <v>20.66</v>
      </c>
      <c r="G158" s="385" t="s">
        <v>1964</v>
      </c>
    </row>
    <row r="159" spans="1:7" ht="14.25">
      <c r="A159" s="385" t="s">
        <v>1964</v>
      </c>
      <c r="B159" s="385" t="s">
        <v>422</v>
      </c>
      <c r="C159" s="385" t="s">
        <v>2009</v>
      </c>
      <c r="D159" s="568" t="s">
        <v>1016</v>
      </c>
      <c r="E159" s="568" t="s">
        <v>2003</v>
      </c>
      <c r="F159" s="569">
        <v>27.33</v>
      </c>
      <c r="G159" s="385" t="s">
        <v>1964</v>
      </c>
    </row>
    <row r="160" spans="1:7" ht="14.25">
      <c r="A160" s="385" t="s">
        <v>1964</v>
      </c>
      <c r="B160" s="385" t="s">
        <v>422</v>
      </c>
      <c r="C160" s="385" t="s">
        <v>2010</v>
      </c>
      <c r="D160" s="568" t="s">
        <v>1016</v>
      </c>
      <c r="E160" s="568" t="s">
        <v>2005</v>
      </c>
      <c r="F160" s="569">
        <v>19.66</v>
      </c>
      <c r="G160" s="385" t="s">
        <v>1964</v>
      </c>
    </row>
    <row r="161" spans="1:7" ht="14.25">
      <c r="A161" s="385" t="s">
        <v>1964</v>
      </c>
      <c r="B161" s="385" t="s">
        <v>422</v>
      </c>
      <c r="C161" s="385" t="s">
        <v>2011</v>
      </c>
      <c r="D161" s="575" t="s">
        <v>1016</v>
      </c>
      <c r="E161" s="575" t="s">
        <v>2012</v>
      </c>
      <c r="F161" s="569">
        <v>23</v>
      </c>
      <c r="G161" s="385" t="s">
        <v>1964</v>
      </c>
    </row>
    <row r="162" spans="1:7" ht="14.25">
      <c r="A162" s="385" t="s">
        <v>1964</v>
      </c>
      <c r="B162" s="385" t="s">
        <v>422</v>
      </c>
      <c r="C162" s="385" t="s">
        <v>2013</v>
      </c>
      <c r="D162" s="568" t="s">
        <v>1016</v>
      </c>
      <c r="E162" s="568" t="s">
        <v>2014</v>
      </c>
      <c r="F162" s="569">
        <v>9.26</v>
      </c>
      <c r="G162" s="385" t="s">
        <v>1964</v>
      </c>
    </row>
    <row r="163" spans="1:7" ht="14.25">
      <c r="A163" s="385" t="s">
        <v>1964</v>
      </c>
      <c r="B163" s="385" t="s">
        <v>422</v>
      </c>
      <c r="C163" s="385" t="s">
        <v>2015</v>
      </c>
      <c r="D163" s="568" t="s">
        <v>1016</v>
      </c>
      <c r="E163" s="568" t="s">
        <v>2016</v>
      </c>
      <c r="F163" s="569">
        <v>13</v>
      </c>
      <c r="G163" s="385" t="s">
        <v>1964</v>
      </c>
    </row>
    <row r="164" spans="1:7" ht="14.25">
      <c r="A164" s="228" t="s">
        <v>2029</v>
      </c>
      <c r="B164" s="228" t="s">
        <v>422</v>
      </c>
      <c r="C164" s="228" t="s">
        <v>2185</v>
      </c>
      <c r="D164" s="275" t="s">
        <v>1016</v>
      </c>
      <c r="E164" s="576" t="s">
        <v>2186</v>
      </c>
      <c r="F164" s="444">
        <v>86</v>
      </c>
      <c r="G164" s="228" t="s">
        <v>2029</v>
      </c>
    </row>
    <row r="165" spans="1:7" ht="14.25">
      <c r="A165" s="228" t="s">
        <v>2029</v>
      </c>
      <c r="B165" s="228" t="s">
        <v>422</v>
      </c>
      <c r="C165" s="228" t="s">
        <v>762</v>
      </c>
      <c r="D165" s="275" t="s">
        <v>1016</v>
      </c>
      <c r="E165" s="576" t="s">
        <v>2187</v>
      </c>
      <c r="F165" s="444">
        <v>22</v>
      </c>
      <c r="G165" s="228" t="s">
        <v>2029</v>
      </c>
    </row>
    <row r="166" spans="1:7" ht="14.25">
      <c r="A166" s="228" t="s">
        <v>2029</v>
      </c>
      <c r="B166" s="228" t="s">
        <v>422</v>
      </c>
      <c r="C166" s="228" t="s">
        <v>764</v>
      </c>
      <c r="D166" s="275" t="s">
        <v>1016</v>
      </c>
      <c r="E166" s="576" t="s">
        <v>2188</v>
      </c>
      <c r="F166" s="444">
        <v>9</v>
      </c>
      <c r="G166" s="228" t="s">
        <v>2029</v>
      </c>
    </row>
    <row r="167" spans="1:7" ht="14.25">
      <c r="A167" s="228" t="s">
        <v>2029</v>
      </c>
      <c r="B167" s="228" t="s">
        <v>422</v>
      </c>
      <c r="C167" s="228" t="s">
        <v>2189</v>
      </c>
      <c r="D167" s="275" t="s">
        <v>1016</v>
      </c>
      <c r="E167" s="576" t="s">
        <v>2186</v>
      </c>
      <c r="F167" s="444">
        <v>86</v>
      </c>
      <c r="G167" s="228" t="s">
        <v>2029</v>
      </c>
    </row>
    <row r="168" spans="1:7" ht="14.25">
      <c r="A168" s="228" t="s">
        <v>2029</v>
      </c>
      <c r="B168" s="228" t="s">
        <v>422</v>
      </c>
      <c r="C168" s="228" t="s">
        <v>2190</v>
      </c>
      <c r="D168" s="275" t="s">
        <v>1016</v>
      </c>
      <c r="E168" s="577" t="s">
        <v>2191</v>
      </c>
      <c r="F168" s="444">
        <v>12.66</v>
      </c>
      <c r="G168" s="228" t="s">
        <v>2029</v>
      </c>
    </row>
    <row r="169" spans="1:7" ht="14.25">
      <c r="A169" s="228" t="s">
        <v>2222</v>
      </c>
      <c r="B169" s="228" t="s">
        <v>422</v>
      </c>
      <c r="C169" s="228" t="s">
        <v>2243</v>
      </c>
      <c r="D169" s="229" t="s">
        <v>2244</v>
      </c>
      <c r="E169" s="444">
        <f>65/3</f>
        <v>21.666666666666668</v>
      </c>
      <c r="F169" s="444">
        <f>E169</f>
        <v>21.666666666666668</v>
      </c>
      <c r="G169" s="228" t="s">
        <v>2222</v>
      </c>
    </row>
    <row r="170" spans="1:7" ht="14.25">
      <c r="A170" s="228"/>
      <c r="B170" s="228" t="s">
        <v>422</v>
      </c>
      <c r="C170" s="228" t="s">
        <v>2245</v>
      </c>
      <c r="D170" s="229" t="s">
        <v>2244</v>
      </c>
      <c r="E170" s="444">
        <f>65/3</f>
        <v>21.666666666666668</v>
      </c>
      <c r="F170" s="444">
        <f t="shared" ref="F170:F185" si="1">E170</f>
        <v>21.666666666666668</v>
      </c>
      <c r="G170" s="228" t="s">
        <v>2222</v>
      </c>
    </row>
    <row r="171" spans="1:7" ht="14.25">
      <c r="A171" s="228" t="s">
        <v>2222</v>
      </c>
      <c r="B171" s="228" t="s">
        <v>422</v>
      </c>
      <c r="C171" s="228" t="s">
        <v>2246</v>
      </c>
      <c r="D171" s="229" t="s">
        <v>2244</v>
      </c>
      <c r="E171" s="444">
        <f>65*0.25/3</f>
        <v>5.416666666666667</v>
      </c>
      <c r="F171" s="444">
        <f t="shared" si="1"/>
        <v>5.416666666666667</v>
      </c>
      <c r="G171" s="228" t="s">
        <v>2222</v>
      </c>
    </row>
    <row r="172" spans="1:7" ht="14.25">
      <c r="A172" s="228" t="s">
        <v>2222</v>
      </c>
      <c r="B172" s="228" t="s">
        <v>422</v>
      </c>
      <c r="C172" s="228" t="s">
        <v>2247</v>
      </c>
      <c r="D172" s="229" t="s">
        <v>2244</v>
      </c>
      <c r="E172" s="444">
        <f>65*0.1/3</f>
        <v>2.1666666666666665</v>
      </c>
      <c r="F172" s="444">
        <f t="shared" si="1"/>
        <v>2.1666666666666665</v>
      </c>
      <c r="G172" s="228" t="s">
        <v>2222</v>
      </c>
    </row>
    <row r="173" spans="1:7" ht="14.25">
      <c r="A173" s="228" t="s">
        <v>2222</v>
      </c>
      <c r="B173" s="228" t="s">
        <v>422</v>
      </c>
      <c r="C173" s="228" t="s">
        <v>2248</v>
      </c>
      <c r="D173" s="229" t="s">
        <v>2244</v>
      </c>
      <c r="E173" s="444">
        <f>59/3</f>
        <v>19.666666666666668</v>
      </c>
      <c r="F173" s="444">
        <f t="shared" si="1"/>
        <v>19.666666666666668</v>
      </c>
      <c r="G173" s="228" t="s">
        <v>2222</v>
      </c>
    </row>
    <row r="174" spans="1:7" ht="14.25">
      <c r="A174" s="228"/>
      <c r="B174" s="228" t="s">
        <v>422</v>
      </c>
      <c r="C174" s="228" t="s">
        <v>2249</v>
      </c>
      <c r="D174" s="229" t="s">
        <v>2244</v>
      </c>
      <c r="E174" s="444">
        <f>59/3</f>
        <v>19.666666666666668</v>
      </c>
      <c r="F174" s="444">
        <f t="shared" si="1"/>
        <v>19.666666666666668</v>
      </c>
      <c r="G174" s="228" t="s">
        <v>2222</v>
      </c>
    </row>
    <row r="175" spans="1:7" ht="14.25">
      <c r="A175" s="228"/>
      <c r="B175" s="228" t="s">
        <v>422</v>
      </c>
      <c r="C175" s="228" t="s">
        <v>2250</v>
      </c>
      <c r="D175" s="229" t="s">
        <v>2244</v>
      </c>
      <c r="E175" s="444">
        <v>19.666666666666668</v>
      </c>
      <c r="F175" s="444">
        <f t="shared" si="1"/>
        <v>19.666666666666668</v>
      </c>
      <c r="G175" s="228" t="s">
        <v>2222</v>
      </c>
    </row>
    <row r="176" spans="1:7" ht="14.25">
      <c r="A176" s="228" t="s">
        <v>2222</v>
      </c>
      <c r="B176" s="228" t="s">
        <v>422</v>
      </c>
      <c r="C176" s="228" t="s">
        <v>2251</v>
      </c>
      <c r="D176" s="229" t="s">
        <v>2244</v>
      </c>
      <c r="E176" s="444">
        <f>59*0.25/3</f>
        <v>4.916666666666667</v>
      </c>
      <c r="F176" s="444">
        <f t="shared" si="1"/>
        <v>4.916666666666667</v>
      </c>
      <c r="G176" s="228" t="s">
        <v>2222</v>
      </c>
    </row>
    <row r="177" spans="1:9" ht="14.25">
      <c r="A177" s="228" t="s">
        <v>2222</v>
      </c>
      <c r="B177" s="228" t="s">
        <v>422</v>
      </c>
      <c r="C177" s="228" t="s">
        <v>2252</v>
      </c>
      <c r="D177" s="229" t="s">
        <v>2244</v>
      </c>
      <c r="E177" s="444">
        <f>59*0.1/3</f>
        <v>1.9666666666666668</v>
      </c>
      <c r="F177" s="444">
        <f t="shared" si="1"/>
        <v>1.9666666666666668</v>
      </c>
      <c r="G177" s="228" t="s">
        <v>2222</v>
      </c>
    </row>
    <row r="178" spans="1:9" ht="14.25">
      <c r="A178" s="228" t="s">
        <v>2222</v>
      </c>
      <c r="B178" s="228" t="s">
        <v>422</v>
      </c>
      <c r="C178" s="180" t="s">
        <v>2253</v>
      </c>
      <c r="D178" s="229" t="s">
        <v>2244</v>
      </c>
      <c r="E178" s="444">
        <f>29/3</f>
        <v>9.6666666666666661</v>
      </c>
      <c r="F178" s="444">
        <f t="shared" si="1"/>
        <v>9.6666666666666661</v>
      </c>
      <c r="G178" s="228" t="s">
        <v>2222</v>
      </c>
    </row>
    <row r="179" spans="1:9" ht="14.25">
      <c r="A179" s="228"/>
      <c r="B179" s="228" t="s">
        <v>422</v>
      </c>
      <c r="C179" s="180" t="s">
        <v>2254</v>
      </c>
      <c r="D179" s="229" t="s">
        <v>2244</v>
      </c>
      <c r="E179" s="444">
        <f>29/3</f>
        <v>9.6666666666666661</v>
      </c>
      <c r="F179" s="444">
        <f t="shared" si="1"/>
        <v>9.6666666666666661</v>
      </c>
      <c r="G179" s="228" t="s">
        <v>2222</v>
      </c>
    </row>
    <row r="180" spans="1:9" ht="14.25">
      <c r="A180" s="228"/>
      <c r="B180" s="228" t="s">
        <v>422</v>
      </c>
      <c r="C180" s="180" t="s">
        <v>2255</v>
      </c>
      <c r="D180" s="229" t="s">
        <v>2244</v>
      </c>
      <c r="E180" s="444">
        <f>29/3</f>
        <v>9.6666666666666661</v>
      </c>
      <c r="F180" s="444">
        <f t="shared" si="1"/>
        <v>9.6666666666666661</v>
      </c>
      <c r="G180" s="228" t="s">
        <v>2222</v>
      </c>
    </row>
    <row r="181" spans="1:9" ht="14.25">
      <c r="A181" s="228" t="s">
        <v>2222</v>
      </c>
      <c r="B181" s="228" t="s">
        <v>422</v>
      </c>
      <c r="C181" s="180" t="s">
        <v>2256</v>
      </c>
      <c r="D181" s="229" t="s">
        <v>2244</v>
      </c>
      <c r="E181" s="444">
        <f>29*0.25/3</f>
        <v>2.4166666666666665</v>
      </c>
      <c r="F181" s="444">
        <f t="shared" si="1"/>
        <v>2.4166666666666665</v>
      </c>
      <c r="G181" s="228" t="s">
        <v>2222</v>
      </c>
    </row>
    <row r="182" spans="1:9" ht="14.25">
      <c r="A182" s="228" t="s">
        <v>2222</v>
      </c>
      <c r="B182" s="228" t="s">
        <v>422</v>
      </c>
      <c r="C182" s="180" t="s">
        <v>2257</v>
      </c>
      <c r="D182" s="229" t="s">
        <v>2244</v>
      </c>
      <c r="E182" s="444">
        <f>29*0.1/3</f>
        <v>0.96666666666666679</v>
      </c>
      <c r="F182" s="444">
        <f t="shared" si="1"/>
        <v>0.96666666666666679</v>
      </c>
      <c r="G182" s="228" t="s">
        <v>2222</v>
      </c>
    </row>
    <row r="183" spans="1:9" ht="14.25">
      <c r="A183" s="228" t="s">
        <v>2222</v>
      </c>
      <c r="B183" s="228" t="s">
        <v>422</v>
      </c>
      <c r="C183" s="180" t="s">
        <v>2258</v>
      </c>
      <c r="D183" s="229" t="s">
        <v>2259</v>
      </c>
      <c r="E183" s="444">
        <f>48/3</f>
        <v>16</v>
      </c>
      <c r="F183" s="444">
        <f t="shared" si="1"/>
        <v>16</v>
      </c>
      <c r="G183" s="228" t="s">
        <v>2222</v>
      </c>
    </row>
    <row r="184" spans="1:9" ht="14.25">
      <c r="A184" s="228"/>
      <c r="B184" s="228" t="s">
        <v>422</v>
      </c>
      <c r="C184" s="180" t="s">
        <v>2260</v>
      </c>
      <c r="D184" s="229" t="s">
        <v>2259</v>
      </c>
      <c r="E184" s="444">
        <f>48/3</f>
        <v>16</v>
      </c>
      <c r="F184" s="444">
        <f t="shared" si="1"/>
        <v>16</v>
      </c>
      <c r="G184" s="228" t="s">
        <v>2222</v>
      </c>
    </row>
    <row r="185" spans="1:9" ht="14.25">
      <c r="A185" s="228" t="s">
        <v>2222</v>
      </c>
      <c r="B185" s="228" t="s">
        <v>422</v>
      </c>
      <c r="C185" s="180" t="s">
        <v>2261</v>
      </c>
      <c r="D185" s="229" t="s">
        <v>2259</v>
      </c>
      <c r="E185" s="444">
        <f>48*0.25/3</f>
        <v>4</v>
      </c>
      <c r="F185" s="444">
        <f t="shared" si="1"/>
        <v>4</v>
      </c>
      <c r="G185" s="228" t="s">
        <v>2222</v>
      </c>
    </row>
    <row r="186" spans="1:9" ht="14.25">
      <c r="A186" s="228" t="s">
        <v>2222</v>
      </c>
      <c r="B186" s="228" t="s">
        <v>422</v>
      </c>
      <c r="C186" s="180" t="s">
        <v>2262</v>
      </c>
      <c r="D186" s="229" t="s">
        <v>2259</v>
      </c>
      <c r="E186" s="444">
        <f>48*0.1/3</f>
        <v>1.6000000000000003</v>
      </c>
      <c r="F186" s="444">
        <f>E186</f>
        <v>1.6000000000000003</v>
      </c>
      <c r="G186" s="228" t="s">
        <v>2222</v>
      </c>
    </row>
    <row r="187" spans="1:9" ht="14.25">
      <c r="A187" s="228" t="s">
        <v>2222</v>
      </c>
      <c r="B187" s="228" t="s">
        <v>422</v>
      </c>
      <c r="C187" s="180" t="s">
        <v>2263</v>
      </c>
      <c r="D187" s="229" t="s">
        <v>2264</v>
      </c>
      <c r="E187" s="444">
        <f>18*2/3</f>
        <v>12</v>
      </c>
      <c r="F187" s="444">
        <f>E187</f>
        <v>12</v>
      </c>
      <c r="G187" s="228" t="s">
        <v>2222</v>
      </c>
    </row>
    <row r="188" spans="1:9" ht="14.25">
      <c r="A188" s="180" t="s">
        <v>2346</v>
      </c>
      <c r="B188" s="180" t="s">
        <v>422</v>
      </c>
      <c r="C188" s="228" t="s">
        <v>2347</v>
      </c>
      <c r="D188" s="229" t="s">
        <v>1147</v>
      </c>
      <c r="E188" s="229" t="s">
        <v>2348</v>
      </c>
      <c r="F188" s="229">
        <v>19.66</v>
      </c>
      <c r="G188" s="180" t="s">
        <v>2346</v>
      </c>
    </row>
    <row r="189" spans="1:9" ht="14.25">
      <c r="A189" s="180" t="s">
        <v>2346</v>
      </c>
      <c r="B189" s="180" t="s">
        <v>422</v>
      </c>
      <c r="C189" s="228" t="s">
        <v>2349</v>
      </c>
      <c r="D189" s="229" t="s">
        <v>1147</v>
      </c>
      <c r="E189" s="180" t="s">
        <v>2350</v>
      </c>
      <c r="F189" s="180">
        <v>25</v>
      </c>
      <c r="G189" s="180" t="s">
        <v>2346</v>
      </c>
    </row>
    <row r="190" spans="1:9" ht="14.25">
      <c r="A190" s="228" t="s">
        <v>2346</v>
      </c>
      <c r="B190" s="228" t="s">
        <v>422</v>
      </c>
      <c r="C190" s="228" t="s">
        <v>2351</v>
      </c>
      <c r="D190" s="229" t="s">
        <v>1147</v>
      </c>
      <c r="E190" s="229" t="s">
        <v>2348</v>
      </c>
      <c r="F190" s="229">
        <v>19.66</v>
      </c>
      <c r="G190" s="180" t="s">
        <v>2346</v>
      </c>
    </row>
    <row r="191" spans="1:9" ht="14.25">
      <c r="A191" s="228" t="s">
        <v>2346</v>
      </c>
      <c r="B191" s="228" t="s">
        <v>422</v>
      </c>
      <c r="C191" s="228" t="s">
        <v>2352</v>
      </c>
      <c r="D191" s="229" t="s">
        <v>1147</v>
      </c>
      <c r="E191" s="180" t="s">
        <v>2350</v>
      </c>
      <c r="F191" s="180">
        <v>25</v>
      </c>
      <c r="G191" s="180" t="s">
        <v>2346</v>
      </c>
    </row>
    <row r="192" spans="1:9" ht="14.25">
      <c r="A192" s="228" t="s">
        <v>2346</v>
      </c>
      <c r="B192" s="228" t="s">
        <v>422</v>
      </c>
      <c r="C192" s="228" t="s">
        <v>2353</v>
      </c>
      <c r="D192" s="229" t="s">
        <v>2354</v>
      </c>
      <c r="E192" s="229" t="s">
        <v>2355</v>
      </c>
      <c r="F192" s="229">
        <v>20.66</v>
      </c>
      <c r="G192" s="180" t="s">
        <v>2346</v>
      </c>
      <c r="H192" s="3"/>
      <c r="I192" s="3"/>
    </row>
    <row r="193" spans="1:26" ht="15" customHeight="1">
      <c r="A193" s="228" t="s">
        <v>2346</v>
      </c>
      <c r="B193" s="228" t="s">
        <v>422</v>
      </c>
      <c r="C193" s="228" t="s">
        <v>2356</v>
      </c>
      <c r="D193" s="229" t="s">
        <v>2354</v>
      </c>
      <c r="E193" s="229" t="s">
        <v>2357</v>
      </c>
      <c r="F193" s="229">
        <v>27.33</v>
      </c>
      <c r="G193" s="180" t="s">
        <v>2346</v>
      </c>
      <c r="H193" s="114"/>
      <c r="I193" s="114"/>
      <c r="J193" s="1"/>
      <c r="K193" s="1"/>
      <c r="L193" s="1"/>
      <c r="M193" s="1"/>
      <c r="N193" s="1"/>
      <c r="O193" s="1"/>
      <c r="P193" s="1"/>
      <c r="Q193" s="1"/>
      <c r="R193" s="1"/>
      <c r="S193" s="1"/>
      <c r="T193" s="1"/>
      <c r="U193" s="1"/>
      <c r="V193" s="1"/>
      <c r="W193" s="1"/>
      <c r="X193" s="1"/>
      <c r="Y193" s="1"/>
      <c r="Z193" s="1"/>
    </row>
    <row r="194" spans="1:26" ht="14.25">
      <c r="A194" s="228" t="s">
        <v>2346</v>
      </c>
      <c r="B194" s="228" t="s">
        <v>422</v>
      </c>
      <c r="C194" s="228" t="s">
        <v>2358</v>
      </c>
      <c r="D194" s="229" t="s">
        <v>2354</v>
      </c>
      <c r="E194" s="229" t="s">
        <v>2355</v>
      </c>
      <c r="F194" s="229">
        <v>20.66</v>
      </c>
      <c r="G194" s="180" t="s">
        <v>2346</v>
      </c>
      <c r="H194" s="3"/>
      <c r="I194" s="3"/>
    </row>
    <row r="195" spans="1:26" ht="14.25">
      <c r="A195" s="228" t="s">
        <v>2346</v>
      </c>
      <c r="B195" s="228" t="s">
        <v>422</v>
      </c>
      <c r="C195" s="228" t="s">
        <v>2359</v>
      </c>
      <c r="D195" s="229" t="s">
        <v>2354</v>
      </c>
      <c r="E195" s="229" t="s">
        <v>2357</v>
      </c>
      <c r="F195" s="229">
        <v>27.33</v>
      </c>
      <c r="G195" s="180" t="s">
        <v>2346</v>
      </c>
      <c r="H195" s="3"/>
      <c r="I195" s="3"/>
    </row>
    <row r="196" spans="1:26" ht="15.75" customHeight="1">
      <c r="A196" s="228" t="s">
        <v>2346</v>
      </c>
      <c r="B196" s="228" t="s">
        <v>422</v>
      </c>
      <c r="C196" s="228" t="s">
        <v>2360</v>
      </c>
      <c r="D196" s="229" t="s">
        <v>1147</v>
      </c>
      <c r="E196" s="180" t="s">
        <v>2361</v>
      </c>
      <c r="F196" s="229">
        <v>6</v>
      </c>
      <c r="G196" s="180" t="s">
        <v>2346</v>
      </c>
      <c r="H196" s="3"/>
      <c r="I196" s="3"/>
    </row>
    <row r="197" spans="1:26" ht="15.75" customHeight="1">
      <c r="A197" s="228" t="s">
        <v>2346</v>
      </c>
      <c r="B197" s="228" t="s">
        <v>422</v>
      </c>
      <c r="C197" s="228" t="s">
        <v>2362</v>
      </c>
      <c r="D197" s="229" t="s">
        <v>1147</v>
      </c>
      <c r="E197" s="229" t="s">
        <v>2363</v>
      </c>
      <c r="F197" s="229">
        <v>4.66</v>
      </c>
      <c r="G197" s="180" t="s">
        <v>2346</v>
      </c>
      <c r="H197" s="3"/>
      <c r="I197" s="3"/>
    </row>
    <row r="198" spans="1:26" ht="15.75" customHeight="1">
      <c r="A198" s="228" t="s">
        <v>2346</v>
      </c>
      <c r="B198" s="228" t="s">
        <v>422</v>
      </c>
      <c r="C198" s="228" t="s">
        <v>2364</v>
      </c>
      <c r="D198" s="229" t="s">
        <v>2354</v>
      </c>
      <c r="E198" s="229" t="s">
        <v>2365</v>
      </c>
      <c r="F198" s="229">
        <v>5</v>
      </c>
      <c r="G198" s="180" t="s">
        <v>2346</v>
      </c>
      <c r="H198" s="3"/>
      <c r="I198" s="3"/>
    </row>
    <row r="199" spans="1:26" ht="15.75" customHeight="1">
      <c r="A199" s="228" t="s">
        <v>2346</v>
      </c>
      <c r="B199" s="228" t="s">
        <v>422</v>
      </c>
      <c r="C199" s="228" t="s">
        <v>2366</v>
      </c>
      <c r="D199" s="229" t="s">
        <v>2354</v>
      </c>
      <c r="E199" s="229" t="s">
        <v>2367</v>
      </c>
      <c r="F199" s="229">
        <v>7</v>
      </c>
      <c r="G199" s="180" t="s">
        <v>2346</v>
      </c>
      <c r="H199" s="3"/>
      <c r="I199" s="3"/>
    </row>
    <row r="200" spans="1:26" ht="15.75" customHeight="1">
      <c r="A200" s="228" t="s">
        <v>2346</v>
      </c>
      <c r="B200" s="228" t="s">
        <v>422</v>
      </c>
      <c r="C200" s="228" t="s">
        <v>2368</v>
      </c>
      <c r="D200" s="229" t="s">
        <v>1147</v>
      </c>
      <c r="E200" s="180" t="s">
        <v>2369</v>
      </c>
      <c r="F200" s="229">
        <v>3</v>
      </c>
      <c r="G200" s="180" t="s">
        <v>2346</v>
      </c>
      <c r="H200" s="3"/>
      <c r="I200" s="3"/>
    </row>
    <row r="201" spans="1:26" ht="15.75" customHeight="1">
      <c r="A201" s="228" t="s">
        <v>2346</v>
      </c>
      <c r="B201" s="228" t="s">
        <v>422</v>
      </c>
      <c r="C201" s="228" t="s">
        <v>2370</v>
      </c>
      <c r="D201" s="229" t="s">
        <v>1147</v>
      </c>
      <c r="E201" s="229" t="s">
        <v>2371</v>
      </c>
      <c r="F201" s="229">
        <v>2</v>
      </c>
      <c r="G201" s="180" t="s">
        <v>2346</v>
      </c>
      <c r="H201" s="3"/>
      <c r="I201" s="3"/>
    </row>
    <row r="202" spans="1:26" ht="15.75" customHeight="1">
      <c r="A202" s="228" t="s">
        <v>2346</v>
      </c>
      <c r="B202" s="228" t="s">
        <v>422</v>
      </c>
      <c r="C202" s="228" t="s">
        <v>2372</v>
      </c>
      <c r="D202" s="229" t="s">
        <v>2354</v>
      </c>
      <c r="E202" s="229" t="s">
        <v>2373</v>
      </c>
      <c r="F202" s="229">
        <v>2</v>
      </c>
      <c r="G202" s="180" t="s">
        <v>2346</v>
      </c>
      <c r="H202" s="3"/>
      <c r="I202" s="3"/>
    </row>
    <row r="203" spans="1:26" ht="15.75" customHeight="1">
      <c r="A203" s="228" t="s">
        <v>2346</v>
      </c>
      <c r="B203" s="228" t="s">
        <v>422</v>
      </c>
      <c r="C203" s="228" t="s">
        <v>2374</v>
      </c>
      <c r="D203" s="229" t="s">
        <v>2354</v>
      </c>
      <c r="E203" s="229" t="s">
        <v>2375</v>
      </c>
      <c r="F203" s="229">
        <v>3</v>
      </c>
      <c r="G203" s="180" t="s">
        <v>2346</v>
      </c>
      <c r="H203" s="3"/>
      <c r="I203" s="3"/>
    </row>
    <row r="204" spans="1:26" ht="15.75" customHeight="1">
      <c r="A204" s="233" t="s">
        <v>2346</v>
      </c>
      <c r="B204" s="233" t="s">
        <v>422</v>
      </c>
      <c r="C204" s="233" t="s">
        <v>2376</v>
      </c>
      <c r="D204" s="308" t="s">
        <v>2264</v>
      </c>
      <c r="E204" s="308" t="s">
        <v>2377</v>
      </c>
      <c r="F204" s="308">
        <f>23/3*2</f>
        <v>15.333333333333334</v>
      </c>
      <c r="G204" s="180" t="s">
        <v>2346</v>
      </c>
      <c r="H204" s="3"/>
      <c r="I204" s="3"/>
    </row>
    <row r="205" spans="1:26" ht="15.75" customHeight="1">
      <c r="A205" s="233" t="s">
        <v>2395</v>
      </c>
      <c r="B205" s="233" t="s">
        <v>422</v>
      </c>
      <c r="C205" s="233" t="s">
        <v>3458</v>
      </c>
      <c r="D205" s="308" t="s">
        <v>1016</v>
      </c>
      <c r="E205" s="308">
        <f>38/3</f>
        <v>12.666666666666666</v>
      </c>
      <c r="F205" s="362">
        <f>E205</f>
        <v>12.666666666666666</v>
      </c>
      <c r="G205" s="233" t="s">
        <v>2395</v>
      </c>
      <c r="H205" s="3"/>
      <c r="I205" s="3"/>
    </row>
    <row r="206" spans="1:26" ht="15.75" customHeight="1">
      <c r="A206" s="233" t="s">
        <v>2395</v>
      </c>
      <c r="B206" s="233" t="s">
        <v>422</v>
      </c>
      <c r="C206" s="233" t="s">
        <v>3459</v>
      </c>
      <c r="D206" s="308" t="s">
        <v>1016</v>
      </c>
      <c r="E206" s="308">
        <f>38/3</f>
        <v>12.666666666666666</v>
      </c>
      <c r="F206" s="362">
        <f>E206</f>
        <v>12.666666666666666</v>
      </c>
      <c r="G206" s="233" t="s">
        <v>2395</v>
      </c>
      <c r="H206" s="3"/>
      <c r="I206" s="3"/>
    </row>
    <row r="207" spans="1:26" ht="15.75" customHeight="1">
      <c r="A207" s="233" t="s">
        <v>2395</v>
      </c>
      <c r="B207" s="233" t="s">
        <v>422</v>
      </c>
      <c r="C207" s="233" t="s">
        <v>3460</v>
      </c>
      <c r="D207" s="308" t="s">
        <v>1016</v>
      </c>
      <c r="E207" s="308">
        <f>38/3*0.25</f>
        <v>3.1666666666666665</v>
      </c>
      <c r="F207" s="362">
        <f>E207</f>
        <v>3.1666666666666665</v>
      </c>
      <c r="G207" s="233" t="s">
        <v>2395</v>
      </c>
      <c r="H207" s="3"/>
      <c r="I207" s="3"/>
    </row>
    <row r="208" spans="1:26" ht="15.75" customHeight="1">
      <c r="A208" s="233" t="s">
        <v>2395</v>
      </c>
      <c r="B208" s="233" t="s">
        <v>422</v>
      </c>
      <c r="C208" s="233" t="s">
        <v>3461</v>
      </c>
      <c r="D208" s="308" t="s">
        <v>1016</v>
      </c>
      <c r="E208" s="308">
        <f>38/3*0.1</f>
        <v>1.2666666666666666</v>
      </c>
      <c r="F208" s="362">
        <f>E208</f>
        <v>1.2666666666666666</v>
      </c>
      <c r="G208" s="233" t="s">
        <v>2395</v>
      </c>
      <c r="H208" s="3"/>
      <c r="I208" s="3"/>
    </row>
    <row r="209" spans="1:9" ht="15.75" customHeight="1">
      <c r="A209" s="233" t="s">
        <v>2395</v>
      </c>
      <c r="B209" s="233" t="s">
        <v>422</v>
      </c>
      <c r="C209" s="233" t="s">
        <v>3462</v>
      </c>
      <c r="D209" s="308" t="s">
        <v>1016</v>
      </c>
      <c r="E209" s="308">
        <f>25/3</f>
        <v>8.3333333333333339</v>
      </c>
      <c r="F209" s="362">
        <f>E209</f>
        <v>8.3333333333333339</v>
      </c>
      <c r="G209" s="233" t="s">
        <v>2395</v>
      </c>
      <c r="H209" s="3"/>
      <c r="I209" s="3"/>
    </row>
    <row r="210" spans="1:9" ht="15.75" customHeight="1">
      <c r="A210" s="233" t="s">
        <v>2395</v>
      </c>
      <c r="B210" s="233" t="s">
        <v>422</v>
      </c>
      <c r="C210" s="233" t="s">
        <v>3463</v>
      </c>
      <c r="D210" s="308" t="s">
        <v>1016</v>
      </c>
      <c r="E210" s="308">
        <f>25/3</f>
        <v>8.3333333333333339</v>
      </c>
      <c r="F210" s="362">
        <f t="shared" ref="F210" si="2">E210</f>
        <v>8.3333333333333339</v>
      </c>
      <c r="G210" s="233" t="s">
        <v>2395</v>
      </c>
      <c r="H210" s="3"/>
      <c r="I210" s="3"/>
    </row>
    <row r="211" spans="1:9" ht="15.75" customHeight="1">
      <c r="A211" s="233" t="s">
        <v>2395</v>
      </c>
      <c r="B211" s="233" t="s">
        <v>422</v>
      </c>
      <c r="C211" s="233" t="s">
        <v>3464</v>
      </c>
      <c r="D211" s="308" t="s">
        <v>1016</v>
      </c>
      <c r="E211" s="308">
        <f>25/3*0.25</f>
        <v>2.0833333333333335</v>
      </c>
      <c r="F211" s="362">
        <f>E211</f>
        <v>2.0833333333333335</v>
      </c>
      <c r="G211" s="233" t="s">
        <v>2395</v>
      </c>
      <c r="H211" s="3"/>
      <c r="I211" s="3"/>
    </row>
    <row r="212" spans="1:9" ht="15.75" customHeight="1">
      <c r="A212" s="233" t="s">
        <v>2395</v>
      </c>
      <c r="B212" s="233" t="s">
        <v>422</v>
      </c>
      <c r="C212" s="233" t="s">
        <v>3465</v>
      </c>
      <c r="D212" s="308" t="s">
        <v>1016</v>
      </c>
      <c r="E212" s="308">
        <f>25/3*0.1</f>
        <v>0.83333333333333348</v>
      </c>
      <c r="F212" s="362">
        <f>E212</f>
        <v>0.83333333333333348</v>
      </c>
      <c r="G212" s="233" t="s">
        <v>2395</v>
      </c>
      <c r="H212" s="3"/>
      <c r="I212" s="3"/>
    </row>
    <row r="213" spans="1:9" ht="15.75" customHeight="1">
      <c r="A213" s="233" t="s">
        <v>2395</v>
      </c>
      <c r="B213" s="233" t="s">
        <v>422</v>
      </c>
      <c r="C213" s="233" t="s">
        <v>3466</v>
      </c>
      <c r="D213" s="308" t="s">
        <v>3467</v>
      </c>
      <c r="E213" s="308">
        <f>75/3</f>
        <v>25</v>
      </c>
      <c r="F213" s="362">
        <f>E213</f>
        <v>25</v>
      </c>
      <c r="G213" s="233" t="s">
        <v>2395</v>
      </c>
      <c r="H213" s="3"/>
      <c r="I213" s="3"/>
    </row>
    <row r="214" spans="1:9" ht="15.75" customHeight="1">
      <c r="A214" s="233" t="s">
        <v>2395</v>
      </c>
      <c r="B214" s="233" t="s">
        <v>422</v>
      </c>
      <c r="C214" s="233" t="s">
        <v>3468</v>
      </c>
      <c r="D214" s="308" t="s">
        <v>3467</v>
      </c>
      <c r="E214" s="308">
        <f>75/3</f>
        <v>25</v>
      </c>
      <c r="F214" s="362">
        <f t="shared" ref="F214" si="3">E214</f>
        <v>25</v>
      </c>
      <c r="G214" s="233" t="s">
        <v>2395</v>
      </c>
      <c r="H214" s="3"/>
      <c r="I214" s="3"/>
    </row>
    <row r="215" spans="1:9" ht="15.75" customHeight="1">
      <c r="A215" s="233" t="s">
        <v>2395</v>
      </c>
      <c r="B215" s="233" t="s">
        <v>422</v>
      </c>
      <c r="C215" s="233" t="s">
        <v>3469</v>
      </c>
      <c r="D215" s="308" t="s">
        <v>3467</v>
      </c>
      <c r="E215" s="308">
        <f>(75/3*0.25)</f>
        <v>6.25</v>
      </c>
      <c r="F215" s="362">
        <f>E215</f>
        <v>6.25</v>
      </c>
      <c r="G215" s="233" t="s">
        <v>2395</v>
      </c>
      <c r="H215" s="3"/>
      <c r="I215" s="3"/>
    </row>
    <row r="216" spans="1:9" ht="15.75" customHeight="1">
      <c r="A216" s="233" t="s">
        <v>2395</v>
      </c>
      <c r="B216" s="233" t="s">
        <v>422</v>
      </c>
      <c r="C216" s="233" t="s">
        <v>3470</v>
      </c>
      <c r="D216" s="308" t="s">
        <v>3467</v>
      </c>
      <c r="E216" s="308">
        <f>(75/3*0.1)</f>
        <v>2.5</v>
      </c>
      <c r="F216" s="362">
        <f>E216</f>
        <v>2.5</v>
      </c>
      <c r="G216" s="233" t="s">
        <v>2395</v>
      </c>
      <c r="H216" s="3"/>
      <c r="I216" s="3"/>
    </row>
    <row r="217" spans="1:9" ht="15.75" customHeight="1">
      <c r="A217" s="233" t="s">
        <v>2395</v>
      </c>
      <c r="B217" s="233" t="s">
        <v>422</v>
      </c>
      <c r="C217" s="233" t="s">
        <v>3471</v>
      </c>
      <c r="D217" s="308" t="s">
        <v>3467</v>
      </c>
      <c r="E217" s="308">
        <f>75/3</f>
        <v>25</v>
      </c>
      <c r="F217" s="362">
        <f>E217</f>
        <v>25</v>
      </c>
      <c r="G217" s="233" t="s">
        <v>2395</v>
      </c>
      <c r="H217" s="3"/>
      <c r="I217" s="3"/>
    </row>
    <row r="218" spans="1:9" ht="15.75" customHeight="1">
      <c r="A218" s="233" t="s">
        <v>2395</v>
      </c>
      <c r="B218" s="233" t="s">
        <v>422</v>
      </c>
      <c r="C218" s="233" t="s">
        <v>3472</v>
      </c>
      <c r="D218" s="308" t="s">
        <v>3467</v>
      </c>
      <c r="E218" s="308">
        <f>75/3</f>
        <v>25</v>
      </c>
      <c r="F218" s="362">
        <f t="shared" ref="F218" si="4">E218</f>
        <v>25</v>
      </c>
      <c r="G218" s="233" t="s">
        <v>2395</v>
      </c>
      <c r="H218" s="3"/>
      <c r="I218" s="3"/>
    </row>
    <row r="219" spans="1:9" ht="15.75" customHeight="1">
      <c r="A219" s="233" t="s">
        <v>2395</v>
      </c>
      <c r="B219" s="233" t="s">
        <v>422</v>
      </c>
      <c r="C219" s="233" t="s">
        <v>3473</v>
      </c>
      <c r="D219" s="308" t="s">
        <v>3467</v>
      </c>
      <c r="E219" s="308">
        <f>75/3*0.25</f>
        <v>6.25</v>
      </c>
      <c r="F219" s="362">
        <f>E219</f>
        <v>6.25</v>
      </c>
      <c r="G219" s="233" t="s">
        <v>2395</v>
      </c>
      <c r="H219" s="3"/>
      <c r="I219" s="3"/>
    </row>
    <row r="220" spans="1:9" ht="15.75" customHeight="1">
      <c r="A220" s="233" t="s">
        <v>2395</v>
      </c>
      <c r="B220" s="233" t="s">
        <v>422</v>
      </c>
      <c r="C220" s="233" t="s">
        <v>3474</v>
      </c>
      <c r="D220" s="308" t="s">
        <v>3467</v>
      </c>
      <c r="E220" s="308">
        <f>75/3*0.1</f>
        <v>2.5</v>
      </c>
      <c r="F220" s="362">
        <f>E220</f>
        <v>2.5</v>
      </c>
      <c r="G220" s="233" t="s">
        <v>2395</v>
      </c>
      <c r="H220" s="3"/>
      <c r="I220" s="3"/>
    </row>
    <row r="221" spans="1:9" ht="15.75" customHeight="1">
      <c r="A221" s="233" t="s">
        <v>2395</v>
      </c>
      <c r="B221" s="233" t="s">
        <v>422</v>
      </c>
      <c r="C221" s="233" t="s">
        <v>3475</v>
      </c>
      <c r="D221" s="308" t="s">
        <v>3467</v>
      </c>
      <c r="E221" s="308">
        <f>75/3</f>
        <v>25</v>
      </c>
      <c r="F221" s="362">
        <f>E221</f>
        <v>25</v>
      </c>
      <c r="G221" s="233" t="s">
        <v>2395</v>
      </c>
      <c r="H221" s="3"/>
      <c r="I221" s="3"/>
    </row>
    <row r="222" spans="1:9" ht="15.75" customHeight="1">
      <c r="A222" s="233" t="s">
        <v>2395</v>
      </c>
      <c r="B222" s="233" t="s">
        <v>422</v>
      </c>
      <c r="C222" s="233" t="s">
        <v>3476</v>
      </c>
      <c r="D222" s="308" t="s">
        <v>3467</v>
      </c>
      <c r="E222" s="308">
        <f>75/3</f>
        <v>25</v>
      </c>
      <c r="F222" s="362">
        <f t="shared" ref="F222" si="5">E222</f>
        <v>25</v>
      </c>
      <c r="G222" s="233" t="s">
        <v>2395</v>
      </c>
      <c r="H222" s="3"/>
      <c r="I222" s="3"/>
    </row>
    <row r="223" spans="1:9" ht="15.75" customHeight="1">
      <c r="A223" s="233" t="s">
        <v>2395</v>
      </c>
      <c r="B223" s="233" t="s">
        <v>422</v>
      </c>
      <c r="C223" s="233" t="s">
        <v>3477</v>
      </c>
      <c r="D223" s="308" t="s">
        <v>3467</v>
      </c>
      <c r="E223" s="308">
        <f>75/3*0.25</f>
        <v>6.25</v>
      </c>
      <c r="F223" s="362">
        <f>E223</f>
        <v>6.25</v>
      </c>
      <c r="G223" s="233" t="s">
        <v>2395</v>
      </c>
      <c r="H223" s="3"/>
      <c r="I223" s="3"/>
    </row>
    <row r="224" spans="1:9" ht="15.75" customHeight="1">
      <c r="A224" s="233" t="s">
        <v>2395</v>
      </c>
      <c r="B224" s="233" t="s">
        <v>422</v>
      </c>
      <c r="C224" s="233" t="s">
        <v>3478</v>
      </c>
      <c r="D224" s="308" t="s">
        <v>3467</v>
      </c>
      <c r="E224" s="308">
        <f>75/3*0.1</f>
        <v>2.5</v>
      </c>
      <c r="F224" s="362">
        <f>E224</f>
        <v>2.5</v>
      </c>
      <c r="G224" s="233" t="s">
        <v>2395</v>
      </c>
      <c r="H224" s="3"/>
      <c r="I224" s="3"/>
    </row>
    <row r="225" spans="1:9" ht="15.75" customHeight="1">
      <c r="A225" s="233" t="s">
        <v>2395</v>
      </c>
      <c r="B225" s="233" t="s">
        <v>422</v>
      </c>
      <c r="C225" s="233" t="s">
        <v>3479</v>
      </c>
      <c r="D225" s="308" t="s">
        <v>3480</v>
      </c>
      <c r="E225" s="308">
        <f>75/3</f>
        <v>25</v>
      </c>
      <c r="F225" s="362">
        <f>E225*0.5</f>
        <v>12.5</v>
      </c>
      <c r="G225" s="233" t="s">
        <v>2395</v>
      </c>
      <c r="H225" s="3"/>
      <c r="I225" s="3"/>
    </row>
    <row r="226" spans="1:9" ht="15.75" customHeight="1">
      <c r="A226" s="233" t="s">
        <v>2395</v>
      </c>
      <c r="B226" s="233" t="s">
        <v>422</v>
      </c>
      <c r="C226" s="233" t="s">
        <v>3481</v>
      </c>
      <c r="D226" s="308" t="s">
        <v>3482</v>
      </c>
      <c r="E226" s="308">
        <f>19/3*2</f>
        <v>12.666666666666666</v>
      </c>
      <c r="F226" s="362">
        <f>E226</f>
        <v>12.666666666666666</v>
      </c>
      <c r="G226" s="233" t="s">
        <v>2395</v>
      </c>
      <c r="H226" s="3"/>
      <c r="I226" s="3"/>
    </row>
    <row r="227" spans="1:9" ht="15.75" customHeight="1">
      <c r="A227" s="233" t="s">
        <v>2395</v>
      </c>
      <c r="B227" s="233" t="s">
        <v>422</v>
      </c>
      <c r="C227" s="233" t="s">
        <v>3483</v>
      </c>
      <c r="D227" s="308" t="s">
        <v>3484</v>
      </c>
      <c r="E227" s="308">
        <f>20/3*3</f>
        <v>20</v>
      </c>
      <c r="F227" s="362">
        <f>E227</f>
        <v>20</v>
      </c>
      <c r="G227" s="233" t="s">
        <v>2395</v>
      </c>
      <c r="H227" s="3"/>
      <c r="I227" s="3"/>
    </row>
    <row r="228" spans="1:9" ht="15.75" customHeight="1">
      <c r="A228" s="233" t="s">
        <v>2396</v>
      </c>
      <c r="B228" s="233" t="s">
        <v>422</v>
      </c>
      <c r="C228" s="233" t="s">
        <v>3485</v>
      </c>
      <c r="D228" s="308" t="s">
        <v>1147</v>
      </c>
      <c r="E228" s="308" t="s">
        <v>3486</v>
      </c>
      <c r="F228" s="362">
        <v>97.9</v>
      </c>
      <c r="G228" s="233" t="s">
        <v>2396</v>
      </c>
      <c r="H228" s="3"/>
      <c r="I228" s="3"/>
    </row>
    <row r="229" spans="1:9" ht="15.75" customHeight="1">
      <c r="A229" s="233" t="s">
        <v>2396</v>
      </c>
      <c r="B229" s="233" t="s">
        <v>422</v>
      </c>
      <c r="C229" s="233" t="s">
        <v>3487</v>
      </c>
      <c r="D229" s="308" t="s">
        <v>1147</v>
      </c>
      <c r="E229" s="308" t="s">
        <v>3486</v>
      </c>
      <c r="F229" s="362">
        <v>97.9</v>
      </c>
      <c r="G229" s="233" t="s">
        <v>2396</v>
      </c>
      <c r="H229" s="3"/>
      <c r="I229" s="3"/>
    </row>
    <row r="230" spans="1:9" ht="15.75" customHeight="1">
      <c r="A230" s="233" t="s">
        <v>2396</v>
      </c>
      <c r="B230" s="233" t="s">
        <v>782</v>
      </c>
      <c r="C230" s="233" t="s">
        <v>3488</v>
      </c>
      <c r="D230" s="308" t="s">
        <v>3489</v>
      </c>
      <c r="E230" s="308" t="s">
        <v>3490</v>
      </c>
      <c r="F230" s="362">
        <v>24.18</v>
      </c>
      <c r="G230" s="233" t="s">
        <v>2396</v>
      </c>
      <c r="H230" s="3"/>
      <c r="I230" s="3"/>
    </row>
    <row r="231" spans="1:9" ht="15.75" customHeight="1">
      <c r="A231" s="233" t="s">
        <v>2396</v>
      </c>
      <c r="B231" s="233" t="s">
        <v>1714</v>
      </c>
      <c r="C231" s="233" t="s">
        <v>3491</v>
      </c>
      <c r="D231" s="308" t="s">
        <v>1147</v>
      </c>
      <c r="E231" s="308" t="s">
        <v>3492</v>
      </c>
      <c r="F231" s="362">
        <v>12</v>
      </c>
      <c r="G231" s="233" t="s">
        <v>2396</v>
      </c>
      <c r="H231" s="3"/>
      <c r="I231" s="3"/>
    </row>
    <row r="232" spans="1:9" ht="15.75" customHeight="1">
      <c r="A232" s="233" t="s">
        <v>2396</v>
      </c>
      <c r="B232" s="233" t="s">
        <v>1715</v>
      </c>
      <c r="C232" s="233" t="s">
        <v>3493</v>
      </c>
      <c r="D232" s="308" t="s">
        <v>1147</v>
      </c>
      <c r="E232" s="308" t="s">
        <v>3494</v>
      </c>
      <c r="F232" s="362">
        <v>9</v>
      </c>
      <c r="G232" s="233" t="s">
        <v>2396</v>
      </c>
      <c r="H232" s="3"/>
      <c r="I232" s="3"/>
    </row>
    <row r="233" spans="1:9" ht="15.75" customHeight="1">
      <c r="A233" s="233" t="s">
        <v>3402</v>
      </c>
      <c r="B233" s="233" t="s">
        <v>422</v>
      </c>
      <c r="C233" s="233" t="s">
        <v>3495</v>
      </c>
      <c r="D233" s="566" t="s">
        <v>760</v>
      </c>
      <c r="E233" s="308">
        <v>127</v>
      </c>
      <c r="F233" s="362">
        <v>127</v>
      </c>
      <c r="G233" s="233" t="s">
        <v>2397</v>
      </c>
      <c r="H233" s="3"/>
      <c r="I233" s="3"/>
    </row>
    <row r="234" spans="1:9" ht="15.75" customHeight="1">
      <c r="A234" s="233" t="s">
        <v>3402</v>
      </c>
      <c r="B234" s="233" t="s">
        <v>422</v>
      </c>
      <c r="C234" s="233" t="s">
        <v>3496</v>
      </c>
      <c r="D234" s="566" t="s">
        <v>760</v>
      </c>
      <c r="E234" s="308">
        <v>127</v>
      </c>
      <c r="F234" s="362">
        <v>127</v>
      </c>
      <c r="G234" s="233" t="s">
        <v>2397</v>
      </c>
      <c r="H234" s="3"/>
      <c r="I234" s="3"/>
    </row>
    <row r="235" spans="1:9" ht="15.75" customHeight="1">
      <c r="A235" s="233" t="s">
        <v>3402</v>
      </c>
      <c r="B235" s="233" t="s">
        <v>422</v>
      </c>
      <c r="C235" s="233" t="s">
        <v>3497</v>
      </c>
      <c r="D235" s="566" t="s">
        <v>760</v>
      </c>
      <c r="E235" s="308">
        <v>32</v>
      </c>
      <c r="F235" s="362">
        <v>32</v>
      </c>
      <c r="G235" s="233" t="s">
        <v>2397</v>
      </c>
      <c r="H235" s="3"/>
      <c r="I235" s="3"/>
    </row>
    <row r="236" spans="1:9" ht="15.75" customHeight="1">
      <c r="A236" s="233" t="s">
        <v>3402</v>
      </c>
      <c r="B236" s="233" t="s">
        <v>422</v>
      </c>
      <c r="C236" s="233" t="s">
        <v>3498</v>
      </c>
      <c r="D236" s="566" t="s">
        <v>760</v>
      </c>
      <c r="E236" s="308">
        <v>13</v>
      </c>
      <c r="F236" s="362">
        <v>13</v>
      </c>
      <c r="G236" s="233" t="s">
        <v>2397</v>
      </c>
      <c r="H236" s="3"/>
      <c r="I236" s="3"/>
    </row>
    <row r="237" spans="1:9" ht="15.75" customHeight="1">
      <c r="A237" s="233" t="s">
        <v>3402</v>
      </c>
      <c r="B237" s="233" t="s">
        <v>422</v>
      </c>
      <c r="C237" s="233" t="s">
        <v>3496</v>
      </c>
      <c r="D237" s="566" t="s">
        <v>3499</v>
      </c>
      <c r="E237" s="308">
        <v>24</v>
      </c>
      <c r="F237" s="362">
        <v>8</v>
      </c>
      <c r="G237" s="233" t="s">
        <v>2397</v>
      </c>
      <c r="H237" s="3"/>
      <c r="I237" s="3"/>
    </row>
    <row r="238" spans="1:9" ht="15.75" customHeight="1">
      <c r="A238" s="233" t="s">
        <v>3402</v>
      </c>
      <c r="B238" s="233" t="s">
        <v>422</v>
      </c>
      <c r="C238" s="233" t="s">
        <v>3497</v>
      </c>
      <c r="D238" s="566" t="s">
        <v>3499</v>
      </c>
      <c r="E238" s="308">
        <v>6</v>
      </c>
      <c r="F238" s="362">
        <v>6</v>
      </c>
      <c r="G238" s="233" t="s">
        <v>2397</v>
      </c>
      <c r="H238" s="3"/>
      <c r="I238" s="3"/>
    </row>
    <row r="239" spans="1:9" ht="15.75" customHeight="1">
      <c r="A239" s="233" t="s">
        <v>3402</v>
      </c>
      <c r="B239" s="233" t="s">
        <v>422</v>
      </c>
      <c r="C239" s="233" t="s">
        <v>3500</v>
      </c>
      <c r="D239" s="566" t="s">
        <v>768</v>
      </c>
      <c r="E239" s="308">
        <v>19</v>
      </c>
      <c r="F239" s="362">
        <v>19</v>
      </c>
      <c r="G239" s="233" t="s">
        <v>2397</v>
      </c>
      <c r="H239" s="3"/>
      <c r="I239" s="3"/>
    </row>
    <row r="240" spans="1:9" ht="15.75" customHeight="1">
      <c r="A240" s="233" t="s">
        <v>3402</v>
      </c>
      <c r="B240" s="233" t="s">
        <v>422</v>
      </c>
      <c r="C240" s="233" t="s">
        <v>3501</v>
      </c>
      <c r="D240" s="566" t="s">
        <v>768</v>
      </c>
      <c r="E240" s="308">
        <v>13</v>
      </c>
      <c r="F240" s="362">
        <v>13</v>
      </c>
      <c r="G240" s="233" t="s">
        <v>2397</v>
      </c>
      <c r="H240" s="3"/>
      <c r="I240" s="3"/>
    </row>
    <row r="241" spans="1:9" ht="15.75" customHeight="1">
      <c r="A241" s="233" t="s">
        <v>2398</v>
      </c>
      <c r="B241" s="233" t="s">
        <v>422</v>
      </c>
      <c r="C241" s="233" t="s">
        <v>3502</v>
      </c>
      <c r="D241" s="308" t="s">
        <v>1016</v>
      </c>
      <c r="E241" s="308">
        <v>45</v>
      </c>
      <c r="F241" s="362">
        <v>45</v>
      </c>
      <c r="G241" s="233" t="s">
        <v>2398</v>
      </c>
      <c r="H241" s="3"/>
      <c r="I241" s="3"/>
    </row>
    <row r="242" spans="1:9" ht="15.75" customHeight="1">
      <c r="A242" s="233" t="s">
        <v>2398</v>
      </c>
      <c r="B242" s="233" t="s">
        <v>422</v>
      </c>
      <c r="C242" s="233" t="s">
        <v>3503</v>
      </c>
      <c r="D242" s="308" t="s">
        <v>1016</v>
      </c>
      <c r="E242" s="308">
        <v>55</v>
      </c>
      <c r="F242" s="362">
        <v>55</v>
      </c>
      <c r="G242" s="233" t="s">
        <v>2398</v>
      </c>
      <c r="H242" s="3"/>
      <c r="I242" s="3"/>
    </row>
    <row r="243" spans="1:9" ht="15.75" customHeight="1">
      <c r="A243" s="233" t="s">
        <v>2398</v>
      </c>
      <c r="B243" s="233" t="s">
        <v>422</v>
      </c>
      <c r="C243" s="233" t="s">
        <v>3504</v>
      </c>
      <c r="D243" s="308" t="s">
        <v>1016</v>
      </c>
      <c r="E243" s="308">
        <v>45</v>
      </c>
      <c r="F243" s="362">
        <v>45</v>
      </c>
      <c r="G243" s="233" t="s">
        <v>2398</v>
      </c>
      <c r="H243" s="3"/>
      <c r="I243" s="3"/>
    </row>
    <row r="244" spans="1:9" ht="15.75" customHeight="1">
      <c r="A244" s="233" t="s">
        <v>2398</v>
      </c>
      <c r="B244" s="233" t="s">
        <v>422</v>
      </c>
      <c r="C244" s="233" t="s">
        <v>3505</v>
      </c>
      <c r="D244" s="308" t="s">
        <v>1016</v>
      </c>
      <c r="E244" s="308">
        <v>16</v>
      </c>
      <c r="F244" s="362">
        <v>16</v>
      </c>
      <c r="G244" s="233" t="s">
        <v>2398</v>
      </c>
      <c r="H244" s="3"/>
      <c r="I244" s="3"/>
    </row>
    <row r="245" spans="1:9" ht="15.75" customHeight="1">
      <c r="A245" s="233" t="s">
        <v>2398</v>
      </c>
      <c r="B245" s="233" t="s">
        <v>422</v>
      </c>
      <c r="C245" s="233" t="s">
        <v>3506</v>
      </c>
      <c r="D245" s="308" t="s">
        <v>1016</v>
      </c>
      <c r="E245" s="308">
        <v>16</v>
      </c>
      <c r="F245" s="362">
        <v>16</v>
      </c>
      <c r="G245" s="233" t="s">
        <v>2398</v>
      </c>
      <c r="H245" s="3"/>
      <c r="I245" s="3"/>
    </row>
    <row r="246" spans="1:9" ht="15.75" customHeight="1">
      <c r="A246" s="233" t="s">
        <v>2398</v>
      </c>
      <c r="B246" s="233" t="s">
        <v>422</v>
      </c>
      <c r="C246" s="233" t="s">
        <v>3507</v>
      </c>
      <c r="D246" s="308" t="s">
        <v>1016</v>
      </c>
      <c r="E246" s="308">
        <v>16</v>
      </c>
      <c r="F246" s="362">
        <v>16</v>
      </c>
      <c r="G246" s="233" t="s">
        <v>2398</v>
      </c>
      <c r="H246" s="3"/>
      <c r="I246" s="3"/>
    </row>
    <row r="247" spans="1:9" ht="15.75" customHeight="1">
      <c r="A247" s="233" t="s">
        <v>2398</v>
      </c>
      <c r="B247" s="233" t="s">
        <v>422</v>
      </c>
      <c r="C247" s="233" t="s">
        <v>3508</v>
      </c>
      <c r="D247" s="308" t="s">
        <v>1016</v>
      </c>
      <c r="E247" s="308">
        <v>45</v>
      </c>
      <c r="F247" s="362">
        <v>45</v>
      </c>
      <c r="G247" s="233" t="s">
        <v>2398</v>
      </c>
      <c r="H247" s="3"/>
      <c r="I247" s="3"/>
    </row>
    <row r="248" spans="1:9" ht="15.75" customHeight="1">
      <c r="A248" s="233" t="s">
        <v>2398</v>
      </c>
      <c r="B248" s="233" t="s">
        <v>422</v>
      </c>
      <c r="C248" s="233" t="s">
        <v>3509</v>
      </c>
      <c r="D248" s="308" t="s">
        <v>1016</v>
      </c>
      <c r="E248" s="308">
        <v>55</v>
      </c>
      <c r="F248" s="362">
        <v>55</v>
      </c>
      <c r="G248" s="233" t="s">
        <v>2398</v>
      </c>
      <c r="H248" s="3"/>
      <c r="I248" s="3"/>
    </row>
    <row r="249" spans="1:9" ht="15.75" customHeight="1">
      <c r="A249" s="233" t="s">
        <v>2398</v>
      </c>
      <c r="B249" s="233" t="s">
        <v>422</v>
      </c>
      <c r="C249" s="233" t="s">
        <v>3510</v>
      </c>
      <c r="D249" s="308" t="s">
        <v>1016</v>
      </c>
      <c r="E249" s="308">
        <v>45</v>
      </c>
      <c r="F249" s="362">
        <v>45</v>
      </c>
      <c r="G249" s="233" t="s">
        <v>2398</v>
      </c>
      <c r="H249" s="3"/>
      <c r="I249" s="3"/>
    </row>
    <row r="250" spans="1:9" ht="15.75" customHeight="1">
      <c r="A250" s="233" t="s">
        <v>2398</v>
      </c>
      <c r="B250" s="233" t="s">
        <v>422</v>
      </c>
      <c r="C250" s="233" t="s">
        <v>3511</v>
      </c>
      <c r="D250" s="308" t="s">
        <v>1016</v>
      </c>
      <c r="E250" s="308">
        <v>16</v>
      </c>
      <c r="F250" s="362">
        <v>16</v>
      </c>
      <c r="G250" s="233" t="s">
        <v>2398</v>
      </c>
      <c r="H250" s="3"/>
      <c r="I250" s="3"/>
    </row>
    <row r="251" spans="1:9" ht="15.75" customHeight="1">
      <c r="A251" s="233" t="s">
        <v>2398</v>
      </c>
      <c r="B251" s="233" t="s">
        <v>422</v>
      </c>
      <c r="C251" s="233" t="s">
        <v>3512</v>
      </c>
      <c r="D251" s="308" t="s">
        <v>1016</v>
      </c>
      <c r="E251" s="308">
        <v>16</v>
      </c>
      <c r="F251" s="362">
        <v>16</v>
      </c>
      <c r="G251" s="233" t="s">
        <v>2398</v>
      </c>
      <c r="H251" s="3"/>
      <c r="I251" s="3"/>
    </row>
    <row r="252" spans="1:9" ht="15.75" customHeight="1">
      <c r="A252" s="233" t="s">
        <v>2398</v>
      </c>
      <c r="B252" s="233" t="s">
        <v>422</v>
      </c>
      <c r="C252" s="233" t="s">
        <v>3513</v>
      </c>
      <c r="D252" s="308" t="s">
        <v>1016</v>
      </c>
      <c r="E252" s="308">
        <v>19</v>
      </c>
      <c r="F252" s="362">
        <v>19</v>
      </c>
      <c r="G252" s="233" t="s">
        <v>2398</v>
      </c>
      <c r="H252" s="3"/>
      <c r="I252" s="3"/>
    </row>
    <row r="253" spans="1:9" ht="15.75" customHeight="1">
      <c r="A253" s="233" t="s">
        <v>2398</v>
      </c>
      <c r="B253" s="233" t="s">
        <v>422</v>
      </c>
      <c r="C253" s="233" t="s">
        <v>3514</v>
      </c>
      <c r="D253" s="308" t="s">
        <v>1016</v>
      </c>
      <c r="E253" s="308">
        <v>16</v>
      </c>
      <c r="F253" s="362">
        <v>16</v>
      </c>
      <c r="G253" s="233" t="s">
        <v>2398</v>
      </c>
      <c r="H253" s="3"/>
      <c r="I253" s="3"/>
    </row>
    <row r="254" spans="1:9" ht="15.75" customHeight="1">
      <c r="A254" s="233" t="s">
        <v>2398</v>
      </c>
      <c r="B254" s="233" t="s">
        <v>422</v>
      </c>
      <c r="C254" s="233" t="s">
        <v>3515</v>
      </c>
      <c r="D254" s="308" t="s">
        <v>1016</v>
      </c>
      <c r="E254" s="308">
        <v>6</v>
      </c>
      <c r="F254" s="362">
        <v>6</v>
      </c>
      <c r="G254" s="233" t="s">
        <v>2398</v>
      </c>
      <c r="H254" s="3"/>
      <c r="I254" s="3"/>
    </row>
    <row r="255" spans="1:9" ht="15.75" customHeight="1">
      <c r="A255" s="233" t="s">
        <v>2398</v>
      </c>
      <c r="B255" s="233" t="s">
        <v>422</v>
      </c>
      <c r="C255" s="233" t="s">
        <v>3516</v>
      </c>
      <c r="D255" s="308" t="s">
        <v>1016</v>
      </c>
      <c r="E255" s="308">
        <v>13</v>
      </c>
      <c r="F255" s="362">
        <v>13</v>
      </c>
      <c r="G255" s="233" t="s">
        <v>2398</v>
      </c>
      <c r="H255" s="3"/>
      <c r="I255" s="3"/>
    </row>
    <row r="256" spans="1:9" ht="15.75" customHeight="1">
      <c r="A256" s="233" t="s">
        <v>2398</v>
      </c>
      <c r="B256" s="233" t="s">
        <v>422</v>
      </c>
      <c r="C256" s="233" t="s">
        <v>3517</v>
      </c>
      <c r="D256" s="308" t="s">
        <v>1016</v>
      </c>
      <c r="E256" s="308">
        <v>19</v>
      </c>
      <c r="F256" s="362">
        <v>19</v>
      </c>
      <c r="G256" s="233" t="s">
        <v>2398</v>
      </c>
      <c r="H256" s="3"/>
      <c r="I256" s="3"/>
    </row>
    <row r="257" spans="1:9" ht="15.75" customHeight="1">
      <c r="A257" s="233" t="s">
        <v>2682</v>
      </c>
      <c r="B257" s="233" t="s">
        <v>422</v>
      </c>
      <c r="C257" s="233" t="s">
        <v>3518</v>
      </c>
      <c r="D257" s="308" t="s">
        <v>1147</v>
      </c>
      <c r="E257" s="308">
        <f>165/3</f>
        <v>55</v>
      </c>
      <c r="F257" s="362">
        <v>55</v>
      </c>
      <c r="G257" s="233" t="s">
        <v>2399</v>
      </c>
      <c r="H257" s="3"/>
      <c r="I257" s="3"/>
    </row>
    <row r="258" spans="1:9" ht="15.75" customHeight="1">
      <c r="A258" s="233" t="s">
        <v>2682</v>
      </c>
      <c r="B258" s="233" t="s">
        <v>422</v>
      </c>
      <c r="C258" s="233" t="s">
        <v>3519</v>
      </c>
      <c r="D258" s="308" t="s">
        <v>1147</v>
      </c>
      <c r="E258" s="308">
        <f>165/3</f>
        <v>55</v>
      </c>
      <c r="F258" s="362">
        <v>55</v>
      </c>
      <c r="G258" s="233" t="s">
        <v>2399</v>
      </c>
      <c r="H258" s="3"/>
      <c r="I258" s="3"/>
    </row>
    <row r="259" spans="1:9" ht="15.75" customHeight="1">
      <c r="A259" s="233" t="s">
        <v>2682</v>
      </c>
      <c r="B259" s="233" t="s">
        <v>422</v>
      </c>
      <c r="C259" s="233" t="s">
        <v>3520</v>
      </c>
      <c r="D259" s="308"/>
      <c r="E259" s="308">
        <v>13.75</v>
      </c>
      <c r="F259" s="362">
        <v>13.75</v>
      </c>
      <c r="G259" s="233" t="s">
        <v>2399</v>
      </c>
      <c r="H259" s="3"/>
      <c r="I259" s="3"/>
    </row>
    <row r="260" spans="1:9" ht="15.75" customHeight="1">
      <c r="A260" s="233" t="s">
        <v>2682</v>
      </c>
      <c r="B260" s="233" t="s">
        <v>422</v>
      </c>
      <c r="C260" s="233" t="s">
        <v>3521</v>
      </c>
      <c r="D260" s="308"/>
      <c r="E260" s="308">
        <v>5.5</v>
      </c>
      <c r="F260" s="362">
        <v>5.5</v>
      </c>
      <c r="G260" s="233" t="s">
        <v>2399</v>
      </c>
      <c r="H260" s="3"/>
      <c r="I260" s="3"/>
    </row>
    <row r="261" spans="1:9" ht="15.75" customHeight="1">
      <c r="A261" s="233" t="s">
        <v>2682</v>
      </c>
      <c r="B261" s="233" t="s">
        <v>422</v>
      </c>
      <c r="C261" s="233" t="s">
        <v>3522</v>
      </c>
      <c r="D261" s="308"/>
      <c r="E261" s="308">
        <v>15.33</v>
      </c>
      <c r="F261" s="362">
        <v>15.33</v>
      </c>
      <c r="G261" s="233" t="s">
        <v>2399</v>
      </c>
      <c r="H261" s="3"/>
      <c r="I261" s="3"/>
    </row>
    <row r="262" spans="1:9" ht="15.75" customHeight="1">
      <c r="A262" s="233" t="s">
        <v>2400</v>
      </c>
      <c r="B262" s="233" t="s">
        <v>422</v>
      </c>
      <c r="C262" s="233" t="s">
        <v>3523</v>
      </c>
      <c r="D262" s="308" t="s">
        <v>1016</v>
      </c>
      <c r="E262" s="308">
        <v>20.67</v>
      </c>
      <c r="F262" s="362">
        <v>21</v>
      </c>
      <c r="G262" s="233" t="s">
        <v>2400</v>
      </c>
      <c r="H262" s="3"/>
      <c r="I262" s="3"/>
    </row>
    <row r="263" spans="1:9" ht="15.75" customHeight="1">
      <c r="A263" s="233" t="s">
        <v>2400</v>
      </c>
      <c r="B263" s="233" t="s">
        <v>422</v>
      </c>
      <c r="C263" s="233" t="s">
        <v>3524</v>
      </c>
      <c r="D263" s="308" t="s">
        <v>1016</v>
      </c>
      <c r="E263" s="308">
        <v>5.25</v>
      </c>
      <c r="F263" s="362">
        <v>5</v>
      </c>
      <c r="G263" s="233" t="s">
        <v>2400</v>
      </c>
      <c r="H263" s="3"/>
      <c r="I263" s="3"/>
    </row>
    <row r="264" spans="1:9" ht="15.75" customHeight="1">
      <c r="A264" s="233" t="s">
        <v>2400</v>
      </c>
      <c r="B264" s="233" t="s">
        <v>422</v>
      </c>
      <c r="C264" s="233" t="s">
        <v>3525</v>
      </c>
      <c r="D264" s="308" t="s">
        <v>1016</v>
      </c>
      <c r="E264" s="308">
        <v>2</v>
      </c>
      <c r="F264" s="362">
        <v>2</v>
      </c>
      <c r="G264" s="233" t="s">
        <v>2400</v>
      </c>
      <c r="H264" s="3"/>
      <c r="I264" s="3"/>
    </row>
    <row r="265" spans="1:9" ht="15.75" customHeight="1">
      <c r="A265" s="233" t="s">
        <v>2400</v>
      </c>
      <c r="B265" s="233" t="s">
        <v>422</v>
      </c>
      <c r="C265" s="233" t="s">
        <v>3526</v>
      </c>
      <c r="D265" s="308" t="s">
        <v>1016</v>
      </c>
      <c r="E265" s="308">
        <v>14</v>
      </c>
      <c r="F265" s="362">
        <v>14</v>
      </c>
      <c r="G265" s="233" t="s">
        <v>2400</v>
      </c>
      <c r="H265" s="3"/>
      <c r="I265" s="3"/>
    </row>
    <row r="266" spans="1:9" ht="15.75" customHeight="1">
      <c r="A266" s="233" t="s">
        <v>2400</v>
      </c>
      <c r="B266" s="233" t="s">
        <v>422</v>
      </c>
      <c r="C266" s="233" t="s">
        <v>3527</v>
      </c>
      <c r="D266" s="308" t="s">
        <v>1016</v>
      </c>
      <c r="E266" s="308">
        <v>3.5</v>
      </c>
      <c r="F266" s="362">
        <v>4</v>
      </c>
      <c r="G266" s="233" t="s">
        <v>2400</v>
      </c>
      <c r="H266" s="3"/>
      <c r="I266" s="3"/>
    </row>
    <row r="267" spans="1:9" ht="15.75" customHeight="1">
      <c r="A267" s="233" t="s">
        <v>2400</v>
      </c>
      <c r="B267" s="233" t="s">
        <v>422</v>
      </c>
      <c r="C267" s="233" t="s">
        <v>3528</v>
      </c>
      <c r="D267" s="308" t="s">
        <v>1016</v>
      </c>
      <c r="E267" s="308">
        <v>1</v>
      </c>
      <c r="F267" s="362">
        <v>1</v>
      </c>
      <c r="G267" s="233" t="s">
        <v>2400</v>
      </c>
      <c r="H267" s="3"/>
      <c r="I267" s="3"/>
    </row>
    <row r="268" spans="1:9" ht="15.75" customHeight="1">
      <c r="A268" s="233" t="s">
        <v>2400</v>
      </c>
      <c r="B268" s="233" t="s">
        <v>422</v>
      </c>
      <c r="C268" s="233" t="s">
        <v>3529</v>
      </c>
      <c r="D268" s="308" t="s">
        <v>1016</v>
      </c>
      <c r="E268" s="308">
        <v>25</v>
      </c>
      <c r="F268" s="362">
        <v>25</v>
      </c>
      <c r="G268" s="233" t="s">
        <v>2400</v>
      </c>
      <c r="H268" s="3"/>
      <c r="I268" s="3"/>
    </row>
    <row r="269" spans="1:9" ht="15.75" customHeight="1">
      <c r="A269" s="233" t="s">
        <v>2400</v>
      </c>
      <c r="B269" s="233" t="s">
        <v>422</v>
      </c>
      <c r="C269" s="233" t="s">
        <v>3530</v>
      </c>
      <c r="D269" s="308" t="s">
        <v>1016</v>
      </c>
      <c r="E269" s="308">
        <v>6</v>
      </c>
      <c r="F269" s="362">
        <v>6</v>
      </c>
      <c r="G269" s="233" t="s">
        <v>2400</v>
      </c>
      <c r="H269" s="3"/>
      <c r="I269" s="3"/>
    </row>
    <row r="270" spans="1:9" ht="15.75" customHeight="1">
      <c r="A270" s="233" t="s">
        <v>2400</v>
      </c>
      <c r="B270" s="233" t="s">
        <v>422</v>
      </c>
      <c r="C270" s="233" t="s">
        <v>3531</v>
      </c>
      <c r="D270" s="308" t="s">
        <v>1016</v>
      </c>
      <c r="E270" s="308">
        <v>3</v>
      </c>
      <c r="F270" s="362">
        <v>3</v>
      </c>
      <c r="G270" s="233" t="s">
        <v>2400</v>
      </c>
      <c r="H270" s="3"/>
      <c r="I270" s="3"/>
    </row>
    <row r="271" spans="1:9" ht="15.75" customHeight="1">
      <c r="A271" s="233" t="s">
        <v>2400</v>
      </c>
      <c r="B271" s="233" t="s">
        <v>422</v>
      </c>
      <c r="C271" s="233" t="s">
        <v>3532</v>
      </c>
      <c r="D271" s="308" t="s">
        <v>1016</v>
      </c>
      <c r="E271" s="308">
        <v>25</v>
      </c>
      <c r="F271" s="362">
        <v>25</v>
      </c>
      <c r="G271" s="233" t="s">
        <v>2400</v>
      </c>
      <c r="H271" s="3"/>
      <c r="I271" s="3"/>
    </row>
    <row r="272" spans="1:9" ht="15.75" customHeight="1">
      <c r="A272" s="233" t="s">
        <v>2400</v>
      </c>
      <c r="B272" s="233" t="s">
        <v>422</v>
      </c>
      <c r="C272" s="233" t="s">
        <v>3533</v>
      </c>
      <c r="D272" s="308" t="s">
        <v>1016</v>
      </c>
      <c r="E272" s="308">
        <v>6</v>
      </c>
      <c r="F272" s="362">
        <v>6</v>
      </c>
      <c r="G272" s="233" t="s">
        <v>2400</v>
      </c>
      <c r="H272" s="3"/>
      <c r="I272" s="3"/>
    </row>
    <row r="273" spans="1:9" ht="15.75" customHeight="1">
      <c r="A273" s="233" t="s">
        <v>2400</v>
      </c>
      <c r="B273" s="233" t="s">
        <v>422</v>
      </c>
      <c r="C273" s="233" t="s">
        <v>3534</v>
      </c>
      <c r="D273" s="308" t="s">
        <v>1016</v>
      </c>
      <c r="E273" s="308">
        <v>3</v>
      </c>
      <c r="F273" s="362">
        <v>3</v>
      </c>
      <c r="G273" s="233" t="s">
        <v>2400</v>
      </c>
      <c r="H273" s="3"/>
      <c r="I273" s="3"/>
    </row>
    <row r="274" spans="1:9" ht="15.75" customHeight="1">
      <c r="A274" s="233" t="s">
        <v>2400</v>
      </c>
      <c r="B274" s="233" t="s">
        <v>422</v>
      </c>
      <c r="C274" s="233" t="s">
        <v>3535</v>
      </c>
      <c r="D274" s="308" t="s">
        <v>1016</v>
      </c>
      <c r="E274" s="308">
        <v>20</v>
      </c>
      <c r="F274" s="362">
        <v>20</v>
      </c>
      <c r="G274" s="233" t="s">
        <v>2400</v>
      </c>
      <c r="H274" s="3"/>
      <c r="I274" s="3"/>
    </row>
    <row r="275" spans="1:9" ht="15.75" customHeight="1">
      <c r="A275" s="233" t="s">
        <v>2400</v>
      </c>
      <c r="B275" s="233" t="s">
        <v>422</v>
      </c>
      <c r="C275" s="233" t="s">
        <v>3536</v>
      </c>
      <c r="D275" s="308" t="s">
        <v>1016</v>
      </c>
      <c r="E275" s="308">
        <v>4</v>
      </c>
      <c r="F275" s="362">
        <v>4</v>
      </c>
      <c r="G275" s="233" t="s">
        <v>2400</v>
      </c>
      <c r="H275" s="3"/>
      <c r="I275" s="3"/>
    </row>
    <row r="276" spans="1:9" ht="15.75" customHeight="1">
      <c r="A276" s="233" t="s">
        <v>2400</v>
      </c>
      <c r="B276" s="233" t="s">
        <v>422</v>
      </c>
      <c r="C276" s="233" t="s">
        <v>3537</v>
      </c>
      <c r="D276" s="308" t="s">
        <v>1016</v>
      </c>
      <c r="E276" s="308">
        <v>2</v>
      </c>
      <c r="F276" s="362">
        <v>2</v>
      </c>
      <c r="G276" s="233" t="s">
        <v>2400</v>
      </c>
      <c r="H276" s="3"/>
      <c r="I276" s="3"/>
    </row>
    <row r="277" spans="1:9" ht="15.75" customHeight="1">
      <c r="A277" s="233" t="s">
        <v>2400</v>
      </c>
      <c r="B277" s="233" t="s">
        <v>422</v>
      </c>
      <c r="C277" s="233" t="s">
        <v>3538</v>
      </c>
      <c r="D277" s="308" t="s">
        <v>1016</v>
      </c>
      <c r="E277" s="233">
        <v>12</v>
      </c>
      <c r="F277" s="233">
        <v>24</v>
      </c>
      <c r="G277" s="233" t="s">
        <v>2400</v>
      </c>
      <c r="H277" s="3"/>
      <c r="I277" s="3"/>
    </row>
    <row r="278" spans="1:9" ht="15.75" customHeight="1">
      <c r="A278" s="233" t="s">
        <v>2401</v>
      </c>
      <c r="B278" s="233" t="s">
        <v>422</v>
      </c>
      <c r="C278" s="233" t="s">
        <v>3539</v>
      </c>
      <c r="D278" s="308"/>
      <c r="E278" s="308">
        <f>23/3*2</f>
        <v>15.333333333333334</v>
      </c>
      <c r="F278" s="362">
        <v>15.33</v>
      </c>
      <c r="G278" s="233" t="s">
        <v>2401</v>
      </c>
      <c r="H278" s="3"/>
      <c r="I278" s="3"/>
    </row>
    <row r="279" spans="1:9" ht="15.75" customHeight="1">
      <c r="A279" s="233" t="s">
        <v>2401</v>
      </c>
      <c r="B279" s="233" t="s">
        <v>422</v>
      </c>
      <c r="C279" s="233" t="s">
        <v>3540</v>
      </c>
      <c r="D279" s="308"/>
      <c r="E279" s="308"/>
      <c r="F279" s="362">
        <v>10</v>
      </c>
      <c r="G279" s="233" t="s">
        <v>2401</v>
      </c>
      <c r="H279" s="3"/>
      <c r="I279" s="3"/>
    </row>
    <row r="280" spans="1:9" ht="15.75" customHeight="1">
      <c r="A280" s="233" t="s">
        <v>2401</v>
      </c>
      <c r="B280" s="233" t="s">
        <v>422</v>
      </c>
      <c r="C280" s="233" t="s">
        <v>3541</v>
      </c>
      <c r="D280" s="308" t="s">
        <v>1147</v>
      </c>
      <c r="E280" s="308">
        <f>38/3</f>
        <v>12.666666666666666</v>
      </c>
      <c r="F280" s="362">
        <v>13.67</v>
      </c>
      <c r="G280" s="233" t="s">
        <v>2401</v>
      </c>
      <c r="H280" s="3"/>
      <c r="I280" s="3"/>
    </row>
    <row r="281" spans="1:9" ht="15.75" customHeight="1">
      <c r="A281" s="233" t="s">
        <v>2401</v>
      </c>
      <c r="B281" s="233" t="s">
        <v>422</v>
      </c>
      <c r="C281" s="233" t="s">
        <v>3542</v>
      </c>
      <c r="D281" s="308" t="s">
        <v>1147</v>
      </c>
      <c r="E281" s="308">
        <f>38/3</f>
        <v>12.666666666666666</v>
      </c>
      <c r="F281" s="362">
        <v>13.67</v>
      </c>
      <c r="G281" s="233" t="s">
        <v>2401</v>
      </c>
      <c r="H281" s="3"/>
      <c r="I281" s="3"/>
    </row>
    <row r="282" spans="1:9" ht="15.75" customHeight="1">
      <c r="A282" s="233" t="s">
        <v>2401</v>
      </c>
      <c r="B282" s="233" t="s">
        <v>422</v>
      </c>
      <c r="C282" s="233" t="s">
        <v>3543</v>
      </c>
      <c r="D282" s="308" t="s">
        <v>1147</v>
      </c>
      <c r="E282" s="308">
        <f>38/3*0.25</f>
        <v>3.1666666666666665</v>
      </c>
      <c r="F282" s="362">
        <v>3.42</v>
      </c>
      <c r="G282" s="233" t="s">
        <v>2401</v>
      </c>
      <c r="H282" s="3"/>
      <c r="I282" s="3"/>
    </row>
    <row r="283" spans="1:9" ht="15.75" customHeight="1">
      <c r="A283" s="233" t="s">
        <v>2401</v>
      </c>
      <c r="B283" s="233" t="s">
        <v>422</v>
      </c>
      <c r="C283" s="233" t="s">
        <v>3544</v>
      </c>
      <c r="D283" s="308" t="s">
        <v>1147</v>
      </c>
      <c r="E283" s="308">
        <f>38/3*0.1</f>
        <v>1.2666666666666666</v>
      </c>
      <c r="F283" s="362">
        <v>1.37</v>
      </c>
      <c r="G283" s="233" t="s">
        <v>2401</v>
      </c>
      <c r="H283" s="3"/>
      <c r="I283" s="3"/>
    </row>
    <row r="284" spans="1:9" ht="15.75" customHeight="1">
      <c r="A284" s="233" t="s">
        <v>2401</v>
      </c>
      <c r="B284" s="233" t="s">
        <v>422</v>
      </c>
      <c r="C284" s="233" t="s">
        <v>3545</v>
      </c>
      <c r="D284" s="308" t="s">
        <v>1147</v>
      </c>
      <c r="E284" s="308"/>
      <c r="F284" s="362">
        <v>8.33</v>
      </c>
      <c r="G284" s="233" t="s">
        <v>2401</v>
      </c>
      <c r="H284" s="3"/>
      <c r="I284" s="3"/>
    </row>
    <row r="285" spans="1:9" ht="15.75" customHeight="1">
      <c r="A285" s="233" t="s">
        <v>2401</v>
      </c>
      <c r="B285" s="233" t="s">
        <v>422</v>
      </c>
      <c r="C285" s="233" t="s">
        <v>3546</v>
      </c>
      <c r="D285" s="308" t="s">
        <v>1147</v>
      </c>
      <c r="E285" s="308"/>
      <c r="F285" s="362">
        <v>8.33</v>
      </c>
      <c r="G285" s="233" t="s">
        <v>2401</v>
      </c>
      <c r="H285" s="3"/>
      <c r="I285" s="3"/>
    </row>
    <row r="286" spans="1:9" ht="15.75" customHeight="1">
      <c r="A286" s="233" t="s">
        <v>2401</v>
      </c>
      <c r="B286" s="233" t="s">
        <v>422</v>
      </c>
      <c r="C286" s="233" t="s">
        <v>3547</v>
      </c>
      <c r="D286" s="308" t="s">
        <v>1147</v>
      </c>
      <c r="E286" s="308"/>
      <c r="F286" s="362">
        <v>2.08</v>
      </c>
      <c r="G286" s="233" t="s">
        <v>2401</v>
      </c>
      <c r="H286" s="3"/>
      <c r="I286" s="3"/>
    </row>
    <row r="287" spans="1:9" ht="15.75" customHeight="1">
      <c r="A287" s="233" t="s">
        <v>2401</v>
      </c>
      <c r="B287" s="233" t="s">
        <v>422</v>
      </c>
      <c r="C287" s="233" t="s">
        <v>3548</v>
      </c>
      <c r="D287" s="308" t="s">
        <v>1147</v>
      </c>
      <c r="E287" s="308"/>
      <c r="F287" s="362">
        <v>0.83</v>
      </c>
      <c r="G287" s="233" t="s">
        <v>2401</v>
      </c>
      <c r="H287" s="3"/>
      <c r="I287" s="3"/>
    </row>
    <row r="288" spans="1:9" ht="15.75" customHeight="1">
      <c r="A288" s="233" t="s">
        <v>2401</v>
      </c>
      <c r="B288" s="233" t="s">
        <v>422</v>
      </c>
      <c r="C288" s="233" t="s">
        <v>3549</v>
      </c>
      <c r="D288" s="308" t="s">
        <v>1147</v>
      </c>
      <c r="E288" s="308"/>
      <c r="F288" s="362">
        <v>15.67</v>
      </c>
      <c r="G288" s="233" t="s">
        <v>2401</v>
      </c>
      <c r="H288" s="3"/>
      <c r="I288" s="3"/>
    </row>
    <row r="289" spans="1:9" ht="15.75" customHeight="1">
      <c r="A289" s="233" t="s">
        <v>2401</v>
      </c>
      <c r="B289" s="233" t="s">
        <v>422</v>
      </c>
      <c r="C289" s="233" t="s">
        <v>3550</v>
      </c>
      <c r="D289" s="308" t="s">
        <v>1147</v>
      </c>
      <c r="E289" s="308"/>
      <c r="F289" s="362">
        <v>15.67</v>
      </c>
      <c r="G289" s="233" t="s">
        <v>2401</v>
      </c>
      <c r="H289" s="3"/>
      <c r="I289" s="3"/>
    </row>
    <row r="290" spans="1:9" ht="15.75" customHeight="1">
      <c r="A290" s="233" t="s">
        <v>2401</v>
      </c>
      <c r="B290" s="233" t="s">
        <v>422</v>
      </c>
      <c r="C290" s="233" t="s">
        <v>3551</v>
      </c>
      <c r="D290" s="308" t="s">
        <v>1147</v>
      </c>
      <c r="E290" s="308"/>
      <c r="F290" s="362">
        <v>3.92</v>
      </c>
      <c r="G290" s="233" t="s">
        <v>2401</v>
      </c>
      <c r="H290" s="3"/>
      <c r="I290" s="3"/>
    </row>
    <row r="291" spans="1:9" ht="15.75" customHeight="1">
      <c r="A291" s="233" t="s">
        <v>2401</v>
      </c>
      <c r="B291" s="233" t="s">
        <v>422</v>
      </c>
      <c r="C291" s="233" t="s">
        <v>3552</v>
      </c>
      <c r="D291" s="308" t="s">
        <v>1147</v>
      </c>
      <c r="E291" s="308"/>
      <c r="F291" s="362">
        <v>1.57</v>
      </c>
      <c r="G291" s="233" t="s">
        <v>2401</v>
      </c>
      <c r="H291" s="3"/>
      <c r="I291" s="3"/>
    </row>
    <row r="292" spans="1:9" ht="15.75" customHeight="1">
      <c r="A292" s="305" t="s">
        <v>2402</v>
      </c>
      <c r="B292" s="305" t="s">
        <v>422</v>
      </c>
      <c r="C292" s="233" t="s">
        <v>3553</v>
      </c>
      <c r="D292" s="308" t="s">
        <v>1147</v>
      </c>
      <c r="E292" s="233" t="s">
        <v>3554</v>
      </c>
      <c r="F292" s="362">
        <v>83</v>
      </c>
      <c r="G292" s="233" t="s">
        <v>2402</v>
      </c>
      <c r="H292" s="3"/>
      <c r="I292" s="3"/>
    </row>
    <row r="293" spans="1:9" ht="15.75" customHeight="1">
      <c r="A293" s="305" t="s">
        <v>2402</v>
      </c>
      <c r="B293" s="305" t="s">
        <v>422</v>
      </c>
      <c r="C293" s="233" t="s">
        <v>3555</v>
      </c>
      <c r="D293" s="308" t="s">
        <v>1147</v>
      </c>
      <c r="E293" s="233" t="s">
        <v>3556</v>
      </c>
      <c r="F293" s="362">
        <v>83</v>
      </c>
      <c r="G293" s="233" t="s">
        <v>2402</v>
      </c>
      <c r="H293" s="3"/>
      <c r="I293" s="3"/>
    </row>
    <row r="294" spans="1:9" ht="15.75" customHeight="1">
      <c r="A294" s="305" t="s">
        <v>2402</v>
      </c>
      <c r="B294" s="305" t="s">
        <v>422</v>
      </c>
      <c r="C294" s="233" t="s">
        <v>3557</v>
      </c>
      <c r="D294" s="308" t="s">
        <v>1147</v>
      </c>
      <c r="E294" s="308" t="s">
        <v>3558</v>
      </c>
      <c r="F294" s="362">
        <v>20.75</v>
      </c>
      <c r="G294" s="233" t="s">
        <v>2402</v>
      </c>
      <c r="H294" s="3"/>
      <c r="I294" s="3"/>
    </row>
    <row r="295" spans="1:9" ht="15.75" customHeight="1">
      <c r="A295" s="305" t="s">
        <v>2402</v>
      </c>
      <c r="B295" s="305" t="s">
        <v>422</v>
      </c>
      <c r="C295" s="233" t="s">
        <v>3559</v>
      </c>
      <c r="D295" s="308" t="s">
        <v>1147</v>
      </c>
      <c r="E295" s="308" t="s">
        <v>3560</v>
      </c>
      <c r="F295" s="362">
        <v>8.3000000000000007</v>
      </c>
      <c r="G295" s="233" t="s">
        <v>2402</v>
      </c>
      <c r="H295" s="3"/>
      <c r="I295" s="3"/>
    </row>
    <row r="296" spans="1:9" ht="15.75" customHeight="1">
      <c r="A296" s="305" t="s">
        <v>2402</v>
      </c>
      <c r="B296" s="305" t="s">
        <v>422</v>
      </c>
      <c r="C296" s="233" t="s">
        <v>3561</v>
      </c>
      <c r="D296" s="308" t="s">
        <v>1147</v>
      </c>
      <c r="E296" s="308" t="s">
        <v>3562</v>
      </c>
      <c r="F296" s="362">
        <v>15.33</v>
      </c>
      <c r="G296" s="233" t="s">
        <v>2402</v>
      </c>
      <c r="H296" s="3"/>
      <c r="I296" s="3"/>
    </row>
    <row r="297" spans="1:9" ht="15.75" customHeight="1">
      <c r="A297" s="305" t="s">
        <v>2402</v>
      </c>
      <c r="B297" s="305" t="s">
        <v>422</v>
      </c>
      <c r="C297" s="233" t="s">
        <v>3563</v>
      </c>
      <c r="D297" s="308" t="s">
        <v>1147</v>
      </c>
      <c r="E297" s="308" t="s">
        <v>3564</v>
      </c>
      <c r="F297" s="362">
        <v>24</v>
      </c>
      <c r="G297" s="233" t="s">
        <v>2402</v>
      </c>
      <c r="H297" s="3"/>
      <c r="I297" s="3"/>
    </row>
    <row r="298" spans="1:9" ht="15.75" customHeight="1">
      <c r="A298" s="292" t="s">
        <v>6412</v>
      </c>
      <c r="B298" s="292" t="s">
        <v>782</v>
      </c>
      <c r="C298" s="292" t="s">
        <v>6727</v>
      </c>
      <c r="D298" s="424" t="s">
        <v>1147</v>
      </c>
      <c r="E298" s="448" t="s">
        <v>6728</v>
      </c>
      <c r="F298" s="555">
        <v>23.67</v>
      </c>
      <c r="G298" s="626" t="s">
        <v>3737</v>
      </c>
      <c r="H298" s="3"/>
      <c r="I298" s="3"/>
    </row>
    <row r="299" spans="1:9" ht="15.75" customHeight="1">
      <c r="A299" s="292" t="s">
        <v>6412</v>
      </c>
      <c r="B299" s="292" t="s">
        <v>782</v>
      </c>
      <c r="C299" s="292" t="s">
        <v>6729</v>
      </c>
      <c r="D299" s="424" t="s">
        <v>1147</v>
      </c>
      <c r="E299" s="448" t="s">
        <v>6728</v>
      </c>
      <c r="F299" s="555">
        <v>23.67</v>
      </c>
      <c r="G299" s="626" t="s">
        <v>3737</v>
      </c>
      <c r="H299" s="3"/>
      <c r="I299" s="3"/>
    </row>
    <row r="300" spans="1:9" ht="15.75" customHeight="1">
      <c r="A300" s="292" t="s">
        <v>6412</v>
      </c>
      <c r="B300" s="292" t="s">
        <v>782</v>
      </c>
      <c r="C300" s="292" t="s">
        <v>6730</v>
      </c>
      <c r="D300" s="424" t="s">
        <v>1147</v>
      </c>
      <c r="E300" s="448" t="s">
        <v>6731</v>
      </c>
      <c r="F300" s="555">
        <v>5.92</v>
      </c>
      <c r="G300" s="626" t="s">
        <v>3737</v>
      </c>
      <c r="H300" s="3"/>
      <c r="I300" s="3"/>
    </row>
    <row r="301" spans="1:9" ht="15.75" customHeight="1">
      <c r="A301" s="292" t="s">
        <v>6412</v>
      </c>
      <c r="B301" s="292" t="s">
        <v>782</v>
      </c>
      <c r="C301" s="292" t="s">
        <v>6732</v>
      </c>
      <c r="D301" s="424" t="s">
        <v>1147</v>
      </c>
      <c r="E301" s="448" t="s">
        <v>6733</v>
      </c>
      <c r="F301" s="555">
        <v>2.36</v>
      </c>
      <c r="G301" s="626" t="s">
        <v>3737</v>
      </c>
      <c r="H301" s="3"/>
      <c r="I301" s="3"/>
    </row>
    <row r="302" spans="1:9" ht="15.75" customHeight="1">
      <c r="A302" s="292" t="s">
        <v>6412</v>
      </c>
      <c r="B302" s="292" t="s">
        <v>782</v>
      </c>
      <c r="C302" s="292" t="s">
        <v>6734</v>
      </c>
      <c r="D302" s="424" t="s">
        <v>1147</v>
      </c>
      <c r="E302" s="448" t="s">
        <v>6735</v>
      </c>
      <c r="F302" s="555">
        <v>12</v>
      </c>
      <c r="G302" s="626" t="s">
        <v>3737</v>
      </c>
      <c r="H302" s="3"/>
      <c r="I302" s="3"/>
    </row>
    <row r="303" spans="1:9" ht="15.75" customHeight="1">
      <c r="A303" s="292" t="s">
        <v>6412</v>
      </c>
      <c r="B303" s="292" t="s">
        <v>782</v>
      </c>
      <c r="C303" s="292" t="s">
        <v>6736</v>
      </c>
      <c r="D303" s="424" t="s">
        <v>1147</v>
      </c>
      <c r="E303" s="448" t="s">
        <v>6735</v>
      </c>
      <c r="F303" s="555">
        <v>12</v>
      </c>
      <c r="G303" s="626" t="s">
        <v>3737</v>
      </c>
      <c r="H303" s="3"/>
      <c r="I303" s="3"/>
    </row>
    <row r="304" spans="1:9" ht="15.75" customHeight="1">
      <c r="A304" s="292" t="s">
        <v>6412</v>
      </c>
      <c r="B304" s="292" t="s">
        <v>782</v>
      </c>
      <c r="C304" s="292" t="s">
        <v>6737</v>
      </c>
      <c r="D304" s="424" t="s">
        <v>1147</v>
      </c>
      <c r="E304" s="448" t="s">
        <v>6738</v>
      </c>
      <c r="F304" s="555">
        <v>3</v>
      </c>
      <c r="G304" s="626" t="s">
        <v>3737</v>
      </c>
      <c r="H304" s="3"/>
      <c r="I304" s="3"/>
    </row>
    <row r="305" spans="1:9" ht="15.75" customHeight="1">
      <c r="A305" s="292" t="s">
        <v>6412</v>
      </c>
      <c r="B305" s="292" t="s">
        <v>782</v>
      </c>
      <c r="C305" s="292" t="s">
        <v>6739</v>
      </c>
      <c r="D305" s="424" t="s">
        <v>1147</v>
      </c>
      <c r="E305" s="448" t="s">
        <v>6740</v>
      </c>
      <c r="F305" s="555">
        <v>1.2</v>
      </c>
      <c r="G305" s="626" t="s">
        <v>3737</v>
      </c>
      <c r="H305" s="3"/>
      <c r="I305" s="3"/>
    </row>
    <row r="306" spans="1:9" ht="15.75" customHeight="1">
      <c r="A306" s="292" t="s">
        <v>6412</v>
      </c>
      <c r="B306" s="292" t="s">
        <v>782</v>
      </c>
      <c r="C306" s="292" t="s">
        <v>6741</v>
      </c>
      <c r="D306" s="424" t="s">
        <v>1147</v>
      </c>
      <c r="E306" s="448" t="s">
        <v>6742</v>
      </c>
      <c r="F306" s="555">
        <v>25.33</v>
      </c>
      <c r="G306" s="626" t="s">
        <v>3737</v>
      </c>
      <c r="H306" s="3"/>
      <c r="I306" s="3"/>
    </row>
    <row r="307" spans="1:9" ht="15.75" customHeight="1">
      <c r="A307" s="292" t="s">
        <v>6412</v>
      </c>
      <c r="B307" s="292" t="s">
        <v>782</v>
      </c>
      <c r="C307" s="292" t="s">
        <v>6743</v>
      </c>
      <c r="D307" s="424" t="s">
        <v>1147</v>
      </c>
      <c r="E307" s="448" t="s">
        <v>6744</v>
      </c>
      <c r="F307" s="555">
        <v>6.33</v>
      </c>
      <c r="G307" s="626" t="s">
        <v>3737</v>
      </c>
      <c r="H307" s="3"/>
      <c r="I307" s="3"/>
    </row>
    <row r="308" spans="1:9" ht="15.75" customHeight="1">
      <c r="A308" s="292" t="s">
        <v>6412</v>
      </c>
      <c r="B308" s="292" t="s">
        <v>782</v>
      </c>
      <c r="C308" s="292" t="s">
        <v>6745</v>
      </c>
      <c r="D308" s="424" t="s">
        <v>1147</v>
      </c>
      <c r="E308" s="448" t="s">
        <v>6746</v>
      </c>
      <c r="F308" s="555">
        <v>2.5299999999999998</v>
      </c>
      <c r="G308" s="626" t="s">
        <v>3737</v>
      </c>
      <c r="H308" s="3"/>
      <c r="I308" s="3"/>
    </row>
    <row r="309" spans="1:9" ht="15.75" customHeight="1">
      <c r="A309" s="292" t="s">
        <v>6412</v>
      </c>
      <c r="B309" s="292" t="s">
        <v>782</v>
      </c>
      <c r="C309" s="292" t="s">
        <v>6747</v>
      </c>
      <c r="D309" s="424" t="s">
        <v>1147</v>
      </c>
      <c r="E309" s="448" t="s">
        <v>6748</v>
      </c>
      <c r="F309" s="555">
        <v>22</v>
      </c>
      <c r="G309" s="626" t="s">
        <v>3737</v>
      </c>
      <c r="H309" s="3"/>
      <c r="I309" s="3"/>
    </row>
    <row r="310" spans="1:9" ht="15.75" customHeight="1">
      <c r="A310" s="292" t="s">
        <v>6412</v>
      </c>
      <c r="B310" s="292" t="s">
        <v>782</v>
      </c>
      <c r="C310" s="292" t="s">
        <v>6749</v>
      </c>
      <c r="D310" s="424" t="s">
        <v>1147</v>
      </c>
      <c r="E310" s="448" t="s">
        <v>6750</v>
      </c>
      <c r="F310" s="555">
        <v>5.5</v>
      </c>
      <c r="G310" s="626" t="s">
        <v>3737</v>
      </c>
      <c r="H310" s="3"/>
      <c r="I310" s="3"/>
    </row>
    <row r="311" spans="1:9" ht="15.75" customHeight="1">
      <c r="A311" s="292" t="s">
        <v>6412</v>
      </c>
      <c r="B311" s="292" t="s">
        <v>782</v>
      </c>
      <c r="C311" s="292" t="s">
        <v>6751</v>
      </c>
      <c r="D311" s="424" t="s">
        <v>1147</v>
      </c>
      <c r="E311" s="448" t="s">
        <v>6752</v>
      </c>
      <c r="F311" s="555">
        <v>2.2000000000000002</v>
      </c>
      <c r="G311" s="626" t="s">
        <v>3737</v>
      </c>
      <c r="H311" s="3"/>
      <c r="I311" s="3"/>
    </row>
    <row r="312" spans="1:9" ht="15.75" customHeight="1">
      <c r="A312" s="292" t="s">
        <v>6412</v>
      </c>
      <c r="B312" s="292" t="s">
        <v>782</v>
      </c>
      <c r="C312" s="292" t="s">
        <v>6753</v>
      </c>
      <c r="D312" s="424" t="s">
        <v>1147</v>
      </c>
      <c r="E312" s="448" t="s">
        <v>6754</v>
      </c>
      <c r="F312" s="555">
        <v>22.66</v>
      </c>
      <c r="G312" s="626" t="s">
        <v>3737</v>
      </c>
      <c r="H312" s="3"/>
      <c r="I312" s="3"/>
    </row>
    <row r="313" spans="1:9" ht="15.75" customHeight="1">
      <c r="A313" s="292" t="s">
        <v>6412</v>
      </c>
      <c r="B313" s="292" t="s">
        <v>782</v>
      </c>
      <c r="C313" s="292" t="s">
        <v>6755</v>
      </c>
      <c r="D313" s="424" t="s">
        <v>1147</v>
      </c>
      <c r="E313" s="448" t="s">
        <v>6756</v>
      </c>
      <c r="F313" s="555">
        <v>24</v>
      </c>
      <c r="G313" s="626" t="s">
        <v>3737</v>
      </c>
      <c r="H313" s="3"/>
      <c r="I313" s="3"/>
    </row>
    <row r="314" spans="1:9" ht="15.75" customHeight="1">
      <c r="A314" s="190" t="s">
        <v>6417</v>
      </c>
      <c r="B314" s="190" t="s">
        <v>3748</v>
      </c>
      <c r="C314" s="190" t="s">
        <v>6757</v>
      </c>
      <c r="D314" s="260" t="s">
        <v>1016</v>
      </c>
      <c r="E314" s="355">
        <f t="shared" ref="E314:E315" si="6">65/3</f>
        <v>21.666666666666668</v>
      </c>
      <c r="F314" s="437">
        <f t="shared" ref="F314:F338" si="7">E314</f>
        <v>21.666666666666668</v>
      </c>
      <c r="G314" s="626" t="s">
        <v>3755</v>
      </c>
      <c r="H314" s="3"/>
      <c r="I314" s="3"/>
    </row>
    <row r="315" spans="1:9" ht="15.75" customHeight="1">
      <c r="A315" s="190" t="s">
        <v>6417</v>
      </c>
      <c r="B315" s="190" t="s">
        <v>3748</v>
      </c>
      <c r="C315" s="190" t="s">
        <v>6758</v>
      </c>
      <c r="D315" s="260" t="s">
        <v>1016</v>
      </c>
      <c r="E315" s="355">
        <f t="shared" si="6"/>
        <v>21.666666666666668</v>
      </c>
      <c r="F315" s="437">
        <f t="shared" si="7"/>
        <v>21.666666666666668</v>
      </c>
      <c r="G315" s="626" t="s">
        <v>3755</v>
      </c>
      <c r="H315" s="3"/>
      <c r="I315" s="3"/>
    </row>
    <row r="316" spans="1:9" ht="15.75" customHeight="1">
      <c r="A316" s="190" t="s">
        <v>6417</v>
      </c>
      <c r="B316" s="190" t="s">
        <v>3748</v>
      </c>
      <c r="C316" s="190" t="s">
        <v>6759</v>
      </c>
      <c r="D316" s="260" t="s">
        <v>1016</v>
      </c>
      <c r="E316" s="355">
        <v>5.41</v>
      </c>
      <c r="F316" s="437">
        <f t="shared" si="7"/>
        <v>5.41</v>
      </c>
      <c r="G316" s="626" t="s">
        <v>3755</v>
      </c>
      <c r="H316" s="3"/>
      <c r="I316" s="3"/>
    </row>
    <row r="317" spans="1:9" ht="15.75" customHeight="1">
      <c r="A317" s="190" t="s">
        <v>6417</v>
      </c>
      <c r="B317" s="190" t="s">
        <v>3748</v>
      </c>
      <c r="C317" s="190" t="s">
        <v>6760</v>
      </c>
      <c r="D317" s="260" t="s">
        <v>1016</v>
      </c>
      <c r="E317" s="355">
        <v>2.16</v>
      </c>
      <c r="F317" s="437">
        <f t="shared" si="7"/>
        <v>2.16</v>
      </c>
      <c r="G317" s="626" t="s">
        <v>3755</v>
      </c>
      <c r="H317" s="3"/>
      <c r="I317" s="3"/>
    </row>
    <row r="318" spans="1:9" ht="15.75" customHeight="1">
      <c r="A318" s="190" t="s">
        <v>6417</v>
      </c>
      <c r="B318" s="190" t="s">
        <v>3748</v>
      </c>
      <c r="C318" s="190" t="s">
        <v>6761</v>
      </c>
      <c r="D318" s="260" t="s">
        <v>1016</v>
      </c>
      <c r="E318" s="355">
        <f t="shared" ref="E318:E319" si="8">76/3</f>
        <v>25.333333333333332</v>
      </c>
      <c r="F318" s="437">
        <f t="shared" si="7"/>
        <v>25.333333333333332</v>
      </c>
      <c r="G318" s="626" t="s">
        <v>3755</v>
      </c>
      <c r="H318" s="3"/>
      <c r="I318" s="3"/>
    </row>
    <row r="319" spans="1:9" ht="15.75" customHeight="1">
      <c r="A319" s="190" t="s">
        <v>6417</v>
      </c>
      <c r="B319" s="190" t="s">
        <v>3748</v>
      </c>
      <c r="C319" s="190" t="s">
        <v>6762</v>
      </c>
      <c r="D319" s="260" t="s">
        <v>1016</v>
      </c>
      <c r="E319" s="355">
        <f t="shared" si="8"/>
        <v>25.333333333333332</v>
      </c>
      <c r="F319" s="437">
        <f t="shared" si="7"/>
        <v>25.333333333333332</v>
      </c>
      <c r="G319" s="626" t="s">
        <v>3755</v>
      </c>
      <c r="H319" s="3"/>
      <c r="I319" s="3"/>
    </row>
    <row r="320" spans="1:9" ht="15.75" customHeight="1">
      <c r="A320" s="190" t="s">
        <v>6417</v>
      </c>
      <c r="B320" s="190" t="s">
        <v>3748</v>
      </c>
      <c r="C320" s="190" t="s">
        <v>6763</v>
      </c>
      <c r="D320" s="260" t="s">
        <v>1016</v>
      </c>
      <c r="E320" s="355">
        <v>6.33</v>
      </c>
      <c r="F320" s="437">
        <f t="shared" si="7"/>
        <v>6.33</v>
      </c>
      <c r="G320" s="626" t="s">
        <v>3755</v>
      </c>
      <c r="H320" s="3"/>
      <c r="I320" s="3"/>
    </row>
    <row r="321" spans="1:9" ht="15.75" customHeight="1">
      <c r="A321" s="190" t="s">
        <v>6417</v>
      </c>
      <c r="B321" s="190" t="s">
        <v>3748</v>
      </c>
      <c r="C321" s="190" t="s">
        <v>6764</v>
      </c>
      <c r="D321" s="260" t="s">
        <v>1016</v>
      </c>
      <c r="E321" s="355">
        <v>2.5299999999999998</v>
      </c>
      <c r="F321" s="437">
        <f t="shared" si="7"/>
        <v>2.5299999999999998</v>
      </c>
      <c r="G321" s="626" t="s">
        <v>3755</v>
      </c>
      <c r="H321" s="3"/>
      <c r="I321" s="3"/>
    </row>
    <row r="322" spans="1:9" ht="15.75" customHeight="1">
      <c r="A322" s="190" t="s">
        <v>6417</v>
      </c>
      <c r="B322" s="190" t="s">
        <v>3748</v>
      </c>
      <c r="C322" s="190" t="s">
        <v>6765</v>
      </c>
      <c r="D322" s="260" t="s">
        <v>1016</v>
      </c>
      <c r="E322" s="355">
        <f t="shared" ref="E322:E323" si="9">38/3</f>
        <v>12.666666666666666</v>
      </c>
      <c r="F322" s="437">
        <f t="shared" si="7"/>
        <v>12.666666666666666</v>
      </c>
      <c r="G322" s="626" t="s">
        <v>3755</v>
      </c>
      <c r="H322" s="3"/>
      <c r="I322" s="3"/>
    </row>
    <row r="323" spans="1:9" ht="15.75" customHeight="1">
      <c r="A323" s="190" t="s">
        <v>6417</v>
      </c>
      <c r="B323" s="190" t="s">
        <v>3748</v>
      </c>
      <c r="C323" s="190" t="s">
        <v>6766</v>
      </c>
      <c r="D323" s="260" t="s">
        <v>1016</v>
      </c>
      <c r="E323" s="355">
        <f t="shared" si="9"/>
        <v>12.666666666666666</v>
      </c>
      <c r="F323" s="437">
        <f t="shared" si="7"/>
        <v>12.666666666666666</v>
      </c>
      <c r="G323" s="626" t="s">
        <v>3755</v>
      </c>
      <c r="H323" s="3"/>
      <c r="I323" s="3"/>
    </row>
    <row r="324" spans="1:9" ht="15.75" customHeight="1">
      <c r="A324" s="190" t="s">
        <v>6417</v>
      </c>
      <c r="B324" s="190" t="s">
        <v>3748</v>
      </c>
      <c r="C324" s="190" t="s">
        <v>6767</v>
      </c>
      <c r="D324" s="260" t="s">
        <v>1016</v>
      </c>
      <c r="E324" s="355">
        <v>3.17</v>
      </c>
      <c r="F324" s="437">
        <f t="shared" si="7"/>
        <v>3.17</v>
      </c>
      <c r="G324" s="626" t="s">
        <v>3755</v>
      </c>
      <c r="H324" s="3"/>
      <c r="I324" s="3"/>
    </row>
    <row r="325" spans="1:9" ht="15.75" customHeight="1">
      <c r="A325" s="190" t="s">
        <v>6417</v>
      </c>
      <c r="B325" s="190" t="s">
        <v>3748</v>
      </c>
      <c r="C325" s="190" t="s">
        <v>6768</v>
      </c>
      <c r="D325" s="260" t="s">
        <v>1016</v>
      </c>
      <c r="E325" s="355">
        <v>1.26</v>
      </c>
      <c r="F325" s="437">
        <f t="shared" si="7"/>
        <v>1.26</v>
      </c>
      <c r="G325" s="626" t="s">
        <v>3755</v>
      </c>
      <c r="H325" s="3"/>
      <c r="I325" s="3"/>
    </row>
    <row r="326" spans="1:9" ht="15.75" customHeight="1">
      <c r="A326" s="190" t="s">
        <v>6417</v>
      </c>
      <c r="B326" s="190" t="s">
        <v>3748</v>
      </c>
      <c r="C326" s="190" t="s">
        <v>6769</v>
      </c>
      <c r="D326" s="260" t="s">
        <v>1016</v>
      </c>
      <c r="E326" s="355">
        <f t="shared" ref="E326:E327" si="10">49/3</f>
        <v>16.333333333333332</v>
      </c>
      <c r="F326" s="437">
        <f t="shared" si="7"/>
        <v>16.333333333333332</v>
      </c>
      <c r="G326" s="626" t="s">
        <v>3755</v>
      </c>
      <c r="H326" s="3"/>
      <c r="I326" s="3"/>
    </row>
    <row r="327" spans="1:9" ht="15.75" customHeight="1">
      <c r="A327" s="190" t="s">
        <v>6417</v>
      </c>
      <c r="B327" s="190" t="s">
        <v>3748</v>
      </c>
      <c r="C327" s="190" t="s">
        <v>6770</v>
      </c>
      <c r="D327" s="260" t="s">
        <v>1016</v>
      </c>
      <c r="E327" s="355">
        <f t="shared" si="10"/>
        <v>16.333333333333332</v>
      </c>
      <c r="F327" s="437">
        <f t="shared" si="7"/>
        <v>16.333333333333332</v>
      </c>
      <c r="G327" s="626" t="s">
        <v>3755</v>
      </c>
      <c r="H327" s="3"/>
      <c r="I327" s="3"/>
    </row>
    <row r="328" spans="1:9" ht="15.75" customHeight="1">
      <c r="A328" s="190" t="s">
        <v>6417</v>
      </c>
      <c r="B328" s="190" t="s">
        <v>3748</v>
      </c>
      <c r="C328" s="190" t="s">
        <v>6771</v>
      </c>
      <c r="D328" s="260" t="s">
        <v>1016</v>
      </c>
      <c r="E328" s="355">
        <v>4.08</v>
      </c>
      <c r="F328" s="437">
        <f t="shared" si="7"/>
        <v>4.08</v>
      </c>
      <c r="G328" s="626" t="s">
        <v>3755</v>
      </c>
      <c r="H328" s="3"/>
      <c r="I328" s="3"/>
    </row>
    <row r="329" spans="1:9" ht="15.75" customHeight="1">
      <c r="A329" s="190" t="s">
        <v>6417</v>
      </c>
      <c r="B329" s="190" t="s">
        <v>3748</v>
      </c>
      <c r="C329" s="190" t="s">
        <v>6772</v>
      </c>
      <c r="D329" s="260" t="s">
        <v>1016</v>
      </c>
      <c r="E329" s="355">
        <v>1.63</v>
      </c>
      <c r="F329" s="437">
        <f t="shared" si="7"/>
        <v>1.63</v>
      </c>
      <c r="G329" s="626" t="s">
        <v>3755</v>
      </c>
      <c r="H329" s="3"/>
      <c r="I329" s="3"/>
    </row>
    <row r="330" spans="1:9" ht="15.75" customHeight="1">
      <c r="A330" s="190" t="s">
        <v>6417</v>
      </c>
      <c r="B330" s="190" t="s">
        <v>3748</v>
      </c>
      <c r="C330" s="190" t="s">
        <v>6773</v>
      </c>
      <c r="D330" s="260" t="s">
        <v>1016</v>
      </c>
      <c r="E330" s="355">
        <f t="shared" ref="E330:E331" si="11">32/3</f>
        <v>10.666666666666666</v>
      </c>
      <c r="F330" s="437">
        <f t="shared" si="7"/>
        <v>10.666666666666666</v>
      </c>
      <c r="G330" s="626" t="s">
        <v>3755</v>
      </c>
      <c r="H330" s="3"/>
      <c r="I330" s="3"/>
    </row>
    <row r="331" spans="1:9" ht="15.75" customHeight="1">
      <c r="A331" s="190" t="s">
        <v>6417</v>
      </c>
      <c r="B331" s="190" t="s">
        <v>3748</v>
      </c>
      <c r="C331" s="190" t="s">
        <v>6774</v>
      </c>
      <c r="D331" s="260" t="s">
        <v>1016</v>
      </c>
      <c r="E331" s="355">
        <f t="shared" si="11"/>
        <v>10.666666666666666</v>
      </c>
      <c r="F331" s="437">
        <f t="shared" si="7"/>
        <v>10.666666666666666</v>
      </c>
      <c r="G331" s="626" t="s">
        <v>3755</v>
      </c>
      <c r="H331" s="3"/>
      <c r="I331" s="3"/>
    </row>
    <row r="332" spans="1:9" ht="15.75" customHeight="1">
      <c r="A332" s="190" t="s">
        <v>6417</v>
      </c>
      <c r="B332" s="190" t="s">
        <v>3748</v>
      </c>
      <c r="C332" s="190" t="s">
        <v>6775</v>
      </c>
      <c r="D332" s="260" t="s">
        <v>1016</v>
      </c>
      <c r="E332" s="355">
        <v>2.66</v>
      </c>
      <c r="F332" s="437">
        <f t="shared" si="7"/>
        <v>2.66</v>
      </c>
      <c r="G332" s="626" t="s">
        <v>3755</v>
      </c>
      <c r="H332" s="3"/>
      <c r="I332" s="3"/>
    </row>
    <row r="333" spans="1:9" ht="15.75" customHeight="1">
      <c r="A333" s="190" t="s">
        <v>6417</v>
      </c>
      <c r="B333" s="190" t="s">
        <v>3748</v>
      </c>
      <c r="C333" s="190" t="s">
        <v>6776</v>
      </c>
      <c r="D333" s="260" t="s">
        <v>1016</v>
      </c>
      <c r="E333" s="355">
        <v>1.07</v>
      </c>
      <c r="F333" s="437">
        <f t="shared" si="7"/>
        <v>1.07</v>
      </c>
      <c r="G333" s="626" t="s">
        <v>3755</v>
      </c>
      <c r="H333" s="3"/>
      <c r="I333" s="3"/>
    </row>
    <row r="334" spans="1:9" ht="15.75" customHeight="1">
      <c r="A334" s="190" t="s">
        <v>6417</v>
      </c>
      <c r="B334" s="190" t="s">
        <v>3748</v>
      </c>
      <c r="C334" s="190" t="s">
        <v>6777</v>
      </c>
      <c r="D334" s="260" t="s">
        <v>1016</v>
      </c>
      <c r="E334" s="355">
        <f>8*3/3</f>
        <v>8</v>
      </c>
      <c r="F334" s="437">
        <f t="shared" si="7"/>
        <v>8</v>
      </c>
      <c r="G334" s="626" t="s">
        <v>3755</v>
      </c>
      <c r="H334" s="3"/>
      <c r="I334" s="3"/>
    </row>
    <row r="335" spans="1:9" ht="15.75" customHeight="1">
      <c r="A335" s="190" t="s">
        <v>6417</v>
      </c>
      <c r="B335" s="190" t="s">
        <v>3748</v>
      </c>
      <c r="C335" s="190" t="s">
        <v>6778</v>
      </c>
      <c r="D335" s="260" t="s">
        <v>1016</v>
      </c>
      <c r="E335" s="355">
        <v>11.33</v>
      </c>
      <c r="F335" s="437">
        <f t="shared" si="7"/>
        <v>11.33</v>
      </c>
      <c r="G335" s="626" t="s">
        <v>3755</v>
      </c>
      <c r="H335" s="3"/>
      <c r="I335" s="3"/>
    </row>
    <row r="336" spans="1:9" ht="15.75" customHeight="1">
      <c r="A336" s="190" t="s">
        <v>6417</v>
      </c>
      <c r="B336" s="190" t="s">
        <v>3748</v>
      </c>
      <c r="C336" s="190" t="s">
        <v>6779</v>
      </c>
      <c r="D336" s="260" t="s">
        <v>1016</v>
      </c>
      <c r="E336" s="355">
        <f>17*2/3</f>
        <v>11.333333333333334</v>
      </c>
      <c r="F336" s="437">
        <f t="shared" si="7"/>
        <v>11.333333333333334</v>
      </c>
      <c r="G336" s="626" t="s">
        <v>3755</v>
      </c>
      <c r="H336" s="3"/>
      <c r="I336" s="3"/>
    </row>
    <row r="337" spans="1:9" ht="15.75" customHeight="1">
      <c r="A337" s="190" t="s">
        <v>6417</v>
      </c>
      <c r="B337" s="190" t="s">
        <v>3748</v>
      </c>
      <c r="C337" s="190" t="s">
        <v>6780</v>
      </c>
      <c r="D337" s="260" t="s">
        <v>1016</v>
      </c>
      <c r="E337" s="355">
        <f>4*3/3</f>
        <v>4</v>
      </c>
      <c r="F337" s="437">
        <f t="shared" si="7"/>
        <v>4</v>
      </c>
      <c r="G337" s="626" t="s">
        <v>3755</v>
      </c>
      <c r="H337" s="3"/>
      <c r="I337" s="3"/>
    </row>
    <row r="338" spans="1:9" ht="15.75" customHeight="1">
      <c r="A338" s="190" t="s">
        <v>6417</v>
      </c>
      <c r="B338" s="190" t="s">
        <v>3748</v>
      </c>
      <c r="C338" s="190" t="s">
        <v>6781</v>
      </c>
      <c r="D338" s="260" t="s">
        <v>1016</v>
      </c>
      <c r="E338" s="355">
        <f>24*3/3</f>
        <v>24</v>
      </c>
      <c r="F338" s="437">
        <f t="shared" si="7"/>
        <v>24</v>
      </c>
      <c r="G338" s="626" t="s">
        <v>3755</v>
      </c>
      <c r="H338" s="3"/>
      <c r="I338" s="3"/>
    </row>
    <row r="339" spans="1:9" ht="15.75" customHeight="1">
      <c r="A339" s="292" t="s">
        <v>3813</v>
      </c>
      <c r="B339" s="292" t="s">
        <v>782</v>
      </c>
      <c r="C339" s="292" t="s">
        <v>6782</v>
      </c>
      <c r="D339" s="293" t="s">
        <v>1016</v>
      </c>
      <c r="E339" s="448" t="s">
        <v>6783</v>
      </c>
      <c r="F339" s="555">
        <v>10.33</v>
      </c>
      <c r="G339" s="626" t="s">
        <v>3813</v>
      </c>
      <c r="H339" s="3"/>
      <c r="I339" s="3"/>
    </row>
    <row r="340" spans="1:9" ht="15.75" customHeight="1">
      <c r="A340" s="292" t="s">
        <v>3813</v>
      </c>
      <c r="B340" s="292" t="s">
        <v>782</v>
      </c>
      <c r="C340" s="292" t="s">
        <v>6784</v>
      </c>
      <c r="D340" s="293" t="s">
        <v>1016</v>
      </c>
      <c r="E340" s="448" t="s">
        <v>6783</v>
      </c>
      <c r="F340" s="555">
        <v>10.33</v>
      </c>
      <c r="G340" s="626" t="s">
        <v>3813</v>
      </c>
      <c r="H340" s="3"/>
      <c r="I340" s="3"/>
    </row>
    <row r="341" spans="1:9" ht="15.75" customHeight="1">
      <c r="A341" s="292" t="s">
        <v>3813</v>
      </c>
      <c r="B341" s="292" t="s">
        <v>782</v>
      </c>
      <c r="C341" s="292" t="s">
        <v>6785</v>
      </c>
      <c r="D341" s="293" t="s">
        <v>1016</v>
      </c>
      <c r="E341" s="448" t="s">
        <v>6783</v>
      </c>
      <c r="F341" s="555">
        <v>10.33</v>
      </c>
      <c r="G341" s="626" t="s">
        <v>3813</v>
      </c>
      <c r="H341" s="3"/>
      <c r="I341" s="3"/>
    </row>
    <row r="342" spans="1:9" ht="15.75" customHeight="1">
      <c r="A342" s="292" t="s">
        <v>3813</v>
      </c>
      <c r="B342" s="292" t="s">
        <v>782</v>
      </c>
      <c r="C342" s="292" t="s">
        <v>6786</v>
      </c>
      <c r="D342" s="293" t="s">
        <v>1016</v>
      </c>
      <c r="E342" s="448" t="s">
        <v>6787</v>
      </c>
      <c r="F342" s="555">
        <v>2.58</v>
      </c>
      <c r="G342" s="626" t="s">
        <v>3813</v>
      </c>
      <c r="H342" s="3"/>
      <c r="I342" s="3"/>
    </row>
    <row r="343" spans="1:9" ht="15.75" customHeight="1">
      <c r="A343" s="292" t="s">
        <v>3813</v>
      </c>
      <c r="B343" s="292" t="s">
        <v>782</v>
      </c>
      <c r="C343" s="292" t="s">
        <v>6788</v>
      </c>
      <c r="D343" s="293" t="s">
        <v>1016</v>
      </c>
      <c r="E343" s="448" t="s">
        <v>6789</v>
      </c>
      <c r="F343" s="555">
        <v>1.03</v>
      </c>
      <c r="G343" s="626" t="s">
        <v>3813</v>
      </c>
      <c r="H343" s="3"/>
      <c r="I343" s="3"/>
    </row>
    <row r="344" spans="1:9" ht="15.75" customHeight="1">
      <c r="A344" s="292" t="s">
        <v>3813</v>
      </c>
      <c r="B344" s="292" t="s">
        <v>782</v>
      </c>
      <c r="C344" s="292" t="s">
        <v>6790</v>
      </c>
      <c r="D344" s="293" t="s">
        <v>1016</v>
      </c>
      <c r="E344" s="448" t="s">
        <v>6791</v>
      </c>
      <c r="F344" s="555">
        <v>13.33</v>
      </c>
      <c r="G344" s="626" t="s">
        <v>3813</v>
      </c>
      <c r="H344" s="3"/>
      <c r="I344" s="3"/>
    </row>
    <row r="345" spans="1:9" ht="15.75" customHeight="1">
      <c r="A345" s="292" t="s">
        <v>3813</v>
      </c>
      <c r="B345" s="292" t="s">
        <v>782</v>
      </c>
      <c r="C345" s="292" t="s">
        <v>6792</v>
      </c>
      <c r="D345" s="293" t="s">
        <v>1016</v>
      </c>
      <c r="E345" s="448" t="s">
        <v>6791</v>
      </c>
      <c r="F345" s="555">
        <v>13.33</v>
      </c>
      <c r="G345" s="626" t="s">
        <v>3813</v>
      </c>
      <c r="H345" s="3"/>
      <c r="I345" s="3"/>
    </row>
    <row r="346" spans="1:9" ht="15.75" customHeight="1">
      <c r="A346" s="292" t="s">
        <v>3813</v>
      </c>
      <c r="B346" s="292" t="s">
        <v>782</v>
      </c>
      <c r="C346" s="292" t="s">
        <v>6793</v>
      </c>
      <c r="D346" s="293" t="s">
        <v>1016</v>
      </c>
      <c r="E346" s="448" t="s">
        <v>6791</v>
      </c>
      <c r="F346" s="555">
        <v>13.33</v>
      </c>
      <c r="G346" s="626" t="s">
        <v>3813</v>
      </c>
      <c r="H346" s="3"/>
      <c r="I346" s="3"/>
    </row>
    <row r="347" spans="1:9" ht="15.75" customHeight="1">
      <c r="A347" s="292" t="s">
        <v>3813</v>
      </c>
      <c r="B347" s="292" t="s">
        <v>782</v>
      </c>
      <c r="C347" s="292" t="s">
        <v>6794</v>
      </c>
      <c r="D347" s="293" t="s">
        <v>1016</v>
      </c>
      <c r="E347" s="448" t="s">
        <v>6791</v>
      </c>
      <c r="F347" s="555">
        <v>13.33</v>
      </c>
      <c r="G347" s="626" t="s">
        <v>3813</v>
      </c>
      <c r="H347" s="3"/>
      <c r="I347" s="3"/>
    </row>
    <row r="348" spans="1:9" ht="15.75" customHeight="1">
      <c r="A348" s="292" t="s">
        <v>3813</v>
      </c>
      <c r="B348" s="292" t="s">
        <v>782</v>
      </c>
      <c r="C348" s="292" t="s">
        <v>6795</v>
      </c>
      <c r="D348" s="293" t="s">
        <v>1016</v>
      </c>
      <c r="E348" s="448" t="s">
        <v>6796</v>
      </c>
      <c r="F348" s="555">
        <v>3.33</v>
      </c>
      <c r="G348" s="626" t="s">
        <v>3813</v>
      </c>
      <c r="H348" s="3"/>
      <c r="I348" s="3"/>
    </row>
    <row r="349" spans="1:9" ht="15.75" customHeight="1">
      <c r="A349" s="292" t="s">
        <v>3813</v>
      </c>
      <c r="B349" s="292" t="s">
        <v>782</v>
      </c>
      <c r="C349" s="292" t="s">
        <v>6797</v>
      </c>
      <c r="D349" s="293" t="s">
        <v>1016</v>
      </c>
      <c r="E349" s="448" t="s">
        <v>6796</v>
      </c>
      <c r="F349" s="555">
        <v>3.33</v>
      </c>
      <c r="G349" s="626" t="s">
        <v>3813</v>
      </c>
      <c r="H349" s="3"/>
      <c r="I349" s="3"/>
    </row>
    <row r="350" spans="1:9" ht="15.75" customHeight="1">
      <c r="A350" s="292" t="s">
        <v>3813</v>
      </c>
      <c r="B350" s="292" t="s">
        <v>782</v>
      </c>
      <c r="C350" s="292" t="s">
        <v>6798</v>
      </c>
      <c r="D350" s="293" t="s">
        <v>1016</v>
      </c>
      <c r="E350" s="448" t="s">
        <v>6799</v>
      </c>
      <c r="F350" s="555">
        <v>1.33</v>
      </c>
      <c r="G350" s="626" t="s">
        <v>3813</v>
      </c>
      <c r="H350" s="3"/>
      <c r="I350" s="3"/>
    </row>
    <row r="351" spans="1:9" ht="15.75" customHeight="1">
      <c r="A351" s="292" t="s">
        <v>3813</v>
      </c>
      <c r="B351" s="292" t="s">
        <v>782</v>
      </c>
      <c r="C351" s="292" t="s">
        <v>6800</v>
      </c>
      <c r="D351" s="293" t="s">
        <v>1016</v>
      </c>
      <c r="E351" s="448" t="s">
        <v>6799</v>
      </c>
      <c r="F351" s="555">
        <v>1.33</v>
      </c>
      <c r="G351" s="626" t="s">
        <v>3813</v>
      </c>
      <c r="H351" s="3"/>
      <c r="I351" s="3"/>
    </row>
    <row r="352" spans="1:9" ht="15.75" customHeight="1">
      <c r="A352" s="292" t="s">
        <v>3813</v>
      </c>
      <c r="B352" s="292" t="s">
        <v>782</v>
      </c>
      <c r="C352" s="292" t="s">
        <v>6801</v>
      </c>
      <c r="D352" s="293" t="s">
        <v>1016</v>
      </c>
      <c r="E352" s="448" t="s">
        <v>6802</v>
      </c>
      <c r="F352" s="555">
        <v>17.329999999999998</v>
      </c>
      <c r="G352" s="626" t="s">
        <v>3813</v>
      </c>
      <c r="H352" s="3"/>
      <c r="I352" s="3"/>
    </row>
    <row r="353" spans="1:9" ht="15.75" customHeight="1">
      <c r="A353" s="292" t="s">
        <v>3813</v>
      </c>
      <c r="B353" s="292" t="s">
        <v>782</v>
      </c>
      <c r="C353" s="292" t="s">
        <v>6803</v>
      </c>
      <c r="D353" s="293" t="s">
        <v>6804</v>
      </c>
      <c r="E353" s="448" t="s">
        <v>6805</v>
      </c>
      <c r="F353" s="555">
        <v>5.83</v>
      </c>
      <c r="G353" s="626" t="s">
        <v>3813</v>
      </c>
      <c r="H353" s="3"/>
      <c r="I353" s="3"/>
    </row>
    <row r="354" spans="1:9" ht="15.75" customHeight="1">
      <c r="A354" s="292" t="s">
        <v>3815</v>
      </c>
      <c r="B354" s="292" t="s">
        <v>782</v>
      </c>
      <c r="C354" s="292" t="s">
        <v>6801</v>
      </c>
      <c r="D354" s="424" t="s">
        <v>1147</v>
      </c>
      <c r="E354" s="293" t="s">
        <v>1891</v>
      </c>
      <c r="F354" s="555">
        <v>12</v>
      </c>
      <c r="G354" s="626" t="s">
        <v>3815</v>
      </c>
      <c r="H354" s="3"/>
      <c r="I354" s="3"/>
    </row>
    <row r="355" spans="1:9" ht="15.75" customHeight="1">
      <c r="A355" s="292" t="s">
        <v>3815</v>
      </c>
      <c r="B355" s="292" t="s">
        <v>782</v>
      </c>
      <c r="C355" s="292" t="s">
        <v>6806</v>
      </c>
      <c r="D355" s="424" t="s">
        <v>1147</v>
      </c>
      <c r="E355" s="293" t="s">
        <v>6807</v>
      </c>
      <c r="F355" s="555">
        <v>15.99</v>
      </c>
      <c r="G355" s="626" t="s">
        <v>3815</v>
      </c>
      <c r="H355" s="3"/>
      <c r="I355" s="3"/>
    </row>
    <row r="356" spans="1:9" ht="15.75" customHeight="1">
      <c r="A356" s="292" t="s">
        <v>3815</v>
      </c>
      <c r="B356" s="292" t="s">
        <v>782</v>
      </c>
      <c r="C356" s="292" t="s">
        <v>6808</v>
      </c>
      <c r="D356" s="424" t="s">
        <v>1147</v>
      </c>
      <c r="E356" s="448" t="s">
        <v>6809</v>
      </c>
      <c r="F356" s="555">
        <v>12.67</v>
      </c>
      <c r="G356" s="626" t="s">
        <v>3815</v>
      </c>
      <c r="H356" s="3"/>
      <c r="I356" s="3"/>
    </row>
    <row r="357" spans="1:9" ht="15.75" customHeight="1">
      <c r="A357" s="292" t="s">
        <v>3815</v>
      </c>
      <c r="B357" s="292" t="s">
        <v>782</v>
      </c>
      <c r="C357" s="292" t="s">
        <v>6810</v>
      </c>
      <c r="D357" s="424" t="s">
        <v>1147</v>
      </c>
      <c r="E357" s="448" t="s">
        <v>6809</v>
      </c>
      <c r="F357" s="555">
        <v>12.67</v>
      </c>
      <c r="G357" s="626" t="s">
        <v>3815</v>
      </c>
      <c r="H357" s="3"/>
      <c r="I357" s="3"/>
    </row>
    <row r="358" spans="1:9" ht="15.75" customHeight="1">
      <c r="A358" s="292" t="s">
        <v>3815</v>
      </c>
      <c r="B358" s="292" t="s">
        <v>782</v>
      </c>
      <c r="C358" s="292" t="s">
        <v>6811</v>
      </c>
      <c r="D358" s="424" t="s">
        <v>1147</v>
      </c>
      <c r="E358" s="448" t="s">
        <v>6809</v>
      </c>
      <c r="F358" s="555">
        <v>12.67</v>
      </c>
      <c r="G358" s="626" t="s">
        <v>3815</v>
      </c>
      <c r="H358" s="3"/>
      <c r="I358" s="3"/>
    </row>
    <row r="359" spans="1:9" ht="15.75" customHeight="1">
      <c r="A359" s="292" t="s">
        <v>3815</v>
      </c>
      <c r="B359" s="292" t="s">
        <v>782</v>
      </c>
      <c r="C359" s="292" t="s">
        <v>6812</v>
      </c>
      <c r="D359" s="424" t="s">
        <v>1147</v>
      </c>
      <c r="E359" s="448" t="s">
        <v>6813</v>
      </c>
      <c r="F359" s="555">
        <v>14</v>
      </c>
      <c r="G359" s="626" t="s">
        <v>3815</v>
      </c>
      <c r="H359" s="3"/>
      <c r="I359" s="3"/>
    </row>
    <row r="360" spans="1:9" ht="15.75" customHeight="1">
      <c r="A360" s="292" t="s">
        <v>3815</v>
      </c>
      <c r="B360" s="292" t="s">
        <v>782</v>
      </c>
      <c r="C360" s="292" t="s">
        <v>6814</v>
      </c>
      <c r="D360" s="424" t="s">
        <v>1147</v>
      </c>
      <c r="E360" s="448" t="s">
        <v>6728</v>
      </c>
      <c r="F360" s="555">
        <v>23.67</v>
      </c>
      <c r="G360" s="626" t="s">
        <v>3815</v>
      </c>
      <c r="H360" s="3"/>
      <c r="I360" s="3"/>
    </row>
    <row r="361" spans="1:9" ht="15.75" customHeight="1">
      <c r="A361" s="292" t="s">
        <v>3815</v>
      </c>
      <c r="B361" s="292" t="s">
        <v>782</v>
      </c>
      <c r="C361" s="292" t="s">
        <v>6815</v>
      </c>
      <c r="D361" s="424" t="s">
        <v>1147</v>
      </c>
      <c r="E361" s="448" t="s">
        <v>6742</v>
      </c>
      <c r="F361" s="555">
        <v>25.33</v>
      </c>
      <c r="G361" s="626" t="s">
        <v>3815</v>
      </c>
      <c r="H361" s="3"/>
      <c r="I361" s="3"/>
    </row>
    <row r="362" spans="1:9" ht="15.75" customHeight="1">
      <c r="A362" s="292" t="s">
        <v>3815</v>
      </c>
      <c r="B362" s="292" t="s">
        <v>782</v>
      </c>
      <c r="C362" s="292" t="s">
        <v>6816</v>
      </c>
      <c r="D362" s="424" t="s">
        <v>1147</v>
      </c>
      <c r="E362" s="448" t="s">
        <v>6817</v>
      </c>
      <c r="F362" s="555">
        <v>3.16</v>
      </c>
      <c r="G362" s="626" t="s">
        <v>3815</v>
      </c>
      <c r="H362" s="3"/>
      <c r="I362" s="3"/>
    </row>
    <row r="363" spans="1:9" ht="15.75" customHeight="1">
      <c r="A363" s="292" t="s">
        <v>3815</v>
      </c>
      <c r="B363" s="292" t="s">
        <v>782</v>
      </c>
      <c r="C363" s="292" t="s">
        <v>6818</v>
      </c>
      <c r="D363" s="424" t="s">
        <v>1147</v>
      </c>
      <c r="E363" s="630" t="s">
        <v>6817</v>
      </c>
      <c r="F363" s="555">
        <v>3.16</v>
      </c>
      <c r="G363" s="626" t="s">
        <v>3815</v>
      </c>
      <c r="H363" s="3"/>
      <c r="I363" s="3"/>
    </row>
    <row r="364" spans="1:9" ht="15.75" customHeight="1">
      <c r="A364" s="292" t="s">
        <v>3815</v>
      </c>
      <c r="B364" s="292" t="s">
        <v>782</v>
      </c>
      <c r="C364" s="292" t="s">
        <v>6819</v>
      </c>
      <c r="D364" s="424" t="s">
        <v>1147</v>
      </c>
      <c r="E364" s="448" t="s">
        <v>6820</v>
      </c>
      <c r="F364" s="555">
        <v>3.5</v>
      </c>
      <c r="G364" s="626" t="s">
        <v>3815</v>
      </c>
      <c r="H364" s="3"/>
      <c r="I364" s="3"/>
    </row>
    <row r="365" spans="1:9" ht="15.75" customHeight="1">
      <c r="A365" s="292" t="s">
        <v>3815</v>
      </c>
      <c r="B365" s="292" t="s">
        <v>782</v>
      </c>
      <c r="C365" s="292" t="s">
        <v>6821</v>
      </c>
      <c r="D365" s="424" t="s">
        <v>1147</v>
      </c>
      <c r="E365" s="448" t="s">
        <v>6731</v>
      </c>
      <c r="F365" s="555">
        <v>5.91</v>
      </c>
      <c r="G365" s="626" t="s">
        <v>3815</v>
      </c>
      <c r="H365" s="3"/>
      <c r="I365" s="3"/>
    </row>
    <row r="366" spans="1:9" ht="15.75" customHeight="1">
      <c r="A366" s="292" t="s">
        <v>3815</v>
      </c>
      <c r="B366" s="292" t="s">
        <v>782</v>
      </c>
      <c r="C366" s="292" t="s">
        <v>6822</v>
      </c>
      <c r="D366" s="424" t="s">
        <v>1147</v>
      </c>
      <c r="E366" s="448" t="s">
        <v>6744</v>
      </c>
      <c r="F366" s="555">
        <v>6.33</v>
      </c>
      <c r="G366" s="626" t="s">
        <v>3815</v>
      </c>
      <c r="H366" s="3"/>
      <c r="I366" s="3"/>
    </row>
    <row r="367" spans="1:9" ht="15.75" customHeight="1">
      <c r="A367" s="292" t="s">
        <v>3815</v>
      </c>
      <c r="B367" s="292" t="s">
        <v>782</v>
      </c>
      <c r="C367" s="292" t="s">
        <v>6823</v>
      </c>
      <c r="D367" s="424" t="s">
        <v>1147</v>
      </c>
      <c r="E367" s="448" t="s">
        <v>6824</v>
      </c>
      <c r="F367" s="555">
        <v>1.26</v>
      </c>
      <c r="G367" s="626" t="s">
        <v>3815</v>
      </c>
      <c r="H367" s="3"/>
      <c r="I367" s="3"/>
    </row>
    <row r="368" spans="1:9" ht="15.75" customHeight="1">
      <c r="A368" s="292" t="s">
        <v>3815</v>
      </c>
      <c r="B368" s="292" t="s">
        <v>782</v>
      </c>
      <c r="C368" s="292" t="s">
        <v>6825</v>
      </c>
      <c r="D368" s="424" t="s">
        <v>1147</v>
      </c>
      <c r="E368" s="448" t="s">
        <v>6824</v>
      </c>
      <c r="F368" s="555">
        <v>1.26</v>
      </c>
      <c r="G368" s="626" t="s">
        <v>3815</v>
      </c>
      <c r="H368" s="3"/>
      <c r="I368" s="3"/>
    </row>
    <row r="369" spans="1:9" ht="15.75" customHeight="1">
      <c r="A369" s="292" t="s">
        <v>3815</v>
      </c>
      <c r="B369" s="292" t="s">
        <v>782</v>
      </c>
      <c r="C369" s="292" t="s">
        <v>6826</v>
      </c>
      <c r="D369" s="424" t="s">
        <v>1147</v>
      </c>
      <c r="E369" s="448" t="s">
        <v>6827</v>
      </c>
      <c r="F369" s="555">
        <v>1.4</v>
      </c>
      <c r="G369" s="626" t="s">
        <v>3815</v>
      </c>
      <c r="H369" s="3"/>
      <c r="I369" s="3"/>
    </row>
    <row r="370" spans="1:9" ht="15.75" customHeight="1">
      <c r="A370" s="292" t="s">
        <v>3815</v>
      </c>
      <c r="B370" s="292" t="s">
        <v>782</v>
      </c>
      <c r="C370" s="292" t="s">
        <v>6828</v>
      </c>
      <c r="D370" s="424" t="s">
        <v>1147</v>
      </c>
      <c r="E370" s="448" t="s">
        <v>6733</v>
      </c>
      <c r="F370" s="555">
        <v>2.36</v>
      </c>
      <c r="G370" s="626" t="s">
        <v>3815</v>
      </c>
      <c r="H370" s="3"/>
      <c r="I370" s="3"/>
    </row>
    <row r="371" spans="1:9" ht="15.75" customHeight="1">
      <c r="A371" s="292" t="s">
        <v>3815</v>
      </c>
      <c r="B371" s="292" t="s">
        <v>782</v>
      </c>
      <c r="C371" s="292" t="s">
        <v>6829</v>
      </c>
      <c r="D371" s="424" t="s">
        <v>1147</v>
      </c>
      <c r="E371" s="448" t="s">
        <v>6746</v>
      </c>
      <c r="F371" s="555">
        <v>2.5299999999999998</v>
      </c>
      <c r="G371" s="626" t="s">
        <v>3815</v>
      </c>
      <c r="H371" s="3"/>
      <c r="I371" s="3"/>
    </row>
    <row r="372" spans="1:9" ht="15.75" customHeight="1">
      <c r="A372" s="292" t="s">
        <v>5504</v>
      </c>
      <c r="B372" s="292" t="s">
        <v>782</v>
      </c>
      <c r="C372" s="190" t="s">
        <v>6830</v>
      </c>
      <c r="D372" s="293" t="s">
        <v>6831</v>
      </c>
      <c r="E372" s="424">
        <v>6</v>
      </c>
      <c r="F372" s="555">
        <v>12</v>
      </c>
      <c r="G372" s="626" t="s">
        <v>5504</v>
      </c>
      <c r="H372" s="3"/>
      <c r="I372" s="3"/>
    </row>
    <row r="373" spans="1:9" ht="15.75" customHeight="1">
      <c r="A373" s="292" t="s">
        <v>5504</v>
      </c>
      <c r="B373" s="292" t="s">
        <v>782</v>
      </c>
      <c r="C373" s="190" t="s">
        <v>6832</v>
      </c>
      <c r="D373" s="293" t="s">
        <v>6833</v>
      </c>
      <c r="E373" s="293">
        <v>24.33</v>
      </c>
      <c r="F373" s="555">
        <v>48</v>
      </c>
      <c r="G373" s="626" t="s">
        <v>5504</v>
      </c>
      <c r="H373" s="3"/>
      <c r="I373" s="3"/>
    </row>
    <row r="374" spans="1:9" ht="15.75" customHeight="1">
      <c r="A374" s="292" t="s">
        <v>5504</v>
      </c>
      <c r="B374" s="292" t="s">
        <v>782</v>
      </c>
      <c r="C374" s="190" t="s">
        <v>6834</v>
      </c>
      <c r="D374" s="293" t="s">
        <v>6833</v>
      </c>
      <c r="E374" s="424">
        <v>6</v>
      </c>
      <c r="F374" s="555">
        <v>12</v>
      </c>
      <c r="G374" s="626" t="s">
        <v>5504</v>
      </c>
      <c r="H374" s="3"/>
      <c r="I374" s="3"/>
    </row>
    <row r="375" spans="1:9" ht="15.75" customHeight="1">
      <c r="A375" s="292" t="s">
        <v>5504</v>
      </c>
      <c r="B375" s="292" t="s">
        <v>782</v>
      </c>
      <c r="C375" s="190" t="s">
        <v>6835</v>
      </c>
      <c r="D375" s="293" t="s">
        <v>6833</v>
      </c>
      <c r="E375" s="293">
        <v>2</v>
      </c>
      <c r="F375" s="555">
        <v>4</v>
      </c>
      <c r="G375" s="626" t="s">
        <v>5504</v>
      </c>
      <c r="H375" s="3"/>
      <c r="I375" s="3"/>
    </row>
    <row r="376" spans="1:9" ht="15.75" customHeight="1">
      <c r="A376" s="292" t="s">
        <v>5504</v>
      </c>
      <c r="B376" s="292" t="s">
        <v>782</v>
      </c>
      <c r="C376" s="190" t="s">
        <v>6836</v>
      </c>
      <c r="D376" s="293" t="s">
        <v>6833</v>
      </c>
      <c r="E376" s="293">
        <v>22</v>
      </c>
      <c r="F376" s="555">
        <v>44</v>
      </c>
      <c r="G376" s="626" t="s">
        <v>5504</v>
      </c>
      <c r="H376" s="3"/>
      <c r="I376" s="3"/>
    </row>
    <row r="377" spans="1:9" ht="15.75" customHeight="1">
      <c r="A377" s="292" t="s">
        <v>5504</v>
      </c>
      <c r="B377" s="292" t="s">
        <v>782</v>
      </c>
      <c r="C377" s="190" t="s">
        <v>6837</v>
      </c>
      <c r="D377" s="293" t="s">
        <v>6833</v>
      </c>
      <c r="E377" s="293">
        <v>5.5</v>
      </c>
      <c r="F377" s="555">
        <v>12</v>
      </c>
      <c r="G377" s="626" t="s">
        <v>5504</v>
      </c>
      <c r="H377" s="3"/>
      <c r="I377" s="3"/>
    </row>
    <row r="378" spans="1:9" ht="15.75" customHeight="1">
      <c r="A378" s="292" t="s">
        <v>5504</v>
      </c>
      <c r="B378" s="292" t="s">
        <v>782</v>
      </c>
      <c r="C378" s="190" t="s">
        <v>6838</v>
      </c>
      <c r="D378" s="293" t="s">
        <v>6833</v>
      </c>
      <c r="E378" s="293">
        <v>2</v>
      </c>
      <c r="F378" s="555">
        <v>4</v>
      </c>
      <c r="G378" s="626" t="s">
        <v>5504</v>
      </c>
      <c r="H378" s="3"/>
      <c r="I378" s="3"/>
    </row>
    <row r="379" spans="1:9" ht="15.75" customHeight="1">
      <c r="A379" s="292" t="s">
        <v>5504</v>
      </c>
      <c r="B379" s="292" t="s">
        <v>782</v>
      </c>
      <c r="C379" s="190" t="s">
        <v>6839</v>
      </c>
      <c r="D379" s="293" t="s">
        <v>6840</v>
      </c>
      <c r="E379" s="293">
        <v>22</v>
      </c>
      <c r="F379" s="555">
        <v>44</v>
      </c>
      <c r="G379" s="626" t="s">
        <v>5504</v>
      </c>
      <c r="H379" s="3"/>
      <c r="I379" s="3"/>
    </row>
    <row r="380" spans="1:9" ht="15.75" customHeight="1">
      <c r="A380" s="292" t="s">
        <v>5504</v>
      </c>
      <c r="B380" s="292" t="s">
        <v>782</v>
      </c>
      <c r="C380" s="190" t="s">
        <v>6841</v>
      </c>
      <c r="D380" s="293" t="s">
        <v>6840</v>
      </c>
      <c r="E380" s="293">
        <v>6</v>
      </c>
      <c r="F380" s="555">
        <v>12</v>
      </c>
      <c r="G380" s="626" t="s">
        <v>5504</v>
      </c>
      <c r="H380" s="3"/>
      <c r="I380" s="3"/>
    </row>
    <row r="381" spans="1:9" ht="15.75" customHeight="1">
      <c r="A381" s="292" t="s">
        <v>5504</v>
      </c>
      <c r="B381" s="292" t="s">
        <v>782</v>
      </c>
      <c r="C381" s="190" t="s">
        <v>6842</v>
      </c>
      <c r="D381" s="293" t="s">
        <v>6840</v>
      </c>
      <c r="E381" s="293">
        <v>2</v>
      </c>
      <c r="F381" s="555">
        <v>4</v>
      </c>
      <c r="G381" s="626" t="s">
        <v>5504</v>
      </c>
      <c r="H381" s="3"/>
      <c r="I381" s="3"/>
    </row>
    <row r="382" spans="1:9" ht="15.75" customHeight="1">
      <c r="A382" s="292" t="s">
        <v>5504</v>
      </c>
      <c r="B382" s="292" t="s">
        <v>782</v>
      </c>
      <c r="C382" s="190" t="s">
        <v>6843</v>
      </c>
      <c r="D382" s="293" t="s">
        <v>6833</v>
      </c>
      <c r="E382" s="293">
        <v>16</v>
      </c>
      <c r="F382" s="555">
        <v>32</v>
      </c>
      <c r="G382" s="626" t="s">
        <v>5504</v>
      </c>
      <c r="H382" s="3"/>
      <c r="I382" s="3"/>
    </row>
    <row r="383" spans="1:9" ht="15.75" customHeight="1">
      <c r="A383" s="292" t="s">
        <v>5504</v>
      </c>
      <c r="B383" s="292" t="s">
        <v>782</v>
      </c>
      <c r="C383" s="190" t="s">
        <v>6844</v>
      </c>
      <c r="D383" s="293" t="s">
        <v>6833</v>
      </c>
      <c r="E383" s="293">
        <v>4</v>
      </c>
      <c r="F383" s="555">
        <v>8</v>
      </c>
      <c r="G383" s="626" t="s">
        <v>5504</v>
      </c>
      <c r="H383" s="3"/>
      <c r="I383" s="3"/>
    </row>
    <row r="384" spans="1:9" ht="15.75" customHeight="1">
      <c r="A384" s="292" t="s">
        <v>5504</v>
      </c>
      <c r="B384" s="292" t="s">
        <v>782</v>
      </c>
      <c r="C384" s="190" t="s">
        <v>6845</v>
      </c>
      <c r="D384" s="293" t="s">
        <v>6833</v>
      </c>
      <c r="E384" s="293">
        <v>2.5</v>
      </c>
      <c r="F384" s="555">
        <v>6</v>
      </c>
      <c r="G384" s="626" t="s">
        <v>5504</v>
      </c>
      <c r="H384" s="3"/>
      <c r="I384" s="3"/>
    </row>
    <row r="385" spans="1:9" ht="15.75" customHeight="1">
      <c r="A385" s="292" t="s">
        <v>5504</v>
      </c>
      <c r="B385" s="292" t="s">
        <v>782</v>
      </c>
      <c r="C385" s="190" t="s">
        <v>6846</v>
      </c>
      <c r="D385" s="293" t="s">
        <v>6840</v>
      </c>
      <c r="E385" s="293">
        <v>22</v>
      </c>
      <c r="F385" s="555">
        <v>44</v>
      </c>
      <c r="G385" s="626" t="s">
        <v>5504</v>
      </c>
      <c r="H385" s="3"/>
      <c r="I385" s="3"/>
    </row>
    <row r="386" spans="1:9" ht="15.75" customHeight="1">
      <c r="A386" s="292" t="s">
        <v>5504</v>
      </c>
      <c r="B386" s="292" t="s">
        <v>782</v>
      </c>
      <c r="C386" s="190" t="s">
        <v>6847</v>
      </c>
      <c r="D386" s="293" t="s">
        <v>6840</v>
      </c>
      <c r="E386" s="293">
        <v>6</v>
      </c>
      <c r="F386" s="555">
        <v>12</v>
      </c>
      <c r="G386" s="626" t="s">
        <v>5504</v>
      </c>
      <c r="H386" s="3"/>
      <c r="I386" s="3"/>
    </row>
    <row r="387" spans="1:9" ht="15.75" customHeight="1">
      <c r="A387" s="292" t="s">
        <v>5504</v>
      </c>
      <c r="B387" s="292" t="s">
        <v>782</v>
      </c>
      <c r="C387" s="190" t="s">
        <v>6848</v>
      </c>
      <c r="D387" s="293" t="s">
        <v>6840</v>
      </c>
      <c r="E387" s="293">
        <v>2</v>
      </c>
      <c r="F387" s="555">
        <v>4</v>
      </c>
      <c r="G387" s="626" t="s">
        <v>5504</v>
      </c>
      <c r="H387" s="3"/>
      <c r="I387" s="3"/>
    </row>
    <row r="388" spans="1:9" ht="15.75" customHeight="1">
      <c r="A388" s="292" t="s">
        <v>5504</v>
      </c>
      <c r="B388" s="292" t="s">
        <v>782</v>
      </c>
      <c r="C388" s="190" t="s">
        <v>6849</v>
      </c>
      <c r="D388" s="293" t="s">
        <v>6850</v>
      </c>
      <c r="E388" s="293">
        <v>20</v>
      </c>
      <c r="F388" s="555">
        <v>10</v>
      </c>
      <c r="G388" s="626" t="s">
        <v>5504</v>
      </c>
      <c r="H388" s="3"/>
      <c r="I388" s="3"/>
    </row>
    <row r="389" spans="1:9" ht="15.75" customHeight="1">
      <c r="A389" s="292" t="s">
        <v>5504</v>
      </c>
      <c r="B389" s="292" t="s">
        <v>782</v>
      </c>
      <c r="C389" s="190" t="s">
        <v>6851</v>
      </c>
      <c r="D389" s="293" t="s">
        <v>6850</v>
      </c>
      <c r="E389" s="293">
        <v>5</v>
      </c>
      <c r="F389" s="555">
        <v>2.5</v>
      </c>
      <c r="G389" s="626" t="s">
        <v>5504</v>
      </c>
      <c r="H389" s="3"/>
      <c r="I389" s="3"/>
    </row>
    <row r="390" spans="1:9" ht="15.75" customHeight="1">
      <c r="A390" s="292"/>
      <c r="B390" s="292"/>
      <c r="C390" s="190" t="s">
        <v>6852</v>
      </c>
      <c r="D390" s="293" t="s">
        <v>6850</v>
      </c>
      <c r="E390" s="293">
        <v>2</v>
      </c>
      <c r="F390" s="555">
        <v>1</v>
      </c>
      <c r="G390" s="626" t="s">
        <v>5504</v>
      </c>
      <c r="H390" s="3"/>
      <c r="I390" s="3"/>
    </row>
    <row r="391" spans="1:9" ht="15.75" customHeight="1">
      <c r="A391" s="292" t="s">
        <v>5504</v>
      </c>
      <c r="B391" s="292" t="s">
        <v>782</v>
      </c>
      <c r="C391" s="190" t="s">
        <v>6853</v>
      </c>
      <c r="D391" s="293" t="s">
        <v>6850</v>
      </c>
      <c r="E391" s="293">
        <v>15</v>
      </c>
      <c r="F391" s="555">
        <v>7.5</v>
      </c>
      <c r="G391" s="626" t="s">
        <v>5504</v>
      </c>
      <c r="H391" s="3"/>
      <c r="I391" s="3"/>
    </row>
    <row r="392" spans="1:9" ht="15.75" customHeight="1">
      <c r="A392" s="292" t="s">
        <v>5504</v>
      </c>
      <c r="B392" s="292" t="s">
        <v>782</v>
      </c>
      <c r="C392" s="190" t="s">
        <v>6854</v>
      </c>
      <c r="D392" s="293" t="s">
        <v>6850</v>
      </c>
      <c r="E392" s="293">
        <v>4</v>
      </c>
      <c r="F392" s="555">
        <v>2</v>
      </c>
      <c r="G392" s="626" t="s">
        <v>5504</v>
      </c>
      <c r="H392" s="3"/>
      <c r="I392" s="3"/>
    </row>
    <row r="393" spans="1:9" ht="15.75" customHeight="1">
      <c r="A393" s="292" t="s">
        <v>5504</v>
      </c>
      <c r="B393" s="292" t="s">
        <v>782</v>
      </c>
      <c r="C393" s="190" t="s">
        <v>6855</v>
      </c>
      <c r="D393" s="293" t="s">
        <v>6850</v>
      </c>
      <c r="E393" s="293">
        <v>1.7</v>
      </c>
      <c r="F393" s="555">
        <v>1</v>
      </c>
      <c r="G393" s="626" t="s">
        <v>5504</v>
      </c>
      <c r="H393" s="3"/>
      <c r="I393" s="3"/>
    </row>
    <row r="394" spans="1:9" ht="15.75" customHeight="1">
      <c r="A394" s="292" t="s">
        <v>5504</v>
      </c>
      <c r="B394" s="292" t="s">
        <v>782</v>
      </c>
      <c r="C394" s="190" t="s">
        <v>6856</v>
      </c>
      <c r="D394" s="293" t="s">
        <v>6850</v>
      </c>
      <c r="E394" s="293">
        <v>16</v>
      </c>
      <c r="F394" s="555">
        <v>8</v>
      </c>
      <c r="G394" s="626" t="s">
        <v>5504</v>
      </c>
      <c r="H394" s="3"/>
      <c r="I394" s="3"/>
    </row>
    <row r="395" spans="1:9" ht="15.75" customHeight="1">
      <c r="A395" s="292" t="s">
        <v>5504</v>
      </c>
      <c r="B395" s="292" t="s">
        <v>782</v>
      </c>
      <c r="C395" s="190" t="s">
        <v>6857</v>
      </c>
      <c r="D395" s="293" t="s">
        <v>6850</v>
      </c>
      <c r="E395" s="293">
        <v>4</v>
      </c>
      <c r="F395" s="555">
        <v>2</v>
      </c>
      <c r="G395" s="626" t="s">
        <v>5504</v>
      </c>
      <c r="H395" s="3"/>
      <c r="I395" s="3"/>
    </row>
    <row r="396" spans="1:9" ht="15.75" customHeight="1">
      <c r="A396" s="292" t="s">
        <v>5504</v>
      </c>
      <c r="B396" s="292" t="s">
        <v>782</v>
      </c>
      <c r="C396" s="190" t="s">
        <v>6858</v>
      </c>
      <c r="D396" s="293" t="s">
        <v>6850</v>
      </c>
      <c r="E396" s="293">
        <v>10</v>
      </c>
      <c r="F396" s="555">
        <v>5</v>
      </c>
      <c r="G396" s="626" t="s">
        <v>5504</v>
      </c>
      <c r="H396" s="3"/>
      <c r="I396" s="3"/>
    </row>
    <row r="397" spans="1:9" ht="15.75" customHeight="1">
      <c r="A397" s="292" t="s">
        <v>5504</v>
      </c>
      <c r="B397" s="292" t="s">
        <v>782</v>
      </c>
      <c r="C397" s="190" t="s">
        <v>6859</v>
      </c>
      <c r="D397" s="293" t="s">
        <v>6850</v>
      </c>
      <c r="E397" s="293">
        <v>3</v>
      </c>
      <c r="F397" s="555">
        <v>1.5</v>
      </c>
      <c r="G397" s="626" t="s">
        <v>5504</v>
      </c>
      <c r="H397" s="3"/>
      <c r="I397" s="3"/>
    </row>
    <row r="398" spans="1:9" ht="15.75" customHeight="1">
      <c r="A398" s="292" t="s">
        <v>5504</v>
      </c>
      <c r="B398" s="292" t="s">
        <v>782</v>
      </c>
      <c r="C398" s="190" t="s">
        <v>6860</v>
      </c>
      <c r="D398" s="293" t="s">
        <v>6850</v>
      </c>
      <c r="E398" s="293">
        <v>1</v>
      </c>
      <c r="F398" s="555">
        <v>0.5</v>
      </c>
      <c r="G398" s="626" t="s">
        <v>5504</v>
      </c>
      <c r="H398" s="3"/>
      <c r="I398" s="3"/>
    </row>
    <row r="399" spans="1:9" ht="15.75" customHeight="1">
      <c r="A399" s="292" t="s">
        <v>5504</v>
      </c>
      <c r="B399" s="292" t="s">
        <v>782</v>
      </c>
      <c r="C399" s="190" t="s">
        <v>6861</v>
      </c>
      <c r="D399" s="293" t="s">
        <v>6840</v>
      </c>
      <c r="E399" s="293">
        <v>22</v>
      </c>
      <c r="F399" s="555">
        <v>44</v>
      </c>
      <c r="G399" s="626" t="s">
        <v>5504</v>
      </c>
      <c r="H399" s="3"/>
      <c r="I399" s="3"/>
    </row>
    <row r="400" spans="1:9" ht="15.75" customHeight="1">
      <c r="A400" s="292" t="s">
        <v>5504</v>
      </c>
      <c r="B400" s="292" t="s">
        <v>782</v>
      </c>
      <c r="C400" s="190" t="s">
        <v>6862</v>
      </c>
      <c r="D400" s="293" t="s">
        <v>6833</v>
      </c>
      <c r="E400" s="293">
        <v>22</v>
      </c>
      <c r="F400" s="555">
        <v>44</v>
      </c>
      <c r="G400" s="626" t="s">
        <v>5504</v>
      </c>
      <c r="H400" s="3"/>
      <c r="I400" s="3"/>
    </row>
    <row r="401" spans="1:9" ht="15.75" customHeight="1">
      <c r="A401" s="292" t="s">
        <v>5504</v>
      </c>
      <c r="B401" s="292" t="s">
        <v>782</v>
      </c>
      <c r="C401" s="190" t="s">
        <v>6863</v>
      </c>
      <c r="D401" s="293" t="s">
        <v>6833</v>
      </c>
      <c r="E401" s="293">
        <v>16</v>
      </c>
      <c r="F401" s="555">
        <v>32</v>
      </c>
      <c r="G401" s="626" t="s">
        <v>5504</v>
      </c>
      <c r="H401" s="3"/>
      <c r="I401" s="3"/>
    </row>
    <row r="402" spans="1:9" ht="15.75" customHeight="1">
      <c r="A402" s="292" t="s">
        <v>5504</v>
      </c>
      <c r="B402" s="292" t="s">
        <v>782</v>
      </c>
      <c r="C402" s="190" t="s">
        <v>6864</v>
      </c>
      <c r="D402" s="293" t="s">
        <v>6840</v>
      </c>
      <c r="E402" s="293">
        <v>22</v>
      </c>
      <c r="F402" s="555">
        <v>44</v>
      </c>
      <c r="G402" s="626" t="s">
        <v>5504</v>
      </c>
      <c r="H402" s="3"/>
      <c r="I402" s="3"/>
    </row>
    <row r="403" spans="1:9" ht="15.75" customHeight="1">
      <c r="A403" s="292" t="s">
        <v>5504</v>
      </c>
      <c r="B403" s="292" t="s">
        <v>782</v>
      </c>
      <c r="C403" s="190" t="s">
        <v>6865</v>
      </c>
      <c r="D403" s="293" t="s">
        <v>6833</v>
      </c>
      <c r="E403" s="293">
        <v>22</v>
      </c>
      <c r="F403" s="555">
        <v>44</v>
      </c>
      <c r="G403" s="626" t="s">
        <v>5504</v>
      </c>
      <c r="H403" s="3"/>
      <c r="I403" s="3"/>
    </row>
    <row r="404" spans="1:9" ht="15.75" customHeight="1">
      <c r="A404" s="292" t="s">
        <v>5504</v>
      </c>
      <c r="B404" s="292" t="s">
        <v>782</v>
      </c>
      <c r="C404" s="190" t="s">
        <v>6866</v>
      </c>
      <c r="D404" s="293" t="s">
        <v>6833</v>
      </c>
      <c r="E404" s="293">
        <v>24</v>
      </c>
      <c r="F404" s="555">
        <v>48</v>
      </c>
      <c r="G404" s="626" t="s">
        <v>5504</v>
      </c>
      <c r="H404" s="3"/>
      <c r="I404" s="3"/>
    </row>
    <row r="405" spans="1:9" ht="15.75" customHeight="1">
      <c r="A405" s="292" t="s">
        <v>5504</v>
      </c>
      <c r="B405" s="292" t="s">
        <v>782</v>
      </c>
      <c r="C405" s="190" t="s">
        <v>6867</v>
      </c>
      <c r="D405" s="293" t="s">
        <v>6831</v>
      </c>
      <c r="E405" s="293">
        <v>5.66</v>
      </c>
      <c r="F405" s="555">
        <v>12</v>
      </c>
      <c r="G405" s="626" t="s">
        <v>5504</v>
      </c>
      <c r="H405" s="3"/>
      <c r="I405" s="3"/>
    </row>
    <row r="406" spans="1:9" ht="15.75" customHeight="1">
      <c r="A406" s="292" t="s">
        <v>3824</v>
      </c>
      <c r="B406" s="292" t="s">
        <v>782</v>
      </c>
      <c r="C406" s="292" t="s">
        <v>6868</v>
      </c>
      <c r="D406" s="293" t="s">
        <v>6869</v>
      </c>
      <c r="E406" s="293">
        <v>42</v>
      </c>
      <c r="F406" s="555">
        <f t="shared" ref="F406:F410" si="12">E406/3</f>
        <v>14</v>
      </c>
      <c r="G406" s="626" t="s">
        <v>3824</v>
      </c>
      <c r="H406" s="3"/>
      <c r="I406" s="3"/>
    </row>
    <row r="407" spans="1:9" ht="15.75" customHeight="1">
      <c r="A407" s="292" t="s">
        <v>3824</v>
      </c>
      <c r="B407" s="292" t="s">
        <v>782</v>
      </c>
      <c r="C407" s="292" t="s">
        <v>6870</v>
      </c>
      <c r="D407" s="293" t="s">
        <v>6871</v>
      </c>
      <c r="E407" s="293">
        <v>42</v>
      </c>
      <c r="F407" s="555">
        <f t="shared" si="12"/>
        <v>14</v>
      </c>
      <c r="G407" s="626" t="s">
        <v>3824</v>
      </c>
      <c r="H407" s="3"/>
      <c r="I407" s="3"/>
    </row>
    <row r="408" spans="1:9" ht="15.75" customHeight="1">
      <c r="A408" s="292" t="s">
        <v>3824</v>
      </c>
      <c r="B408" s="292" t="s">
        <v>782</v>
      </c>
      <c r="C408" s="292" t="s">
        <v>6870</v>
      </c>
      <c r="D408" s="293" t="s">
        <v>6872</v>
      </c>
      <c r="E408" s="293">
        <v>71</v>
      </c>
      <c r="F408" s="555">
        <f t="shared" si="12"/>
        <v>23.666666666666668</v>
      </c>
      <c r="G408" s="626" t="s">
        <v>3824</v>
      </c>
      <c r="H408" s="3"/>
      <c r="I408" s="3"/>
    </row>
    <row r="409" spans="1:9" ht="15.75" customHeight="1">
      <c r="A409" s="292" t="s">
        <v>3824</v>
      </c>
      <c r="B409" s="292" t="s">
        <v>782</v>
      </c>
      <c r="C409" s="292" t="s">
        <v>6870</v>
      </c>
      <c r="D409" s="293" t="s">
        <v>6873</v>
      </c>
      <c r="E409" s="293">
        <v>62</v>
      </c>
      <c r="F409" s="555">
        <f t="shared" si="12"/>
        <v>20.666666666666668</v>
      </c>
      <c r="G409" s="626" t="s">
        <v>3824</v>
      </c>
      <c r="H409" s="3"/>
      <c r="I409" s="3"/>
    </row>
    <row r="410" spans="1:9" ht="15.75" customHeight="1">
      <c r="A410" s="292" t="s">
        <v>3824</v>
      </c>
      <c r="B410" s="292" t="s">
        <v>782</v>
      </c>
      <c r="C410" s="292" t="s">
        <v>6868</v>
      </c>
      <c r="D410" s="293" t="s">
        <v>6874</v>
      </c>
      <c r="E410" s="293">
        <v>38</v>
      </c>
      <c r="F410" s="555">
        <f t="shared" si="12"/>
        <v>12.666666666666666</v>
      </c>
      <c r="G410" s="626" t="s">
        <v>3824</v>
      </c>
      <c r="H410" s="3"/>
      <c r="I410" s="3"/>
    </row>
    <row r="411" spans="1:9" ht="15.75" customHeight="1">
      <c r="A411" s="292" t="s">
        <v>3824</v>
      </c>
      <c r="B411" s="292" t="s">
        <v>782</v>
      </c>
      <c r="C411" s="292" t="s">
        <v>6801</v>
      </c>
      <c r="D411" s="293" t="s">
        <v>6875</v>
      </c>
      <c r="E411" s="293">
        <v>18</v>
      </c>
      <c r="F411" s="555">
        <f>(18/3)*2</f>
        <v>12</v>
      </c>
      <c r="G411" s="626" t="s">
        <v>3824</v>
      </c>
      <c r="H411" s="3"/>
      <c r="I411" s="3"/>
    </row>
    <row r="412" spans="1:9" ht="15.75" customHeight="1">
      <c r="A412" s="292" t="s">
        <v>7903</v>
      </c>
      <c r="B412" s="292" t="s">
        <v>782</v>
      </c>
      <c r="C412" s="292" t="s">
        <v>7904</v>
      </c>
      <c r="D412" s="424" t="s">
        <v>1147</v>
      </c>
      <c r="E412" s="424">
        <v>22</v>
      </c>
      <c r="F412" s="555">
        <v>22</v>
      </c>
      <c r="G412" s="626" t="s">
        <v>7725</v>
      </c>
      <c r="H412" s="3"/>
      <c r="I412" s="3"/>
    </row>
    <row r="413" spans="1:9" ht="15.75" customHeight="1">
      <c r="A413" s="292" t="s">
        <v>7903</v>
      </c>
      <c r="B413" s="292" t="s">
        <v>782</v>
      </c>
      <c r="C413" s="292" t="s">
        <v>7905</v>
      </c>
      <c r="D413" s="293" t="s">
        <v>1147</v>
      </c>
      <c r="E413" s="293">
        <v>20</v>
      </c>
      <c r="F413" s="555">
        <v>20</v>
      </c>
      <c r="G413" s="626" t="s">
        <v>7725</v>
      </c>
      <c r="H413" s="3"/>
      <c r="I413" s="3"/>
    </row>
    <row r="414" spans="1:9" ht="15.75" customHeight="1">
      <c r="A414" s="292" t="s">
        <v>7903</v>
      </c>
      <c r="B414" s="292" t="s">
        <v>782</v>
      </c>
      <c r="C414" s="292" t="s">
        <v>7906</v>
      </c>
      <c r="D414" s="424" t="s">
        <v>1147</v>
      </c>
      <c r="E414" s="424">
        <v>15</v>
      </c>
      <c r="F414" s="555">
        <v>15</v>
      </c>
      <c r="G414" s="626" t="s">
        <v>7725</v>
      </c>
      <c r="H414" s="3"/>
      <c r="I414" s="3"/>
    </row>
    <row r="415" spans="1:9" ht="15.75" customHeight="1">
      <c r="A415" s="292" t="s">
        <v>7903</v>
      </c>
      <c r="B415" s="292" t="s">
        <v>782</v>
      </c>
      <c r="C415" s="292" t="s">
        <v>7907</v>
      </c>
      <c r="D415" s="293" t="s">
        <v>1147</v>
      </c>
      <c r="E415" s="293">
        <v>15</v>
      </c>
      <c r="F415" s="555">
        <v>15</v>
      </c>
      <c r="G415" s="626" t="s">
        <v>7725</v>
      </c>
      <c r="H415" s="3"/>
      <c r="I415" s="3"/>
    </row>
    <row r="416" spans="1:9" ht="15.75" customHeight="1">
      <c r="A416" s="292" t="s">
        <v>7903</v>
      </c>
      <c r="B416" s="292" t="s">
        <v>782</v>
      </c>
      <c r="C416" s="292" t="s">
        <v>7908</v>
      </c>
      <c r="D416" s="424" t="s">
        <v>1147</v>
      </c>
      <c r="E416" s="293">
        <v>5</v>
      </c>
      <c r="F416" s="555">
        <v>5</v>
      </c>
      <c r="G416" s="626" t="s">
        <v>7725</v>
      </c>
      <c r="H416" s="3"/>
      <c r="I416" s="3"/>
    </row>
    <row r="417" spans="1:9" ht="15.75" customHeight="1">
      <c r="A417" s="292" t="s">
        <v>7903</v>
      </c>
      <c r="B417" s="292" t="s">
        <v>782</v>
      </c>
      <c r="C417" s="292" t="s">
        <v>7909</v>
      </c>
      <c r="D417" s="293" t="s">
        <v>1147</v>
      </c>
      <c r="E417" s="293">
        <v>5</v>
      </c>
      <c r="F417" s="555">
        <v>5</v>
      </c>
      <c r="G417" s="626" t="s">
        <v>7725</v>
      </c>
      <c r="H417" s="3"/>
      <c r="I417" s="3"/>
    </row>
    <row r="418" spans="1:9" ht="15.75" customHeight="1">
      <c r="A418" s="292" t="s">
        <v>7903</v>
      </c>
      <c r="B418" s="292" t="s">
        <v>782</v>
      </c>
      <c r="C418" s="292" t="s">
        <v>7910</v>
      </c>
      <c r="D418" s="424" t="s">
        <v>1147</v>
      </c>
      <c r="E418" s="293">
        <v>4</v>
      </c>
      <c r="F418" s="555">
        <v>4</v>
      </c>
      <c r="G418" s="626" t="s">
        <v>7725</v>
      </c>
      <c r="H418" s="3"/>
      <c r="I418" s="3"/>
    </row>
    <row r="419" spans="1:9" ht="15.75" customHeight="1">
      <c r="A419" s="292" t="s">
        <v>7903</v>
      </c>
      <c r="B419" s="292" t="s">
        <v>782</v>
      </c>
      <c r="C419" s="292" t="s">
        <v>7911</v>
      </c>
      <c r="D419" s="293" t="s">
        <v>1147</v>
      </c>
      <c r="E419" s="293">
        <v>4</v>
      </c>
      <c r="F419" s="555">
        <v>4</v>
      </c>
      <c r="G419" s="626" t="s">
        <v>7725</v>
      </c>
      <c r="H419" s="3"/>
      <c r="I419" s="3"/>
    </row>
    <row r="420" spans="1:9" ht="15.75" customHeight="1">
      <c r="A420" s="292" t="s">
        <v>7903</v>
      </c>
      <c r="B420" s="292" t="s">
        <v>782</v>
      </c>
      <c r="C420" s="292" t="s">
        <v>7912</v>
      </c>
      <c r="D420" s="424" t="s">
        <v>1147</v>
      </c>
      <c r="E420" s="293">
        <v>2</v>
      </c>
      <c r="F420" s="555">
        <v>2</v>
      </c>
      <c r="G420" s="626" t="s">
        <v>7725</v>
      </c>
      <c r="H420" s="3"/>
      <c r="I420" s="3"/>
    </row>
    <row r="421" spans="1:9" ht="15.75" customHeight="1">
      <c r="A421" s="292" t="s">
        <v>7903</v>
      </c>
      <c r="B421" s="292" t="s">
        <v>782</v>
      </c>
      <c r="C421" s="292" t="s">
        <v>7913</v>
      </c>
      <c r="D421" s="293" t="s">
        <v>1147</v>
      </c>
      <c r="E421" s="293">
        <v>2</v>
      </c>
      <c r="F421" s="555">
        <v>2</v>
      </c>
      <c r="G421" s="626" t="s">
        <v>7725</v>
      </c>
      <c r="H421" s="3"/>
      <c r="I421" s="3"/>
    </row>
    <row r="422" spans="1:9" ht="15.75" customHeight="1">
      <c r="A422" s="292" t="s">
        <v>7903</v>
      </c>
      <c r="B422" s="292" t="s">
        <v>782</v>
      </c>
      <c r="C422" s="292" t="s">
        <v>7914</v>
      </c>
      <c r="D422" s="424" t="s">
        <v>1147</v>
      </c>
      <c r="E422" s="293">
        <v>2</v>
      </c>
      <c r="F422" s="555">
        <v>2</v>
      </c>
      <c r="G422" s="626" t="s">
        <v>7725</v>
      </c>
      <c r="H422" s="3"/>
      <c r="I422" s="3"/>
    </row>
    <row r="423" spans="1:9" ht="15.75" customHeight="1">
      <c r="A423" s="292" t="s">
        <v>7903</v>
      </c>
      <c r="B423" s="292" t="s">
        <v>782</v>
      </c>
      <c r="C423" s="292" t="s">
        <v>7915</v>
      </c>
      <c r="D423" s="424" t="s">
        <v>1147</v>
      </c>
      <c r="E423" s="293">
        <v>2</v>
      </c>
      <c r="F423" s="555">
        <v>2</v>
      </c>
      <c r="G423" s="626" t="s">
        <v>7725</v>
      </c>
      <c r="H423" s="3"/>
      <c r="I423" s="3"/>
    </row>
    <row r="424" spans="1:9" ht="15.75" customHeight="1">
      <c r="A424" s="292" t="s">
        <v>7903</v>
      </c>
      <c r="B424" s="292" t="s">
        <v>782</v>
      </c>
      <c r="C424" s="292" t="s">
        <v>7916</v>
      </c>
      <c r="D424" s="424" t="s">
        <v>1147</v>
      </c>
      <c r="E424" s="293">
        <v>12</v>
      </c>
      <c r="F424" s="555">
        <v>12</v>
      </c>
      <c r="G424" s="626" t="s">
        <v>7725</v>
      </c>
      <c r="H424" s="3"/>
      <c r="I424" s="3"/>
    </row>
    <row r="425" spans="1:9" ht="15.75" customHeight="1">
      <c r="A425" s="292" t="s">
        <v>3833</v>
      </c>
      <c r="B425" s="292" t="s">
        <v>782</v>
      </c>
      <c r="C425" s="292" t="s">
        <v>6876</v>
      </c>
      <c r="D425" s="424"/>
      <c r="E425" s="450">
        <f t="shared" ref="E425:E426" si="13">84/3</f>
        <v>28</v>
      </c>
      <c r="F425" s="555">
        <f t="shared" ref="F425:F438" si="14">E425</f>
        <v>28</v>
      </c>
      <c r="G425" s="626" t="s">
        <v>3833</v>
      </c>
      <c r="H425" s="3"/>
      <c r="I425" s="3"/>
    </row>
    <row r="426" spans="1:9" ht="15.75" customHeight="1">
      <c r="A426" s="292" t="s">
        <v>3833</v>
      </c>
      <c r="B426" s="292" t="s">
        <v>782</v>
      </c>
      <c r="C426" s="292" t="s">
        <v>6877</v>
      </c>
      <c r="D426" s="424"/>
      <c r="E426" s="450">
        <f t="shared" si="13"/>
        <v>28</v>
      </c>
      <c r="F426" s="555">
        <f t="shared" si="14"/>
        <v>28</v>
      </c>
      <c r="G426" s="626" t="s">
        <v>3833</v>
      </c>
      <c r="H426" s="3"/>
      <c r="I426" s="3"/>
    </row>
    <row r="427" spans="1:9" ht="15.75" customHeight="1">
      <c r="A427" s="292" t="s">
        <v>3833</v>
      </c>
      <c r="B427" s="292" t="s">
        <v>782</v>
      </c>
      <c r="C427" s="292" t="s">
        <v>6878</v>
      </c>
      <c r="D427" s="424"/>
      <c r="E427" s="450">
        <f>(0.25*84/3)+(0.1*84/3)</f>
        <v>9.8000000000000007</v>
      </c>
      <c r="F427" s="555">
        <f t="shared" si="14"/>
        <v>9.8000000000000007</v>
      </c>
      <c r="G427" s="626" t="s">
        <v>3833</v>
      </c>
      <c r="H427" s="3"/>
      <c r="I427" s="3"/>
    </row>
    <row r="428" spans="1:9" ht="15.75" customHeight="1">
      <c r="A428" s="292" t="s">
        <v>3833</v>
      </c>
      <c r="B428" s="292" t="s">
        <v>782</v>
      </c>
      <c r="C428" s="292" t="s">
        <v>6879</v>
      </c>
      <c r="D428" s="424"/>
      <c r="E428" s="450">
        <f>62/3</f>
        <v>20.666666666666668</v>
      </c>
      <c r="F428" s="555">
        <f t="shared" si="14"/>
        <v>20.666666666666668</v>
      </c>
      <c r="G428" s="626" t="s">
        <v>3833</v>
      </c>
      <c r="H428" s="3"/>
      <c r="I428" s="3"/>
    </row>
    <row r="429" spans="1:9" ht="15.75" customHeight="1">
      <c r="A429" s="292" t="s">
        <v>3833</v>
      </c>
      <c r="B429" s="292" t="s">
        <v>782</v>
      </c>
      <c r="C429" s="292" t="s">
        <v>6880</v>
      </c>
      <c r="D429" s="424"/>
      <c r="E429" s="450">
        <f>84/3</f>
        <v>28</v>
      </c>
      <c r="F429" s="555">
        <f t="shared" si="14"/>
        <v>28</v>
      </c>
      <c r="G429" s="626" t="s">
        <v>3833</v>
      </c>
      <c r="H429" s="3"/>
      <c r="I429" s="3"/>
    </row>
    <row r="430" spans="1:9" ht="15.75" customHeight="1">
      <c r="A430" s="292" t="s">
        <v>3833</v>
      </c>
      <c r="B430" s="292" t="s">
        <v>782</v>
      </c>
      <c r="C430" s="292" t="s">
        <v>6881</v>
      </c>
      <c r="D430" s="424"/>
      <c r="E430" s="450">
        <f>(0.25*84/3)+(0.1*84/3)</f>
        <v>9.8000000000000007</v>
      </c>
      <c r="F430" s="555">
        <f t="shared" si="14"/>
        <v>9.8000000000000007</v>
      </c>
      <c r="G430" s="626" t="s">
        <v>3833</v>
      </c>
      <c r="H430" s="3"/>
      <c r="I430" s="3"/>
    </row>
    <row r="431" spans="1:9" ht="15.75" customHeight="1">
      <c r="A431" s="292" t="s">
        <v>3833</v>
      </c>
      <c r="B431" s="292" t="s">
        <v>782</v>
      </c>
      <c r="C431" s="292" t="s">
        <v>6882</v>
      </c>
      <c r="D431" s="424"/>
      <c r="E431" s="450">
        <f>62/3</f>
        <v>20.666666666666668</v>
      </c>
      <c r="F431" s="555">
        <f t="shared" si="14"/>
        <v>20.666666666666668</v>
      </c>
      <c r="G431" s="626" t="s">
        <v>3833</v>
      </c>
      <c r="H431" s="3"/>
      <c r="I431" s="3"/>
    </row>
    <row r="432" spans="1:9" ht="15.75" customHeight="1">
      <c r="A432" s="292" t="s">
        <v>3833</v>
      </c>
      <c r="B432" s="292" t="s">
        <v>782</v>
      </c>
      <c r="C432" s="292" t="s">
        <v>6883</v>
      </c>
      <c r="D432" s="424"/>
      <c r="E432" s="450">
        <f t="shared" ref="E432:E433" si="15">84/3</f>
        <v>28</v>
      </c>
      <c r="F432" s="555">
        <f t="shared" si="14"/>
        <v>28</v>
      </c>
      <c r="G432" s="626" t="s">
        <v>3833</v>
      </c>
      <c r="H432" s="3"/>
      <c r="I432" s="3"/>
    </row>
    <row r="433" spans="1:9" ht="15.75" customHeight="1">
      <c r="A433" s="292" t="s">
        <v>3833</v>
      </c>
      <c r="B433" s="292" t="s">
        <v>782</v>
      </c>
      <c r="C433" s="292" t="s">
        <v>6884</v>
      </c>
      <c r="D433" s="424"/>
      <c r="E433" s="450">
        <f t="shared" si="15"/>
        <v>28</v>
      </c>
      <c r="F433" s="555">
        <f t="shared" si="14"/>
        <v>28</v>
      </c>
      <c r="G433" s="626" t="s">
        <v>3833</v>
      </c>
      <c r="H433" s="3"/>
      <c r="I433" s="3"/>
    </row>
    <row r="434" spans="1:9" ht="15.75" customHeight="1">
      <c r="A434" s="292" t="s">
        <v>3833</v>
      </c>
      <c r="B434" s="292" t="s">
        <v>782</v>
      </c>
      <c r="C434" s="292" t="s">
        <v>6885</v>
      </c>
      <c r="D434" s="424"/>
      <c r="E434" s="450">
        <f>(0.25*84/3)+(0.1*84/3)</f>
        <v>9.8000000000000007</v>
      </c>
      <c r="F434" s="555">
        <f t="shared" si="14"/>
        <v>9.8000000000000007</v>
      </c>
      <c r="G434" s="626" t="s">
        <v>3833</v>
      </c>
      <c r="H434" s="3"/>
      <c r="I434" s="3"/>
    </row>
    <row r="435" spans="1:9" ht="15.75" customHeight="1">
      <c r="A435" s="292" t="s">
        <v>3833</v>
      </c>
      <c r="B435" s="292" t="s">
        <v>782</v>
      </c>
      <c r="C435" s="292" t="s">
        <v>6886</v>
      </c>
      <c r="D435" s="424"/>
      <c r="E435" s="450">
        <v>19.666666666666668</v>
      </c>
      <c r="F435" s="555">
        <f t="shared" si="14"/>
        <v>19.666666666666668</v>
      </c>
      <c r="G435" s="626" t="s">
        <v>3833</v>
      </c>
      <c r="H435" s="3"/>
      <c r="I435" s="3"/>
    </row>
    <row r="436" spans="1:9" ht="15.75" customHeight="1">
      <c r="A436" s="292" t="s">
        <v>3833</v>
      </c>
      <c r="B436" s="292" t="s">
        <v>782</v>
      </c>
      <c r="C436" s="292" t="s">
        <v>6887</v>
      </c>
      <c r="D436" s="424"/>
      <c r="E436" s="450">
        <v>19.666666666666668</v>
      </c>
      <c r="F436" s="555">
        <f t="shared" si="14"/>
        <v>19.666666666666668</v>
      </c>
      <c r="G436" s="626" t="s">
        <v>3833</v>
      </c>
      <c r="H436" s="3"/>
      <c r="I436" s="3"/>
    </row>
    <row r="437" spans="1:9" ht="15.75" customHeight="1">
      <c r="A437" s="292" t="s">
        <v>3833</v>
      </c>
      <c r="B437" s="292" t="s">
        <v>782</v>
      </c>
      <c r="C437" s="292" t="s">
        <v>6888</v>
      </c>
      <c r="D437" s="424"/>
      <c r="E437" s="450">
        <v>6.8833333333333337</v>
      </c>
      <c r="F437" s="555">
        <f t="shared" si="14"/>
        <v>6.8833333333333337</v>
      </c>
      <c r="G437" s="626" t="s">
        <v>3833</v>
      </c>
      <c r="H437" s="3"/>
      <c r="I437" s="3"/>
    </row>
    <row r="438" spans="1:9" ht="15.75" customHeight="1">
      <c r="A438" s="292" t="s">
        <v>3833</v>
      </c>
      <c r="B438" s="292" t="s">
        <v>782</v>
      </c>
      <c r="C438" s="292" t="s">
        <v>6889</v>
      </c>
      <c r="D438" s="293"/>
      <c r="E438" s="450">
        <v>5</v>
      </c>
      <c r="F438" s="555">
        <f t="shared" si="14"/>
        <v>5</v>
      </c>
      <c r="G438" s="626" t="s">
        <v>3833</v>
      </c>
      <c r="H438" s="3"/>
      <c r="I438" s="3"/>
    </row>
    <row r="439" spans="1:9" ht="15.75" customHeight="1">
      <c r="A439" s="292" t="s">
        <v>2176</v>
      </c>
      <c r="B439" s="292" t="s">
        <v>782</v>
      </c>
      <c r="C439" s="292" t="s">
        <v>6890</v>
      </c>
      <c r="D439" s="293" t="s">
        <v>1016</v>
      </c>
      <c r="E439" s="292" t="s">
        <v>6728</v>
      </c>
      <c r="F439" s="555">
        <v>23.66</v>
      </c>
      <c r="G439" s="626" t="s">
        <v>2176</v>
      </c>
      <c r="H439" s="3"/>
      <c r="I439" s="3"/>
    </row>
    <row r="440" spans="1:9" ht="15.75" customHeight="1">
      <c r="A440" s="292" t="s">
        <v>2176</v>
      </c>
      <c r="B440" s="292" t="s">
        <v>782</v>
      </c>
      <c r="C440" s="292" t="s">
        <v>6891</v>
      </c>
      <c r="D440" s="293" t="s">
        <v>1016</v>
      </c>
      <c r="E440" s="292" t="s">
        <v>6813</v>
      </c>
      <c r="F440" s="555">
        <v>14</v>
      </c>
      <c r="G440" s="626" t="s">
        <v>2176</v>
      </c>
      <c r="H440" s="3"/>
      <c r="I440" s="3"/>
    </row>
    <row r="441" spans="1:9" ht="15.75" customHeight="1">
      <c r="A441" s="292" t="s">
        <v>2176</v>
      </c>
      <c r="B441" s="292" t="s">
        <v>782</v>
      </c>
      <c r="C441" s="292" t="s">
        <v>6892</v>
      </c>
      <c r="D441" s="293" t="s">
        <v>1016</v>
      </c>
      <c r="E441" s="448" t="s">
        <v>6783</v>
      </c>
      <c r="F441" s="555">
        <v>10.33</v>
      </c>
      <c r="G441" s="626" t="s">
        <v>2176</v>
      </c>
      <c r="H441" s="3"/>
      <c r="I441" s="3"/>
    </row>
    <row r="442" spans="1:9" ht="15.75" customHeight="1">
      <c r="A442" s="292" t="s">
        <v>2176</v>
      </c>
      <c r="B442" s="292" t="s">
        <v>782</v>
      </c>
      <c r="C442" s="292" t="s">
        <v>6893</v>
      </c>
      <c r="D442" s="293" t="s">
        <v>1016</v>
      </c>
      <c r="E442" s="448" t="s">
        <v>6783</v>
      </c>
      <c r="F442" s="555">
        <v>10.33</v>
      </c>
      <c r="G442" s="626" t="s">
        <v>2176</v>
      </c>
      <c r="H442" s="3"/>
      <c r="I442" s="3"/>
    </row>
    <row r="443" spans="1:9" ht="15.75" customHeight="1">
      <c r="A443" s="292" t="s">
        <v>2176</v>
      </c>
      <c r="B443" s="292" t="s">
        <v>782</v>
      </c>
      <c r="C443" s="292" t="s">
        <v>6894</v>
      </c>
      <c r="D443" s="293" t="s">
        <v>1016</v>
      </c>
      <c r="E443" s="292" t="s">
        <v>6728</v>
      </c>
      <c r="F443" s="555">
        <v>23.66</v>
      </c>
      <c r="G443" s="626" t="s">
        <v>2176</v>
      </c>
      <c r="H443" s="3"/>
      <c r="I443" s="3"/>
    </row>
    <row r="444" spans="1:9" ht="15.75" customHeight="1">
      <c r="A444" s="292" t="s">
        <v>2176</v>
      </c>
      <c r="B444" s="292" t="s">
        <v>782</v>
      </c>
      <c r="C444" s="292" t="s">
        <v>6895</v>
      </c>
      <c r="D444" s="293" t="s">
        <v>1016</v>
      </c>
      <c r="E444" s="292" t="s">
        <v>6813</v>
      </c>
      <c r="F444" s="555">
        <v>14</v>
      </c>
      <c r="G444" s="626" t="s">
        <v>2176</v>
      </c>
      <c r="H444" s="3"/>
      <c r="I444" s="3"/>
    </row>
    <row r="445" spans="1:9" ht="15.75" customHeight="1">
      <c r="A445" s="292" t="s">
        <v>2176</v>
      </c>
      <c r="B445" s="292" t="s">
        <v>782</v>
      </c>
      <c r="C445" s="292" t="s">
        <v>6896</v>
      </c>
      <c r="D445" s="293" t="s">
        <v>1016</v>
      </c>
      <c r="E445" s="448" t="s">
        <v>6783</v>
      </c>
      <c r="F445" s="555">
        <v>10.33</v>
      </c>
      <c r="G445" s="626" t="s">
        <v>2176</v>
      </c>
      <c r="H445" s="3"/>
      <c r="I445" s="3"/>
    </row>
    <row r="446" spans="1:9" ht="15.75" customHeight="1">
      <c r="A446" s="292" t="s">
        <v>2176</v>
      </c>
      <c r="B446" s="292" t="s">
        <v>782</v>
      </c>
      <c r="C446" s="292" t="s">
        <v>6897</v>
      </c>
      <c r="D446" s="293" t="s">
        <v>1016</v>
      </c>
      <c r="E446" s="448" t="s">
        <v>6783</v>
      </c>
      <c r="F446" s="555">
        <v>10.33</v>
      </c>
      <c r="G446" s="626" t="s">
        <v>2176</v>
      </c>
      <c r="H446" s="3"/>
      <c r="I446" s="3"/>
    </row>
    <row r="447" spans="1:9" ht="15.75" customHeight="1">
      <c r="A447" s="292" t="s">
        <v>2176</v>
      </c>
      <c r="B447" s="292" t="s">
        <v>782</v>
      </c>
      <c r="C447" s="292" t="s">
        <v>762</v>
      </c>
      <c r="D447" s="293" t="s">
        <v>1016</v>
      </c>
      <c r="E447" s="293" t="s">
        <v>6898</v>
      </c>
      <c r="F447" s="555">
        <v>14.58</v>
      </c>
      <c r="G447" s="626" t="s">
        <v>2176</v>
      </c>
      <c r="H447" s="3"/>
      <c r="I447" s="3"/>
    </row>
    <row r="448" spans="1:9" ht="15.75" customHeight="1">
      <c r="A448" s="292" t="s">
        <v>2176</v>
      </c>
      <c r="B448" s="292" t="s">
        <v>782</v>
      </c>
      <c r="C448" s="292" t="s">
        <v>764</v>
      </c>
      <c r="D448" s="293" t="s">
        <v>1016</v>
      </c>
      <c r="E448" s="293" t="s">
        <v>6899</v>
      </c>
      <c r="F448" s="555">
        <v>5.83</v>
      </c>
      <c r="G448" s="626" t="s">
        <v>2176</v>
      </c>
      <c r="H448" s="3"/>
      <c r="I448" s="3"/>
    </row>
    <row r="449" spans="1:9" ht="15.75" customHeight="1">
      <c r="A449" s="292" t="s">
        <v>2176</v>
      </c>
      <c r="B449" s="292" t="s">
        <v>782</v>
      </c>
      <c r="C449" s="292" t="s">
        <v>6900</v>
      </c>
      <c r="D449" s="293" t="s">
        <v>1016</v>
      </c>
      <c r="E449" s="292" t="s">
        <v>6901</v>
      </c>
      <c r="F449" s="555">
        <v>24</v>
      </c>
      <c r="G449" s="626" t="s">
        <v>2176</v>
      </c>
      <c r="H449" s="3"/>
      <c r="I449" s="3"/>
    </row>
    <row r="450" spans="1:9" ht="15.75" customHeight="1">
      <c r="A450" s="292" t="s">
        <v>2176</v>
      </c>
      <c r="B450" s="292" t="s">
        <v>782</v>
      </c>
      <c r="C450" s="292" t="s">
        <v>6902</v>
      </c>
      <c r="D450" s="293" t="s">
        <v>1016</v>
      </c>
      <c r="E450" s="292" t="s">
        <v>6903</v>
      </c>
      <c r="F450" s="555">
        <v>17</v>
      </c>
      <c r="G450" s="626" t="s">
        <v>2176</v>
      </c>
      <c r="H450" s="3"/>
      <c r="I450" s="3"/>
    </row>
    <row r="451" spans="1:9" ht="15.75" customHeight="1">
      <c r="A451" s="461" t="s">
        <v>6505</v>
      </c>
      <c r="B451" s="461" t="s">
        <v>782</v>
      </c>
      <c r="C451" s="461" t="s">
        <v>6904</v>
      </c>
      <c r="D451" s="686" t="s">
        <v>1016</v>
      </c>
      <c r="E451" s="686">
        <f>38/3</f>
        <v>12.666666666666666</v>
      </c>
      <c r="F451" s="687">
        <f>38/3</f>
        <v>12.666666666666666</v>
      </c>
      <c r="G451" s="626" t="s">
        <v>3851</v>
      </c>
      <c r="H451" s="3"/>
      <c r="I451" s="3"/>
    </row>
    <row r="452" spans="1:9" ht="15.75" customHeight="1">
      <c r="A452" s="461" t="s">
        <v>6505</v>
      </c>
      <c r="B452" s="461" t="s">
        <v>782</v>
      </c>
      <c r="C452" s="461" t="s">
        <v>6905</v>
      </c>
      <c r="D452" s="686" t="s">
        <v>1016</v>
      </c>
      <c r="E452" s="686">
        <f>38/3</f>
        <v>12.666666666666666</v>
      </c>
      <c r="F452" s="687">
        <f>E452</f>
        <v>12.666666666666666</v>
      </c>
      <c r="G452" s="626" t="s">
        <v>3851</v>
      </c>
      <c r="H452" s="3"/>
      <c r="I452" s="3"/>
    </row>
    <row r="453" spans="1:9" ht="15.75" customHeight="1">
      <c r="A453" s="461" t="s">
        <v>6505</v>
      </c>
      <c r="B453" s="461" t="s">
        <v>782</v>
      </c>
      <c r="C453" s="461" t="s">
        <v>6906</v>
      </c>
      <c r="D453" s="686" t="s">
        <v>1016</v>
      </c>
      <c r="E453" s="686">
        <f>9/3</f>
        <v>3</v>
      </c>
      <c r="F453" s="687">
        <f t="shared" ref="F453:F476" si="16">E453</f>
        <v>3</v>
      </c>
      <c r="G453" s="626" t="s">
        <v>3851</v>
      </c>
      <c r="H453" s="3"/>
      <c r="I453" s="3"/>
    </row>
    <row r="454" spans="1:9" ht="15.75" customHeight="1">
      <c r="A454" s="461" t="s">
        <v>6505</v>
      </c>
      <c r="B454" s="461" t="s">
        <v>782</v>
      </c>
      <c r="C454" s="461" t="s">
        <v>6907</v>
      </c>
      <c r="D454" s="686" t="s">
        <v>1016</v>
      </c>
      <c r="E454" s="686">
        <f>4/3</f>
        <v>1.3333333333333333</v>
      </c>
      <c r="F454" s="687">
        <f t="shared" si="16"/>
        <v>1.3333333333333333</v>
      </c>
      <c r="G454" s="626" t="s">
        <v>3851</v>
      </c>
      <c r="H454" s="3"/>
      <c r="I454" s="3"/>
    </row>
    <row r="455" spans="1:9" ht="15.75" customHeight="1">
      <c r="A455" s="461" t="s">
        <v>6505</v>
      </c>
      <c r="B455" s="461" t="s">
        <v>782</v>
      </c>
      <c r="C455" s="461" t="s">
        <v>6908</v>
      </c>
      <c r="D455" s="686" t="s">
        <v>1016</v>
      </c>
      <c r="E455" s="686">
        <f>45/3</f>
        <v>15</v>
      </c>
      <c r="F455" s="687">
        <f t="shared" si="16"/>
        <v>15</v>
      </c>
      <c r="G455" s="626" t="s">
        <v>3851</v>
      </c>
      <c r="H455" s="3"/>
      <c r="I455" s="3"/>
    </row>
    <row r="456" spans="1:9" ht="15.75" customHeight="1">
      <c r="A456" s="461" t="s">
        <v>6505</v>
      </c>
      <c r="B456" s="461" t="s">
        <v>782</v>
      </c>
      <c r="C456" s="461" t="s">
        <v>6909</v>
      </c>
      <c r="D456" s="686" t="s">
        <v>1016</v>
      </c>
      <c r="E456" s="686">
        <f>45/3</f>
        <v>15</v>
      </c>
      <c r="F456" s="687">
        <f t="shared" si="16"/>
        <v>15</v>
      </c>
      <c r="G456" s="626" t="s">
        <v>3851</v>
      </c>
      <c r="H456" s="3"/>
      <c r="I456" s="3"/>
    </row>
    <row r="457" spans="1:9" ht="15.75" customHeight="1">
      <c r="A457" s="461" t="s">
        <v>6505</v>
      </c>
      <c r="B457" s="461" t="s">
        <v>782</v>
      </c>
      <c r="C457" s="461" t="s">
        <v>6910</v>
      </c>
      <c r="D457" s="686" t="s">
        <v>1016</v>
      </c>
      <c r="E457" s="686">
        <f>11/3</f>
        <v>3.6666666666666665</v>
      </c>
      <c r="F457" s="687">
        <f t="shared" si="16"/>
        <v>3.6666666666666665</v>
      </c>
      <c r="G457" s="626" t="s">
        <v>3851</v>
      </c>
      <c r="H457" s="3"/>
      <c r="I457" s="3"/>
    </row>
    <row r="458" spans="1:9" ht="15.75" customHeight="1">
      <c r="A458" s="461" t="s">
        <v>6505</v>
      </c>
      <c r="B458" s="461" t="s">
        <v>782</v>
      </c>
      <c r="C458" s="461" t="s">
        <v>6911</v>
      </c>
      <c r="D458" s="686" t="s">
        <v>1016</v>
      </c>
      <c r="E458" s="686">
        <f>5/3</f>
        <v>1.6666666666666667</v>
      </c>
      <c r="F458" s="687">
        <f t="shared" si="16"/>
        <v>1.6666666666666667</v>
      </c>
      <c r="G458" s="626" t="s">
        <v>3851</v>
      </c>
      <c r="H458" s="3"/>
      <c r="I458" s="3"/>
    </row>
    <row r="459" spans="1:9" ht="15.75" customHeight="1">
      <c r="A459" s="461" t="s">
        <v>6505</v>
      </c>
      <c r="B459" s="461" t="s">
        <v>782</v>
      </c>
      <c r="C459" s="461" t="s">
        <v>6912</v>
      </c>
      <c r="D459" s="686" t="s">
        <v>1016</v>
      </c>
      <c r="E459" s="686">
        <f>66/3</f>
        <v>22</v>
      </c>
      <c r="F459" s="687">
        <f t="shared" si="16"/>
        <v>22</v>
      </c>
      <c r="G459" s="626" t="s">
        <v>3851</v>
      </c>
      <c r="H459" s="3"/>
      <c r="I459" s="3"/>
    </row>
    <row r="460" spans="1:9" ht="15.75" customHeight="1">
      <c r="A460" s="461" t="s">
        <v>6505</v>
      </c>
      <c r="B460" s="461" t="s">
        <v>782</v>
      </c>
      <c r="C460" s="461" t="s">
        <v>6913</v>
      </c>
      <c r="D460" s="686" t="s">
        <v>1016</v>
      </c>
      <c r="E460" s="686">
        <f>66/3</f>
        <v>22</v>
      </c>
      <c r="F460" s="687">
        <f t="shared" si="16"/>
        <v>22</v>
      </c>
      <c r="G460" s="626" t="s">
        <v>3851</v>
      </c>
      <c r="H460" s="3"/>
      <c r="I460" s="3"/>
    </row>
    <row r="461" spans="1:9" ht="15.75" customHeight="1">
      <c r="A461" s="461" t="s">
        <v>6505</v>
      </c>
      <c r="B461" s="461" t="s">
        <v>782</v>
      </c>
      <c r="C461" s="461" t="s">
        <v>6914</v>
      </c>
      <c r="D461" s="686" t="s">
        <v>1016</v>
      </c>
      <c r="E461" s="686">
        <f>16/3</f>
        <v>5.333333333333333</v>
      </c>
      <c r="F461" s="687">
        <f t="shared" si="16"/>
        <v>5.333333333333333</v>
      </c>
      <c r="G461" s="626" t="s">
        <v>3851</v>
      </c>
      <c r="H461" s="3"/>
      <c r="I461" s="3"/>
    </row>
    <row r="462" spans="1:9" ht="15.75" customHeight="1">
      <c r="A462" s="461" t="s">
        <v>6505</v>
      </c>
      <c r="B462" s="461" t="s">
        <v>782</v>
      </c>
      <c r="C462" s="461" t="s">
        <v>6915</v>
      </c>
      <c r="D462" s="686" t="s">
        <v>1016</v>
      </c>
      <c r="E462" s="686">
        <f>7/3</f>
        <v>2.3333333333333335</v>
      </c>
      <c r="F462" s="687">
        <f t="shared" si="16"/>
        <v>2.3333333333333335</v>
      </c>
      <c r="G462" s="626" t="s">
        <v>3851</v>
      </c>
      <c r="H462" s="3"/>
      <c r="I462" s="3"/>
    </row>
    <row r="463" spans="1:9" ht="15.75" customHeight="1">
      <c r="A463" s="461" t="s">
        <v>6505</v>
      </c>
      <c r="B463" s="461" t="s">
        <v>782</v>
      </c>
      <c r="C463" s="461" t="s">
        <v>6916</v>
      </c>
      <c r="D463" s="686" t="s">
        <v>1016</v>
      </c>
      <c r="E463" s="686">
        <f>66/3</f>
        <v>22</v>
      </c>
      <c r="F463" s="687">
        <f t="shared" si="16"/>
        <v>22</v>
      </c>
      <c r="G463" s="626" t="s">
        <v>3851</v>
      </c>
      <c r="H463" s="3"/>
      <c r="I463" s="3"/>
    </row>
    <row r="464" spans="1:9" ht="15.75" customHeight="1">
      <c r="A464" s="461" t="s">
        <v>6505</v>
      </c>
      <c r="B464" s="461" t="s">
        <v>782</v>
      </c>
      <c r="C464" s="461" t="s">
        <v>6917</v>
      </c>
      <c r="D464" s="686" t="s">
        <v>1016</v>
      </c>
      <c r="E464" s="686">
        <f>66/3</f>
        <v>22</v>
      </c>
      <c r="F464" s="687">
        <f t="shared" si="16"/>
        <v>22</v>
      </c>
      <c r="G464" s="626" t="s">
        <v>3851</v>
      </c>
      <c r="H464" s="3"/>
      <c r="I464" s="3"/>
    </row>
    <row r="465" spans="1:9" ht="15.75" customHeight="1">
      <c r="A465" s="461" t="s">
        <v>6505</v>
      </c>
      <c r="B465" s="461" t="s">
        <v>782</v>
      </c>
      <c r="C465" s="461" t="s">
        <v>6918</v>
      </c>
      <c r="D465" s="686" t="s">
        <v>1016</v>
      </c>
      <c r="E465" s="686">
        <f>16/3</f>
        <v>5.333333333333333</v>
      </c>
      <c r="F465" s="687">
        <f t="shared" si="16"/>
        <v>5.333333333333333</v>
      </c>
      <c r="G465" s="626" t="s">
        <v>3851</v>
      </c>
      <c r="H465" s="3"/>
      <c r="I465" s="3"/>
    </row>
    <row r="466" spans="1:9" ht="15.75" customHeight="1">
      <c r="A466" s="461" t="s">
        <v>6505</v>
      </c>
      <c r="B466" s="461" t="s">
        <v>782</v>
      </c>
      <c r="C466" s="461" t="s">
        <v>6919</v>
      </c>
      <c r="D466" s="686" t="s">
        <v>1016</v>
      </c>
      <c r="E466" s="686">
        <f>7/3</f>
        <v>2.3333333333333335</v>
      </c>
      <c r="F466" s="687">
        <f t="shared" si="16"/>
        <v>2.3333333333333335</v>
      </c>
      <c r="G466" s="626" t="s">
        <v>3851</v>
      </c>
      <c r="H466" s="3"/>
      <c r="I466" s="3"/>
    </row>
    <row r="467" spans="1:9" ht="15.75" customHeight="1">
      <c r="A467" s="461" t="s">
        <v>6505</v>
      </c>
      <c r="B467" s="461" t="s">
        <v>782</v>
      </c>
      <c r="C467" s="461" t="s">
        <v>6920</v>
      </c>
      <c r="D467" s="686" t="s">
        <v>1016</v>
      </c>
      <c r="E467" s="686">
        <f>49/3</f>
        <v>16.333333333333332</v>
      </c>
      <c r="F467" s="687">
        <f t="shared" si="16"/>
        <v>16.333333333333332</v>
      </c>
      <c r="G467" s="626" t="s">
        <v>3851</v>
      </c>
      <c r="H467" s="3"/>
      <c r="I467" s="3"/>
    </row>
    <row r="468" spans="1:9" ht="15.75" customHeight="1">
      <c r="A468" s="461" t="s">
        <v>6505</v>
      </c>
      <c r="B468" s="461" t="s">
        <v>782</v>
      </c>
      <c r="C468" s="461" t="s">
        <v>6921</v>
      </c>
      <c r="D468" s="686" t="s">
        <v>1016</v>
      </c>
      <c r="E468" s="686">
        <f>49/3</f>
        <v>16.333333333333332</v>
      </c>
      <c r="F468" s="687">
        <f t="shared" si="16"/>
        <v>16.333333333333332</v>
      </c>
      <c r="G468" s="626" t="s">
        <v>3851</v>
      </c>
      <c r="H468" s="3"/>
      <c r="I468" s="3"/>
    </row>
    <row r="469" spans="1:9" ht="15.75" customHeight="1">
      <c r="A469" s="461" t="s">
        <v>6505</v>
      </c>
      <c r="B469" s="461" t="s">
        <v>782</v>
      </c>
      <c r="C469" s="461" t="s">
        <v>6922</v>
      </c>
      <c r="D469" s="686" t="s">
        <v>1016</v>
      </c>
      <c r="E469" s="686">
        <f>12/3</f>
        <v>4</v>
      </c>
      <c r="F469" s="687">
        <f t="shared" si="16"/>
        <v>4</v>
      </c>
      <c r="G469" s="626" t="s">
        <v>3851</v>
      </c>
      <c r="H469" s="3"/>
      <c r="I469" s="3"/>
    </row>
    <row r="470" spans="1:9" ht="15.75" customHeight="1">
      <c r="A470" s="461" t="s">
        <v>6505</v>
      </c>
      <c r="B470" s="461" t="s">
        <v>782</v>
      </c>
      <c r="C470" s="461" t="s">
        <v>6923</v>
      </c>
      <c r="D470" s="686" t="s">
        <v>1016</v>
      </c>
      <c r="E470" s="686">
        <f>5/3</f>
        <v>1.6666666666666667</v>
      </c>
      <c r="F470" s="687">
        <f t="shared" si="16"/>
        <v>1.6666666666666667</v>
      </c>
      <c r="G470" s="626" t="s">
        <v>3851</v>
      </c>
      <c r="H470" s="3"/>
      <c r="I470" s="3"/>
    </row>
    <row r="471" spans="1:9" ht="15.75" customHeight="1">
      <c r="A471" s="461" t="s">
        <v>6505</v>
      </c>
      <c r="B471" s="461" t="s">
        <v>782</v>
      </c>
      <c r="C471" s="461" t="s">
        <v>6924</v>
      </c>
      <c r="D471" s="686" t="s">
        <v>6850</v>
      </c>
      <c r="E471" s="686">
        <f>0.5*49/3</f>
        <v>8.1666666666666661</v>
      </c>
      <c r="F471" s="687">
        <f t="shared" si="16"/>
        <v>8.1666666666666661</v>
      </c>
      <c r="G471" s="626" t="s">
        <v>3851</v>
      </c>
      <c r="H471" s="3"/>
      <c r="I471" s="3"/>
    </row>
    <row r="472" spans="1:9" ht="15.75" customHeight="1">
      <c r="A472" s="461" t="s">
        <v>6505</v>
      </c>
      <c r="B472" s="461" t="s">
        <v>782</v>
      </c>
      <c r="C472" s="461" t="s">
        <v>6925</v>
      </c>
      <c r="D472" s="686" t="s">
        <v>6850</v>
      </c>
      <c r="E472" s="686">
        <f>0.5*49/3</f>
        <v>8.1666666666666661</v>
      </c>
      <c r="F472" s="687">
        <f t="shared" si="16"/>
        <v>8.1666666666666661</v>
      </c>
      <c r="G472" s="626" t="s">
        <v>3851</v>
      </c>
      <c r="H472" s="3"/>
      <c r="I472" s="3"/>
    </row>
    <row r="473" spans="1:9" ht="15.75" customHeight="1">
      <c r="A473" s="461" t="s">
        <v>6505</v>
      </c>
      <c r="B473" s="461" t="s">
        <v>782</v>
      </c>
      <c r="C473" s="461" t="s">
        <v>6926</v>
      </c>
      <c r="D473" s="686" t="s">
        <v>6850</v>
      </c>
      <c r="E473" s="686">
        <f>0.5*12/3</f>
        <v>2</v>
      </c>
      <c r="F473" s="687">
        <f t="shared" si="16"/>
        <v>2</v>
      </c>
      <c r="G473" s="626" t="s">
        <v>3851</v>
      </c>
      <c r="H473" s="3"/>
      <c r="I473" s="3"/>
    </row>
    <row r="474" spans="1:9" ht="15.75" customHeight="1">
      <c r="A474" s="461" t="s">
        <v>6505</v>
      </c>
      <c r="B474" s="461" t="s">
        <v>782</v>
      </c>
      <c r="C474" s="461" t="s">
        <v>6927</v>
      </c>
      <c r="D474" s="686" t="s">
        <v>6850</v>
      </c>
      <c r="E474" s="686">
        <f>0.5*5/3</f>
        <v>0.83333333333333337</v>
      </c>
      <c r="F474" s="687">
        <f t="shared" si="16"/>
        <v>0.83333333333333337</v>
      </c>
      <c r="G474" s="626" t="s">
        <v>3851</v>
      </c>
      <c r="H474" s="3"/>
      <c r="I474" s="3"/>
    </row>
    <row r="475" spans="1:9" ht="15.75" customHeight="1">
      <c r="A475" s="461" t="s">
        <v>6505</v>
      </c>
      <c r="B475" s="461" t="s">
        <v>782</v>
      </c>
      <c r="C475" s="461" t="s">
        <v>6928</v>
      </c>
      <c r="D475" s="686" t="s">
        <v>1016</v>
      </c>
      <c r="E475" s="686">
        <f>18*2/3</f>
        <v>12</v>
      </c>
      <c r="F475" s="687">
        <f t="shared" si="16"/>
        <v>12</v>
      </c>
      <c r="G475" s="626" t="s">
        <v>3851</v>
      </c>
      <c r="H475" s="3"/>
      <c r="I475" s="3"/>
    </row>
    <row r="476" spans="1:9" ht="15.75" customHeight="1">
      <c r="A476" s="461" t="s">
        <v>6505</v>
      </c>
      <c r="B476" s="461" t="s">
        <v>782</v>
      </c>
      <c r="C476" s="461" t="s">
        <v>6929</v>
      </c>
      <c r="D476" s="686" t="s">
        <v>1016</v>
      </c>
      <c r="E476" s="686">
        <f>16*3/3</f>
        <v>16</v>
      </c>
      <c r="F476" s="687">
        <f t="shared" si="16"/>
        <v>16</v>
      </c>
      <c r="G476" s="626" t="s">
        <v>3851</v>
      </c>
      <c r="H476" s="3"/>
      <c r="I476" s="3"/>
    </row>
    <row r="477" spans="1:9" ht="15.75" customHeight="1">
      <c r="A477" s="190" t="s">
        <v>3869</v>
      </c>
      <c r="B477" s="190" t="s">
        <v>3862</v>
      </c>
      <c r="C477" s="190" t="s">
        <v>6930</v>
      </c>
      <c r="D477" s="263" t="s">
        <v>1147</v>
      </c>
      <c r="E477" s="263" t="s">
        <v>6931</v>
      </c>
      <c r="F477" s="437">
        <v>10</v>
      </c>
      <c r="G477" s="626" t="s">
        <v>3869</v>
      </c>
      <c r="H477" s="3"/>
      <c r="I477" s="3"/>
    </row>
    <row r="478" spans="1:9" ht="15.75" customHeight="1">
      <c r="A478" s="190" t="s">
        <v>3869</v>
      </c>
      <c r="B478" s="190" t="s">
        <v>3862</v>
      </c>
      <c r="C478" s="190" t="s">
        <v>6932</v>
      </c>
      <c r="D478" s="260" t="s">
        <v>1147</v>
      </c>
      <c r="E478" s="260" t="s">
        <v>6933</v>
      </c>
      <c r="F478" s="437">
        <v>27</v>
      </c>
      <c r="G478" s="626" t="s">
        <v>3869</v>
      </c>
      <c r="H478" s="3"/>
      <c r="I478" s="3"/>
    </row>
    <row r="479" spans="1:9" ht="15.75" customHeight="1">
      <c r="A479" s="190" t="s">
        <v>3869</v>
      </c>
      <c r="B479" s="190" t="s">
        <v>3862</v>
      </c>
      <c r="C479" s="190" t="s">
        <v>6934</v>
      </c>
      <c r="D479" s="263" t="s">
        <v>1147</v>
      </c>
      <c r="E479" s="263" t="s">
        <v>6935</v>
      </c>
      <c r="F479" s="437">
        <v>11</v>
      </c>
      <c r="G479" s="626" t="s">
        <v>3869</v>
      </c>
      <c r="H479" s="3"/>
      <c r="I479" s="3"/>
    </row>
    <row r="480" spans="1:9" ht="15.75" customHeight="1">
      <c r="A480" s="190" t="s">
        <v>3869</v>
      </c>
      <c r="B480" s="190" t="s">
        <v>3862</v>
      </c>
      <c r="C480" s="190" t="s">
        <v>6936</v>
      </c>
      <c r="D480" s="260" t="s">
        <v>1016</v>
      </c>
      <c r="E480" s="260" t="s">
        <v>6937</v>
      </c>
      <c r="F480" s="437">
        <v>16</v>
      </c>
      <c r="G480" s="626" t="s">
        <v>3869</v>
      </c>
      <c r="H480" s="3"/>
      <c r="I480" s="3"/>
    </row>
    <row r="481" spans="1:9" ht="15.75" customHeight="1">
      <c r="A481" s="190" t="s">
        <v>3869</v>
      </c>
      <c r="B481" s="190" t="s">
        <v>3862</v>
      </c>
      <c r="C481" s="190" t="s">
        <v>6938</v>
      </c>
      <c r="D481" s="260" t="s">
        <v>1147</v>
      </c>
      <c r="E481" s="260" t="s">
        <v>6939</v>
      </c>
      <c r="F481" s="437">
        <v>10</v>
      </c>
      <c r="G481" s="626" t="s">
        <v>3869</v>
      </c>
      <c r="H481" s="3"/>
      <c r="I481" s="3"/>
    </row>
    <row r="482" spans="1:9" ht="15.75" customHeight="1">
      <c r="A482" s="190" t="s">
        <v>6940</v>
      </c>
      <c r="B482" s="190" t="s">
        <v>6941</v>
      </c>
      <c r="C482" s="190" t="s">
        <v>6942</v>
      </c>
      <c r="D482" s="260" t="s">
        <v>1147</v>
      </c>
      <c r="E482" s="260" t="s">
        <v>6931</v>
      </c>
      <c r="F482" s="437">
        <v>10</v>
      </c>
      <c r="G482" s="626" t="s">
        <v>3869</v>
      </c>
      <c r="H482" s="3"/>
      <c r="I482" s="3"/>
    </row>
    <row r="483" spans="1:9" ht="15.75" customHeight="1">
      <c r="A483" s="190" t="s">
        <v>3869</v>
      </c>
      <c r="B483" s="190" t="s">
        <v>3862</v>
      </c>
      <c r="C483" s="190" t="s">
        <v>6943</v>
      </c>
      <c r="D483" s="260" t="s">
        <v>1147</v>
      </c>
      <c r="E483" s="260" t="s">
        <v>6935</v>
      </c>
      <c r="F483" s="437">
        <v>11</v>
      </c>
      <c r="G483" s="626" t="s">
        <v>3869</v>
      </c>
      <c r="H483" s="3"/>
      <c r="I483" s="3"/>
    </row>
    <row r="484" spans="1:9" ht="15.75" customHeight="1">
      <c r="A484" s="190" t="s">
        <v>3869</v>
      </c>
      <c r="B484" s="190" t="s">
        <v>3862</v>
      </c>
      <c r="C484" s="190" t="s">
        <v>6944</v>
      </c>
      <c r="D484" s="260" t="s">
        <v>1147</v>
      </c>
      <c r="E484" s="260" t="s">
        <v>6945</v>
      </c>
      <c r="F484" s="437">
        <v>16</v>
      </c>
      <c r="G484" s="626" t="s">
        <v>3869</v>
      </c>
      <c r="H484" s="3"/>
      <c r="I484" s="3"/>
    </row>
    <row r="485" spans="1:9" ht="15.75" customHeight="1">
      <c r="A485" s="190" t="s">
        <v>3869</v>
      </c>
      <c r="B485" s="190" t="s">
        <v>3862</v>
      </c>
      <c r="C485" s="190" t="s">
        <v>6946</v>
      </c>
      <c r="D485" s="260" t="s">
        <v>1147</v>
      </c>
      <c r="E485" s="260" t="s">
        <v>6947</v>
      </c>
      <c r="F485" s="437">
        <v>10</v>
      </c>
      <c r="G485" s="626" t="s">
        <v>3869</v>
      </c>
      <c r="H485" s="3"/>
      <c r="I485" s="3"/>
    </row>
    <row r="486" spans="1:9" ht="15.75" customHeight="1">
      <c r="A486" s="190" t="s">
        <v>6948</v>
      </c>
      <c r="B486" s="190" t="s">
        <v>3862</v>
      </c>
      <c r="C486" s="190" t="s">
        <v>6949</v>
      </c>
      <c r="D486" s="260" t="s">
        <v>1147</v>
      </c>
      <c r="E486" s="260" t="s">
        <v>6950</v>
      </c>
      <c r="F486" s="437">
        <v>16</v>
      </c>
      <c r="G486" s="626" t="s">
        <v>3869</v>
      </c>
      <c r="H486" s="3"/>
      <c r="I486" s="3"/>
    </row>
    <row r="487" spans="1:9" ht="15.75" customHeight="1">
      <c r="A487" s="190" t="s">
        <v>3869</v>
      </c>
      <c r="B487" s="190" t="s">
        <v>3862</v>
      </c>
      <c r="C487" s="190" t="s">
        <v>6951</v>
      </c>
      <c r="D487" s="260" t="s">
        <v>1147</v>
      </c>
      <c r="E487" s="260" t="s">
        <v>6952</v>
      </c>
      <c r="F487" s="437">
        <v>27</v>
      </c>
      <c r="G487" s="626" t="s">
        <v>3869</v>
      </c>
      <c r="H487" s="3"/>
      <c r="I487" s="3"/>
    </row>
    <row r="488" spans="1:9" ht="15.75" customHeight="1">
      <c r="A488" s="190" t="s">
        <v>3869</v>
      </c>
      <c r="B488" s="190" t="s">
        <v>6941</v>
      </c>
      <c r="C488" s="190" t="s">
        <v>6953</v>
      </c>
      <c r="D488" s="260" t="s">
        <v>1147</v>
      </c>
      <c r="E488" s="260" t="s">
        <v>6954</v>
      </c>
      <c r="F488" s="437">
        <v>17</v>
      </c>
      <c r="G488" s="626" t="s">
        <v>3869</v>
      </c>
      <c r="H488" s="3"/>
      <c r="I488" s="3"/>
    </row>
    <row r="489" spans="1:9" ht="15.75" customHeight="1">
      <c r="A489" s="190" t="s">
        <v>3869</v>
      </c>
      <c r="B489" s="190" t="s">
        <v>3862</v>
      </c>
      <c r="C489" s="190" t="s">
        <v>6955</v>
      </c>
      <c r="D489" s="260" t="s">
        <v>1147</v>
      </c>
      <c r="E489" s="260" t="s">
        <v>6956</v>
      </c>
      <c r="F489" s="437">
        <v>7</v>
      </c>
      <c r="G489" s="626" t="s">
        <v>3869</v>
      </c>
      <c r="H489" s="3"/>
      <c r="I489" s="3"/>
    </row>
    <row r="490" spans="1:9" ht="15.75" customHeight="1">
      <c r="A490" s="190" t="s">
        <v>3869</v>
      </c>
      <c r="B490" s="190" t="s">
        <v>3862</v>
      </c>
      <c r="C490" s="190" t="s">
        <v>6957</v>
      </c>
      <c r="D490" s="260" t="s">
        <v>1147</v>
      </c>
      <c r="E490" s="260" t="s">
        <v>6958</v>
      </c>
      <c r="F490" s="437">
        <v>10</v>
      </c>
      <c r="G490" s="626" t="s">
        <v>3869</v>
      </c>
      <c r="H490" s="3"/>
      <c r="I490" s="3"/>
    </row>
    <row r="491" spans="1:9" ht="15.75" customHeight="1">
      <c r="A491" s="190"/>
      <c r="B491" s="190"/>
      <c r="C491" s="190"/>
      <c r="D491" s="260"/>
      <c r="E491" s="260"/>
      <c r="F491" s="437"/>
      <c r="G491" s="626" t="s">
        <v>3869</v>
      </c>
      <c r="H491" s="3"/>
      <c r="I491" s="3"/>
    </row>
    <row r="492" spans="1:9" ht="15.75" customHeight="1">
      <c r="A492" s="190" t="s">
        <v>3869</v>
      </c>
      <c r="B492" s="190" t="s">
        <v>3862</v>
      </c>
      <c r="C492" s="190" t="s">
        <v>6959</v>
      </c>
      <c r="D492" s="260" t="s">
        <v>1147</v>
      </c>
      <c r="E492" s="260" t="s">
        <v>6960</v>
      </c>
      <c r="F492" s="437">
        <v>17</v>
      </c>
      <c r="G492" s="626" t="s">
        <v>3869</v>
      </c>
    </row>
    <row r="493" spans="1:9" ht="15.75" customHeight="1">
      <c r="A493" s="190" t="s">
        <v>3869</v>
      </c>
      <c r="B493" s="190" t="s">
        <v>3862</v>
      </c>
      <c r="C493" s="190" t="s">
        <v>6961</v>
      </c>
      <c r="D493" s="260" t="s">
        <v>1147</v>
      </c>
      <c r="E493" s="260" t="s">
        <v>6962</v>
      </c>
      <c r="F493" s="437">
        <v>16</v>
      </c>
      <c r="G493" s="626" t="s">
        <v>3869</v>
      </c>
    </row>
    <row r="494" spans="1:9" ht="15.75" customHeight="1">
      <c r="A494" s="292" t="s">
        <v>3887</v>
      </c>
      <c r="B494" s="292" t="s">
        <v>782</v>
      </c>
      <c r="C494" s="292" t="s">
        <v>6963</v>
      </c>
      <c r="D494" s="424" t="s">
        <v>1147</v>
      </c>
      <c r="E494" s="424" t="s">
        <v>857</v>
      </c>
      <c r="F494" s="555">
        <v>21.67</v>
      </c>
      <c r="G494" s="626" t="s">
        <v>3887</v>
      </c>
    </row>
    <row r="495" spans="1:9" ht="15.75" customHeight="1">
      <c r="A495" s="292" t="s">
        <v>3887</v>
      </c>
      <c r="B495" s="292" t="s">
        <v>782</v>
      </c>
      <c r="C495" s="292" t="s">
        <v>6964</v>
      </c>
      <c r="D495" s="293" t="s">
        <v>1147</v>
      </c>
      <c r="E495" s="293" t="s">
        <v>6965</v>
      </c>
      <c r="F495" s="555">
        <v>25.33</v>
      </c>
      <c r="G495" s="626" t="s">
        <v>3887</v>
      </c>
    </row>
    <row r="496" spans="1:9" ht="15.75" customHeight="1">
      <c r="A496" s="292" t="s">
        <v>3887</v>
      </c>
      <c r="B496" s="292" t="s">
        <v>782</v>
      </c>
      <c r="C496" s="292" t="s">
        <v>6966</v>
      </c>
      <c r="D496" s="424" t="s">
        <v>1147</v>
      </c>
      <c r="E496" s="424" t="s">
        <v>857</v>
      </c>
      <c r="F496" s="555">
        <v>21.67</v>
      </c>
      <c r="G496" s="626" t="s">
        <v>3887</v>
      </c>
    </row>
    <row r="497" spans="1:7" ht="15.75" customHeight="1">
      <c r="A497" s="292" t="s">
        <v>3887</v>
      </c>
      <c r="B497" s="292" t="s">
        <v>782</v>
      </c>
      <c r="C497" s="292" t="s">
        <v>6967</v>
      </c>
      <c r="D497" s="293" t="s">
        <v>1147</v>
      </c>
      <c r="E497" s="293" t="s">
        <v>6965</v>
      </c>
      <c r="F497" s="555">
        <v>25.33</v>
      </c>
      <c r="G497" s="626" t="s">
        <v>3887</v>
      </c>
    </row>
    <row r="498" spans="1:7" ht="15.75" customHeight="1">
      <c r="A498" s="292" t="s">
        <v>3887</v>
      </c>
      <c r="B498" s="292" t="s">
        <v>782</v>
      </c>
      <c r="C498" s="292" t="s">
        <v>6968</v>
      </c>
      <c r="D498" s="293" t="s">
        <v>1147</v>
      </c>
      <c r="E498" s="293" t="s">
        <v>6969</v>
      </c>
      <c r="F498" s="555">
        <v>5.42</v>
      </c>
      <c r="G498" s="626" t="s">
        <v>3887</v>
      </c>
    </row>
    <row r="499" spans="1:7" ht="15.75" customHeight="1">
      <c r="A499" s="292" t="s">
        <v>3887</v>
      </c>
      <c r="B499" s="292" t="s">
        <v>782</v>
      </c>
      <c r="C499" s="292" t="s">
        <v>6970</v>
      </c>
      <c r="D499" s="293" t="s">
        <v>1147</v>
      </c>
      <c r="E499" s="293" t="s">
        <v>6969</v>
      </c>
      <c r="F499" s="555">
        <v>5.42</v>
      </c>
      <c r="G499" s="626" t="s">
        <v>3887</v>
      </c>
    </row>
    <row r="500" spans="1:7" ht="15.75" customHeight="1">
      <c r="A500" s="292" t="s">
        <v>3887</v>
      </c>
      <c r="B500" s="292" t="s">
        <v>782</v>
      </c>
      <c r="C500" s="292" t="s">
        <v>6971</v>
      </c>
      <c r="D500" s="293" t="s">
        <v>1147</v>
      </c>
      <c r="E500" s="293" t="s">
        <v>6972</v>
      </c>
      <c r="F500" s="555">
        <v>6.33</v>
      </c>
      <c r="G500" s="626" t="s">
        <v>3887</v>
      </c>
    </row>
    <row r="501" spans="1:7" ht="15.75" customHeight="1">
      <c r="A501" s="292" t="s">
        <v>3887</v>
      </c>
      <c r="B501" s="292" t="s">
        <v>782</v>
      </c>
      <c r="C501" s="292" t="s">
        <v>6973</v>
      </c>
      <c r="D501" s="293" t="s">
        <v>1147</v>
      </c>
      <c r="E501" s="293" t="s">
        <v>6974</v>
      </c>
      <c r="F501" s="555">
        <v>2.17</v>
      </c>
      <c r="G501" s="626" t="s">
        <v>3887</v>
      </c>
    </row>
    <row r="502" spans="1:7" ht="15.75" customHeight="1">
      <c r="A502" s="292" t="s">
        <v>3887</v>
      </c>
      <c r="B502" s="292" t="s">
        <v>782</v>
      </c>
      <c r="C502" s="292" t="s">
        <v>6975</v>
      </c>
      <c r="D502" s="293" t="s">
        <v>1147</v>
      </c>
      <c r="E502" s="293" t="s">
        <v>6974</v>
      </c>
      <c r="F502" s="555">
        <v>2.17</v>
      </c>
      <c r="G502" s="626" t="s">
        <v>3887</v>
      </c>
    </row>
    <row r="503" spans="1:7" ht="15.75" customHeight="1">
      <c r="A503" s="292" t="s">
        <v>3887</v>
      </c>
      <c r="B503" s="292" t="s">
        <v>782</v>
      </c>
      <c r="C503" s="292" t="s">
        <v>6976</v>
      </c>
      <c r="D503" s="293" t="s">
        <v>1147</v>
      </c>
      <c r="E503" s="293" t="s">
        <v>6977</v>
      </c>
      <c r="F503" s="555">
        <v>2.5299999999999998</v>
      </c>
      <c r="G503" s="626" t="s">
        <v>3887</v>
      </c>
    </row>
    <row r="504" spans="1:7" ht="15.75" customHeight="1">
      <c r="A504" s="292" t="s">
        <v>3887</v>
      </c>
      <c r="B504" s="292" t="s">
        <v>782</v>
      </c>
      <c r="C504" s="292" t="s">
        <v>6978</v>
      </c>
      <c r="D504" s="293" t="s">
        <v>1147</v>
      </c>
      <c r="E504" s="293" t="s">
        <v>6977</v>
      </c>
      <c r="F504" s="555">
        <v>2.5299999999999998</v>
      </c>
      <c r="G504" s="626" t="s">
        <v>3887</v>
      </c>
    </row>
    <row r="505" spans="1:7" ht="15.75" customHeight="1">
      <c r="A505" s="292" t="s">
        <v>3887</v>
      </c>
      <c r="B505" s="292" t="s">
        <v>782</v>
      </c>
      <c r="C505" s="292" t="s">
        <v>6979</v>
      </c>
      <c r="D505" s="293" t="s">
        <v>1147</v>
      </c>
      <c r="E505" s="293" t="s">
        <v>6972</v>
      </c>
      <c r="F505" s="555">
        <v>6.33</v>
      </c>
      <c r="G505" s="626" t="s">
        <v>3887</v>
      </c>
    </row>
    <row r="506" spans="1:7" ht="15.75" customHeight="1">
      <c r="A506" s="292" t="s">
        <v>3887</v>
      </c>
      <c r="B506" s="292" t="s">
        <v>782</v>
      </c>
      <c r="C506" s="292" t="s">
        <v>6980</v>
      </c>
      <c r="D506" s="293" t="s">
        <v>1147</v>
      </c>
      <c r="E506" s="293" t="s">
        <v>6981</v>
      </c>
      <c r="F506" s="555">
        <v>24</v>
      </c>
      <c r="G506" s="626" t="s">
        <v>3887</v>
      </c>
    </row>
    <row r="507" spans="1:7" ht="15.75" customHeight="1">
      <c r="A507" s="292" t="s">
        <v>3887</v>
      </c>
      <c r="B507" s="292" t="s">
        <v>782</v>
      </c>
      <c r="C507" s="292" t="s">
        <v>6982</v>
      </c>
      <c r="D507" s="293" t="s">
        <v>1147</v>
      </c>
      <c r="E507" s="293" t="s">
        <v>6983</v>
      </c>
      <c r="F507" s="555">
        <v>21</v>
      </c>
      <c r="G507" s="626" t="s">
        <v>3887</v>
      </c>
    </row>
    <row r="508" spans="1:7" ht="15.75" customHeight="1">
      <c r="A508" s="292" t="s">
        <v>3887</v>
      </c>
      <c r="B508" s="292" t="s">
        <v>782</v>
      </c>
      <c r="C508" s="292" t="s">
        <v>6984</v>
      </c>
      <c r="D508" s="293" t="s">
        <v>1147</v>
      </c>
      <c r="E508" s="293" t="s">
        <v>6985</v>
      </c>
      <c r="F508" s="555">
        <v>11</v>
      </c>
      <c r="G508" s="626" t="s">
        <v>3887</v>
      </c>
    </row>
    <row r="509" spans="1:7" ht="15.75" customHeight="1">
      <c r="A509" s="292" t="s">
        <v>4069</v>
      </c>
      <c r="B509" s="292" t="s">
        <v>782</v>
      </c>
      <c r="C509" s="688" t="s">
        <v>6986</v>
      </c>
      <c r="D509" s="293" t="s">
        <v>6987</v>
      </c>
      <c r="E509" s="293" t="s">
        <v>6988</v>
      </c>
      <c r="F509" s="555">
        <f t="shared" ref="F509:F510" si="17">84/3</f>
        <v>28</v>
      </c>
      <c r="G509" s="626" t="s">
        <v>3894</v>
      </c>
    </row>
    <row r="510" spans="1:7" ht="15.75" customHeight="1">
      <c r="A510" s="292" t="s">
        <v>4069</v>
      </c>
      <c r="B510" s="292" t="s">
        <v>782</v>
      </c>
      <c r="C510" s="316" t="s">
        <v>6989</v>
      </c>
      <c r="D510" s="293" t="s">
        <v>6987</v>
      </c>
      <c r="E510" s="293" t="s">
        <v>6988</v>
      </c>
      <c r="F510" s="555">
        <f t="shared" si="17"/>
        <v>28</v>
      </c>
      <c r="G510" s="626" t="s">
        <v>3894</v>
      </c>
    </row>
    <row r="511" spans="1:7" ht="15.75" customHeight="1">
      <c r="A511" s="292" t="s">
        <v>4069</v>
      </c>
      <c r="B511" s="292" t="s">
        <v>782</v>
      </c>
      <c r="C511" s="316" t="s">
        <v>6990</v>
      </c>
      <c r="D511" s="293" t="s">
        <v>6987</v>
      </c>
      <c r="E511" s="293" t="s">
        <v>6991</v>
      </c>
      <c r="F511" s="555">
        <f>25/100*84/3</f>
        <v>7</v>
      </c>
      <c r="G511" s="626" t="s">
        <v>3894</v>
      </c>
    </row>
    <row r="512" spans="1:7" ht="15.75" customHeight="1">
      <c r="A512" s="292" t="s">
        <v>4069</v>
      </c>
      <c r="B512" s="292" t="s">
        <v>782</v>
      </c>
      <c r="C512" s="316" t="s">
        <v>6992</v>
      </c>
      <c r="D512" s="293" t="s">
        <v>6987</v>
      </c>
      <c r="E512" s="293" t="s">
        <v>6993</v>
      </c>
      <c r="F512" s="555">
        <f>10/100*84/3</f>
        <v>2.8000000000000003</v>
      </c>
      <c r="G512" s="626" t="s">
        <v>3894</v>
      </c>
    </row>
    <row r="513" spans="1:7" ht="15.75" customHeight="1">
      <c r="A513" s="292" t="s">
        <v>4069</v>
      </c>
      <c r="B513" s="292" t="s">
        <v>782</v>
      </c>
      <c r="C513" s="688" t="s">
        <v>6994</v>
      </c>
      <c r="D513" s="293" t="s">
        <v>6987</v>
      </c>
      <c r="E513" s="293" t="s">
        <v>6995</v>
      </c>
      <c r="F513" s="555">
        <f t="shared" ref="F513:F514" si="18">49/3</f>
        <v>16.333333333333332</v>
      </c>
      <c r="G513" s="626" t="s">
        <v>3894</v>
      </c>
    </row>
    <row r="514" spans="1:7" ht="15.75" customHeight="1">
      <c r="A514" s="292" t="s">
        <v>4069</v>
      </c>
      <c r="B514" s="292" t="s">
        <v>782</v>
      </c>
      <c r="C514" s="316" t="s">
        <v>6996</v>
      </c>
      <c r="D514" s="293" t="s">
        <v>6987</v>
      </c>
      <c r="E514" s="293" t="s">
        <v>6995</v>
      </c>
      <c r="F514" s="555">
        <f t="shared" si="18"/>
        <v>16.333333333333332</v>
      </c>
      <c r="G514" s="626" t="s">
        <v>3894</v>
      </c>
    </row>
    <row r="515" spans="1:7" ht="15.75" customHeight="1">
      <c r="A515" s="292" t="s">
        <v>4069</v>
      </c>
      <c r="B515" s="292" t="s">
        <v>782</v>
      </c>
      <c r="C515" s="316" t="s">
        <v>6997</v>
      </c>
      <c r="D515" s="293" t="s">
        <v>6987</v>
      </c>
      <c r="E515" s="293" t="s">
        <v>6998</v>
      </c>
      <c r="F515" s="555">
        <f>25/100*49/3</f>
        <v>4.083333333333333</v>
      </c>
      <c r="G515" s="626" t="s">
        <v>3894</v>
      </c>
    </row>
    <row r="516" spans="1:7" ht="15.75" customHeight="1">
      <c r="A516" s="292" t="s">
        <v>4069</v>
      </c>
      <c r="B516" s="292" t="s">
        <v>782</v>
      </c>
      <c r="C516" s="316" t="s">
        <v>6999</v>
      </c>
      <c r="D516" s="293" t="s">
        <v>6987</v>
      </c>
      <c r="E516" s="293" t="s">
        <v>7000</v>
      </c>
      <c r="F516" s="555">
        <f>10/100*49/3</f>
        <v>1.6333333333333335</v>
      </c>
      <c r="G516" s="626" t="s">
        <v>3894</v>
      </c>
    </row>
    <row r="517" spans="1:7" ht="15.75" customHeight="1">
      <c r="A517" s="292" t="s">
        <v>4069</v>
      </c>
      <c r="B517" s="292" t="s">
        <v>782</v>
      </c>
      <c r="C517" s="688" t="s">
        <v>7001</v>
      </c>
      <c r="D517" s="293" t="s">
        <v>6987</v>
      </c>
      <c r="E517" s="293" t="s">
        <v>7002</v>
      </c>
      <c r="F517" s="555">
        <f t="shared" ref="F517:F518" si="19">45/3</f>
        <v>15</v>
      </c>
      <c r="G517" s="626" t="s">
        <v>3894</v>
      </c>
    </row>
    <row r="518" spans="1:7" ht="15.75" customHeight="1">
      <c r="A518" s="292" t="s">
        <v>4069</v>
      </c>
      <c r="B518" s="292" t="s">
        <v>782</v>
      </c>
      <c r="C518" s="316" t="s">
        <v>7003</v>
      </c>
      <c r="D518" s="293" t="s">
        <v>6987</v>
      </c>
      <c r="E518" s="293" t="s">
        <v>7002</v>
      </c>
      <c r="F518" s="555">
        <f t="shared" si="19"/>
        <v>15</v>
      </c>
      <c r="G518" s="626" t="s">
        <v>3894</v>
      </c>
    </row>
    <row r="519" spans="1:7" ht="15.75" customHeight="1">
      <c r="A519" s="292" t="s">
        <v>4069</v>
      </c>
      <c r="B519" s="292" t="s">
        <v>782</v>
      </c>
      <c r="C519" s="316" t="s">
        <v>7004</v>
      </c>
      <c r="D519" s="293" t="s">
        <v>6987</v>
      </c>
      <c r="E519" s="293" t="s">
        <v>7005</v>
      </c>
      <c r="F519" s="555">
        <f>25/100*45/3</f>
        <v>3.75</v>
      </c>
      <c r="G519" s="626" t="s">
        <v>3894</v>
      </c>
    </row>
    <row r="520" spans="1:7" ht="15.75" customHeight="1">
      <c r="A520" s="292" t="s">
        <v>4069</v>
      </c>
      <c r="B520" s="292" t="s">
        <v>782</v>
      </c>
      <c r="C520" s="316" t="s">
        <v>7006</v>
      </c>
      <c r="D520" s="293" t="s">
        <v>6987</v>
      </c>
      <c r="E520" s="293" t="s">
        <v>7007</v>
      </c>
      <c r="F520" s="555">
        <f>10/100*45/3</f>
        <v>1.5</v>
      </c>
      <c r="G520" s="626" t="s">
        <v>3894</v>
      </c>
    </row>
    <row r="521" spans="1:7" ht="15.75" customHeight="1">
      <c r="A521" s="292" t="s">
        <v>4069</v>
      </c>
      <c r="B521" s="292" t="s">
        <v>782</v>
      </c>
      <c r="C521" s="688" t="s">
        <v>7008</v>
      </c>
      <c r="D521" s="293" t="s">
        <v>6987</v>
      </c>
      <c r="E521" s="293" t="s">
        <v>7009</v>
      </c>
      <c r="F521" s="555">
        <f>21/3*3</f>
        <v>21</v>
      </c>
      <c r="G521" s="626" t="s">
        <v>3894</v>
      </c>
    </row>
    <row r="522" spans="1:7" ht="15.75" customHeight="1">
      <c r="A522" s="292" t="s">
        <v>4069</v>
      </c>
      <c r="B522" s="292" t="s">
        <v>782</v>
      </c>
      <c r="C522" s="688" t="s">
        <v>7010</v>
      </c>
      <c r="D522" s="293" t="s">
        <v>1147</v>
      </c>
      <c r="E522" s="293" t="s">
        <v>7011</v>
      </c>
      <c r="F522" s="555">
        <v>10</v>
      </c>
      <c r="G522" s="626" t="s">
        <v>3894</v>
      </c>
    </row>
    <row r="523" spans="1:7" ht="15.75" customHeight="1">
      <c r="A523" s="292" t="s">
        <v>4069</v>
      </c>
      <c r="B523" s="292" t="s">
        <v>782</v>
      </c>
      <c r="C523" s="292" t="s">
        <v>7012</v>
      </c>
      <c r="D523" s="293" t="s">
        <v>1147</v>
      </c>
      <c r="E523" s="293" t="s">
        <v>7013</v>
      </c>
      <c r="F523" s="555">
        <f>32/3</f>
        <v>10.666666666666666</v>
      </c>
      <c r="G523" s="626" t="s">
        <v>3894</v>
      </c>
    </row>
    <row r="524" spans="1:7" ht="15.75" customHeight="1">
      <c r="A524" s="190" t="s">
        <v>3909</v>
      </c>
      <c r="B524" s="190" t="s">
        <v>782</v>
      </c>
      <c r="C524" s="190" t="s">
        <v>7014</v>
      </c>
      <c r="D524" s="263" t="s">
        <v>1016</v>
      </c>
      <c r="E524" s="263">
        <v>12.666666666666666</v>
      </c>
      <c r="F524" s="437">
        <v>12.666666666666666</v>
      </c>
      <c r="G524" s="626" t="s">
        <v>3909</v>
      </c>
    </row>
    <row r="525" spans="1:7" ht="15.75" customHeight="1">
      <c r="A525" s="190" t="s">
        <v>3909</v>
      </c>
      <c r="B525" s="190" t="s">
        <v>782</v>
      </c>
      <c r="C525" s="190" t="s">
        <v>7015</v>
      </c>
      <c r="D525" s="263" t="s">
        <v>1016</v>
      </c>
      <c r="E525" s="263">
        <v>14</v>
      </c>
      <c r="F525" s="437">
        <v>14</v>
      </c>
      <c r="G525" s="626" t="s">
        <v>3909</v>
      </c>
    </row>
    <row r="526" spans="1:7" ht="15.75" customHeight="1">
      <c r="A526" s="190" t="s">
        <v>3909</v>
      </c>
      <c r="B526" s="190" t="s">
        <v>782</v>
      </c>
      <c r="C526" s="190" t="s">
        <v>7016</v>
      </c>
      <c r="D526" s="263" t="s">
        <v>1016</v>
      </c>
      <c r="E526" s="263">
        <v>20.666666666666668</v>
      </c>
      <c r="F526" s="437">
        <v>20.666666666666668</v>
      </c>
      <c r="G526" s="626" t="s">
        <v>3909</v>
      </c>
    </row>
    <row r="527" spans="1:7" ht="15.75" customHeight="1">
      <c r="A527" s="190" t="s">
        <v>3909</v>
      </c>
      <c r="B527" s="190" t="s">
        <v>782</v>
      </c>
      <c r="C527" s="190" t="s">
        <v>7017</v>
      </c>
      <c r="D527" s="263" t="s">
        <v>1016</v>
      </c>
      <c r="E527" s="263">
        <v>20.666666666666668</v>
      </c>
      <c r="F527" s="437">
        <v>20.666666666666668</v>
      </c>
      <c r="G527" s="626" t="s">
        <v>3909</v>
      </c>
    </row>
    <row r="528" spans="1:7" ht="15.75" customHeight="1">
      <c r="A528" s="190" t="s">
        <v>3909</v>
      </c>
      <c r="B528" s="190" t="s">
        <v>782</v>
      </c>
      <c r="C528" s="190" t="s">
        <v>7017</v>
      </c>
      <c r="D528" s="263" t="s">
        <v>1016</v>
      </c>
      <c r="E528" s="263">
        <v>14</v>
      </c>
      <c r="F528" s="437">
        <v>14</v>
      </c>
      <c r="G528" s="626" t="s">
        <v>3909</v>
      </c>
    </row>
    <row r="529" spans="1:7" ht="15.75" customHeight="1">
      <c r="A529" s="190" t="s">
        <v>3909</v>
      </c>
      <c r="B529" s="190" t="s">
        <v>782</v>
      </c>
      <c r="C529" s="190" t="s">
        <v>7018</v>
      </c>
      <c r="D529" s="263" t="s">
        <v>1016</v>
      </c>
      <c r="E529" s="263">
        <v>12.666666666666666</v>
      </c>
      <c r="F529" s="437">
        <v>12.666666666666666</v>
      </c>
      <c r="G529" s="626" t="s">
        <v>3909</v>
      </c>
    </row>
    <row r="530" spans="1:7" ht="15.75" customHeight="1">
      <c r="A530" s="190" t="s">
        <v>3909</v>
      </c>
      <c r="B530" s="190" t="s">
        <v>782</v>
      </c>
      <c r="C530" s="190" t="s">
        <v>7019</v>
      </c>
      <c r="D530" s="263" t="s">
        <v>1016</v>
      </c>
      <c r="E530" s="263">
        <v>12.666666666666666</v>
      </c>
      <c r="F530" s="437">
        <v>12.666666666666666</v>
      </c>
      <c r="G530" s="626" t="s">
        <v>3909</v>
      </c>
    </row>
    <row r="531" spans="1:7" ht="15.75" customHeight="1">
      <c r="A531" s="190" t="s">
        <v>3909</v>
      </c>
      <c r="B531" s="190" t="s">
        <v>782</v>
      </c>
      <c r="C531" s="190" t="s">
        <v>7020</v>
      </c>
      <c r="D531" s="263" t="s">
        <v>1016</v>
      </c>
      <c r="E531" s="263">
        <v>14</v>
      </c>
      <c r="F531" s="437">
        <v>14</v>
      </c>
      <c r="G531" s="626" t="s">
        <v>3909</v>
      </c>
    </row>
    <row r="532" spans="1:7" ht="15.75" customHeight="1">
      <c r="A532" s="190" t="s">
        <v>3909</v>
      </c>
      <c r="B532" s="190" t="s">
        <v>782</v>
      </c>
      <c r="C532" s="190" t="s">
        <v>7021</v>
      </c>
      <c r="D532" s="263" t="s">
        <v>1016</v>
      </c>
      <c r="E532" s="263">
        <v>20.666666666666668</v>
      </c>
      <c r="F532" s="437">
        <v>20.666666666666668</v>
      </c>
      <c r="G532" s="626" t="s">
        <v>3909</v>
      </c>
    </row>
    <row r="533" spans="1:7" ht="15.75" customHeight="1">
      <c r="A533" s="190" t="s">
        <v>3909</v>
      </c>
      <c r="B533" s="190" t="s">
        <v>782</v>
      </c>
      <c r="C533" s="190" t="s">
        <v>7022</v>
      </c>
      <c r="D533" s="263" t="s">
        <v>1016</v>
      </c>
      <c r="E533" s="263">
        <v>20.666666666666668</v>
      </c>
      <c r="F533" s="437">
        <v>20.666666666666668</v>
      </c>
      <c r="G533" s="626" t="s">
        <v>3909</v>
      </c>
    </row>
    <row r="534" spans="1:7" ht="15.75" customHeight="1">
      <c r="A534" s="190" t="s">
        <v>3909</v>
      </c>
      <c r="B534" s="190" t="s">
        <v>782</v>
      </c>
      <c r="C534" s="190" t="s">
        <v>7022</v>
      </c>
      <c r="D534" s="263" t="s">
        <v>1016</v>
      </c>
      <c r="E534" s="263">
        <v>14</v>
      </c>
      <c r="F534" s="437">
        <v>14</v>
      </c>
      <c r="G534" s="626" t="s">
        <v>3909</v>
      </c>
    </row>
    <row r="535" spans="1:7" ht="15.75" customHeight="1">
      <c r="A535" s="190" t="s">
        <v>3909</v>
      </c>
      <c r="B535" s="190" t="s">
        <v>782</v>
      </c>
      <c r="C535" s="190" t="s">
        <v>7023</v>
      </c>
      <c r="D535" s="263" t="s">
        <v>1016</v>
      </c>
      <c r="E535" s="263">
        <v>3.1666666666666665</v>
      </c>
      <c r="F535" s="437">
        <v>3.1666666666666665</v>
      </c>
      <c r="G535" s="626" t="s">
        <v>3909</v>
      </c>
    </row>
    <row r="536" spans="1:7" ht="15.75" customHeight="1">
      <c r="A536" s="190" t="s">
        <v>3909</v>
      </c>
      <c r="B536" s="190" t="s">
        <v>782</v>
      </c>
      <c r="C536" s="190" t="s">
        <v>7024</v>
      </c>
      <c r="D536" s="263" t="s">
        <v>1016</v>
      </c>
      <c r="E536" s="263">
        <v>3.5</v>
      </c>
      <c r="F536" s="437">
        <v>3.5</v>
      </c>
      <c r="G536" s="626" t="s">
        <v>3909</v>
      </c>
    </row>
    <row r="537" spans="1:7" ht="15.75" customHeight="1">
      <c r="A537" s="190" t="s">
        <v>3909</v>
      </c>
      <c r="B537" s="190" t="s">
        <v>782</v>
      </c>
      <c r="C537" s="190" t="s">
        <v>7025</v>
      </c>
      <c r="D537" s="263" t="s">
        <v>1016</v>
      </c>
      <c r="E537" s="263">
        <v>5.166666666666667</v>
      </c>
      <c r="F537" s="437">
        <v>5.166666666666667</v>
      </c>
      <c r="G537" s="626" t="s">
        <v>3909</v>
      </c>
    </row>
    <row r="538" spans="1:7" ht="15.75" customHeight="1">
      <c r="A538" s="190" t="s">
        <v>3909</v>
      </c>
      <c r="B538" s="190" t="s">
        <v>782</v>
      </c>
      <c r="C538" s="190" t="s">
        <v>7026</v>
      </c>
      <c r="D538" s="263" t="s">
        <v>1016</v>
      </c>
      <c r="E538" s="263">
        <v>5.166666666666667</v>
      </c>
      <c r="F538" s="437">
        <v>5.166666666666667</v>
      </c>
      <c r="G538" s="626" t="s">
        <v>3909</v>
      </c>
    </row>
    <row r="539" spans="1:7" ht="15.75" customHeight="1">
      <c r="A539" s="190" t="s">
        <v>3909</v>
      </c>
      <c r="B539" s="190" t="s">
        <v>782</v>
      </c>
      <c r="C539" s="190" t="s">
        <v>7026</v>
      </c>
      <c r="D539" s="263" t="s">
        <v>1016</v>
      </c>
      <c r="E539" s="263">
        <v>3.5</v>
      </c>
      <c r="F539" s="437">
        <v>3.5</v>
      </c>
      <c r="G539" s="626" t="s">
        <v>3909</v>
      </c>
    </row>
    <row r="540" spans="1:7" ht="15.75" customHeight="1">
      <c r="A540" s="190" t="s">
        <v>3909</v>
      </c>
      <c r="B540" s="190" t="s">
        <v>782</v>
      </c>
      <c r="C540" s="190" t="s">
        <v>7027</v>
      </c>
      <c r="D540" s="263" t="s">
        <v>1016</v>
      </c>
      <c r="E540" s="263">
        <v>1.2666666666666668</v>
      </c>
      <c r="F540" s="437">
        <v>1.2666666666666668</v>
      </c>
      <c r="G540" s="626" t="s">
        <v>3909</v>
      </c>
    </row>
    <row r="541" spans="1:7" ht="15.75" customHeight="1">
      <c r="A541" s="190" t="s">
        <v>3909</v>
      </c>
      <c r="B541" s="190" t="s">
        <v>782</v>
      </c>
      <c r="C541" s="190" t="s">
        <v>7028</v>
      </c>
      <c r="D541" s="263" t="s">
        <v>1016</v>
      </c>
      <c r="E541" s="263">
        <v>1.4000000000000001</v>
      </c>
      <c r="F541" s="437">
        <v>1.4000000000000001</v>
      </c>
      <c r="G541" s="626" t="s">
        <v>3909</v>
      </c>
    </row>
    <row r="542" spans="1:7" ht="15.75" customHeight="1">
      <c r="A542" s="190" t="s">
        <v>3909</v>
      </c>
      <c r="B542" s="190" t="s">
        <v>782</v>
      </c>
      <c r="C542" s="190" t="s">
        <v>7029</v>
      </c>
      <c r="D542" s="263" t="s">
        <v>1016</v>
      </c>
      <c r="E542" s="263">
        <v>2.0666666666666669</v>
      </c>
      <c r="F542" s="437">
        <v>2.0666666666666669</v>
      </c>
      <c r="G542" s="626" t="s">
        <v>3909</v>
      </c>
    </row>
    <row r="543" spans="1:7" ht="15.75" customHeight="1">
      <c r="A543" s="190" t="s">
        <v>3909</v>
      </c>
      <c r="B543" s="190" t="s">
        <v>782</v>
      </c>
      <c r="C543" s="190" t="s">
        <v>7030</v>
      </c>
      <c r="D543" s="263" t="s">
        <v>1016</v>
      </c>
      <c r="E543" s="263">
        <v>2.0666666666666669</v>
      </c>
      <c r="F543" s="437">
        <v>2.0666666666666669</v>
      </c>
      <c r="G543" s="626" t="s">
        <v>3909</v>
      </c>
    </row>
    <row r="544" spans="1:7" ht="15.75" customHeight="1">
      <c r="A544" s="190" t="s">
        <v>3909</v>
      </c>
      <c r="B544" s="190" t="s">
        <v>782</v>
      </c>
      <c r="C544" s="190" t="s">
        <v>7030</v>
      </c>
      <c r="D544" s="263" t="s">
        <v>1016</v>
      </c>
      <c r="E544" s="263">
        <v>1.4000000000000001</v>
      </c>
      <c r="F544" s="437">
        <v>1.4000000000000001</v>
      </c>
      <c r="G544" s="626" t="s">
        <v>3909</v>
      </c>
    </row>
    <row r="545" spans="1:7" ht="15.75" customHeight="1">
      <c r="A545" s="190" t="s">
        <v>3909</v>
      </c>
      <c r="B545" s="190" t="s">
        <v>782</v>
      </c>
      <c r="C545" s="190" t="s">
        <v>7031</v>
      </c>
      <c r="D545" s="260" t="s">
        <v>7032</v>
      </c>
      <c r="E545" s="260">
        <v>17.333333333333332</v>
      </c>
      <c r="F545" s="437">
        <v>17.333333333333332</v>
      </c>
      <c r="G545" s="626" t="s">
        <v>3909</v>
      </c>
    </row>
    <row r="546" spans="1:7" ht="15.75" customHeight="1">
      <c r="A546" s="626" t="s">
        <v>6704</v>
      </c>
      <c r="B546" s="626" t="s">
        <v>782</v>
      </c>
      <c r="C546" s="626" t="s">
        <v>2185</v>
      </c>
      <c r="D546" s="626" t="s">
        <v>1016</v>
      </c>
      <c r="E546" s="626">
        <v>119</v>
      </c>
      <c r="F546" s="626">
        <v>109</v>
      </c>
      <c r="G546" s="626" t="s">
        <v>3942</v>
      </c>
    </row>
    <row r="547" spans="1:7" ht="15.75" customHeight="1">
      <c r="A547" s="626" t="s">
        <v>6704</v>
      </c>
      <c r="B547" s="626" t="s">
        <v>782</v>
      </c>
      <c r="C547" s="626" t="s">
        <v>762</v>
      </c>
      <c r="D547" s="626" t="s">
        <v>1016</v>
      </c>
      <c r="E547" s="626">
        <v>30</v>
      </c>
      <c r="F547" s="626">
        <v>27</v>
      </c>
      <c r="G547" s="626" t="s">
        <v>3942</v>
      </c>
    </row>
    <row r="548" spans="1:7" ht="15.75" customHeight="1">
      <c r="A548" s="626" t="s">
        <v>6704</v>
      </c>
      <c r="B548" s="626" t="s">
        <v>782</v>
      </c>
      <c r="C548" s="626" t="s">
        <v>764</v>
      </c>
      <c r="D548" s="626" t="s">
        <v>1016</v>
      </c>
      <c r="E548" s="626">
        <v>12</v>
      </c>
      <c r="F548" s="626">
        <v>11</v>
      </c>
      <c r="G548" s="626" t="s">
        <v>3942</v>
      </c>
    </row>
    <row r="549" spans="1:7" ht="15.75" customHeight="1">
      <c r="A549" s="626" t="s">
        <v>6704</v>
      </c>
      <c r="B549" s="626" t="s">
        <v>782</v>
      </c>
      <c r="C549" s="626" t="s">
        <v>766</v>
      </c>
      <c r="D549" s="626" t="s">
        <v>1016</v>
      </c>
      <c r="E549" s="626">
        <v>119</v>
      </c>
      <c r="F549" s="626">
        <v>109</v>
      </c>
      <c r="G549" s="626" t="s">
        <v>3942</v>
      </c>
    </row>
    <row r="550" spans="1:7" ht="15.75" customHeight="1">
      <c r="A550" s="626" t="s">
        <v>6704</v>
      </c>
      <c r="B550" s="626" t="s">
        <v>782</v>
      </c>
      <c r="C550" s="626" t="s">
        <v>7033</v>
      </c>
      <c r="D550" s="626" t="s">
        <v>7917</v>
      </c>
      <c r="E550" s="626">
        <v>9</v>
      </c>
      <c r="F550" s="626">
        <v>9</v>
      </c>
      <c r="G550" s="626" t="s">
        <v>3942</v>
      </c>
    </row>
    <row r="551" spans="1:7" ht="15.75" customHeight="1">
      <c r="A551" s="190" t="s">
        <v>4737</v>
      </c>
      <c r="B551" s="190" t="s">
        <v>782</v>
      </c>
      <c r="C551" s="190" t="s">
        <v>7034</v>
      </c>
      <c r="D551" s="260" t="s">
        <v>1147</v>
      </c>
      <c r="E551" s="488" t="s">
        <v>7035</v>
      </c>
      <c r="F551" s="437">
        <v>20.67</v>
      </c>
      <c r="G551" s="626" t="s">
        <v>4737</v>
      </c>
    </row>
    <row r="552" spans="1:7" ht="15.75" customHeight="1">
      <c r="A552" s="190" t="s">
        <v>4737</v>
      </c>
      <c r="B552" s="190" t="s">
        <v>782</v>
      </c>
      <c r="C552" s="190" t="s">
        <v>7036</v>
      </c>
      <c r="D552" s="260" t="s">
        <v>1147</v>
      </c>
      <c r="E552" s="488" t="s">
        <v>7037</v>
      </c>
      <c r="F552" s="437">
        <v>5.17</v>
      </c>
      <c r="G552" s="626" t="s">
        <v>4737</v>
      </c>
    </row>
    <row r="553" spans="1:7" ht="15.75" customHeight="1">
      <c r="A553" s="190" t="s">
        <v>4737</v>
      </c>
      <c r="B553" s="190" t="s">
        <v>782</v>
      </c>
      <c r="C553" s="190" t="s">
        <v>7038</v>
      </c>
      <c r="D553" s="260" t="s">
        <v>1147</v>
      </c>
      <c r="E553" s="488" t="s">
        <v>7039</v>
      </c>
      <c r="F553" s="437">
        <v>2.0699999999999998</v>
      </c>
      <c r="G553" s="626" t="s">
        <v>4737</v>
      </c>
    </row>
    <row r="554" spans="1:7" ht="15.75" customHeight="1">
      <c r="A554" s="190" t="s">
        <v>4737</v>
      </c>
      <c r="B554" s="190" t="s">
        <v>782</v>
      </c>
      <c r="C554" s="190" t="s">
        <v>7040</v>
      </c>
      <c r="D554" s="260" t="s">
        <v>1147</v>
      </c>
      <c r="E554" s="488" t="s">
        <v>7041</v>
      </c>
      <c r="F554" s="437">
        <v>25</v>
      </c>
      <c r="G554" s="626" t="s">
        <v>4737</v>
      </c>
    </row>
    <row r="555" spans="1:7" ht="15.75" customHeight="1">
      <c r="A555" s="190" t="s">
        <v>4737</v>
      </c>
      <c r="B555" s="190" t="s">
        <v>782</v>
      </c>
      <c r="C555" s="190" t="s">
        <v>7042</v>
      </c>
      <c r="D555" s="260" t="s">
        <v>1147</v>
      </c>
      <c r="E555" s="488" t="s">
        <v>7043</v>
      </c>
      <c r="F555" s="437">
        <v>6.25</v>
      </c>
      <c r="G555" s="626" t="s">
        <v>4737</v>
      </c>
    </row>
    <row r="556" spans="1:7" ht="15.75" customHeight="1">
      <c r="A556" s="190" t="s">
        <v>4737</v>
      </c>
      <c r="B556" s="190" t="s">
        <v>782</v>
      </c>
      <c r="C556" s="190" t="s">
        <v>7044</v>
      </c>
      <c r="D556" s="260" t="s">
        <v>1147</v>
      </c>
      <c r="E556" s="488" t="s">
        <v>7045</v>
      </c>
      <c r="F556" s="437">
        <v>2.5</v>
      </c>
      <c r="G556" s="626" t="s">
        <v>4737</v>
      </c>
    </row>
    <row r="557" spans="1:7" ht="15.75" customHeight="1">
      <c r="A557" s="190" t="s">
        <v>4737</v>
      </c>
      <c r="B557" s="190" t="s">
        <v>782</v>
      </c>
      <c r="C557" s="190" t="s">
        <v>7046</v>
      </c>
      <c r="D557" s="260" t="s">
        <v>1147</v>
      </c>
      <c r="E557" s="488" t="s">
        <v>6742</v>
      </c>
      <c r="F557" s="437">
        <v>25.33</v>
      </c>
      <c r="G557" s="626" t="s">
        <v>4737</v>
      </c>
    </row>
    <row r="558" spans="1:7" ht="15.75" customHeight="1">
      <c r="A558" s="190" t="s">
        <v>4737</v>
      </c>
      <c r="B558" s="190" t="s">
        <v>782</v>
      </c>
      <c r="C558" s="190" t="s">
        <v>7047</v>
      </c>
      <c r="D558" s="260" t="s">
        <v>1147</v>
      </c>
      <c r="E558" s="488" t="s">
        <v>6742</v>
      </c>
      <c r="F558" s="437">
        <v>25.33</v>
      </c>
      <c r="G558" s="626" t="s">
        <v>4737</v>
      </c>
    </row>
    <row r="559" spans="1:7" ht="15.75" customHeight="1">
      <c r="A559" s="190" t="s">
        <v>4737</v>
      </c>
      <c r="B559" s="190" t="s">
        <v>782</v>
      </c>
      <c r="C559" s="190" t="s">
        <v>7048</v>
      </c>
      <c r="D559" s="260" t="s">
        <v>1147</v>
      </c>
      <c r="E559" s="488" t="s">
        <v>6744</v>
      </c>
      <c r="F559" s="437">
        <v>6.33</v>
      </c>
      <c r="G559" s="626" t="s">
        <v>4737</v>
      </c>
    </row>
    <row r="560" spans="1:7" ht="15.75" customHeight="1">
      <c r="A560" s="190" t="s">
        <v>4737</v>
      </c>
      <c r="B560" s="190" t="s">
        <v>782</v>
      </c>
      <c r="C560" s="190" t="s">
        <v>7049</v>
      </c>
      <c r="D560" s="260" t="s">
        <v>1147</v>
      </c>
      <c r="E560" s="488" t="s">
        <v>6746</v>
      </c>
      <c r="F560" s="437">
        <v>2.5299999999999998</v>
      </c>
      <c r="G560" s="626" t="s">
        <v>4737</v>
      </c>
    </row>
    <row r="561" spans="1:7" ht="15.75" customHeight="1">
      <c r="A561" s="233" t="s">
        <v>4737</v>
      </c>
      <c r="B561" s="233" t="s">
        <v>782</v>
      </c>
      <c r="C561" s="233" t="s">
        <v>7050</v>
      </c>
      <c r="D561" s="308" t="s">
        <v>1147</v>
      </c>
      <c r="E561" s="567" t="s">
        <v>6813</v>
      </c>
      <c r="F561" s="362">
        <v>14</v>
      </c>
      <c r="G561" s="626" t="s">
        <v>4737</v>
      </c>
    </row>
    <row r="562" spans="1:7" ht="15.75" customHeight="1">
      <c r="A562" s="190" t="s">
        <v>4737</v>
      </c>
      <c r="B562" s="190" t="s">
        <v>782</v>
      </c>
      <c r="C562" s="233" t="s">
        <v>7051</v>
      </c>
      <c r="D562" s="308" t="s">
        <v>1147</v>
      </c>
      <c r="E562" s="567" t="s">
        <v>6813</v>
      </c>
      <c r="F562" s="362">
        <v>14</v>
      </c>
      <c r="G562" s="626" t="s">
        <v>4737</v>
      </c>
    </row>
    <row r="563" spans="1:7" ht="15.75" customHeight="1">
      <c r="A563" s="190" t="s">
        <v>4737</v>
      </c>
      <c r="B563" s="190" t="s">
        <v>782</v>
      </c>
      <c r="C563" s="190" t="s">
        <v>7052</v>
      </c>
      <c r="D563" s="260" t="s">
        <v>1147</v>
      </c>
      <c r="E563" s="488" t="s">
        <v>6820</v>
      </c>
      <c r="F563" s="437">
        <v>3.5</v>
      </c>
      <c r="G563" s="626" t="s">
        <v>4737</v>
      </c>
    </row>
    <row r="564" spans="1:7" ht="15.75" customHeight="1">
      <c r="A564" s="190" t="s">
        <v>4737</v>
      </c>
      <c r="B564" s="190" t="s">
        <v>782</v>
      </c>
      <c r="C564" s="190" t="s">
        <v>7053</v>
      </c>
      <c r="D564" s="260" t="s">
        <v>1147</v>
      </c>
      <c r="E564" s="488" t="s">
        <v>6827</v>
      </c>
      <c r="F564" s="437">
        <v>1.4</v>
      </c>
      <c r="G564" s="626" t="s">
        <v>4737</v>
      </c>
    </row>
    <row r="565" spans="1:7" ht="15.75" customHeight="1">
      <c r="A565" s="190" t="s">
        <v>4737</v>
      </c>
      <c r="B565" s="190" t="s">
        <v>782</v>
      </c>
      <c r="C565" s="190" t="s">
        <v>7054</v>
      </c>
      <c r="D565" s="260" t="s">
        <v>1147</v>
      </c>
      <c r="E565" s="488" t="s">
        <v>6809</v>
      </c>
      <c r="F565" s="437">
        <v>12.67</v>
      </c>
      <c r="G565" s="626" t="s">
        <v>4737</v>
      </c>
    </row>
    <row r="566" spans="1:7" ht="15.75" customHeight="1">
      <c r="A566" s="190" t="s">
        <v>4737</v>
      </c>
      <c r="B566" s="190" t="s">
        <v>782</v>
      </c>
      <c r="C566" s="190" t="s">
        <v>7055</v>
      </c>
      <c r="D566" s="260" t="s">
        <v>1147</v>
      </c>
      <c r="E566" s="567" t="s">
        <v>6809</v>
      </c>
      <c r="F566" s="437">
        <v>12.67</v>
      </c>
      <c r="G566" s="626" t="s">
        <v>4737</v>
      </c>
    </row>
    <row r="567" spans="1:7" ht="15.75" customHeight="1">
      <c r="A567" s="190" t="s">
        <v>4737</v>
      </c>
      <c r="B567" s="190" t="s">
        <v>782</v>
      </c>
      <c r="C567" s="190" t="s">
        <v>7056</v>
      </c>
      <c r="D567" s="260" t="s">
        <v>1147</v>
      </c>
      <c r="E567" s="488" t="s">
        <v>6817</v>
      </c>
      <c r="F567" s="437">
        <v>3.17</v>
      </c>
      <c r="G567" s="626" t="s">
        <v>4737</v>
      </c>
    </row>
    <row r="568" spans="1:7" ht="15.75" customHeight="1">
      <c r="A568" s="190" t="s">
        <v>4737</v>
      </c>
      <c r="B568" s="190" t="s">
        <v>782</v>
      </c>
      <c r="C568" s="190" t="s">
        <v>7057</v>
      </c>
      <c r="D568" s="260" t="s">
        <v>1147</v>
      </c>
      <c r="E568" s="488" t="s">
        <v>6824</v>
      </c>
      <c r="F568" s="437">
        <v>1.27</v>
      </c>
      <c r="G568" s="626" t="s">
        <v>4737</v>
      </c>
    </row>
    <row r="569" spans="1:7" ht="15.75" customHeight="1">
      <c r="A569" s="190" t="s">
        <v>4737</v>
      </c>
      <c r="B569" s="190" t="s">
        <v>782</v>
      </c>
      <c r="C569" s="190" t="s">
        <v>7058</v>
      </c>
      <c r="D569" s="260" t="s">
        <v>7059</v>
      </c>
      <c r="E569" s="488" t="s">
        <v>7060</v>
      </c>
      <c r="F569" s="437">
        <v>7</v>
      </c>
      <c r="G569" s="626" t="s">
        <v>4737</v>
      </c>
    </row>
    <row r="570" spans="1:7" ht="15.75" customHeight="1">
      <c r="A570" s="190" t="s">
        <v>4737</v>
      </c>
      <c r="B570" s="190" t="s">
        <v>782</v>
      </c>
      <c r="C570" s="190" t="s">
        <v>7061</v>
      </c>
      <c r="D570" s="260" t="s">
        <v>7059</v>
      </c>
      <c r="E570" s="488" t="s">
        <v>7062</v>
      </c>
      <c r="F570" s="437">
        <v>1.75</v>
      </c>
      <c r="G570" s="626" t="s">
        <v>4737</v>
      </c>
    </row>
    <row r="571" spans="1:7" ht="15.75" customHeight="1">
      <c r="A571" s="190" t="s">
        <v>4737</v>
      </c>
      <c r="B571" s="190" t="s">
        <v>782</v>
      </c>
      <c r="C571" s="190" t="s">
        <v>7063</v>
      </c>
      <c r="D571" s="260" t="s">
        <v>7059</v>
      </c>
      <c r="E571" s="488" t="s">
        <v>7060</v>
      </c>
      <c r="F571" s="437">
        <v>7</v>
      </c>
      <c r="G571" s="626" t="s">
        <v>4737</v>
      </c>
    </row>
    <row r="572" spans="1:7" ht="15.75" customHeight="1">
      <c r="A572" s="190" t="s">
        <v>4737</v>
      </c>
      <c r="B572" s="190" t="s">
        <v>782</v>
      </c>
      <c r="C572" s="190" t="s">
        <v>7064</v>
      </c>
      <c r="D572" s="260" t="s">
        <v>7059</v>
      </c>
      <c r="E572" s="488" t="s">
        <v>7062</v>
      </c>
      <c r="F572" s="437">
        <v>1.75</v>
      </c>
      <c r="G572" s="626" t="s">
        <v>4737</v>
      </c>
    </row>
    <row r="573" spans="1:7" ht="15.75" customHeight="1">
      <c r="A573" s="190" t="s">
        <v>4737</v>
      </c>
      <c r="B573" s="190" t="s">
        <v>782</v>
      </c>
      <c r="C573" s="190" t="s">
        <v>7065</v>
      </c>
      <c r="D573" s="260" t="s">
        <v>7059</v>
      </c>
      <c r="E573" s="488" t="s">
        <v>7066</v>
      </c>
      <c r="F573" s="437">
        <v>10.83</v>
      </c>
      <c r="G573" s="626" t="s">
        <v>4737</v>
      </c>
    </row>
    <row r="574" spans="1:7" ht="15.75" customHeight="1">
      <c r="A574" s="190" t="s">
        <v>4737</v>
      </c>
      <c r="B574" s="190" t="s">
        <v>782</v>
      </c>
      <c r="C574" s="190" t="s">
        <v>7067</v>
      </c>
      <c r="D574" s="260" t="s">
        <v>7059</v>
      </c>
      <c r="E574" s="488" t="s">
        <v>7068</v>
      </c>
      <c r="F574" s="437">
        <v>2.71</v>
      </c>
      <c r="G574" s="626" t="s">
        <v>4737</v>
      </c>
    </row>
    <row r="575" spans="1:7" ht="15.75" customHeight="1">
      <c r="A575" s="190" t="s">
        <v>4737</v>
      </c>
      <c r="B575" s="190" t="s">
        <v>782</v>
      </c>
      <c r="C575" s="190" t="s">
        <v>7069</v>
      </c>
      <c r="D575" s="260" t="s">
        <v>7059</v>
      </c>
      <c r="E575" s="488" t="s">
        <v>7070</v>
      </c>
      <c r="F575" s="437">
        <v>1.08</v>
      </c>
      <c r="G575" s="626" t="s">
        <v>4737</v>
      </c>
    </row>
    <row r="576" spans="1:7" ht="15.75" customHeight="1">
      <c r="A576" s="190" t="s">
        <v>4737</v>
      </c>
      <c r="B576" s="190" t="s">
        <v>782</v>
      </c>
      <c r="C576" s="190" t="s">
        <v>7071</v>
      </c>
      <c r="D576" s="260" t="s">
        <v>7059</v>
      </c>
      <c r="E576" s="488" t="s">
        <v>7072</v>
      </c>
      <c r="F576" s="437">
        <v>12.67</v>
      </c>
      <c r="G576" s="626" t="s">
        <v>4737</v>
      </c>
    </row>
    <row r="577" spans="1:7" ht="15.75" customHeight="1">
      <c r="A577" s="190" t="s">
        <v>4737</v>
      </c>
      <c r="B577" s="190" t="s">
        <v>782</v>
      </c>
      <c r="C577" s="190" t="s">
        <v>7073</v>
      </c>
      <c r="D577" s="260" t="s">
        <v>7059</v>
      </c>
      <c r="E577" s="488" t="s">
        <v>7074</v>
      </c>
      <c r="F577" s="437">
        <v>3.17</v>
      </c>
      <c r="G577" s="626" t="s">
        <v>4737</v>
      </c>
    </row>
    <row r="578" spans="1:7" ht="15.75" customHeight="1">
      <c r="A578" s="190" t="s">
        <v>4737</v>
      </c>
      <c r="B578" s="190" t="s">
        <v>782</v>
      </c>
      <c r="C578" s="190" t="s">
        <v>7075</v>
      </c>
      <c r="D578" s="260" t="s">
        <v>7059</v>
      </c>
      <c r="E578" s="488" t="s">
        <v>7076</v>
      </c>
      <c r="F578" s="437">
        <v>1.27</v>
      </c>
      <c r="G578" s="626" t="s">
        <v>4737</v>
      </c>
    </row>
    <row r="579" spans="1:7" ht="15.75" customHeight="1">
      <c r="A579" s="233" t="s">
        <v>4737</v>
      </c>
      <c r="B579" s="233" t="s">
        <v>782</v>
      </c>
      <c r="C579" s="233" t="s">
        <v>7077</v>
      </c>
      <c r="D579" s="260" t="s">
        <v>833</v>
      </c>
      <c r="E579" s="488" t="s">
        <v>7078</v>
      </c>
      <c r="F579" s="437">
        <v>16.989999999999998</v>
      </c>
      <c r="G579" s="626" t="s">
        <v>4737</v>
      </c>
    </row>
    <row r="580" spans="1:7" ht="15.75" customHeight="1">
      <c r="A580" s="292" t="s">
        <v>5192</v>
      </c>
      <c r="B580" s="292" t="s">
        <v>782</v>
      </c>
      <c r="C580" s="292" t="s">
        <v>7079</v>
      </c>
      <c r="D580" s="293" t="s">
        <v>7080</v>
      </c>
      <c r="E580" s="293">
        <v>8</v>
      </c>
      <c r="F580" s="555">
        <v>8</v>
      </c>
      <c r="G580" s="626" t="s">
        <v>3952</v>
      </c>
    </row>
    <row r="581" spans="1:7" ht="15.75" customHeight="1">
      <c r="A581" s="292" t="s">
        <v>5192</v>
      </c>
      <c r="B581" s="292" t="s">
        <v>782</v>
      </c>
      <c r="C581" s="292" t="s">
        <v>7081</v>
      </c>
      <c r="D581" s="293" t="s">
        <v>7080</v>
      </c>
      <c r="E581" s="293">
        <v>8</v>
      </c>
      <c r="F581" s="293">
        <v>8</v>
      </c>
      <c r="G581" s="626" t="s">
        <v>3952</v>
      </c>
    </row>
    <row r="582" spans="1:7" ht="15.75" customHeight="1">
      <c r="A582" s="292" t="s">
        <v>5192</v>
      </c>
      <c r="B582" s="292" t="s">
        <v>782</v>
      </c>
      <c r="C582" s="292" t="s">
        <v>7082</v>
      </c>
      <c r="D582" s="293" t="s">
        <v>7080</v>
      </c>
      <c r="E582" s="293">
        <v>12.6</v>
      </c>
      <c r="F582" s="293">
        <v>12.6</v>
      </c>
      <c r="G582" s="626" t="s">
        <v>3952</v>
      </c>
    </row>
    <row r="583" spans="1:7" ht="15.75" customHeight="1">
      <c r="A583" s="292" t="s">
        <v>5192</v>
      </c>
      <c r="B583" s="292" t="s">
        <v>782</v>
      </c>
      <c r="C583" s="292" t="s">
        <v>7083</v>
      </c>
      <c r="D583" s="293" t="s">
        <v>7080</v>
      </c>
      <c r="E583" s="293">
        <v>12.6</v>
      </c>
      <c r="F583" s="293">
        <v>12.6</v>
      </c>
      <c r="G583" s="626" t="s">
        <v>3952</v>
      </c>
    </row>
    <row r="584" spans="1:7" ht="15.75" customHeight="1">
      <c r="A584" s="292" t="s">
        <v>5192</v>
      </c>
      <c r="B584" s="292" t="s">
        <v>782</v>
      </c>
      <c r="C584" s="292" t="s">
        <v>7084</v>
      </c>
      <c r="D584" s="293" t="s">
        <v>7080</v>
      </c>
      <c r="E584" s="293">
        <v>12.6</v>
      </c>
      <c r="F584" s="293">
        <v>12.6</v>
      </c>
      <c r="G584" s="626" t="s">
        <v>3952</v>
      </c>
    </row>
    <row r="585" spans="1:7" ht="15.75" customHeight="1">
      <c r="A585" s="292" t="s">
        <v>5192</v>
      </c>
      <c r="B585" s="292" t="s">
        <v>782</v>
      </c>
      <c r="C585" s="292" t="s">
        <v>7085</v>
      </c>
      <c r="D585" s="293" t="s">
        <v>7080</v>
      </c>
      <c r="E585" s="293">
        <v>12.6</v>
      </c>
      <c r="F585" s="293">
        <v>12.6</v>
      </c>
      <c r="G585" s="626" t="s">
        <v>3952</v>
      </c>
    </row>
    <row r="586" spans="1:7" ht="15.75" customHeight="1">
      <c r="A586" s="292" t="s">
        <v>5192</v>
      </c>
      <c r="B586" s="292" t="s">
        <v>782</v>
      </c>
      <c r="C586" s="292" t="s">
        <v>7086</v>
      </c>
      <c r="D586" s="293" t="s">
        <v>7087</v>
      </c>
      <c r="E586" s="293">
        <v>25.3</v>
      </c>
      <c r="F586" s="293">
        <v>25.3</v>
      </c>
      <c r="G586" s="626" t="s">
        <v>3952</v>
      </c>
    </row>
    <row r="587" spans="1:7" ht="15.75" customHeight="1">
      <c r="A587" s="292" t="s">
        <v>5192</v>
      </c>
      <c r="B587" s="292" t="s">
        <v>782</v>
      </c>
      <c r="C587" s="292" t="s">
        <v>7088</v>
      </c>
      <c r="D587" s="293" t="s">
        <v>7087</v>
      </c>
      <c r="E587" s="293">
        <f>45/3</f>
        <v>15</v>
      </c>
      <c r="F587" s="293">
        <v>15</v>
      </c>
      <c r="G587" s="626" t="s">
        <v>3952</v>
      </c>
    </row>
    <row r="588" spans="1:7" ht="15.75" customHeight="1">
      <c r="A588" s="292" t="s">
        <v>5192</v>
      </c>
      <c r="B588" s="292" t="s">
        <v>782</v>
      </c>
      <c r="C588" s="292" t="s">
        <v>7089</v>
      </c>
      <c r="D588" s="293" t="s">
        <v>7087</v>
      </c>
      <c r="E588" s="293">
        <v>15</v>
      </c>
      <c r="F588" s="293">
        <v>15</v>
      </c>
      <c r="G588" s="626" t="s">
        <v>3952</v>
      </c>
    </row>
    <row r="589" spans="1:7" ht="15.75" customHeight="1">
      <c r="A589" s="292" t="s">
        <v>5192</v>
      </c>
      <c r="B589" s="292" t="s">
        <v>782</v>
      </c>
      <c r="C589" s="292" t="s">
        <v>7090</v>
      </c>
      <c r="D589" s="293" t="s">
        <v>7087</v>
      </c>
      <c r="E589" s="293">
        <f>49/3</f>
        <v>16.333333333333332</v>
      </c>
      <c r="F589" s="293">
        <v>16</v>
      </c>
      <c r="G589" s="626" t="s">
        <v>3952</v>
      </c>
    </row>
    <row r="590" spans="1:7" ht="15.75" customHeight="1">
      <c r="A590" s="292" t="s">
        <v>5192</v>
      </c>
      <c r="B590" s="292" t="s">
        <v>782</v>
      </c>
      <c r="C590" s="292" t="s">
        <v>7091</v>
      </c>
      <c r="D590" s="293" t="s">
        <v>7087</v>
      </c>
      <c r="E590" s="293">
        <v>16.3</v>
      </c>
      <c r="F590" s="293">
        <v>16.3</v>
      </c>
      <c r="G590" s="626" t="s">
        <v>3952</v>
      </c>
    </row>
    <row r="591" spans="1:7" ht="15.75" customHeight="1">
      <c r="A591" s="292" t="s">
        <v>5192</v>
      </c>
      <c r="B591" s="292" t="s">
        <v>782</v>
      </c>
      <c r="C591" s="292" t="s">
        <v>7092</v>
      </c>
      <c r="D591" s="293" t="s">
        <v>7087</v>
      </c>
      <c r="E591" s="293">
        <v>6.3</v>
      </c>
      <c r="F591" s="293">
        <v>6.3</v>
      </c>
      <c r="G591" s="626" t="s">
        <v>3952</v>
      </c>
    </row>
    <row r="592" spans="1:7" ht="15.75" customHeight="1">
      <c r="A592" s="292" t="s">
        <v>5192</v>
      </c>
      <c r="B592" s="292" t="s">
        <v>782</v>
      </c>
      <c r="C592" s="292" t="s">
        <v>7093</v>
      </c>
      <c r="D592" s="293" t="s">
        <v>7087</v>
      </c>
      <c r="E592" s="293">
        <v>3.8</v>
      </c>
      <c r="F592" s="293">
        <v>3.8</v>
      </c>
      <c r="G592" s="626" t="s">
        <v>3952</v>
      </c>
    </row>
    <row r="593" spans="1:7" ht="15.75" customHeight="1">
      <c r="A593" s="292" t="s">
        <v>5192</v>
      </c>
      <c r="B593" s="292" t="s">
        <v>782</v>
      </c>
      <c r="C593" s="292" t="s">
        <v>7094</v>
      </c>
      <c r="D593" s="293" t="s">
        <v>7087</v>
      </c>
      <c r="E593" s="293">
        <v>4.0999999999999996</v>
      </c>
      <c r="F593" s="293">
        <v>4.0999999999999996</v>
      </c>
      <c r="G593" s="626" t="s">
        <v>3952</v>
      </c>
    </row>
    <row r="594" spans="1:7" ht="15.75" customHeight="1">
      <c r="A594" s="292" t="s">
        <v>5192</v>
      </c>
      <c r="B594" s="292" t="s">
        <v>782</v>
      </c>
      <c r="C594" s="292" t="s">
        <v>7095</v>
      </c>
      <c r="D594" s="293" t="s">
        <v>7087</v>
      </c>
      <c r="E594" s="293">
        <v>2.5</v>
      </c>
      <c r="F594" s="293">
        <v>2.5</v>
      </c>
      <c r="G594" s="626" t="s">
        <v>3952</v>
      </c>
    </row>
    <row r="595" spans="1:7" ht="15.75" customHeight="1">
      <c r="A595" s="292" t="s">
        <v>5192</v>
      </c>
      <c r="B595" s="292" t="s">
        <v>782</v>
      </c>
      <c r="C595" s="292" t="s">
        <v>7096</v>
      </c>
      <c r="D595" s="293" t="s">
        <v>7087</v>
      </c>
      <c r="E595" s="293">
        <v>1.5</v>
      </c>
      <c r="F595" s="293">
        <v>1.5</v>
      </c>
      <c r="G595" s="626" t="s">
        <v>3952</v>
      </c>
    </row>
    <row r="596" spans="1:7" ht="15.75" customHeight="1">
      <c r="A596" s="292" t="s">
        <v>5192</v>
      </c>
      <c r="B596" s="292" t="s">
        <v>782</v>
      </c>
      <c r="C596" s="292" t="s">
        <v>7097</v>
      </c>
      <c r="D596" s="293" t="s">
        <v>7087</v>
      </c>
      <c r="E596" s="293">
        <v>1.6</v>
      </c>
      <c r="F596" s="293">
        <v>1.6</v>
      </c>
      <c r="G596" s="626" t="s">
        <v>3952</v>
      </c>
    </row>
    <row r="597" spans="1:7" ht="15.75" customHeight="1">
      <c r="A597" s="292" t="s">
        <v>5192</v>
      </c>
      <c r="B597" s="292" t="s">
        <v>782</v>
      </c>
      <c r="C597" s="292" t="s">
        <v>7098</v>
      </c>
      <c r="D597" s="293" t="s">
        <v>7080</v>
      </c>
      <c r="E597" s="293">
        <v>23.666666666666668</v>
      </c>
      <c r="F597" s="293">
        <v>24</v>
      </c>
      <c r="G597" s="626" t="s">
        <v>3952</v>
      </c>
    </row>
    <row r="598" spans="1:7" ht="15.75" customHeight="1">
      <c r="A598" s="292" t="s">
        <v>5192</v>
      </c>
      <c r="B598" s="292" t="s">
        <v>782</v>
      </c>
      <c r="C598" s="292" t="s">
        <v>7099</v>
      </c>
      <c r="D598" s="293" t="s">
        <v>7080</v>
      </c>
      <c r="E598" s="293">
        <v>25.3</v>
      </c>
      <c r="F598" s="293">
        <v>25.3</v>
      </c>
      <c r="G598" s="626" t="s">
        <v>3952</v>
      </c>
    </row>
    <row r="599" spans="1:7" ht="15.75" customHeight="1">
      <c r="A599" s="292" t="s">
        <v>5192</v>
      </c>
      <c r="B599" s="292" t="s">
        <v>782</v>
      </c>
      <c r="C599" s="292" t="s">
        <v>7100</v>
      </c>
      <c r="D599" s="293" t="s">
        <v>7080</v>
      </c>
      <c r="E599" s="293">
        <v>6</v>
      </c>
      <c r="F599" s="293">
        <v>6</v>
      </c>
      <c r="G599" s="626" t="s">
        <v>3952</v>
      </c>
    </row>
    <row r="600" spans="1:7" ht="15.75" customHeight="1">
      <c r="A600" s="292" t="s">
        <v>5192</v>
      </c>
      <c r="B600" s="292" t="s">
        <v>782</v>
      </c>
      <c r="C600" s="292" t="s">
        <v>7101</v>
      </c>
      <c r="D600" s="293" t="s">
        <v>7080</v>
      </c>
      <c r="E600" s="293">
        <v>6.3</v>
      </c>
      <c r="F600" s="293">
        <v>6.3</v>
      </c>
      <c r="G600" s="626" t="s">
        <v>3952</v>
      </c>
    </row>
    <row r="601" spans="1:7" ht="15.75" customHeight="1">
      <c r="A601" s="292" t="s">
        <v>5192</v>
      </c>
      <c r="B601" s="292" t="s">
        <v>782</v>
      </c>
      <c r="C601" s="292" t="s">
        <v>7102</v>
      </c>
      <c r="D601" s="293" t="s">
        <v>7080</v>
      </c>
      <c r="E601" s="293">
        <v>2.4</v>
      </c>
      <c r="F601" s="293">
        <v>2.4</v>
      </c>
      <c r="G601" s="626" t="s">
        <v>3952</v>
      </c>
    </row>
    <row r="602" spans="1:7" ht="15.75" customHeight="1">
      <c r="A602" s="292" t="s">
        <v>5192</v>
      </c>
      <c r="B602" s="292" t="s">
        <v>782</v>
      </c>
      <c r="C602" s="292" t="s">
        <v>7103</v>
      </c>
      <c r="D602" s="293" t="s">
        <v>7080</v>
      </c>
      <c r="E602" s="293">
        <v>2.5</v>
      </c>
      <c r="F602" s="293">
        <v>2.5</v>
      </c>
      <c r="G602" s="626" t="s">
        <v>3952</v>
      </c>
    </row>
    <row r="603" spans="1:7" ht="15.75" customHeight="1">
      <c r="A603" s="292" t="s">
        <v>5192</v>
      </c>
      <c r="B603" s="292" t="s">
        <v>782</v>
      </c>
      <c r="C603" s="292" t="s">
        <v>7104</v>
      </c>
      <c r="D603" s="293" t="s">
        <v>768</v>
      </c>
      <c r="E603" s="293">
        <v>5.6</v>
      </c>
      <c r="F603" s="293">
        <f>17/3*2</f>
        <v>11.333333333333334</v>
      </c>
      <c r="G603" s="626" t="s">
        <v>3952</v>
      </c>
    </row>
    <row r="604" spans="1:7" ht="15.75" customHeight="1">
      <c r="A604" s="292" t="s">
        <v>5192</v>
      </c>
      <c r="B604" s="292" t="s">
        <v>782</v>
      </c>
      <c r="C604" s="292" t="s">
        <v>7105</v>
      </c>
      <c r="D604" s="293" t="s">
        <v>768</v>
      </c>
      <c r="E604" s="293">
        <v>5.3</v>
      </c>
      <c r="F604" s="293">
        <v>15.9</v>
      </c>
      <c r="G604" s="626" t="s">
        <v>3952</v>
      </c>
    </row>
    <row r="605" spans="1:7" ht="15.75" customHeight="1">
      <c r="A605" s="292" t="s">
        <v>4777</v>
      </c>
      <c r="B605" s="292" t="s">
        <v>782</v>
      </c>
      <c r="C605" s="292" t="s">
        <v>7106</v>
      </c>
      <c r="D605" s="293" t="s">
        <v>1016</v>
      </c>
      <c r="E605" s="448" t="s">
        <v>6728</v>
      </c>
      <c r="F605" s="555">
        <v>23.66</v>
      </c>
      <c r="G605" s="233" t="s">
        <v>4782</v>
      </c>
    </row>
    <row r="606" spans="1:7" ht="15.75" customHeight="1">
      <c r="A606" s="292" t="s">
        <v>4777</v>
      </c>
      <c r="B606" s="292" t="s">
        <v>782</v>
      </c>
      <c r="C606" s="292" t="s">
        <v>7107</v>
      </c>
      <c r="D606" s="293" t="s">
        <v>1016</v>
      </c>
      <c r="E606" s="448" t="s">
        <v>7108</v>
      </c>
      <c r="F606" s="555">
        <v>5.9160000000000004</v>
      </c>
      <c r="G606" s="233" t="s">
        <v>4782</v>
      </c>
    </row>
    <row r="607" spans="1:7" ht="15.75" customHeight="1">
      <c r="A607" s="292" t="s">
        <v>4777</v>
      </c>
      <c r="B607" s="292" t="s">
        <v>782</v>
      </c>
      <c r="C607" s="292" t="s">
        <v>7109</v>
      </c>
      <c r="D607" s="293" t="s">
        <v>1016</v>
      </c>
      <c r="E607" s="448" t="s">
        <v>6813</v>
      </c>
      <c r="F607" s="555">
        <v>14</v>
      </c>
      <c r="G607" s="233" t="s">
        <v>4782</v>
      </c>
    </row>
    <row r="608" spans="1:7" ht="15.75" customHeight="1">
      <c r="A608" s="292" t="s">
        <v>4777</v>
      </c>
      <c r="B608" s="292" t="s">
        <v>782</v>
      </c>
      <c r="C608" s="292" t="s">
        <v>7110</v>
      </c>
      <c r="D608" s="293" t="s">
        <v>1016</v>
      </c>
      <c r="E608" s="448" t="s">
        <v>7111</v>
      </c>
      <c r="F608" s="555">
        <v>3.5</v>
      </c>
      <c r="G608" s="233" t="s">
        <v>4782</v>
      </c>
    </row>
    <row r="609" spans="1:7" ht="15.75" customHeight="1">
      <c r="A609" s="292" t="s">
        <v>4777</v>
      </c>
      <c r="B609" s="292" t="s">
        <v>782</v>
      </c>
      <c r="C609" s="292" t="s">
        <v>7112</v>
      </c>
      <c r="D609" s="293" t="s">
        <v>1016</v>
      </c>
      <c r="E609" s="448" t="s">
        <v>6742</v>
      </c>
      <c r="F609" s="555">
        <v>25.33</v>
      </c>
      <c r="G609" s="233" t="s">
        <v>4782</v>
      </c>
    </row>
    <row r="610" spans="1:7" ht="15.75" customHeight="1">
      <c r="A610" s="292" t="s">
        <v>4777</v>
      </c>
      <c r="B610" s="292" t="s">
        <v>782</v>
      </c>
      <c r="C610" s="292" t="s">
        <v>7113</v>
      </c>
      <c r="D610" s="293" t="s">
        <v>1016</v>
      </c>
      <c r="E610" s="448" t="s">
        <v>7114</v>
      </c>
      <c r="F610" s="555">
        <v>6.33</v>
      </c>
      <c r="G610" s="233" t="s">
        <v>4782</v>
      </c>
    </row>
    <row r="611" spans="1:7" ht="15.75" customHeight="1">
      <c r="A611" s="292" t="s">
        <v>4777</v>
      </c>
      <c r="B611" s="292" t="s">
        <v>782</v>
      </c>
      <c r="C611" s="292" t="s">
        <v>7115</v>
      </c>
      <c r="D611" s="293" t="s">
        <v>1016</v>
      </c>
      <c r="E611" s="448" t="s">
        <v>6813</v>
      </c>
      <c r="F611" s="555">
        <v>14</v>
      </c>
      <c r="G611" s="233" t="s">
        <v>4782</v>
      </c>
    </row>
    <row r="612" spans="1:7" ht="15.75" customHeight="1">
      <c r="A612" s="292" t="s">
        <v>4777</v>
      </c>
      <c r="B612" s="292" t="s">
        <v>782</v>
      </c>
      <c r="C612" s="292" t="s">
        <v>7116</v>
      </c>
      <c r="D612" s="293" t="s">
        <v>1016</v>
      </c>
      <c r="E612" s="448" t="s">
        <v>7111</v>
      </c>
      <c r="F612" s="555">
        <v>3.5</v>
      </c>
      <c r="G612" s="233" t="s">
        <v>4782</v>
      </c>
    </row>
    <row r="613" spans="1:7" ht="15.75" customHeight="1">
      <c r="A613" s="292" t="s">
        <v>4777</v>
      </c>
      <c r="B613" s="292" t="s">
        <v>782</v>
      </c>
      <c r="C613" s="292" t="s">
        <v>7117</v>
      </c>
      <c r="D613" s="293" t="s">
        <v>1016</v>
      </c>
      <c r="E613" s="448" t="s">
        <v>6809</v>
      </c>
      <c r="F613" s="555">
        <v>12.66</v>
      </c>
      <c r="G613" s="233" t="s">
        <v>4782</v>
      </c>
    </row>
    <row r="614" spans="1:7" ht="15.75" customHeight="1">
      <c r="A614" s="292" t="s">
        <v>4777</v>
      </c>
      <c r="B614" s="292" t="s">
        <v>782</v>
      </c>
      <c r="C614" s="292" t="s">
        <v>7118</v>
      </c>
      <c r="D614" s="293" t="s">
        <v>1016</v>
      </c>
      <c r="E614" s="448" t="s">
        <v>6809</v>
      </c>
      <c r="F614" s="555">
        <v>12.66</v>
      </c>
      <c r="G614" s="233" t="s">
        <v>4782</v>
      </c>
    </row>
    <row r="615" spans="1:7" ht="15.75" customHeight="1">
      <c r="A615" s="292" t="s">
        <v>4777</v>
      </c>
      <c r="B615" s="292" t="s">
        <v>782</v>
      </c>
      <c r="C615" s="292" t="s">
        <v>7119</v>
      </c>
      <c r="D615" s="293" t="s">
        <v>1016</v>
      </c>
      <c r="E615" s="448" t="s">
        <v>7120</v>
      </c>
      <c r="F615" s="555">
        <v>3.16</v>
      </c>
      <c r="G615" s="233" t="s">
        <v>4782</v>
      </c>
    </row>
    <row r="616" spans="1:7" ht="15.75" customHeight="1">
      <c r="A616" s="292" t="s">
        <v>4777</v>
      </c>
      <c r="B616" s="292" t="s">
        <v>782</v>
      </c>
      <c r="C616" s="292" t="s">
        <v>7121</v>
      </c>
      <c r="D616" s="293" t="s">
        <v>3467</v>
      </c>
      <c r="E616" s="448" t="s">
        <v>6809</v>
      </c>
      <c r="F616" s="555">
        <v>12.66</v>
      </c>
      <c r="G616" s="233" t="s">
        <v>4782</v>
      </c>
    </row>
    <row r="617" spans="1:7" ht="15.75" customHeight="1">
      <c r="A617" s="292" t="s">
        <v>4777</v>
      </c>
      <c r="B617" s="292" t="s">
        <v>782</v>
      </c>
      <c r="C617" s="292" t="s">
        <v>7122</v>
      </c>
      <c r="D617" s="293" t="s">
        <v>3467</v>
      </c>
      <c r="E617" s="448" t="s">
        <v>6809</v>
      </c>
      <c r="F617" s="555">
        <v>12.66</v>
      </c>
      <c r="G617" s="233" t="s">
        <v>4782</v>
      </c>
    </row>
    <row r="618" spans="1:7" ht="15.75" customHeight="1">
      <c r="A618" s="292" t="s">
        <v>4777</v>
      </c>
      <c r="B618" s="292" t="s">
        <v>782</v>
      </c>
      <c r="C618" s="292" t="s">
        <v>7123</v>
      </c>
      <c r="D618" s="293" t="s">
        <v>3467</v>
      </c>
      <c r="E618" s="448" t="s">
        <v>7120</v>
      </c>
      <c r="F618" s="555">
        <v>3.16</v>
      </c>
      <c r="G618" s="233" t="s">
        <v>4782</v>
      </c>
    </row>
    <row r="619" spans="1:7" ht="15.75" customHeight="1">
      <c r="A619" s="292" t="s">
        <v>4777</v>
      </c>
      <c r="B619" s="292" t="s">
        <v>782</v>
      </c>
      <c r="C619" s="292" t="s">
        <v>7124</v>
      </c>
      <c r="D619" s="293" t="s">
        <v>744</v>
      </c>
      <c r="E619" s="448" t="s">
        <v>7125</v>
      </c>
      <c r="F619" s="555">
        <v>17.329999999999998</v>
      </c>
      <c r="G619" s="233" t="s">
        <v>4782</v>
      </c>
    </row>
    <row r="620" spans="1:7" ht="15.75" customHeight="1">
      <c r="A620" s="292" t="s">
        <v>6706</v>
      </c>
      <c r="B620" s="292" t="s">
        <v>782</v>
      </c>
      <c r="C620" s="292" t="s">
        <v>7126</v>
      </c>
      <c r="D620" s="293" t="s">
        <v>1147</v>
      </c>
      <c r="E620" s="293" t="s">
        <v>7127</v>
      </c>
      <c r="F620" s="555">
        <v>142.66</v>
      </c>
      <c r="G620" s="626" t="s">
        <v>4792</v>
      </c>
    </row>
    <row r="621" spans="1:7" ht="15.75" customHeight="1">
      <c r="A621" s="292" t="s">
        <v>6706</v>
      </c>
      <c r="B621" s="292" t="s">
        <v>782</v>
      </c>
      <c r="C621" s="292" t="s">
        <v>7128</v>
      </c>
      <c r="D621" s="293" t="s">
        <v>1147</v>
      </c>
      <c r="E621" s="293" t="s">
        <v>7129</v>
      </c>
      <c r="F621" s="555">
        <v>35.659999999999997</v>
      </c>
      <c r="G621" s="626" t="s">
        <v>4792</v>
      </c>
    </row>
    <row r="622" spans="1:7" ht="15.75" customHeight="1">
      <c r="A622" s="292" t="s">
        <v>6706</v>
      </c>
      <c r="B622" s="292" t="s">
        <v>782</v>
      </c>
      <c r="C622" s="292" t="s">
        <v>7130</v>
      </c>
      <c r="D622" s="293" t="s">
        <v>1147</v>
      </c>
      <c r="E622" s="293" t="s">
        <v>7131</v>
      </c>
      <c r="F622" s="555">
        <v>14.26</v>
      </c>
      <c r="G622" s="626" t="s">
        <v>4792</v>
      </c>
    </row>
    <row r="623" spans="1:7" ht="15.75" customHeight="1">
      <c r="A623" s="292" t="s">
        <v>6706</v>
      </c>
      <c r="B623" s="292" t="s">
        <v>782</v>
      </c>
      <c r="C623" s="292" t="s">
        <v>7132</v>
      </c>
      <c r="D623" s="293" t="s">
        <v>2264</v>
      </c>
      <c r="E623" s="293" t="s">
        <v>7133</v>
      </c>
      <c r="F623" s="555">
        <v>24</v>
      </c>
      <c r="G623" s="626" t="s">
        <v>4792</v>
      </c>
    </row>
    <row r="624" spans="1:7" ht="15.75" customHeight="1">
      <c r="A624" s="292" t="s">
        <v>6706</v>
      </c>
      <c r="B624" s="292" t="s">
        <v>782</v>
      </c>
      <c r="C624" s="292" t="s">
        <v>7134</v>
      </c>
      <c r="D624" s="293" t="s">
        <v>2264</v>
      </c>
      <c r="E624" s="293" t="s">
        <v>7078</v>
      </c>
      <c r="F624" s="555">
        <v>17</v>
      </c>
      <c r="G624" s="626" t="s">
        <v>4792</v>
      </c>
    </row>
    <row r="625" spans="1:7" ht="15.75" customHeight="1">
      <c r="A625" s="292" t="s">
        <v>6708</v>
      </c>
      <c r="B625" s="190" t="s">
        <v>782</v>
      </c>
      <c r="C625" s="292" t="s">
        <v>7135</v>
      </c>
      <c r="D625" s="424" t="s">
        <v>6850</v>
      </c>
      <c r="E625" s="424" t="s">
        <v>857</v>
      </c>
      <c r="F625" s="555">
        <f>65/3</f>
        <v>21.666666666666668</v>
      </c>
      <c r="G625" s="626" t="s">
        <v>4802</v>
      </c>
    </row>
    <row r="626" spans="1:7" ht="15.75" customHeight="1">
      <c r="A626" s="292" t="s">
        <v>6708</v>
      </c>
      <c r="B626" s="190" t="s">
        <v>782</v>
      </c>
      <c r="C626" s="292" t="s">
        <v>6963</v>
      </c>
      <c r="D626" s="424" t="s">
        <v>6850</v>
      </c>
      <c r="E626" s="424" t="s">
        <v>7136</v>
      </c>
      <c r="F626" s="555">
        <f>65/3</f>
        <v>21.666666666666668</v>
      </c>
      <c r="G626" s="626" t="s">
        <v>4802</v>
      </c>
    </row>
    <row r="627" spans="1:7" ht="15.75" customHeight="1">
      <c r="A627" s="292" t="s">
        <v>6708</v>
      </c>
      <c r="B627" s="190" t="s">
        <v>782</v>
      </c>
      <c r="C627" s="292" t="s">
        <v>6964</v>
      </c>
      <c r="D627" s="424" t="s">
        <v>6850</v>
      </c>
      <c r="E627" s="424" t="s">
        <v>6965</v>
      </c>
      <c r="F627" s="555">
        <f>76/3</f>
        <v>25.333333333333332</v>
      </c>
      <c r="G627" s="626" t="s">
        <v>4802</v>
      </c>
    </row>
    <row r="628" spans="1:7" ht="15.75" customHeight="1">
      <c r="A628" s="292" t="s">
        <v>6708</v>
      </c>
      <c r="B628" s="190" t="s">
        <v>782</v>
      </c>
      <c r="C628" s="292" t="s">
        <v>6966</v>
      </c>
      <c r="D628" s="424" t="s">
        <v>6850</v>
      </c>
      <c r="E628" s="424" t="s">
        <v>857</v>
      </c>
      <c r="F628" s="555">
        <f>65/3</f>
        <v>21.666666666666668</v>
      </c>
      <c r="G628" s="626" t="s">
        <v>4802</v>
      </c>
    </row>
    <row r="629" spans="1:7" ht="15.75" customHeight="1">
      <c r="A629" s="292" t="s">
        <v>6708</v>
      </c>
      <c r="B629" s="190" t="s">
        <v>782</v>
      </c>
      <c r="C629" s="292" t="s">
        <v>7137</v>
      </c>
      <c r="D629" s="424" t="s">
        <v>7138</v>
      </c>
      <c r="E629" s="424" t="s">
        <v>7136</v>
      </c>
      <c r="F629" s="555">
        <f>65/3</f>
        <v>21.666666666666668</v>
      </c>
      <c r="G629" s="626" t="s">
        <v>4802</v>
      </c>
    </row>
    <row r="630" spans="1:7" ht="15.75" customHeight="1">
      <c r="A630" s="292" t="s">
        <v>6708</v>
      </c>
      <c r="B630" s="190" t="s">
        <v>782</v>
      </c>
      <c r="C630" s="292" t="s">
        <v>6967</v>
      </c>
      <c r="D630" s="424" t="s">
        <v>6850</v>
      </c>
      <c r="E630" s="424" t="s">
        <v>6965</v>
      </c>
      <c r="F630" s="555">
        <f>76/3</f>
        <v>25.333333333333332</v>
      </c>
      <c r="G630" s="626" t="s">
        <v>4802</v>
      </c>
    </row>
    <row r="631" spans="1:7" ht="15.75" customHeight="1">
      <c r="A631" s="292" t="s">
        <v>6708</v>
      </c>
      <c r="B631" s="190" t="s">
        <v>782</v>
      </c>
      <c r="C631" s="292" t="s">
        <v>7139</v>
      </c>
      <c r="D631" s="424" t="s">
        <v>6850</v>
      </c>
      <c r="E631" s="424" t="s">
        <v>6969</v>
      </c>
      <c r="F631" s="555">
        <f>0.25*(65/3)</f>
        <v>5.416666666666667</v>
      </c>
      <c r="G631" s="626" t="s">
        <v>4802</v>
      </c>
    </row>
    <row r="632" spans="1:7" ht="15.75" customHeight="1">
      <c r="A632" s="292" t="s">
        <v>6708</v>
      </c>
      <c r="B632" s="190" t="s">
        <v>782</v>
      </c>
      <c r="C632" s="292" t="s">
        <v>6968</v>
      </c>
      <c r="D632" s="424" t="s">
        <v>6850</v>
      </c>
      <c r="E632" s="424" t="s">
        <v>6969</v>
      </c>
      <c r="F632" s="555">
        <f>0.25*(65/3)</f>
        <v>5.416666666666667</v>
      </c>
      <c r="G632" s="626" t="s">
        <v>4802</v>
      </c>
    </row>
    <row r="633" spans="1:7" ht="15.75" customHeight="1">
      <c r="A633" s="292" t="s">
        <v>6708</v>
      </c>
      <c r="B633" s="190" t="s">
        <v>782</v>
      </c>
      <c r="C633" s="292" t="s">
        <v>6979</v>
      </c>
      <c r="D633" s="424" t="s">
        <v>6850</v>
      </c>
      <c r="E633" s="424" t="s">
        <v>6972</v>
      </c>
      <c r="F633" s="555">
        <f>0.25*(76/3)</f>
        <v>6.333333333333333</v>
      </c>
      <c r="G633" s="626" t="s">
        <v>4802</v>
      </c>
    </row>
    <row r="634" spans="1:7" ht="15.75" customHeight="1">
      <c r="A634" s="292" t="s">
        <v>6708</v>
      </c>
      <c r="B634" s="190" t="s">
        <v>782</v>
      </c>
      <c r="C634" s="292" t="s">
        <v>6970</v>
      </c>
      <c r="D634" s="424" t="s">
        <v>6850</v>
      </c>
      <c r="E634" s="424" t="s">
        <v>6969</v>
      </c>
      <c r="F634" s="555">
        <f>0.25*(65/3)</f>
        <v>5.416666666666667</v>
      </c>
      <c r="G634" s="626" t="s">
        <v>4802</v>
      </c>
    </row>
    <row r="635" spans="1:7" ht="15.75" customHeight="1">
      <c r="A635" s="292" t="s">
        <v>6708</v>
      </c>
      <c r="B635" s="190" t="s">
        <v>782</v>
      </c>
      <c r="C635" s="292" t="s">
        <v>7140</v>
      </c>
      <c r="D635" s="424" t="s">
        <v>7138</v>
      </c>
      <c r="E635" s="424" t="s">
        <v>6969</v>
      </c>
      <c r="F635" s="555">
        <f>0.25*(65/3)</f>
        <v>5.416666666666667</v>
      </c>
      <c r="G635" s="626" t="s">
        <v>4802</v>
      </c>
    </row>
    <row r="636" spans="1:7" ht="15.75" customHeight="1">
      <c r="A636" s="292" t="s">
        <v>6708</v>
      </c>
      <c r="B636" s="190" t="s">
        <v>782</v>
      </c>
      <c r="C636" s="292" t="s">
        <v>6971</v>
      </c>
      <c r="D636" s="424" t="s">
        <v>6850</v>
      </c>
      <c r="E636" s="424" t="s">
        <v>6972</v>
      </c>
      <c r="F636" s="555">
        <f>0.25*(76/3)</f>
        <v>6.333333333333333</v>
      </c>
      <c r="G636" s="626" t="s">
        <v>4802</v>
      </c>
    </row>
    <row r="637" spans="1:7" ht="15.75" customHeight="1">
      <c r="A637" s="292" t="s">
        <v>6708</v>
      </c>
      <c r="B637" s="190" t="s">
        <v>782</v>
      </c>
      <c r="C637" s="292" t="s">
        <v>7141</v>
      </c>
      <c r="D637" s="424" t="s">
        <v>6850</v>
      </c>
      <c r="E637" s="424" t="s">
        <v>6974</v>
      </c>
      <c r="F637" s="555">
        <f>0.1*(65/3)</f>
        <v>2.166666666666667</v>
      </c>
      <c r="G637" s="626" t="s">
        <v>4802</v>
      </c>
    </row>
    <row r="638" spans="1:7" ht="15.75" customHeight="1">
      <c r="A638" s="292" t="s">
        <v>6708</v>
      </c>
      <c r="B638" s="190" t="s">
        <v>782</v>
      </c>
      <c r="C638" s="292" t="s">
        <v>6973</v>
      </c>
      <c r="D638" s="424" t="s">
        <v>6850</v>
      </c>
      <c r="E638" s="424" t="s">
        <v>6974</v>
      </c>
      <c r="F638" s="555">
        <f>0.1*(65/3)</f>
        <v>2.166666666666667</v>
      </c>
      <c r="G638" s="626" t="s">
        <v>4802</v>
      </c>
    </row>
    <row r="639" spans="1:7" ht="15.75" customHeight="1">
      <c r="A639" s="292" t="s">
        <v>6708</v>
      </c>
      <c r="B639" s="190" t="s">
        <v>782</v>
      </c>
      <c r="C639" s="292" t="s">
        <v>6976</v>
      </c>
      <c r="D639" s="424" t="s">
        <v>6850</v>
      </c>
      <c r="E639" s="424" t="s">
        <v>6977</v>
      </c>
      <c r="F639" s="555">
        <f>0.1*(76/3)</f>
        <v>2.5333333333333332</v>
      </c>
      <c r="G639" s="626" t="s">
        <v>4802</v>
      </c>
    </row>
    <row r="640" spans="1:7" ht="15.75" customHeight="1">
      <c r="A640" s="292" t="s">
        <v>6708</v>
      </c>
      <c r="B640" s="190" t="s">
        <v>782</v>
      </c>
      <c r="C640" s="292" t="s">
        <v>6975</v>
      </c>
      <c r="D640" s="424" t="s">
        <v>6850</v>
      </c>
      <c r="E640" s="424" t="s">
        <v>6974</v>
      </c>
      <c r="F640" s="555">
        <f>0.1*(65/3)</f>
        <v>2.166666666666667</v>
      </c>
      <c r="G640" s="626" t="s">
        <v>4802</v>
      </c>
    </row>
    <row r="641" spans="1:7" ht="15.75" customHeight="1">
      <c r="A641" s="292" t="s">
        <v>6708</v>
      </c>
      <c r="B641" s="190" t="s">
        <v>782</v>
      </c>
      <c r="C641" s="292" t="s">
        <v>7142</v>
      </c>
      <c r="D641" s="424" t="s">
        <v>7138</v>
      </c>
      <c r="E641" s="424" t="s">
        <v>6974</v>
      </c>
      <c r="F641" s="555">
        <f>0.1*(65/3)</f>
        <v>2.166666666666667</v>
      </c>
      <c r="G641" s="626" t="s">
        <v>4802</v>
      </c>
    </row>
    <row r="642" spans="1:7" ht="15.75" customHeight="1">
      <c r="A642" s="292" t="s">
        <v>6708</v>
      </c>
      <c r="B642" s="190" t="s">
        <v>782</v>
      </c>
      <c r="C642" s="292" t="s">
        <v>6978</v>
      </c>
      <c r="D642" s="424" t="s">
        <v>6850</v>
      </c>
      <c r="E642" s="424" t="s">
        <v>6977</v>
      </c>
      <c r="F642" s="555">
        <f>0.1*(76/3)</f>
        <v>2.5333333333333332</v>
      </c>
      <c r="G642" s="626" t="s">
        <v>4802</v>
      </c>
    </row>
    <row r="643" spans="1:7" ht="15.75" customHeight="1">
      <c r="A643" s="292" t="s">
        <v>6708</v>
      </c>
      <c r="B643" s="190" t="s">
        <v>782</v>
      </c>
      <c r="C643" s="292" t="s">
        <v>7143</v>
      </c>
      <c r="D643" s="424" t="s">
        <v>7144</v>
      </c>
      <c r="E643" s="424" t="s">
        <v>7145</v>
      </c>
      <c r="F643" s="555">
        <f>2*(13/3)</f>
        <v>8.6666666666666661</v>
      </c>
      <c r="G643" s="626" t="s">
        <v>4802</v>
      </c>
    </row>
    <row r="644" spans="1:7" ht="15.75" customHeight="1">
      <c r="A644" s="292" t="s">
        <v>6708</v>
      </c>
      <c r="B644" s="190" t="s">
        <v>782</v>
      </c>
      <c r="C644" s="292" t="s">
        <v>7146</v>
      </c>
      <c r="D644" s="424" t="s">
        <v>7147</v>
      </c>
      <c r="E644" s="424" t="s">
        <v>7148</v>
      </c>
      <c r="F644" s="555">
        <f>3*(4/3)</f>
        <v>4</v>
      </c>
      <c r="G644" s="626" t="s">
        <v>4802</v>
      </c>
    </row>
    <row r="645" spans="1:7" ht="15.75" customHeight="1">
      <c r="A645" s="292" t="s">
        <v>6708</v>
      </c>
      <c r="B645" s="190" t="s">
        <v>782</v>
      </c>
      <c r="C645" s="292" t="s">
        <v>6980</v>
      </c>
      <c r="D645" s="424" t="s">
        <v>7149</v>
      </c>
      <c r="E645" s="424" t="s">
        <v>6981</v>
      </c>
      <c r="F645" s="555">
        <f>3*(24/3)</f>
        <v>24</v>
      </c>
      <c r="G645" s="626" t="s">
        <v>4802</v>
      </c>
    </row>
    <row r="646" spans="1:7" ht="15.75" customHeight="1">
      <c r="A646" s="292" t="s">
        <v>6597</v>
      </c>
      <c r="B646" s="292" t="s">
        <v>782</v>
      </c>
      <c r="C646" s="292" t="s">
        <v>7150</v>
      </c>
      <c r="D646" s="424" t="s">
        <v>760</v>
      </c>
      <c r="E646" s="555">
        <f t="shared" ref="E646:E647" si="20">42/3</f>
        <v>14</v>
      </c>
      <c r="F646" s="555">
        <f t="shared" ref="F646:F660" si="21">E646</f>
        <v>14</v>
      </c>
      <c r="G646" s="626" t="s">
        <v>3958</v>
      </c>
    </row>
    <row r="647" spans="1:7" ht="15.75" customHeight="1">
      <c r="A647" s="292" t="s">
        <v>6597</v>
      </c>
      <c r="B647" s="292" t="s">
        <v>782</v>
      </c>
      <c r="C647" s="292" t="s">
        <v>7151</v>
      </c>
      <c r="D647" s="424" t="s">
        <v>760</v>
      </c>
      <c r="E647" s="555">
        <f t="shared" si="20"/>
        <v>14</v>
      </c>
      <c r="F647" s="555">
        <f t="shared" si="21"/>
        <v>14</v>
      </c>
      <c r="G647" s="626" t="s">
        <v>3958</v>
      </c>
    </row>
    <row r="648" spans="1:7" ht="15.75" customHeight="1">
      <c r="A648" s="292" t="s">
        <v>6597</v>
      </c>
      <c r="B648" s="292" t="s">
        <v>782</v>
      </c>
      <c r="C648" s="292" t="s">
        <v>7152</v>
      </c>
      <c r="D648" s="424" t="s">
        <v>760</v>
      </c>
      <c r="E648" s="555">
        <f>(0.25*42/3)+(0.1*42/3)</f>
        <v>4.9000000000000004</v>
      </c>
      <c r="F648" s="555">
        <f t="shared" si="21"/>
        <v>4.9000000000000004</v>
      </c>
      <c r="G648" s="626" t="s">
        <v>3958</v>
      </c>
    </row>
    <row r="649" spans="1:7" ht="15.75" customHeight="1">
      <c r="A649" s="292" t="s">
        <v>6597</v>
      </c>
      <c r="B649" s="292" t="s">
        <v>782</v>
      </c>
      <c r="C649" s="292" t="s">
        <v>7153</v>
      </c>
      <c r="D649" s="424" t="s">
        <v>760</v>
      </c>
      <c r="E649" s="555">
        <f t="shared" ref="E649:E650" si="22">71/3</f>
        <v>23.666666666666668</v>
      </c>
      <c r="F649" s="555">
        <f t="shared" si="21"/>
        <v>23.666666666666668</v>
      </c>
      <c r="G649" s="626" t="s">
        <v>3958</v>
      </c>
    </row>
    <row r="650" spans="1:7" ht="15.75" customHeight="1">
      <c r="A650" s="292" t="s">
        <v>6597</v>
      </c>
      <c r="B650" s="292" t="s">
        <v>782</v>
      </c>
      <c r="C650" s="292" t="s">
        <v>7154</v>
      </c>
      <c r="D650" s="424" t="s">
        <v>760</v>
      </c>
      <c r="E650" s="555">
        <f t="shared" si="22"/>
        <v>23.666666666666668</v>
      </c>
      <c r="F650" s="555">
        <f t="shared" si="21"/>
        <v>23.666666666666668</v>
      </c>
      <c r="G650" s="626" t="s">
        <v>3958</v>
      </c>
    </row>
    <row r="651" spans="1:7" ht="15.75" customHeight="1">
      <c r="A651" s="292" t="s">
        <v>6597</v>
      </c>
      <c r="B651" s="292" t="s">
        <v>782</v>
      </c>
      <c r="C651" s="292" t="s">
        <v>7155</v>
      </c>
      <c r="D651" s="424" t="s">
        <v>760</v>
      </c>
      <c r="E651" s="555">
        <f>(0.25*71/3)+(0.1*71/3)</f>
        <v>8.2833333333333332</v>
      </c>
      <c r="F651" s="555">
        <f t="shared" si="21"/>
        <v>8.2833333333333332</v>
      </c>
      <c r="G651" s="626" t="s">
        <v>3958</v>
      </c>
    </row>
    <row r="652" spans="1:7" ht="15.75" customHeight="1">
      <c r="A652" s="292" t="s">
        <v>6597</v>
      </c>
      <c r="B652" s="292" t="s">
        <v>782</v>
      </c>
      <c r="C652" s="292" t="s">
        <v>7156</v>
      </c>
      <c r="D652" s="424" t="s">
        <v>760</v>
      </c>
      <c r="E652" s="555">
        <f t="shared" ref="E652:E653" si="23">65/3</f>
        <v>21.666666666666668</v>
      </c>
      <c r="F652" s="555">
        <f t="shared" si="21"/>
        <v>21.666666666666668</v>
      </c>
      <c r="G652" s="626" t="s">
        <v>3958</v>
      </c>
    </row>
    <row r="653" spans="1:7" ht="15.75" customHeight="1">
      <c r="A653" s="292" t="s">
        <v>6597</v>
      </c>
      <c r="B653" s="292" t="s">
        <v>782</v>
      </c>
      <c r="C653" s="292" t="s">
        <v>7157</v>
      </c>
      <c r="D653" s="424" t="s">
        <v>760</v>
      </c>
      <c r="E653" s="555">
        <f t="shared" si="23"/>
        <v>21.666666666666668</v>
      </c>
      <c r="F653" s="555">
        <f t="shared" si="21"/>
        <v>21.666666666666668</v>
      </c>
      <c r="G653" s="626" t="s">
        <v>3958</v>
      </c>
    </row>
    <row r="654" spans="1:7" ht="15.75" customHeight="1">
      <c r="A654" s="292" t="s">
        <v>6597</v>
      </c>
      <c r="B654" s="292" t="s">
        <v>782</v>
      </c>
      <c r="C654" s="292" t="s">
        <v>7158</v>
      </c>
      <c r="D654" s="424" t="s">
        <v>760</v>
      </c>
      <c r="E654" s="555">
        <f>(0.25*65/3)+(0.1*65/3)</f>
        <v>7.5833333333333339</v>
      </c>
      <c r="F654" s="555">
        <f t="shared" si="21"/>
        <v>7.5833333333333339</v>
      </c>
      <c r="G654" s="626" t="s">
        <v>3958</v>
      </c>
    </row>
    <row r="655" spans="1:7" ht="15.75" customHeight="1">
      <c r="A655" s="292" t="s">
        <v>6597</v>
      </c>
      <c r="B655" s="292" t="s">
        <v>782</v>
      </c>
      <c r="C655" s="292" t="s">
        <v>7159</v>
      </c>
      <c r="D655" s="424" t="s">
        <v>760</v>
      </c>
      <c r="E655" s="555">
        <f t="shared" ref="E655:E656" si="24">66/3</f>
        <v>22</v>
      </c>
      <c r="F655" s="555">
        <f t="shared" si="21"/>
        <v>22</v>
      </c>
      <c r="G655" s="626" t="s">
        <v>3958</v>
      </c>
    </row>
    <row r="656" spans="1:7" ht="15.75" customHeight="1">
      <c r="A656" s="292" t="s">
        <v>6597</v>
      </c>
      <c r="B656" s="292" t="s">
        <v>782</v>
      </c>
      <c r="C656" s="292" t="s">
        <v>7160</v>
      </c>
      <c r="D656" s="424" t="s">
        <v>760</v>
      </c>
      <c r="E656" s="555">
        <f t="shared" si="24"/>
        <v>22</v>
      </c>
      <c r="F656" s="555">
        <f t="shared" si="21"/>
        <v>22</v>
      </c>
      <c r="G656" s="626" t="s">
        <v>3958</v>
      </c>
    </row>
    <row r="657" spans="1:7" ht="15.75" customHeight="1">
      <c r="A657" s="292" t="s">
        <v>6597</v>
      </c>
      <c r="B657" s="292" t="s">
        <v>782</v>
      </c>
      <c r="C657" s="292" t="s">
        <v>7161</v>
      </c>
      <c r="D657" s="424" t="s">
        <v>760</v>
      </c>
      <c r="E657" s="555">
        <f>(0.25*66/3)+(0.1*66/3)</f>
        <v>7.7</v>
      </c>
      <c r="F657" s="555">
        <f t="shared" si="21"/>
        <v>7.7</v>
      </c>
      <c r="G657" s="626" t="s">
        <v>3958</v>
      </c>
    </row>
    <row r="658" spans="1:7" ht="15.75" customHeight="1">
      <c r="A658" s="292" t="s">
        <v>6597</v>
      </c>
      <c r="B658" s="292" t="s">
        <v>782</v>
      </c>
      <c r="C658" s="292" t="s">
        <v>7162</v>
      </c>
      <c r="D658" s="424" t="s">
        <v>760</v>
      </c>
      <c r="E658" s="555">
        <f t="shared" ref="E658:E659" si="25">66/3</f>
        <v>22</v>
      </c>
      <c r="F658" s="555">
        <f t="shared" si="21"/>
        <v>22</v>
      </c>
      <c r="G658" s="626" t="s">
        <v>3958</v>
      </c>
    </row>
    <row r="659" spans="1:7" ht="15.75" customHeight="1">
      <c r="A659" s="292" t="s">
        <v>6597</v>
      </c>
      <c r="B659" s="292" t="s">
        <v>782</v>
      </c>
      <c r="C659" s="292" t="s">
        <v>7163</v>
      </c>
      <c r="D659" s="424" t="s">
        <v>760</v>
      </c>
      <c r="E659" s="555">
        <f t="shared" si="25"/>
        <v>22</v>
      </c>
      <c r="F659" s="555">
        <f t="shared" si="21"/>
        <v>22</v>
      </c>
      <c r="G659" s="626" t="s">
        <v>3958</v>
      </c>
    </row>
    <row r="660" spans="1:7" ht="15.75" customHeight="1">
      <c r="A660" s="292" t="s">
        <v>6597</v>
      </c>
      <c r="B660" s="292" t="s">
        <v>782</v>
      </c>
      <c r="C660" s="292" t="s">
        <v>7164</v>
      </c>
      <c r="D660" s="424" t="s">
        <v>760</v>
      </c>
      <c r="E660" s="555">
        <f>(0.25*66/3)+(0.1*66/3)</f>
        <v>7.7</v>
      </c>
      <c r="F660" s="555">
        <f t="shared" si="21"/>
        <v>7.7</v>
      </c>
      <c r="G660" s="626" t="s">
        <v>3958</v>
      </c>
    </row>
    <row r="661" spans="1:7" ht="15.75" customHeight="1">
      <c r="A661" s="292" t="s">
        <v>6597</v>
      </c>
      <c r="B661" s="292" t="s">
        <v>782</v>
      </c>
      <c r="C661" s="292" t="s">
        <v>6889</v>
      </c>
      <c r="D661" s="424" t="s">
        <v>7165</v>
      </c>
      <c r="E661" s="293">
        <v>12</v>
      </c>
      <c r="F661" s="555">
        <v>12</v>
      </c>
      <c r="G661" s="626" t="s">
        <v>3958</v>
      </c>
    </row>
    <row r="662" spans="1:7" ht="15.75" customHeight="1">
      <c r="A662" s="292" t="s">
        <v>6597</v>
      </c>
      <c r="B662" s="292" t="s">
        <v>782</v>
      </c>
      <c r="C662" s="292" t="s">
        <v>7166</v>
      </c>
      <c r="D662" s="424" t="s">
        <v>7165</v>
      </c>
      <c r="E662" s="293">
        <v>24</v>
      </c>
      <c r="F662" s="555">
        <v>24</v>
      </c>
      <c r="G662" s="626" t="s">
        <v>3958</v>
      </c>
    </row>
    <row r="663" spans="1:7" ht="15.75" customHeight="1">
      <c r="A663" s="292" t="s">
        <v>3987</v>
      </c>
      <c r="B663" s="292" t="s">
        <v>782</v>
      </c>
      <c r="C663" s="292" t="s">
        <v>7167</v>
      </c>
      <c r="D663" s="424" t="s">
        <v>1016</v>
      </c>
      <c r="E663" s="293">
        <v>66</v>
      </c>
      <c r="F663" s="555">
        <v>66.3</v>
      </c>
      <c r="G663" s="626" t="s">
        <v>3987</v>
      </c>
    </row>
    <row r="664" spans="1:7" ht="15.75" customHeight="1">
      <c r="A664" s="292" t="s">
        <v>3987</v>
      </c>
      <c r="B664" s="292" t="s">
        <v>782</v>
      </c>
      <c r="C664" s="292" t="s">
        <v>2185</v>
      </c>
      <c r="D664" s="424" t="s">
        <v>1016</v>
      </c>
      <c r="E664" s="293">
        <v>66</v>
      </c>
      <c r="F664" s="555">
        <v>66.3</v>
      </c>
      <c r="G664" s="626" t="s">
        <v>3987</v>
      </c>
    </row>
    <row r="665" spans="1:7" ht="15.75" customHeight="1">
      <c r="A665" s="292" t="s">
        <v>3987</v>
      </c>
      <c r="B665" s="292" t="s">
        <v>782</v>
      </c>
      <c r="C665" s="292" t="s">
        <v>7168</v>
      </c>
      <c r="D665" s="424" t="s">
        <v>1016</v>
      </c>
      <c r="E665" s="293">
        <v>23.2</v>
      </c>
      <c r="F665" s="555">
        <v>23</v>
      </c>
      <c r="G665" s="626" t="s">
        <v>3987</v>
      </c>
    </row>
    <row r="666" spans="1:7" ht="15.75" customHeight="1">
      <c r="A666" s="292" t="s">
        <v>3987</v>
      </c>
      <c r="B666" s="292" t="s">
        <v>782</v>
      </c>
      <c r="C666" s="292" t="s">
        <v>7169</v>
      </c>
      <c r="D666" s="424" t="s">
        <v>1016</v>
      </c>
      <c r="E666" s="293">
        <v>3</v>
      </c>
      <c r="F666" s="555">
        <v>3</v>
      </c>
      <c r="G666" s="626" t="s">
        <v>3987</v>
      </c>
    </row>
    <row r="667" spans="1:7" ht="15.75" customHeight="1">
      <c r="A667" s="292" t="s">
        <v>3987</v>
      </c>
      <c r="B667" s="292" t="s">
        <v>782</v>
      </c>
      <c r="C667" s="292" t="s">
        <v>7170</v>
      </c>
      <c r="D667" s="424" t="s">
        <v>1016</v>
      </c>
      <c r="E667" s="293">
        <v>12</v>
      </c>
      <c r="F667" s="555">
        <v>12</v>
      </c>
      <c r="G667" s="626" t="s">
        <v>3987</v>
      </c>
    </row>
    <row r="668" spans="1:7" ht="15.75" customHeight="1">
      <c r="A668" s="292" t="s">
        <v>4064</v>
      </c>
      <c r="B668" s="292" t="s">
        <v>782</v>
      </c>
      <c r="C668" s="292" t="s">
        <v>7171</v>
      </c>
      <c r="D668" s="424" t="s">
        <v>1147</v>
      </c>
      <c r="E668" s="424">
        <f>63/3</f>
        <v>21</v>
      </c>
      <c r="F668" s="555">
        <v>21</v>
      </c>
      <c r="G668" s="299" t="s">
        <v>4064</v>
      </c>
    </row>
    <row r="669" spans="1:7" ht="15.75" customHeight="1">
      <c r="A669" s="292" t="s">
        <v>4064</v>
      </c>
      <c r="B669" s="292" t="s">
        <v>1714</v>
      </c>
      <c r="C669" s="292" t="s">
        <v>7172</v>
      </c>
      <c r="D669" s="293" t="s">
        <v>1147</v>
      </c>
      <c r="E669" s="293">
        <f>63/3*0.25</f>
        <v>5.25</v>
      </c>
      <c r="F669" s="555">
        <f t="shared" ref="F669:F670" si="26">E669</f>
        <v>5.25</v>
      </c>
      <c r="G669" s="299" t="s">
        <v>4064</v>
      </c>
    </row>
    <row r="670" spans="1:7" ht="15.75" customHeight="1">
      <c r="A670" s="292" t="s">
        <v>4064</v>
      </c>
      <c r="B670" s="292" t="s">
        <v>1715</v>
      </c>
      <c r="C670" s="292" t="s">
        <v>7173</v>
      </c>
      <c r="D670" s="424" t="s">
        <v>1147</v>
      </c>
      <c r="E670" s="424">
        <f>63/3*0.1</f>
        <v>2.1</v>
      </c>
      <c r="F670" s="555">
        <f t="shared" si="26"/>
        <v>2.1</v>
      </c>
      <c r="G670" s="299" t="s">
        <v>4064</v>
      </c>
    </row>
    <row r="671" spans="1:7" ht="15.75" customHeight="1">
      <c r="A671" s="292" t="s">
        <v>4064</v>
      </c>
      <c r="B671" s="292" t="s">
        <v>7174</v>
      </c>
      <c r="C671" s="292" t="s">
        <v>7175</v>
      </c>
      <c r="D671" s="424" t="s">
        <v>1147</v>
      </c>
      <c r="E671" s="293">
        <f>155/3</f>
        <v>51.666666666666664</v>
      </c>
      <c r="F671" s="555">
        <v>52</v>
      </c>
      <c r="G671" s="299" t="s">
        <v>4064</v>
      </c>
    </row>
    <row r="672" spans="1:7" ht="15.75" customHeight="1">
      <c r="A672" s="292" t="s">
        <v>4064</v>
      </c>
      <c r="B672" s="292" t="s">
        <v>7176</v>
      </c>
      <c r="C672" s="292" t="s">
        <v>7177</v>
      </c>
      <c r="D672" s="424" t="s">
        <v>1147</v>
      </c>
      <c r="E672" s="293">
        <f>155/3*0.25</f>
        <v>12.916666666666666</v>
      </c>
      <c r="F672" s="555">
        <f t="shared" ref="F672:F673" si="27">E672</f>
        <v>12.916666666666666</v>
      </c>
      <c r="G672" s="299" t="s">
        <v>4064</v>
      </c>
    </row>
    <row r="673" spans="1:7" ht="15.75" customHeight="1">
      <c r="A673" s="292" t="s">
        <v>4064</v>
      </c>
      <c r="B673" s="292" t="s">
        <v>7178</v>
      </c>
      <c r="C673" s="292" t="s">
        <v>7179</v>
      </c>
      <c r="D673" s="424" t="s">
        <v>1147</v>
      </c>
      <c r="E673" s="293">
        <f>155/3*0.1</f>
        <v>5.166666666666667</v>
      </c>
      <c r="F673" s="555">
        <f t="shared" si="27"/>
        <v>5.166666666666667</v>
      </c>
      <c r="G673" s="299" t="s">
        <v>4064</v>
      </c>
    </row>
    <row r="674" spans="1:7" ht="15.75" customHeight="1">
      <c r="A674" s="292" t="s">
        <v>4064</v>
      </c>
      <c r="B674" s="292" t="s">
        <v>7180</v>
      </c>
      <c r="C674" s="292" t="s">
        <v>7181</v>
      </c>
      <c r="D674" s="424" t="s">
        <v>1147</v>
      </c>
      <c r="E674" s="293">
        <f>45/3</f>
        <v>15</v>
      </c>
      <c r="F674" s="555">
        <v>15</v>
      </c>
      <c r="G674" s="299" t="s">
        <v>4064</v>
      </c>
    </row>
    <row r="675" spans="1:7" ht="15.75" customHeight="1">
      <c r="A675" s="292" t="s">
        <v>4064</v>
      </c>
      <c r="B675" s="292" t="s">
        <v>7182</v>
      </c>
      <c r="C675" s="292" t="s">
        <v>7183</v>
      </c>
      <c r="D675" s="424" t="s">
        <v>1147</v>
      </c>
      <c r="E675" s="293">
        <f>45/3*0.25</f>
        <v>3.75</v>
      </c>
      <c r="F675" s="555">
        <f t="shared" ref="F675:F676" si="28">E675</f>
        <v>3.75</v>
      </c>
      <c r="G675" s="299" t="s">
        <v>4064</v>
      </c>
    </row>
    <row r="676" spans="1:7" ht="15.75" customHeight="1">
      <c r="A676" s="292" t="s">
        <v>4064</v>
      </c>
      <c r="B676" s="292" t="s">
        <v>7184</v>
      </c>
      <c r="C676" s="292" t="s">
        <v>7185</v>
      </c>
      <c r="D676" s="424" t="s">
        <v>1147</v>
      </c>
      <c r="E676" s="293">
        <f>45/3*0.1</f>
        <v>1.5</v>
      </c>
      <c r="F676" s="555">
        <f t="shared" si="28"/>
        <v>1.5</v>
      </c>
      <c r="G676" s="299" t="s">
        <v>4064</v>
      </c>
    </row>
    <row r="677" spans="1:7" ht="15.75" customHeight="1">
      <c r="A677" s="292" t="s">
        <v>4064</v>
      </c>
      <c r="B677" s="292" t="s">
        <v>7186</v>
      </c>
      <c r="C677" s="292" t="s">
        <v>7187</v>
      </c>
      <c r="D677" s="424" t="s">
        <v>2354</v>
      </c>
      <c r="E677" s="293">
        <f>75/3</f>
        <v>25</v>
      </c>
      <c r="F677" s="555">
        <f>E677*0.5</f>
        <v>12.5</v>
      </c>
      <c r="G677" s="299" t="s">
        <v>4064</v>
      </c>
    </row>
    <row r="678" spans="1:7" ht="15.75" customHeight="1">
      <c r="A678" s="292" t="s">
        <v>4064</v>
      </c>
      <c r="B678" s="292" t="s">
        <v>7188</v>
      </c>
      <c r="C678" s="292" t="s">
        <v>7189</v>
      </c>
      <c r="D678" s="424" t="s">
        <v>2354</v>
      </c>
      <c r="E678" s="293">
        <f>0.5*75/3*0.25</f>
        <v>3.125</v>
      </c>
      <c r="F678" s="555">
        <f t="shared" ref="F678:F679" si="29">E678</f>
        <v>3.125</v>
      </c>
      <c r="G678" s="299" t="s">
        <v>4064</v>
      </c>
    </row>
    <row r="679" spans="1:7" ht="15.75" customHeight="1">
      <c r="A679" s="292" t="s">
        <v>4064</v>
      </c>
      <c r="B679" s="292" t="s">
        <v>7190</v>
      </c>
      <c r="C679" s="292" t="s">
        <v>7191</v>
      </c>
      <c r="D679" s="424" t="s">
        <v>2354</v>
      </c>
      <c r="E679" s="293">
        <f>0.5*75/3*0.1</f>
        <v>1.25</v>
      </c>
      <c r="F679" s="555">
        <f t="shared" si="29"/>
        <v>1.25</v>
      </c>
      <c r="G679" s="299" t="s">
        <v>4064</v>
      </c>
    </row>
    <row r="680" spans="1:7" ht="15.75" customHeight="1">
      <c r="A680" s="292" t="s">
        <v>4064</v>
      </c>
      <c r="B680" s="292" t="s">
        <v>7192</v>
      </c>
      <c r="C680" s="292" t="s">
        <v>7193</v>
      </c>
      <c r="D680" s="424" t="s">
        <v>2354</v>
      </c>
      <c r="E680" s="293">
        <f>63/3</f>
        <v>21</v>
      </c>
      <c r="F680" s="555">
        <f>E680*0.5</f>
        <v>10.5</v>
      </c>
      <c r="G680" s="299" t="s">
        <v>4064</v>
      </c>
    </row>
    <row r="681" spans="1:7" ht="15.75" customHeight="1">
      <c r="A681" s="292" t="s">
        <v>4064</v>
      </c>
      <c r="B681" s="292" t="s">
        <v>7194</v>
      </c>
      <c r="C681" s="292" t="s">
        <v>7195</v>
      </c>
      <c r="D681" s="424" t="s">
        <v>2354</v>
      </c>
      <c r="E681" s="293">
        <f>0.5*63/3*0.25</f>
        <v>2.625</v>
      </c>
      <c r="F681" s="555">
        <f t="shared" ref="F681:F682" si="30">E681</f>
        <v>2.625</v>
      </c>
      <c r="G681" s="299" t="s">
        <v>4064</v>
      </c>
    </row>
    <row r="682" spans="1:7" ht="15.75" customHeight="1">
      <c r="A682" s="292" t="s">
        <v>4064</v>
      </c>
      <c r="B682" s="292" t="s">
        <v>7196</v>
      </c>
      <c r="C682" s="292" t="s">
        <v>7197</v>
      </c>
      <c r="D682" s="424" t="s">
        <v>2354</v>
      </c>
      <c r="E682" s="293">
        <f>0.5*63/3*0.1</f>
        <v>1.05</v>
      </c>
      <c r="F682" s="555">
        <f t="shared" si="30"/>
        <v>1.05</v>
      </c>
      <c r="G682" s="299" t="s">
        <v>4064</v>
      </c>
    </row>
    <row r="683" spans="1:7" ht="15.75" customHeight="1">
      <c r="A683" s="292" t="s">
        <v>6606</v>
      </c>
      <c r="B683" s="292" t="s">
        <v>782</v>
      </c>
      <c r="C683" s="292" t="s">
        <v>7198</v>
      </c>
      <c r="D683" s="424" t="s">
        <v>1147</v>
      </c>
      <c r="E683" s="424">
        <v>30</v>
      </c>
      <c r="F683" s="555">
        <v>10</v>
      </c>
      <c r="G683" s="626" t="s">
        <v>4004</v>
      </c>
    </row>
    <row r="684" spans="1:7" ht="15.75" customHeight="1">
      <c r="A684" s="292" t="s">
        <v>6606</v>
      </c>
      <c r="B684" s="292" t="s">
        <v>782</v>
      </c>
      <c r="C684" s="292" t="s">
        <v>7199</v>
      </c>
      <c r="D684" s="424" t="s">
        <v>1147</v>
      </c>
      <c r="E684" s="424">
        <v>30</v>
      </c>
      <c r="F684" s="555">
        <v>10</v>
      </c>
      <c r="G684" s="626" t="s">
        <v>4004</v>
      </c>
    </row>
    <row r="685" spans="1:7" ht="15.75" customHeight="1">
      <c r="A685" s="292" t="s">
        <v>6606</v>
      </c>
      <c r="B685" s="292" t="s">
        <v>782</v>
      </c>
      <c r="C685" s="292" t="s">
        <v>7200</v>
      </c>
      <c r="D685" s="424" t="s">
        <v>1147</v>
      </c>
      <c r="E685" s="424">
        <v>82</v>
      </c>
      <c r="F685" s="555">
        <v>27</v>
      </c>
      <c r="G685" s="626" t="s">
        <v>4004</v>
      </c>
    </row>
    <row r="686" spans="1:7" ht="15.75" customHeight="1">
      <c r="A686" s="292" t="s">
        <v>6606</v>
      </c>
      <c r="B686" s="292" t="s">
        <v>782</v>
      </c>
      <c r="C686" s="292" t="s">
        <v>7201</v>
      </c>
      <c r="D686" s="424" t="s">
        <v>1147</v>
      </c>
      <c r="E686" s="424">
        <v>82</v>
      </c>
      <c r="F686" s="555">
        <v>27</v>
      </c>
      <c r="G686" s="626" t="s">
        <v>4004</v>
      </c>
    </row>
    <row r="687" spans="1:7" ht="15.75" customHeight="1">
      <c r="A687" s="292" t="s">
        <v>6606</v>
      </c>
      <c r="B687" s="292" t="s">
        <v>782</v>
      </c>
      <c r="C687" s="292" t="s">
        <v>7202</v>
      </c>
      <c r="D687" s="424" t="s">
        <v>1147</v>
      </c>
      <c r="E687" s="424">
        <v>7.5</v>
      </c>
      <c r="F687" s="555">
        <v>2.5</v>
      </c>
      <c r="G687" s="626" t="s">
        <v>4004</v>
      </c>
    </row>
    <row r="688" spans="1:7" ht="15.75" customHeight="1">
      <c r="A688" s="292" t="s">
        <v>6606</v>
      </c>
      <c r="B688" s="292" t="s">
        <v>782</v>
      </c>
      <c r="C688" s="292" t="s">
        <v>7203</v>
      </c>
      <c r="D688" s="424" t="s">
        <v>1147</v>
      </c>
      <c r="E688" s="424">
        <v>8</v>
      </c>
      <c r="F688" s="555">
        <v>2.5</v>
      </c>
      <c r="G688" s="626" t="s">
        <v>4004</v>
      </c>
    </row>
    <row r="689" spans="1:7" ht="15.75" customHeight="1">
      <c r="A689" s="292" t="s">
        <v>6606</v>
      </c>
      <c r="B689" s="292" t="s">
        <v>782</v>
      </c>
      <c r="C689" s="292" t="s">
        <v>7204</v>
      </c>
      <c r="D689" s="424" t="s">
        <v>1147</v>
      </c>
      <c r="E689" s="424">
        <v>20</v>
      </c>
      <c r="F689" s="555">
        <v>6</v>
      </c>
      <c r="G689" s="626" t="s">
        <v>4004</v>
      </c>
    </row>
    <row r="690" spans="1:7" ht="15.75" customHeight="1">
      <c r="A690" s="292" t="s">
        <v>6606</v>
      </c>
      <c r="B690" s="292" t="s">
        <v>782</v>
      </c>
      <c r="C690" s="292" t="s">
        <v>7205</v>
      </c>
      <c r="D690" s="424" t="s">
        <v>1147</v>
      </c>
      <c r="E690" s="424">
        <v>20</v>
      </c>
      <c r="F690" s="555">
        <v>6</v>
      </c>
      <c r="G690" s="626" t="s">
        <v>4004</v>
      </c>
    </row>
    <row r="691" spans="1:7" ht="15.75" customHeight="1">
      <c r="A691" s="292" t="s">
        <v>6606</v>
      </c>
      <c r="B691" s="292" t="s">
        <v>782</v>
      </c>
      <c r="C691" s="292" t="s">
        <v>7206</v>
      </c>
      <c r="D691" s="424" t="s">
        <v>1147</v>
      </c>
      <c r="E691" s="424">
        <v>16</v>
      </c>
      <c r="F691" s="555">
        <v>15</v>
      </c>
      <c r="G691" s="626" t="s">
        <v>4004</v>
      </c>
    </row>
    <row r="692" spans="1:7" ht="15.75" customHeight="1">
      <c r="A692" s="292" t="s">
        <v>6606</v>
      </c>
      <c r="B692" s="292" t="s">
        <v>782</v>
      </c>
      <c r="C692" s="292" t="s">
        <v>7207</v>
      </c>
      <c r="D692" s="293" t="s">
        <v>1147</v>
      </c>
      <c r="E692" s="293">
        <v>8</v>
      </c>
      <c r="F692" s="555">
        <v>8</v>
      </c>
      <c r="G692" s="626" t="s">
        <v>4004</v>
      </c>
    </row>
    <row r="693" spans="1:7" ht="15.75" customHeight="1">
      <c r="A693" s="292" t="s">
        <v>4007</v>
      </c>
      <c r="B693" s="292" t="s">
        <v>782</v>
      </c>
      <c r="C693" s="292" t="s">
        <v>7208</v>
      </c>
      <c r="D693" s="293" t="s">
        <v>1016</v>
      </c>
      <c r="E693" s="293">
        <f t="shared" ref="E693:E695" si="31">45/3</f>
        <v>15</v>
      </c>
      <c r="F693" s="293">
        <f t="shared" ref="F693:F713" si="32">ROUND(E693,0)</f>
        <v>15</v>
      </c>
      <c r="G693" s="626" t="s">
        <v>4007</v>
      </c>
    </row>
    <row r="694" spans="1:7" ht="15.75" customHeight="1">
      <c r="A694" s="292" t="s">
        <v>4007</v>
      </c>
      <c r="B694" s="292" t="s">
        <v>782</v>
      </c>
      <c r="C694" s="292" t="s">
        <v>7209</v>
      </c>
      <c r="D694" s="293" t="s">
        <v>1016</v>
      </c>
      <c r="E694" s="293">
        <f t="shared" si="31"/>
        <v>15</v>
      </c>
      <c r="F694" s="293">
        <f t="shared" si="32"/>
        <v>15</v>
      </c>
      <c r="G694" s="626" t="s">
        <v>4007</v>
      </c>
    </row>
    <row r="695" spans="1:7" ht="15.75" customHeight="1">
      <c r="A695" s="292" t="s">
        <v>4007</v>
      </c>
      <c r="B695" s="292" t="s">
        <v>782</v>
      </c>
      <c r="C695" s="292" t="s">
        <v>7210</v>
      </c>
      <c r="D695" s="293" t="s">
        <v>1016</v>
      </c>
      <c r="E695" s="293">
        <f t="shared" si="31"/>
        <v>15</v>
      </c>
      <c r="F695" s="293">
        <f t="shared" si="32"/>
        <v>15</v>
      </c>
      <c r="G695" s="626" t="s">
        <v>4007</v>
      </c>
    </row>
    <row r="696" spans="1:7" ht="15.75" customHeight="1">
      <c r="A696" s="292" t="s">
        <v>4007</v>
      </c>
      <c r="B696" s="292" t="s">
        <v>782</v>
      </c>
      <c r="C696" s="292" t="s">
        <v>7211</v>
      </c>
      <c r="D696" s="293" t="s">
        <v>1016</v>
      </c>
      <c r="E696" s="293">
        <f t="shared" ref="E696:E697" si="33">49/3</f>
        <v>16.333333333333332</v>
      </c>
      <c r="F696" s="293">
        <f t="shared" si="32"/>
        <v>16</v>
      </c>
      <c r="G696" s="626" t="s">
        <v>4007</v>
      </c>
    </row>
    <row r="697" spans="1:7" ht="15.75" customHeight="1">
      <c r="A697" s="292" t="s">
        <v>4007</v>
      </c>
      <c r="B697" s="292" t="s">
        <v>782</v>
      </c>
      <c r="C697" s="292" t="s">
        <v>7212</v>
      </c>
      <c r="D697" s="293" t="s">
        <v>1016</v>
      </c>
      <c r="E697" s="293">
        <f t="shared" si="33"/>
        <v>16.333333333333332</v>
      </c>
      <c r="F697" s="293">
        <f t="shared" si="32"/>
        <v>16</v>
      </c>
      <c r="G697" s="626" t="s">
        <v>4007</v>
      </c>
    </row>
    <row r="698" spans="1:7" ht="15.75" customHeight="1">
      <c r="A698" s="292" t="s">
        <v>4007</v>
      </c>
      <c r="B698" s="292" t="s">
        <v>782</v>
      </c>
      <c r="C698" s="292" t="s">
        <v>7213</v>
      </c>
      <c r="D698" s="293" t="s">
        <v>1016</v>
      </c>
      <c r="E698" s="293">
        <f t="shared" ref="E698:E699" si="34">45/3</f>
        <v>15</v>
      </c>
      <c r="F698" s="293">
        <f t="shared" si="32"/>
        <v>15</v>
      </c>
      <c r="G698" s="626" t="s">
        <v>4007</v>
      </c>
    </row>
    <row r="699" spans="1:7" ht="15.75" customHeight="1">
      <c r="A699" s="292" t="s">
        <v>4007</v>
      </c>
      <c r="B699" s="292" t="s">
        <v>782</v>
      </c>
      <c r="C699" s="292" t="s">
        <v>7214</v>
      </c>
      <c r="D699" s="293" t="s">
        <v>1016</v>
      </c>
      <c r="E699" s="293">
        <f t="shared" si="34"/>
        <v>15</v>
      </c>
      <c r="F699" s="293">
        <f t="shared" si="32"/>
        <v>15</v>
      </c>
      <c r="G699" s="626" t="s">
        <v>4007</v>
      </c>
    </row>
    <row r="700" spans="1:7" ht="15.75" customHeight="1">
      <c r="A700" s="292" t="s">
        <v>4007</v>
      </c>
      <c r="B700" s="292" t="s">
        <v>782</v>
      </c>
      <c r="C700" s="292" t="s">
        <v>7215</v>
      </c>
      <c r="D700" s="293" t="s">
        <v>1016</v>
      </c>
      <c r="E700" s="293">
        <f>0.25*45/3</f>
        <v>3.75</v>
      </c>
      <c r="F700" s="293">
        <f t="shared" si="32"/>
        <v>4</v>
      </c>
      <c r="G700" s="626" t="s">
        <v>4007</v>
      </c>
    </row>
    <row r="701" spans="1:7" ht="15.75" customHeight="1">
      <c r="A701" s="292" t="s">
        <v>4007</v>
      </c>
      <c r="B701" s="292" t="s">
        <v>782</v>
      </c>
      <c r="C701" s="292" t="s">
        <v>7216</v>
      </c>
      <c r="D701" s="293" t="s">
        <v>1016</v>
      </c>
      <c r="E701" s="293">
        <f>0.25*49/3</f>
        <v>4.083333333333333</v>
      </c>
      <c r="F701" s="293">
        <f t="shared" si="32"/>
        <v>4</v>
      </c>
      <c r="G701" s="626" t="s">
        <v>4007</v>
      </c>
    </row>
    <row r="702" spans="1:7" ht="15.75" customHeight="1">
      <c r="A702" s="292" t="s">
        <v>4007</v>
      </c>
      <c r="B702" s="292" t="s">
        <v>782</v>
      </c>
      <c r="C702" s="292" t="s">
        <v>7217</v>
      </c>
      <c r="D702" s="293" t="s">
        <v>1016</v>
      </c>
      <c r="E702" s="293">
        <f>0.25*45/3</f>
        <v>3.75</v>
      </c>
      <c r="F702" s="293">
        <f t="shared" si="32"/>
        <v>4</v>
      </c>
      <c r="G702" s="626" t="s">
        <v>4007</v>
      </c>
    </row>
    <row r="703" spans="1:7" ht="15.75" customHeight="1">
      <c r="A703" s="292" t="s">
        <v>4007</v>
      </c>
      <c r="B703" s="292" t="s">
        <v>782</v>
      </c>
      <c r="C703" s="292" t="s">
        <v>7218</v>
      </c>
      <c r="D703" s="293" t="s">
        <v>1016</v>
      </c>
      <c r="E703" s="293">
        <f>0.1*45/3</f>
        <v>1.5</v>
      </c>
      <c r="F703" s="293">
        <f t="shared" si="32"/>
        <v>2</v>
      </c>
      <c r="G703" s="626" t="s">
        <v>4007</v>
      </c>
    </row>
    <row r="704" spans="1:7" ht="15.75" customHeight="1">
      <c r="A704" s="292" t="s">
        <v>4007</v>
      </c>
      <c r="B704" s="292" t="s">
        <v>782</v>
      </c>
      <c r="C704" s="292" t="s">
        <v>7219</v>
      </c>
      <c r="D704" s="293" t="s">
        <v>1016</v>
      </c>
      <c r="E704" s="293">
        <f>0.1*49/3</f>
        <v>1.6333333333333335</v>
      </c>
      <c r="F704" s="293">
        <f t="shared" si="32"/>
        <v>2</v>
      </c>
      <c r="G704" s="626" t="s">
        <v>4007</v>
      </c>
    </row>
    <row r="705" spans="1:7" ht="15.75" customHeight="1">
      <c r="A705" s="292" t="s">
        <v>4007</v>
      </c>
      <c r="B705" s="292" t="s">
        <v>782</v>
      </c>
      <c r="C705" s="292" t="s">
        <v>7220</v>
      </c>
      <c r="D705" s="293" t="s">
        <v>1016</v>
      </c>
      <c r="E705" s="293">
        <f>0.1*45/3</f>
        <v>1.5</v>
      </c>
      <c r="F705" s="293">
        <f t="shared" si="32"/>
        <v>2</v>
      </c>
      <c r="G705" s="626" t="s">
        <v>4007</v>
      </c>
    </row>
    <row r="706" spans="1:7" ht="15.75" customHeight="1">
      <c r="A706" s="292" t="s">
        <v>4007</v>
      </c>
      <c r="B706" s="292" t="s">
        <v>782</v>
      </c>
      <c r="C706" s="292" t="s">
        <v>7221</v>
      </c>
      <c r="D706" s="293" t="s">
        <v>7222</v>
      </c>
      <c r="E706" s="293">
        <f>0.5*38/3</f>
        <v>6.333333333333333</v>
      </c>
      <c r="F706" s="293">
        <f t="shared" si="32"/>
        <v>6</v>
      </c>
      <c r="G706" s="626" t="s">
        <v>4007</v>
      </c>
    </row>
    <row r="707" spans="1:7" ht="15.75" customHeight="1">
      <c r="A707" s="292" t="s">
        <v>4007</v>
      </c>
      <c r="B707" s="292" t="s">
        <v>782</v>
      </c>
      <c r="C707" s="292" t="s">
        <v>7223</v>
      </c>
      <c r="D707" s="293" t="s">
        <v>7222</v>
      </c>
      <c r="E707" s="293">
        <f>0.5*42/3</f>
        <v>7</v>
      </c>
      <c r="F707" s="293">
        <f t="shared" si="32"/>
        <v>7</v>
      </c>
      <c r="G707" s="626" t="s">
        <v>4007</v>
      </c>
    </row>
    <row r="708" spans="1:7" ht="15.75" customHeight="1">
      <c r="A708" s="292" t="s">
        <v>4007</v>
      </c>
      <c r="B708" s="292" t="s">
        <v>782</v>
      </c>
      <c r="C708" s="292" t="s">
        <v>7224</v>
      </c>
      <c r="D708" s="293" t="s">
        <v>7222</v>
      </c>
      <c r="E708" s="293">
        <f t="shared" ref="E708:E709" si="35">0.5*0.25*42/3</f>
        <v>1.75</v>
      </c>
      <c r="F708" s="293">
        <f t="shared" si="32"/>
        <v>2</v>
      </c>
      <c r="G708" s="626" t="s">
        <v>4007</v>
      </c>
    </row>
    <row r="709" spans="1:7" ht="15.75" customHeight="1">
      <c r="A709" s="292" t="s">
        <v>4007</v>
      </c>
      <c r="B709" s="292" t="s">
        <v>782</v>
      </c>
      <c r="C709" s="292" t="s">
        <v>7225</v>
      </c>
      <c r="D709" s="293" t="s">
        <v>7222</v>
      </c>
      <c r="E709" s="293">
        <f t="shared" si="35"/>
        <v>1.75</v>
      </c>
      <c r="F709" s="293">
        <f t="shared" si="32"/>
        <v>2</v>
      </c>
      <c r="G709" s="626" t="s">
        <v>4007</v>
      </c>
    </row>
    <row r="710" spans="1:7" ht="15.75" customHeight="1">
      <c r="A710" s="292" t="s">
        <v>4007</v>
      </c>
      <c r="B710" s="292" t="s">
        <v>782</v>
      </c>
      <c r="C710" s="292" t="s">
        <v>7226</v>
      </c>
      <c r="D710" s="293" t="s">
        <v>7222</v>
      </c>
      <c r="E710" s="293">
        <f t="shared" ref="E710:E711" si="36">0.5*0.1*42/3</f>
        <v>0.70000000000000007</v>
      </c>
      <c r="F710" s="293">
        <f t="shared" si="32"/>
        <v>1</v>
      </c>
      <c r="G710" s="626" t="s">
        <v>4007</v>
      </c>
    </row>
    <row r="711" spans="1:7" ht="15.75" customHeight="1">
      <c r="A711" s="292" t="s">
        <v>4007</v>
      </c>
      <c r="B711" s="292" t="s">
        <v>782</v>
      </c>
      <c r="C711" s="292" t="s">
        <v>7227</v>
      </c>
      <c r="D711" s="293" t="s">
        <v>7222</v>
      </c>
      <c r="E711" s="293">
        <f t="shared" si="36"/>
        <v>0.70000000000000007</v>
      </c>
      <c r="F711" s="293">
        <f t="shared" si="32"/>
        <v>1</v>
      </c>
      <c r="G711" s="626" t="s">
        <v>4007</v>
      </c>
    </row>
    <row r="712" spans="1:7" ht="15.75" customHeight="1">
      <c r="A712" s="292" t="s">
        <v>4007</v>
      </c>
      <c r="B712" s="292" t="s">
        <v>782</v>
      </c>
      <c r="C712" s="292" t="s">
        <v>7228</v>
      </c>
      <c r="D712" s="293" t="s">
        <v>1016</v>
      </c>
      <c r="E712" s="293">
        <f>34/3*2</f>
        <v>22.666666666666668</v>
      </c>
      <c r="F712" s="293">
        <f t="shared" si="32"/>
        <v>23</v>
      </c>
      <c r="G712" s="626" t="s">
        <v>4007</v>
      </c>
    </row>
    <row r="713" spans="1:7" ht="15.75" customHeight="1">
      <c r="A713" s="292" t="s">
        <v>4007</v>
      </c>
      <c r="B713" s="292" t="s">
        <v>782</v>
      </c>
      <c r="C713" s="292" t="s">
        <v>7229</v>
      </c>
      <c r="D713" s="293" t="s">
        <v>1016</v>
      </c>
      <c r="E713" s="293">
        <f>2/3*3</f>
        <v>2</v>
      </c>
      <c r="F713" s="293">
        <f t="shared" si="32"/>
        <v>2</v>
      </c>
      <c r="G713" s="626" t="s">
        <v>4007</v>
      </c>
    </row>
    <row r="714" spans="1:7" ht="15.75" customHeight="1">
      <c r="A714" s="292" t="s">
        <v>6626</v>
      </c>
      <c r="B714" s="292" t="s">
        <v>782</v>
      </c>
      <c r="C714" s="292" t="s">
        <v>7230</v>
      </c>
      <c r="D714" s="424" t="s">
        <v>1147</v>
      </c>
      <c r="E714" s="424">
        <v>6</v>
      </c>
      <c r="F714" s="555">
        <v>12</v>
      </c>
      <c r="G714" s="626" t="s">
        <v>4014</v>
      </c>
    </row>
    <row r="715" spans="1:7" ht="15.75" customHeight="1">
      <c r="A715" s="292" t="s">
        <v>6626</v>
      </c>
      <c r="B715" s="292" t="s">
        <v>782</v>
      </c>
      <c r="C715" s="292" t="s">
        <v>7231</v>
      </c>
      <c r="D715" s="424" t="s">
        <v>1147</v>
      </c>
      <c r="E715" s="293">
        <v>15</v>
      </c>
      <c r="F715" s="555">
        <v>15</v>
      </c>
      <c r="G715" s="626" t="s">
        <v>4014</v>
      </c>
    </row>
    <row r="716" spans="1:7" ht="15.75" customHeight="1">
      <c r="A716" s="292" t="s">
        <v>6626</v>
      </c>
      <c r="B716" s="292" t="s">
        <v>782</v>
      </c>
      <c r="C716" s="292" t="s">
        <v>7232</v>
      </c>
      <c r="D716" s="424" t="s">
        <v>1147</v>
      </c>
      <c r="E716" s="424">
        <v>11</v>
      </c>
      <c r="F716" s="555">
        <v>11</v>
      </c>
      <c r="G716" s="626" t="s">
        <v>4014</v>
      </c>
    </row>
    <row r="717" spans="1:7" ht="15.75" customHeight="1">
      <c r="A717" s="292" t="s">
        <v>6626</v>
      </c>
      <c r="B717" s="292" t="s">
        <v>782</v>
      </c>
      <c r="C717" s="292" t="s">
        <v>7233</v>
      </c>
      <c r="D717" s="424" t="s">
        <v>1147</v>
      </c>
      <c r="E717" s="293">
        <v>11</v>
      </c>
      <c r="F717" s="555">
        <v>11</v>
      </c>
      <c r="G717" s="626" t="s">
        <v>4014</v>
      </c>
    </row>
    <row r="718" spans="1:7" ht="15.75" customHeight="1">
      <c r="A718" s="292" t="s">
        <v>6626</v>
      </c>
      <c r="B718" s="292" t="s">
        <v>782</v>
      </c>
      <c r="C718" s="292" t="s">
        <v>7234</v>
      </c>
      <c r="D718" s="424" t="s">
        <v>1147</v>
      </c>
      <c r="E718" s="293">
        <v>18</v>
      </c>
      <c r="F718" s="555">
        <v>18</v>
      </c>
      <c r="G718" s="626" t="s">
        <v>4014</v>
      </c>
    </row>
    <row r="719" spans="1:7" ht="15.75" customHeight="1">
      <c r="A719" s="292" t="s">
        <v>6626</v>
      </c>
      <c r="B719" s="292" t="s">
        <v>782</v>
      </c>
      <c r="C719" s="292" t="s">
        <v>7235</v>
      </c>
      <c r="D719" s="424" t="s">
        <v>1147</v>
      </c>
      <c r="E719" s="293">
        <v>20</v>
      </c>
      <c r="F719" s="555">
        <v>20</v>
      </c>
      <c r="G719" s="626" t="s">
        <v>4014</v>
      </c>
    </row>
    <row r="720" spans="1:7" ht="15.75" customHeight="1">
      <c r="A720" s="292" t="s">
        <v>6626</v>
      </c>
      <c r="B720" s="292" t="s">
        <v>782</v>
      </c>
      <c r="C720" s="292" t="s">
        <v>7236</v>
      </c>
      <c r="D720" s="424" t="s">
        <v>1147</v>
      </c>
      <c r="E720" s="293">
        <v>10</v>
      </c>
      <c r="F720" s="555">
        <v>10</v>
      </c>
      <c r="G720" s="626" t="s">
        <v>4014</v>
      </c>
    </row>
    <row r="721" spans="1:7" ht="15.75" customHeight="1">
      <c r="A721" s="292" t="s">
        <v>6626</v>
      </c>
      <c r="B721" s="292" t="s">
        <v>782</v>
      </c>
      <c r="C721" s="292" t="s">
        <v>7237</v>
      </c>
      <c r="D721" s="424" t="s">
        <v>1147</v>
      </c>
      <c r="E721" s="293">
        <v>4</v>
      </c>
      <c r="F721" s="555">
        <v>4</v>
      </c>
      <c r="G721" s="626" t="s">
        <v>4014</v>
      </c>
    </row>
    <row r="722" spans="1:7" ht="15.75" customHeight="1">
      <c r="A722" s="292" t="s">
        <v>6626</v>
      </c>
      <c r="B722" s="292" t="s">
        <v>782</v>
      </c>
      <c r="C722" s="292" t="s">
        <v>7238</v>
      </c>
      <c r="D722" s="424" t="s">
        <v>1147</v>
      </c>
      <c r="E722" s="293">
        <v>1.2</v>
      </c>
      <c r="F722" s="555">
        <v>1.2</v>
      </c>
      <c r="G722" s="626" t="s">
        <v>4014</v>
      </c>
    </row>
    <row r="723" spans="1:7" ht="15.75" customHeight="1">
      <c r="A723" s="190" t="s">
        <v>6711</v>
      </c>
      <c r="B723" s="190" t="s">
        <v>782</v>
      </c>
      <c r="C723" s="190" t="s">
        <v>7239</v>
      </c>
      <c r="D723" s="260" t="s">
        <v>6987</v>
      </c>
      <c r="E723" s="191" t="s">
        <v>6735</v>
      </c>
      <c r="F723" s="437">
        <v>12</v>
      </c>
      <c r="G723" s="626" t="s">
        <v>4027</v>
      </c>
    </row>
    <row r="724" spans="1:7" ht="15.75" customHeight="1">
      <c r="A724" s="190" t="s">
        <v>6711</v>
      </c>
      <c r="B724" s="190" t="s">
        <v>782</v>
      </c>
      <c r="C724" s="190" t="s">
        <v>7240</v>
      </c>
      <c r="D724" s="260" t="s">
        <v>6987</v>
      </c>
      <c r="E724" s="191" t="s">
        <v>6735</v>
      </c>
      <c r="F724" s="437">
        <v>12</v>
      </c>
      <c r="G724" s="626" t="s">
        <v>4027</v>
      </c>
    </row>
    <row r="725" spans="1:7" ht="15.75" customHeight="1">
      <c r="A725" s="190" t="s">
        <v>7241</v>
      </c>
      <c r="B725" s="190" t="s">
        <v>782</v>
      </c>
      <c r="C725" s="190" t="s">
        <v>7242</v>
      </c>
      <c r="D725" s="260" t="s">
        <v>6987</v>
      </c>
      <c r="E725" s="190" t="s">
        <v>6735</v>
      </c>
      <c r="F725" s="437">
        <v>12</v>
      </c>
      <c r="G725" s="626" t="s">
        <v>4027</v>
      </c>
    </row>
    <row r="726" spans="1:7" ht="15.75" customHeight="1">
      <c r="A726" s="190" t="s">
        <v>7241</v>
      </c>
      <c r="B726" s="190" t="s">
        <v>782</v>
      </c>
      <c r="C726" s="190" t="s">
        <v>7243</v>
      </c>
      <c r="D726" s="260" t="s">
        <v>6987</v>
      </c>
      <c r="E726" s="190" t="s">
        <v>6738</v>
      </c>
      <c r="F726" s="437">
        <v>3</v>
      </c>
      <c r="G726" s="626" t="s">
        <v>4027</v>
      </c>
    </row>
    <row r="727" spans="1:7" ht="15.75" customHeight="1">
      <c r="A727" s="190" t="s">
        <v>7241</v>
      </c>
      <c r="B727" s="190" t="s">
        <v>782</v>
      </c>
      <c r="C727" s="190" t="s">
        <v>7244</v>
      </c>
      <c r="D727" s="260" t="s">
        <v>6987</v>
      </c>
      <c r="E727" s="190" t="s">
        <v>6740</v>
      </c>
      <c r="F727" s="437">
        <v>1.2</v>
      </c>
      <c r="G727" s="626" t="s">
        <v>4027</v>
      </c>
    </row>
    <row r="728" spans="1:7" ht="15.75" customHeight="1">
      <c r="A728" s="190" t="s">
        <v>6711</v>
      </c>
      <c r="B728" s="190" t="s">
        <v>782</v>
      </c>
      <c r="C728" s="190" t="s">
        <v>7245</v>
      </c>
      <c r="D728" s="260" t="s">
        <v>6987</v>
      </c>
      <c r="E728" s="191" t="s">
        <v>6748</v>
      </c>
      <c r="F728" s="437">
        <v>22</v>
      </c>
      <c r="G728" s="626" t="s">
        <v>4027</v>
      </c>
    </row>
    <row r="729" spans="1:7" ht="15.75" customHeight="1">
      <c r="A729" s="190" t="s">
        <v>6711</v>
      </c>
      <c r="B729" s="190" t="s">
        <v>782</v>
      </c>
      <c r="C729" s="190" t="s">
        <v>7246</v>
      </c>
      <c r="D729" s="260" t="s">
        <v>6987</v>
      </c>
      <c r="E729" s="190" t="s">
        <v>6748</v>
      </c>
      <c r="F729" s="437">
        <v>22</v>
      </c>
      <c r="G729" s="626" t="s">
        <v>4027</v>
      </c>
    </row>
    <row r="730" spans="1:7" ht="15.75" customHeight="1">
      <c r="A730" s="190" t="s">
        <v>6711</v>
      </c>
      <c r="B730" s="190" t="s">
        <v>782</v>
      </c>
      <c r="C730" s="190" t="s">
        <v>7247</v>
      </c>
      <c r="D730" s="260" t="s">
        <v>6987</v>
      </c>
      <c r="E730" s="190" t="s">
        <v>6750</v>
      </c>
      <c r="F730" s="437">
        <v>5.5</v>
      </c>
      <c r="G730" s="626" t="s">
        <v>4027</v>
      </c>
    </row>
    <row r="731" spans="1:7" ht="15.75" customHeight="1">
      <c r="A731" s="190" t="s">
        <v>6711</v>
      </c>
      <c r="B731" s="190" t="s">
        <v>782</v>
      </c>
      <c r="C731" s="190" t="s">
        <v>7248</v>
      </c>
      <c r="D731" s="260" t="s">
        <v>6987</v>
      </c>
      <c r="E731" s="190" t="s">
        <v>6752</v>
      </c>
      <c r="F731" s="437">
        <v>2.2000000000000002</v>
      </c>
      <c r="G731" s="626" t="s">
        <v>4027</v>
      </c>
    </row>
    <row r="732" spans="1:7" ht="15.75" customHeight="1">
      <c r="A732" s="190" t="s">
        <v>6711</v>
      </c>
      <c r="B732" s="190" t="s">
        <v>782</v>
      </c>
      <c r="C732" s="190" t="s">
        <v>7249</v>
      </c>
      <c r="D732" s="260" t="s">
        <v>6987</v>
      </c>
      <c r="E732" s="190" t="s">
        <v>6748</v>
      </c>
      <c r="F732" s="437">
        <v>22</v>
      </c>
      <c r="G732" s="626" t="s">
        <v>4027</v>
      </c>
    </row>
    <row r="733" spans="1:7" ht="15.75" customHeight="1">
      <c r="A733" s="190" t="s">
        <v>6711</v>
      </c>
      <c r="B733" s="190" t="s">
        <v>782</v>
      </c>
      <c r="C733" s="190" t="s">
        <v>7250</v>
      </c>
      <c r="D733" s="260" t="s">
        <v>6987</v>
      </c>
      <c r="E733" s="190" t="s">
        <v>6748</v>
      </c>
      <c r="F733" s="437">
        <v>22</v>
      </c>
      <c r="G733" s="626" t="s">
        <v>4027</v>
      </c>
    </row>
    <row r="734" spans="1:7" ht="15.75" customHeight="1">
      <c r="A734" s="190" t="s">
        <v>7241</v>
      </c>
      <c r="B734" s="190" t="s">
        <v>782</v>
      </c>
      <c r="C734" s="190" t="s">
        <v>7251</v>
      </c>
      <c r="D734" s="260" t="s">
        <v>6987</v>
      </c>
      <c r="E734" s="190" t="s">
        <v>6748</v>
      </c>
      <c r="F734" s="437">
        <v>22</v>
      </c>
      <c r="G734" s="626" t="s">
        <v>4027</v>
      </c>
    </row>
    <row r="735" spans="1:7" ht="15.75" customHeight="1">
      <c r="A735" s="190" t="s">
        <v>6711</v>
      </c>
      <c r="B735" s="190" t="s">
        <v>782</v>
      </c>
      <c r="C735" s="190" t="s">
        <v>7252</v>
      </c>
      <c r="D735" s="260" t="s">
        <v>6987</v>
      </c>
      <c r="E735" s="190" t="s">
        <v>6750</v>
      </c>
      <c r="F735" s="437">
        <v>5.5</v>
      </c>
      <c r="G735" s="626" t="s">
        <v>4027</v>
      </c>
    </row>
    <row r="736" spans="1:7" ht="15.75" customHeight="1">
      <c r="A736" s="190" t="s">
        <v>6711</v>
      </c>
      <c r="B736" s="190" t="s">
        <v>782</v>
      </c>
      <c r="C736" s="190" t="s">
        <v>7253</v>
      </c>
      <c r="D736" s="260" t="s">
        <v>6987</v>
      </c>
      <c r="E736" s="190" t="s">
        <v>6752</v>
      </c>
      <c r="F736" s="437">
        <v>2.2000000000000002</v>
      </c>
      <c r="G736" s="626" t="s">
        <v>4027</v>
      </c>
    </row>
    <row r="737" spans="1:7" ht="15.75" customHeight="1">
      <c r="A737" s="190" t="s">
        <v>6711</v>
      </c>
      <c r="B737" s="190" t="s">
        <v>782</v>
      </c>
      <c r="C737" s="190" t="s">
        <v>7254</v>
      </c>
      <c r="D737" s="260" t="s">
        <v>833</v>
      </c>
      <c r="E737" s="260" t="s">
        <v>1891</v>
      </c>
      <c r="F737" s="437">
        <v>12</v>
      </c>
      <c r="G737" s="626" t="s">
        <v>4027</v>
      </c>
    </row>
    <row r="738" spans="1:7" ht="15.75" customHeight="1">
      <c r="A738" s="190" t="s">
        <v>6712</v>
      </c>
      <c r="B738" s="190" t="s">
        <v>782</v>
      </c>
      <c r="C738" s="190" t="s">
        <v>7255</v>
      </c>
      <c r="D738" s="263" t="s">
        <v>1147</v>
      </c>
      <c r="E738" s="191" t="s">
        <v>6735</v>
      </c>
      <c r="F738" s="437">
        <v>12</v>
      </c>
      <c r="G738" s="299" t="s">
        <v>6255</v>
      </c>
    </row>
    <row r="739" spans="1:7" ht="15.75" customHeight="1">
      <c r="A739" s="190" t="s">
        <v>6712</v>
      </c>
      <c r="B739" s="190" t="s">
        <v>782</v>
      </c>
      <c r="C739" s="190" t="s">
        <v>7256</v>
      </c>
      <c r="D739" s="263" t="s">
        <v>1147</v>
      </c>
      <c r="E739" s="191" t="s">
        <v>6735</v>
      </c>
      <c r="F739" s="437">
        <v>12</v>
      </c>
      <c r="G739" s="299" t="s">
        <v>6255</v>
      </c>
    </row>
    <row r="740" spans="1:7" ht="15.75" customHeight="1">
      <c r="A740" s="190" t="s">
        <v>6712</v>
      </c>
      <c r="B740" s="190" t="s">
        <v>782</v>
      </c>
      <c r="C740" s="190" t="s">
        <v>7257</v>
      </c>
      <c r="D740" s="263" t="s">
        <v>1147</v>
      </c>
      <c r="E740" s="191" t="s">
        <v>6735</v>
      </c>
      <c r="F740" s="437">
        <v>12</v>
      </c>
      <c r="G740" s="299" t="s">
        <v>6255</v>
      </c>
    </row>
    <row r="741" spans="1:7" ht="15.75" customHeight="1">
      <c r="A741" s="190" t="s">
        <v>6712</v>
      </c>
      <c r="B741" s="190" t="s">
        <v>782</v>
      </c>
      <c r="C741" s="190" t="s">
        <v>7258</v>
      </c>
      <c r="D741" s="263" t="s">
        <v>1147</v>
      </c>
      <c r="E741" s="191" t="s">
        <v>6738</v>
      </c>
      <c r="F741" s="437">
        <v>3</v>
      </c>
      <c r="G741" s="299" t="s">
        <v>6255</v>
      </c>
    </row>
    <row r="742" spans="1:7" ht="15.75" customHeight="1">
      <c r="A742" s="190" t="s">
        <v>6712</v>
      </c>
      <c r="B742" s="190" t="s">
        <v>782</v>
      </c>
      <c r="C742" s="190" t="s">
        <v>7259</v>
      </c>
      <c r="D742" s="263" t="s">
        <v>1147</v>
      </c>
      <c r="E742" s="191" t="s">
        <v>6740</v>
      </c>
      <c r="F742" s="437">
        <v>1.2</v>
      </c>
      <c r="G742" s="299" t="s">
        <v>6255</v>
      </c>
    </row>
    <row r="743" spans="1:7" ht="15.75" customHeight="1">
      <c r="A743" s="190" t="s">
        <v>6712</v>
      </c>
      <c r="B743" s="190" t="s">
        <v>782</v>
      </c>
      <c r="C743" s="190" t="s">
        <v>7260</v>
      </c>
      <c r="D743" s="263" t="s">
        <v>1147</v>
      </c>
      <c r="E743" s="191" t="s">
        <v>7261</v>
      </c>
      <c r="F743" s="437">
        <v>21.67</v>
      </c>
      <c r="G743" s="299" t="s">
        <v>6255</v>
      </c>
    </row>
    <row r="744" spans="1:7" ht="15.75" customHeight="1">
      <c r="A744" s="190" t="s">
        <v>6712</v>
      </c>
      <c r="B744" s="190" t="s">
        <v>782</v>
      </c>
      <c r="C744" s="190" t="s">
        <v>7262</v>
      </c>
      <c r="D744" s="263" t="s">
        <v>1147</v>
      </c>
      <c r="E744" s="191" t="s">
        <v>7261</v>
      </c>
      <c r="F744" s="437">
        <v>21.67</v>
      </c>
      <c r="G744" s="299" t="s">
        <v>6255</v>
      </c>
    </row>
    <row r="745" spans="1:7" ht="15.75" customHeight="1">
      <c r="A745" s="190" t="s">
        <v>6712</v>
      </c>
      <c r="B745" s="190" t="s">
        <v>782</v>
      </c>
      <c r="C745" s="190" t="s">
        <v>7263</v>
      </c>
      <c r="D745" s="263" t="s">
        <v>1147</v>
      </c>
      <c r="E745" s="191" t="s">
        <v>7264</v>
      </c>
      <c r="F745" s="437">
        <v>5.42</v>
      </c>
      <c r="G745" s="299" t="s">
        <v>6255</v>
      </c>
    </row>
    <row r="746" spans="1:7" ht="15.75" customHeight="1">
      <c r="A746" s="190" t="s">
        <v>6712</v>
      </c>
      <c r="B746" s="190" t="s">
        <v>782</v>
      </c>
      <c r="C746" s="190" t="s">
        <v>7265</v>
      </c>
      <c r="D746" s="263" t="s">
        <v>1147</v>
      </c>
      <c r="E746" s="191" t="s">
        <v>7266</v>
      </c>
      <c r="F746" s="437">
        <v>2.17</v>
      </c>
      <c r="G746" s="299" t="s">
        <v>6255</v>
      </c>
    </row>
    <row r="747" spans="1:7" ht="15.75" customHeight="1">
      <c r="A747" s="190" t="s">
        <v>6712</v>
      </c>
      <c r="B747" s="190" t="s">
        <v>782</v>
      </c>
      <c r="C747" s="190" t="s">
        <v>7267</v>
      </c>
      <c r="D747" s="263" t="s">
        <v>1147</v>
      </c>
      <c r="E747" s="191" t="s">
        <v>6748</v>
      </c>
      <c r="F747" s="437">
        <v>22</v>
      </c>
      <c r="G747" s="299" t="s">
        <v>6255</v>
      </c>
    </row>
    <row r="748" spans="1:7" ht="15.75" customHeight="1">
      <c r="A748" s="190" t="s">
        <v>6712</v>
      </c>
      <c r="B748" s="190" t="s">
        <v>782</v>
      </c>
      <c r="C748" s="190" t="s">
        <v>7268</v>
      </c>
      <c r="D748" s="263" t="s">
        <v>1147</v>
      </c>
      <c r="E748" s="191" t="s">
        <v>6748</v>
      </c>
      <c r="F748" s="437">
        <v>22</v>
      </c>
      <c r="G748" s="299" t="s">
        <v>6255</v>
      </c>
    </row>
    <row r="749" spans="1:7" ht="15.75" customHeight="1">
      <c r="A749" s="190" t="s">
        <v>6712</v>
      </c>
      <c r="B749" s="190" t="s">
        <v>782</v>
      </c>
      <c r="C749" s="190" t="s">
        <v>7269</v>
      </c>
      <c r="D749" s="263" t="s">
        <v>1147</v>
      </c>
      <c r="E749" s="191" t="s">
        <v>6748</v>
      </c>
      <c r="F749" s="437">
        <v>22</v>
      </c>
      <c r="G749" s="299" t="s">
        <v>6255</v>
      </c>
    </row>
    <row r="750" spans="1:7" ht="15.75" customHeight="1">
      <c r="A750" s="190" t="s">
        <v>6712</v>
      </c>
      <c r="B750" s="190" t="s">
        <v>782</v>
      </c>
      <c r="C750" s="190" t="s">
        <v>7270</v>
      </c>
      <c r="D750" s="263" t="s">
        <v>1147</v>
      </c>
      <c r="E750" s="191" t="s">
        <v>6750</v>
      </c>
      <c r="F750" s="437">
        <v>5.5</v>
      </c>
      <c r="G750" s="299" t="s">
        <v>6255</v>
      </c>
    </row>
    <row r="751" spans="1:7" ht="15.75" customHeight="1">
      <c r="A751" s="190" t="s">
        <v>6712</v>
      </c>
      <c r="B751" s="190" t="s">
        <v>782</v>
      </c>
      <c r="C751" s="190" t="s">
        <v>7271</v>
      </c>
      <c r="D751" s="263" t="s">
        <v>1147</v>
      </c>
      <c r="E751" s="191" t="s">
        <v>6752</v>
      </c>
      <c r="F751" s="437">
        <v>2.2000000000000002</v>
      </c>
      <c r="G751" s="299" t="s">
        <v>6255</v>
      </c>
    </row>
    <row r="752" spans="1:7" ht="15.75" customHeight="1">
      <c r="A752" s="190" t="s">
        <v>6712</v>
      </c>
      <c r="B752" s="190" t="s">
        <v>782</v>
      </c>
      <c r="C752" s="190" t="s">
        <v>7272</v>
      </c>
      <c r="D752" s="263" t="s">
        <v>1147</v>
      </c>
      <c r="E752" s="191" t="s">
        <v>6809</v>
      </c>
      <c r="F752" s="437">
        <v>12.67</v>
      </c>
      <c r="G752" s="299" t="s">
        <v>6255</v>
      </c>
    </row>
    <row r="753" spans="1:7" ht="15.75" customHeight="1">
      <c r="A753" s="190" t="s">
        <v>6712</v>
      </c>
      <c r="B753" s="190" t="s">
        <v>782</v>
      </c>
      <c r="C753" s="190" t="s">
        <v>7273</v>
      </c>
      <c r="D753" s="263" t="s">
        <v>1147</v>
      </c>
      <c r="E753" s="191" t="s">
        <v>6809</v>
      </c>
      <c r="F753" s="437">
        <v>12.67</v>
      </c>
      <c r="G753" s="299" t="s">
        <v>6255</v>
      </c>
    </row>
    <row r="754" spans="1:7" ht="15.75" customHeight="1">
      <c r="A754" s="190" t="s">
        <v>6712</v>
      </c>
      <c r="B754" s="190" t="s">
        <v>782</v>
      </c>
      <c r="C754" s="190" t="s">
        <v>7274</v>
      </c>
      <c r="D754" s="263" t="s">
        <v>1147</v>
      </c>
      <c r="E754" s="191" t="s">
        <v>6817</v>
      </c>
      <c r="F754" s="437">
        <v>3.17</v>
      </c>
      <c r="G754" s="299" t="s">
        <v>6255</v>
      </c>
    </row>
    <row r="755" spans="1:7" ht="15.75" customHeight="1">
      <c r="A755" s="190" t="s">
        <v>6712</v>
      </c>
      <c r="B755" s="190" t="s">
        <v>782</v>
      </c>
      <c r="C755" s="190" t="s">
        <v>7275</v>
      </c>
      <c r="D755" s="263" t="s">
        <v>1147</v>
      </c>
      <c r="E755" s="191" t="s">
        <v>6824</v>
      </c>
      <c r="F755" s="437">
        <v>1.27</v>
      </c>
      <c r="G755" s="299" t="s">
        <v>6255</v>
      </c>
    </row>
    <row r="756" spans="1:7" ht="15.75" customHeight="1">
      <c r="A756" s="190" t="s">
        <v>6712</v>
      </c>
      <c r="B756" s="190" t="s">
        <v>782</v>
      </c>
      <c r="C756" s="190" t="s">
        <v>7276</v>
      </c>
      <c r="D756" s="263" t="s">
        <v>1147</v>
      </c>
      <c r="E756" s="191" t="s">
        <v>6748</v>
      </c>
      <c r="F756" s="437">
        <v>22</v>
      </c>
      <c r="G756" s="299" t="s">
        <v>6255</v>
      </c>
    </row>
    <row r="757" spans="1:7" ht="15.75" customHeight="1">
      <c r="A757" s="190" t="s">
        <v>6712</v>
      </c>
      <c r="B757" s="190" t="s">
        <v>782</v>
      </c>
      <c r="C757" s="190" t="s">
        <v>7277</v>
      </c>
      <c r="D757" s="263" t="s">
        <v>1147</v>
      </c>
      <c r="E757" s="191" t="s">
        <v>6748</v>
      </c>
      <c r="F757" s="437">
        <v>22</v>
      </c>
      <c r="G757" s="299" t="s">
        <v>6255</v>
      </c>
    </row>
    <row r="758" spans="1:7" ht="15.75" customHeight="1">
      <c r="A758" s="190" t="s">
        <v>6712</v>
      </c>
      <c r="B758" s="190" t="s">
        <v>782</v>
      </c>
      <c r="C758" s="190" t="s">
        <v>7278</v>
      </c>
      <c r="D758" s="263" t="s">
        <v>1147</v>
      </c>
      <c r="E758" s="191" t="s">
        <v>6750</v>
      </c>
      <c r="F758" s="437">
        <v>5.5</v>
      </c>
      <c r="G758" s="299" t="s">
        <v>6255</v>
      </c>
    </row>
    <row r="759" spans="1:7" ht="15.75" customHeight="1">
      <c r="A759" s="190" t="s">
        <v>6712</v>
      </c>
      <c r="B759" s="190" t="s">
        <v>782</v>
      </c>
      <c r="C759" s="190" t="s">
        <v>7279</v>
      </c>
      <c r="D759" s="263" t="s">
        <v>1147</v>
      </c>
      <c r="E759" s="191" t="s">
        <v>6752</v>
      </c>
      <c r="F759" s="437">
        <v>2.2000000000000002</v>
      </c>
      <c r="G759" s="299" t="s">
        <v>6255</v>
      </c>
    </row>
    <row r="760" spans="1:7" ht="15.75" customHeight="1">
      <c r="A760" s="190" t="s">
        <v>6712</v>
      </c>
      <c r="B760" s="190" t="s">
        <v>782</v>
      </c>
      <c r="C760" s="190" t="s">
        <v>7280</v>
      </c>
      <c r="D760" s="260" t="s">
        <v>833</v>
      </c>
      <c r="E760" s="191" t="s">
        <v>7281</v>
      </c>
      <c r="F760" s="437">
        <v>11.33</v>
      </c>
      <c r="G760" s="299" t="s">
        <v>6255</v>
      </c>
    </row>
    <row r="761" spans="1:7" ht="15.75" customHeight="1">
      <c r="A761" s="190" t="s">
        <v>6712</v>
      </c>
      <c r="B761" s="190" t="s">
        <v>782</v>
      </c>
      <c r="C761" s="190" t="s">
        <v>7282</v>
      </c>
      <c r="D761" s="260" t="s">
        <v>833</v>
      </c>
      <c r="E761" s="263" t="s">
        <v>7283</v>
      </c>
      <c r="F761" s="437">
        <v>12</v>
      </c>
      <c r="G761" s="299" t="s">
        <v>6255</v>
      </c>
    </row>
    <row r="762" spans="1:7" ht="15.75" customHeight="1">
      <c r="A762" s="292" t="s">
        <v>6630</v>
      </c>
      <c r="B762" s="292" t="s">
        <v>782</v>
      </c>
      <c r="C762" s="292" t="s">
        <v>7284</v>
      </c>
      <c r="D762" s="424" t="s">
        <v>1016</v>
      </c>
      <c r="E762" s="450">
        <f>84/3</f>
        <v>28</v>
      </c>
      <c r="F762" s="555">
        <f t="shared" ref="F762:F790" si="37">E762</f>
        <v>28</v>
      </c>
      <c r="G762" s="626" t="s">
        <v>4035</v>
      </c>
    </row>
    <row r="763" spans="1:7" ht="15.75" customHeight="1">
      <c r="A763" s="292" t="s">
        <v>6630</v>
      </c>
      <c r="B763" s="292" t="s">
        <v>782</v>
      </c>
      <c r="C763" s="292" t="s">
        <v>7285</v>
      </c>
      <c r="D763" s="424" t="s">
        <v>1016</v>
      </c>
      <c r="E763" s="450">
        <f>84/3</f>
        <v>28</v>
      </c>
      <c r="F763" s="555">
        <f t="shared" si="37"/>
        <v>28</v>
      </c>
      <c r="G763" s="626" t="s">
        <v>4035</v>
      </c>
    </row>
    <row r="764" spans="1:7" ht="15.75" customHeight="1">
      <c r="A764" s="292" t="s">
        <v>6630</v>
      </c>
      <c r="B764" s="292" t="s">
        <v>782</v>
      </c>
      <c r="C764" s="292" t="s">
        <v>7286</v>
      </c>
      <c r="D764" s="424" t="s">
        <v>1016</v>
      </c>
      <c r="E764" s="450">
        <f>84/3</f>
        <v>28</v>
      </c>
      <c r="F764" s="555">
        <f t="shared" si="37"/>
        <v>28</v>
      </c>
      <c r="G764" s="626" t="s">
        <v>4035</v>
      </c>
    </row>
    <row r="765" spans="1:7" ht="15.75" customHeight="1">
      <c r="A765" s="292" t="s">
        <v>6630</v>
      </c>
      <c r="B765" s="292" t="s">
        <v>782</v>
      </c>
      <c r="C765" s="292" t="s">
        <v>7287</v>
      </c>
      <c r="D765" s="424" t="s">
        <v>1016</v>
      </c>
      <c r="E765" s="450">
        <f>E762*0.25</f>
        <v>7</v>
      </c>
      <c r="F765" s="555">
        <f t="shared" si="37"/>
        <v>7</v>
      </c>
      <c r="G765" s="626" t="s">
        <v>4035</v>
      </c>
    </row>
    <row r="766" spans="1:7" ht="15.75" customHeight="1">
      <c r="A766" s="292" t="s">
        <v>6630</v>
      </c>
      <c r="B766" s="292" t="s">
        <v>782</v>
      </c>
      <c r="C766" s="292" t="s">
        <v>7288</v>
      </c>
      <c r="D766" s="424" t="s">
        <v>1016</v>
      </c>
      <c r="E766" s="450">
        <f>E762*0.1</f>
        <v>2.8000000000000003</v>
      </c>
      <c r="F766" s="555">
        <f t="shared" si="37"/>
        <v>2.8000000000000003</v>
      </c>
      <c r="G766" s="626" t="s">
        <v>4035</v>
      </c>
    </row>
    <row r="767" spans="1:7" ht="15.75" customHeight="1">
      <c r="A767" s="292" t="s">
        <v>6630</v>
      </c>
      <c r="B767" s="292" t="s">
        <v>782</v>
      </c>
      <c r="C767" s="292" t="s">
        <v>7289</v>
      </c>
      <c r="D767" s="424" t="s">
        <v>1016</v>
      </c>
      <c r="E767" s="450">
        <f>38/3</f>
        <v>12.666666666666666</v>
      </c>
      <c r="F767" s="555">
        <f t="shared" si="37"/>
        <v>12.666666666666666</v>
      </c>
      <c r="G767" s="626" t="s">
        <v>4035</v>
      </c>
    </row>
    <row r="768" spans="1:7" ht="15.75" customHeight="1">
      <c r="A768" s="292" t="s">
        <v>6630</v>
      </c>
      <c r="B768" s="292" t="s">
        <v>782</v>
      </c>
      <c r="C768" s="292" t="s">
        <v>7290</v>
      </c>
      <c r="D768" s="424" t="s">
        <v>1016</v>
      </c>
      <c r="E768" s="450">
        <f>38/3</f>
        <v>12.666666666666666</v>
      </c>
      <c r="F768" s="555">
        <f t="shared" si="37"/>
        <v>12.666666666666666</v>
      </c>
      <c r="G768" s="626" t="s">
        <v>4035</v>
      </c>
    </row>
    <row r="769" spans="1:7" ht="15.75" customHeight="1">
      <c r="A769" s="292" t="s">
        <v>6630</v>
      </c>
      <c r="B769" s="292" t="s">
        <v>782</v>
      </c>
      <c r="C769" s="292" t="s">
        <v>7291</v>
      </c>
      <c r="D769" s="424" t="s">
        <v>1016</v>
      </c>
      <c r="E769" s="450">
        <f>38/3</f>
        <v>12.666666666666666</v>
      </c>
      <c r="F769" s="555">
        <f t="shared" si="37"/>
        <v>12.666666666666666</v>
      </c>
      <c r="G769" s="626" t="s">
        <v>4035</v>
      </c>
    </row>
    <row r="770" spans="1:7" ht="15.75" customHeight="1">
      <c r="A770" s="292" t="s">
        <v>6630</v>
      </c>
      <c r="B770" s="292" t="s">
        <v>782</v>
      </c>
      <c r="C770" s="292" t="s">
        <v>7292</v>
      </c>
      <c r="D770" s="424" t="s">
        <v>1016</v>
      </c>
      <c r="E770" s="450">
        <f>E767*0.25</f>
        <v>3.1666666666666665</v>
      </c>
      <c r="F770" s="555">
        <f t="shared" si="37"/>
        <v>3.1666666666666665</v>
      </c>
      <c r="G770" s="626" t="s">
        <v>4035</v>
      </c>
    </row>
    <row r="771" spans="1:7" ht="15.75" customHeight="1">
      <c r="A771" s="292" t="s">
        <v>6630</v>
      </c>
      <c r="B771" s="292" t="s">
        <v>782</v>
      </c>
      <c r="C771" s="292" t="s">
        <v>7293</v>
      </c>
      <c r="D771" s="424" t="s">
        <v>1016</v>
      </c>
      <c r="E771" s="450">
        <f>E767*0.1</f>
        <v>1.2666666666666666</v>
      </c>
      <c r="F771" s="555">
        <f t="shared" si="37"/>
        <v>1.2666666666666666</v>
      </c>
      <c r="G771" s="626" t="s">
        <v>4035</v>
      </c>
    </row>
    <row r="772" spans="1:7" ht="15.75" customHeight="1">
      <c r="A772" s="292" t="s">
        <v>6630</v>
      </c>
      <c r="B772" s="292" t="s">
        <v>782</v>
      </c>
      <c r="C772" s="292" t="s">
        <v>7294</v>
      </c>
      <c r="D772" s="424" t="s">
        <v>1016</v>
      </c>
      <c r="E772" s="450">
        <f>42/3</f>
        <v>14</v>
      </c>
      <c r="F772" s="555">
        <f t="shared" si="37"/>
        <v>14</v>
      </c>
      <c r="G772" s="626" t="s">
        <v>4035</v>
      </c>
    </row>
    <row r="773" spans="1:7" ht="15.75" customHeight="1">
      <c r="A773" s="292" t="s">
        <v>6630</v>
      </c>
      <c r="B773" s="292" t="s">
        <v>782</v>
      </c>
      <c r="C773" s="292" t="s">
        <v>7295</v>
      </c>
      <c r="D773" s="424" t="s">
        <v>1016</v>
      </c>
      <c r="E773" s="450">
        <f>42/3</f>
        <v>14</v>
      </c>
      <c r="F773" s="555">
        <f t="shared" si="37"/>
        <v>14</v>
      </c>
      <c r="G773" s="626" t="s">
        <v>4035</v>
      </c>
    </row>
    <row r="774" spans="1:7" ht="15.75" customHeight="1">
      <c r="A774" s="292" t="s">
        <v>6630</v>
      </c>
      <c r="B774" s="292" t="s">
        <v>782</v>
      </c>
      <c r="C774" s="292" t="s">
        <v>7296</v>
      </c>
      <c r="D774" s="424" t="s">
        <v>1016</v>
      </c>
      <c r="E774" s="450">
        <f>42/3</f>
        <v>14</v>
      </c>
      <c r="F774" s="555">
        <f t="shared" si="37"/>
        <v>14</v>
      </c>
      <c r="G774" s="626" t="s">
        <v>4035</v>
      </c>
    </row>
    <row r="775" spans="1:7" ht="15.75" customHeight="1">
      <c r="A775" s="292" t="s">
        <v>6630</v>
      </c>
      <c r="B775" s="292" t="s">
        <v>782</v>
      </c>
      <c r="C775" s="292" t="s">
        <v>7297</v>
      </c>
      <c r="D775" s="424" t="s">
        <v>1016</v>
      </c>
      <c r="E775" s="450">
        <f>E772*0.25</f>
        <v>3.5</v>
      </c>
      <c r="F775" s="555">
        <f t="shared" si="37"/>
        <v>3.5</v>
      </c>
      <c r="G775" s="626" t="s">
        <v>4035</v>
      </c>
    </row>
    <row r="776" spans="1:7" ht="15.75" customHeight="1">
      <c r="A776" s="292" t="s">
        <v>6630</v>
      </c>
      <c r="B776" s="292" t="s">
        <v>782</v>
      </c>
      <c r="C776" s="292" t="s">
        <v>7298</v>
      </c>
      <c r="D776" s="424" t="s">
        <v>1016</v>
      </c>
      <c r="E776" s="450">
        <f>E772*0.1</f>
        <v>1.4000000000000001</v>
      </c>
      <c r="F776" s="555">
        <f t="shared" si="37"/>
        <v>1.4000000000000001</v>
      </c>
      <c r="G776" s="626" t="s">
        <v>4035</v>
      </c>
    </row>
    <row r="777" spans="1:7" ht="15.75" customHeight="1">
      <c r="A777" s="292" t="s">
        <v>6630</v>
      </c>
      <c r="B777" s="292" t="s">
        <v>782</v>
      </c>
      <c r="C777" s="292" t="s">
        <v>7299</v>
      </c>
      <c r="D777" s="424"/>
      <c r="E777" s="450">
        <f>34/3*2</f>
        <v>22.666666666666668</v>
      </c>
      <c r="F777" s="555">
        <f t="shared" si="37"/>
        <v>22.666666666666668</v>
      </c>
      <c r="G777" s="626" t="s">
        <v>4035</v>
      </c>
    </row>
    <row r="778" spans="1:7" ht="15.75" customHeight="1">
      <c r="A778" s="292" t="s">
        <v>6630</v>
      </c>
      <c r="B778" s="292" t="s">
        <v>782</v>
      </c>
      <c r="C778" s="292" t="s">
        <v>7300</v>
      </c>
      <c r="D778" s="424"/>
      <c r="E778" s="450">
        <f>21/3*3</f>
        <v>21</v>
      </c>
      <c r="F778" s="555">
        <f t="shared" si="37"/>
        <v>21</v>
      </c>
      <c r="G778" s="626" t="s">
        <v>4035</v>
      </c>
    </row>
    <row r="779" spans="1:7" ht="15.75" customHeight="1">
      <c r="A779" s="292" t="s">
        <v>6630</v>
      </c>
      <c r="B779" s="292" t="s">
        <v>782</v>
      </c>
      <c r="C779" s="292" t="s">
        <v>7301</v>
      </c>
      <c r="D779" s="424"/>
      <c r="E779" s="450">
        <f>1/3*2</f>
        <v>0.66666666666666663</v>
      </c>
      <c r="F779" s="555">
        <f t="shared" si="37"/>
        <v>0.66666666666666663</v>
      </c>
      <c r="G779" s="626" t="s">
        <v>4035</v>
      </c>
    </row>
    <row r="780" spans="1:7" ht="15.75" customHeight="1">
      <c r="A780" s="292" t="s">
        <v>6630</v>
      </c>
      <c r="B780" s="292" t="s">
        <v>782</v>
      </c>
      <c r="C780" s="292" t="s">
        <v>7302</v>
      </c>
      <c r="D780" s="293"/>
      <c r="E780" s="450">
        <f>1/3*2</f>
        <v>0.66666666666666663</v>
      </c>
      <c r="F780" s="555">
        <f t="shared" si="37"/>
        <v>0.66666666666666663</v>
      </c>
      <c r="G780" s="626" t="s">
        <v>4035</v>
      </c>
    </row>
    <row r="781" spans="1:7" ht="15.75" customHeight="1">
      <c r="A781" s="292" t="s">
        <v>6630</v>
      </c>
      <c r="B781" s="292" t="s">
        <v>782</v>
      </c>
      <c r="C781" s="292" t="s">
        <v>7303</v>
      </c>
      <c r="D781" s="424" t="s">
        <v>760</v>
      </c>
      <c r="E781" s="450">
        <f>45/3*0.5</f>
        <v>7.5</v>
      </c>
      <c r="F781" s="555">
        <f t="shared" si="37"/>
        <v>7.5</v>
      </c>
      <c r="G781" s="626" t="s">
        <v>4035</v>
      </c>
    </row>
    <row r="782" spans="1:7" ht="15.75" customHeight="1">
      <c r="A782" s="292" t="s">
        <v>6630</v>
      </c>
      <c r="B782" s="292" t="s">
        <v>782</v>
      </c>
      <c r="C782" s="292" t="s">
        <v>7304</v>
      </c>
      <c r="D782" s="424" t="s">
        <v>760</v>
      </c>
      <c r="E782" s="450">
        <f>0.5*0.25*45/3</f>
        <v>1.875</v>
      </c>
      <c r="F782" s="555">
        <f t="shared" si="37"/>
        <v>1.875</v>
      </c>
      <c r="G782" s="626" t="s">
        <v>4035</v>
      </c>
    </row>
    <row r="783" spans="1:7" ht="15.75" customHeight="1">
      <c r="A783" s="292" t="s">
        <v>6630</v>
      </c>
      <c r="B783" s="292" t="s">
        <v>782</v>
      </c>
      <c r="C783" s="292" t="s">
        <v>7305</v>
      </c>
      <c r="D783" s="424" t="s">
        <v>760</v>
      </c>
      <c r="E783" s="450">
        <f>0.5*0.1*45/3</f>
        <v>0.75</v>
      </c>
      <c r="F783" s="555">
        <f t="shared" si="37"/>
        <v>0.75</v>
      </c>
      <c r="G783" s="626" t="s">
        <v>4035</v>
      </c>
    </row>
    <row r="784" spans="1:7" ht="15.75" customHeight="1">
      <c r="A784" s="292" t="s">
        <v>6630</v>
      </c>
      <c r="B784" s="292" t="s">
        <v>782</v>
      </c>
      <c r="C784" s="292" t="s">
        <v>7306</v>
      </c>
      <c r="D784" s="424" t="s">
        <v>760</v>
      </c>
      <c r="E784" s="450">
        <f>49/3*0.5</f>
        <v>8.1666666666666661</v>
      </c>
      <c r="F784" s="555">
        <f t="shared" si="37"/>
        <v>8.1666666666666661</v>
      </c>
      <c r="G784" s="626" t="s">
        <v>4035</v>
      </c>
    </row>
    <row r="785" spans="1:7" ht="15.75" customHeight="1">
      <c r="A785" s="292" t="s">
        <v>6630</v>
      </c>
      <c r="B785" s="292" t="s">
        <v>782</v>
      </c>
      <c r="C785" s="292" t="s">
        <v>7307</v>
      </c>
      <c r="D785" s="424" t="s">
        <v>760</v>
      </c>
      <c r="E785" s="450">
        <f>49/3*0.5*0.25</f>
        <v>2.0416666666666665</v>
      </c>
      <c r="F785" s="555">
        <f t="shared" si="37"/>
        <v>2.0416666666666665</v>
      </c>
      <c r="G785" s="626" t="s">
        <v>4035</v>
      </c>
    </row>
    <row r="786" spans="1:7" ht="15.75" customHeight="1">
      <c r="A786" s="292" t="s">
        <v>6630</v>
      </c>
      <c r="B786" s="292" t="s">
        <v>782</v>
      </c>
      <c r="C786" s="292" t="s">
        <v>7308</v>
      </c>
      <c r="D786" s="424" t="s">
        <v>760</v>
      </c>
      <c r="E786" s="450">
        <f>49/3*0.5*0.1</f>
        <v>0.81666666666666665</v>
      </c>
      <c r="F786" s="555">
        <f t="shared" si="37"/>
        <v>0.81666666666666665</v>
      </c>
      <c r="G786" s="626" t="s">
        <v>4035</v>
      </c>
    </row>
    <row r="787" spans="1:7" ht="15.75" customHeight="1">
      <c r="A787" s="292" t="s">
        <v>6630</v>
      </c>
      <c r="B787" s="292" t="s">
        <v>782</v>
      </c>
      <c r="C787" s="292" t="s">
        <v>7309</v>
      </c>
      <c r="D787" s="424" t="s">
        <v>760</v>
      </c>
      <c r="E787" s="450">
        <f>45/3*0.5</f>
        <v>7.5</v>
      </c>
      <c r="F787" s="555">
        <f t="shared" si="37"/>
        <v>7.5</v>
      </c>
      <c r="G787" s="626" t="s">
        <v>4035</v>
      </c>
    </row>
    <row r="788" spans="1:7" ht="15.75" customHeight="1">
      <c r="A788" s="292" t="s">
        <v>6630</v>
      </c>
      <c r="B788" s="292" t="s">
        <v>782</v>
      </c>
      <c r="C788" s="292" t="s">
        <v>7310</v>
      </c>
      <c r="D788" s="424" t="s">
        <v>760</v>
      </c>
      <c r="E788" s="450">
        <f>45/3*0.5*0.25</f>
        <v>1.875</v>
      </c>
      <c r="F788" s="555">
        <f t="shared" si="37"/>
        <v>1.875</v>
      </c>
      <c r="G788" s="626" t="s">
        <v>4035</v>
      </c>
    </row>
    <row r="789" spans="1:7" ht="15.75" customHeight="1">
      <c r="A789" s="292" t="s">
        <v>6630</v>
      </c>
      <c r="B789" s="292" t="s">
        <v>782</v>
      </c>
      <c r="C789" s="292" t="s">
        <v>7311</v>
      </c>
      <c r="D789" s="424" t="s">
        <v>760</v>
      </c>
      <c r="E789" s="450">
        <f>45/3*0.5*0.1</f>
        <v>0.75</v>
      </c>
      <c r="F789" s="555">
        <f t="shared" si="37"/>
        <v>0.75</v>
      </c>
      <c r="G789" s="626" t="s">
        <v>4035</v>
      </c>
    </row>
    <row r="790" spans="1:7" ht="15.75" customHeight="1">
      <c r="A790" s="292" t="s">
        <v>6630</v>
      </c>
      <c r="B790" s="292" t="s">
        <v>782</v>
      </c>
      <c r="C790" s="292" t="s">
        <v>7312</v>
      </c>
      <c r="D790" s="424" t="s">
        <v>760</v>
      </c>
      <c r="E790" s="450">
        <f>38/3*0.5</f>
        <v>6.333333333333333</v>
      </c>
      <c r="F790" s="555">
        <f t="shared" si="37"/>
        <v>6.333333333333333</v>
      </c>
      <c r="G790" s="626" t="s">
        <v>4035</v>
      </c>
    </row>
    <row r="791" spans="1:7" ht="15.75" customHeight="1">
      <c r="A791" s="292" t="s">
        <v>6630</v>
      </c>
      <c r="B791" s="292" t="s">
        <v>782</v>
      </c>
      <c r="C791" s="292" t="s">
        <v>7313</v>
      </c>
      <c r="D791" s="424" t="s">
        <v>760</v>
      </c>
      <c r="E791" s="450">
        <f>38/3*0.5*0.25</f>
        <v>1.5833333333333333</v>
      </c>
      <c r="F791" s="555">
        <f>E791</f>
        <v>1.5833333333333333</v>
      </c>
      <c r="G791" s="626" t="s">
        <v>4035</v>
      </c>
    </row>
    <row r="792" spans="1:7" ht="15.75" customHeight="1">
      <c r="A792" s="292" t="s">
        <v>6630</v>
      </c>
      <c r="B792" s="292" t="s">
        <v>782</v>
      </c>
      <c r="C792" s="292" t="s">
        <v>7314</v>
      </c>
      <c r="D792" s="424" t="s">
        <v>760</v>
      </c>
      <c r="E792" s="450">
        <f>38/3*0.5*0.1</f>
        <v>0.6333333333333333</v>
      </c>
      <c r="F792" s="555">
        <f>E792</f>
        <v>0.6333333333333333</v>
      </c>
      <c r="G792" s="626" t="s">
        <v>4035</v>
      </c>
    </row>
    <row r="793" spans="1:7" ht="15.75" customHeight="1">
      <c r="A793" s="292"/>
      <c r="B793" s="292"/>
      <c r="C793" s="292"/>
      <c r="D793" s="424"/>
      <c r="E793" s="448"/>
      <c r="F793" s="555"/>
      <c r="G793" s="626"/>
    </row>
    <row r="794" spans="1:7" ht="15" customHeight="1">
      <c r="A794" s="292"/>
      <c r="B794" s="292"/>
      <c r="C794" s="292"/>
      <c r="D794" s="424"/>
      <c r="E794" s="448"/>
      <c r="F794" s="555"/>
      <c r="G794" s="626"/>
    </row>
    <row r="795" spans="1:7" ht="15" customHeight="1">
      <c r="A795" s="292"/>
      <c r="B795" s="292"/>
      <c r="C795" s="292"/>
      <c r="D795" s="424"/>
      <c r="E795" s="448"/>
      <c r="F795" s="555"/>
      <c r="G795" s="626"/>
    </row>
    <row r="796" spans="1:7" ht="15" customHeight="1">
      <c r="A796" s="292"/>
      <c r="B796" s="292"/>
      <c r="C796" s="292"/>
      <c r="D796" s="424"/>
      <c r="E796" s="448"/>
      <c r="F796" s="555"/>
      <c r="G796" s="626"/>
    </row>
    <row r="797" spans="1:7" ht="15" customHeight="1">
      <c r="A797" s="292"/>
      <c r="B797" s="292"/>
      <c r="C797" s="292"/>
      <c r="D797" s="424"/>
      <c r="E797" s="448"/>
      <c r="F797" s="555"/>
      <c r="G797" s="626"/>
    </row>
    <row r="798" spans="1:7" ht="14.25">
      <c r="A798" s="292"/>
      <c r="B798" s="292"/>
      <c r="C798" s="292"/>
      <c r="D798" s="424"/>
      <c r="E798" s="448"/>
      <c r="F798" s="555"/>
      <c r="G798" s="626"/>
    </row>
    <row r="799" spans="1:7" ht="15" customHeight="1">
      <c r="A799" s="292"/>
      <c r="B799" s="292"/>
      <c r="C799" s="292"/>
      <c r="D799" s="424"/>
      <c r="E799" s="448"/>
      <c r="F799" s="555"/>
      <c r="G799" s="626"/>
    </row>
    <row r="800" spans="1:7" ht="15" customHeight="1">
      <c r="A800" s="292"/>
      <c r="B800" s="292"/>
      <c r="C800" s="292"/>
      <c r="D800" s="424"/>
      <c r="E800" s="448"/>
      <c r="F800" s="555"/>
      <c r="G800" s="626"/>
    </row>
    <row r="801" spans="1:7" ht="15" customHeight="1">
      <c r="A801" s="292"/>
      <c r="B801" s="292"/>
      <c r="C801" s="292"/>
      <c r="D801" s="424"/>
      <c r="E801" s="448"/>
      <c r="F801" s="555"/>
      <c r="G801" s="626"/>
    </row>
    <row r="802" spans="1:7" ht="15" customHeight="1">
      <c r="A802" s="292"/>
      <c r="B802" s="292"/>
      <c r="C802" s="292"/>
      <c r="D802" s="424"/>
      <c r="E802" s="448"/>
      <c r="F802" s="555"/>
      <c r="G802" s="626"/>
    </row>
    <row r="803" spans="1:7" ht="15" customHeight="1">
      <c r="A803" s="292"/>
      <c r="B803" s="292"/>
      <c r="C803" s="292"/>
      <c r="D803" s="424"/>
      <c r="E803" s="448"/>
      <c r="F803" s="555"/>
      <c r="G803" s="626"/>
    </row>
    <row r="804" spans="1:7" ht="15" customHeight="1">
      <c r="A804" s="292"/>
      <c r="B804" s="292"/>
      <c r="C804" s="292"/>
      <c r="D804" s="424"/>
      <c r="E804" s="448"/>
      <c r="F804" s="555"/>
      <c r="G804" s="626"/>
    </row>
    <row r="805" spans="1:7" ht="15" customHeight="1">
      <c r="A805" s="292"/>
      <c r="B805" s="292"/>
      <c r="C805" s="292"/>
      <c r="D805" s="424"/>
      <c r="E805" s="448"/>
      <c r="F805" s="555"/>
      <c r="G805" s="626"/>
    </row>
    <row r="806" spans="1:7" ht="15" customHeight="1">
      <c r="A806" s="292"/>
      <c r="B806" s="292"/>
      <c r="C806" s="292"/>
      <c r="D806" s="424"/>
      <c r="E806" s="448"/>
      <c r="F806" s="555"/>
      <c r="G806" s="626"/>
    </row>
    <row r="807" spans="1:7" ht="15" customHeight="1">
      <c r="A807" s="292"/>
      <c r="B807" s="292"/>
      <c r="C807" s="292"/>
      <c r="D807" s="424"/>
      <c r="E807" s="448"/>
      <c r="F807" s="555"/>
      <c r="G807" s="626"/>
    </row>
    <row r="808" spans="1:7" ht="15" customHeight="1">
      <c r="A808" s="292"/>
      <c r="B808" s="292"/>
      <c r="C808" s="292"/>
      <c r="D808" s="424"/>
      <c r="E808" s="448"/>
      <c r="F808" s="555"/>
      <c r="G808" s="626"/>
    </row>
    <row r="809" spans="1:7" ht="15" customHeight="1">
      <c r="A809" s="190"/>
      <c r="B809" s="190"/>
      <c r="C809" s="190"/>
      <c r="D809" s="260"/>
      <c r="E809" s="355"/>
      <c r="F809" s="437"/>
      <c r="G809" s="626"/>
    </row>
    <row r="810" spans="1:7" ht="15" customHeight="1">
      <c r="A810" s="190"/>
      <c r="B810" s="190"/>
      <c r="C810" s="190"/>
      <c r="D810" s="260"/>
      <c r="E810" s="355"/>
      <c r="F810" s="437"/>
      <c r="G810" s="626"/>
    </row>
    <row r="811" spans="1:7" ht="15" customHeight="1">
      <c r="A811" s="190"/>
      <c r="B811" s="190"/>
      <c r="C811" s="190"/>
      <c r="D811" s="260"/>
      <c r="E811" s="355"/>
      <c r="F811" s="437"/>
      <c r="G811" s="626"/>
    </row>
    <row r="812" spans="1:7" ht="15" customHeight="1">
      <c r="A812" s="190"/>
      <c r="B812" s="190"/>
      <c r="C812" s="190"/>
      <c r="D812" s="260"/>
      <c r="E812" s="355"/>
      <c r="F812" s="437"/>
      <c r="G812" s="626"/>
    </row>
    <row r="813" spans="1:7" ht="15" customHeight="1">
      <c r="A813" s="190"/>
      <c r="B813" s="190"/>
      <c r="C813" s="190"/>
      <c r="D813" s="260"/>
      <c r="E813" s="355"/>
      <c r="F813" s="437"/>
      <c r="G813" s="626"/>
    </row>
    <row r="814" spans="1:7" ht="15" customHeight="1">
      <c r="A814" s="190"/>
      <c r="B814" s="190"/>
      <c r="C814" s="190"/>
      <c r="D814" s="260"/>
      <c r="E814" s="355"/>
      <c r="F814" s="437"/>
      <c r="G814" s="626"/>
    </row>
    <row r="815" spans="1:7" ht="15" customHeight="1">
      <c r="A815" s="190"/>
      <c r="B815" s="190"/>
      <c r="C815" s="190"/>
      <c r="D815" s="260"/>
      <c r="E815" s="355"/>
      <c r="F815" s="437"/>
      <c r="G815" s="626"/>
    </row>
    <row r="816" spans="1:7" ht="15" customHeight="1">
      <c r="A816" s="190"/>
      <c r="B816" s="190"/>
      <c r="C816" s="190"/>
      <c r="D816" s="260"/>
      <c r="E816" s="355"/>
      <c r="F816" s="437"/>
      <c r="G816" s="626"/>
    </row>
    <row r="817" spans="1:7" ht="15" customHeight="1">
      <c r="A817" s="190"/>
      <c r="B817" s="190"/>
      <c r="C817" s="190"/>
      <c r="D817" s="260"/>
      <c r="E817" s="355"/>
      <c r="F817" s="437"/>
      <c r="G817" s="626"/>
    </row>
    <row r="818" spans="1:7" ht="15" customHeight="1">
      <c r="A818" s="190"/>
      <c r="B818" s="190"/>
      <c r="C818" s="190"/>
      <c r="D818" s="260"/>
      <c r="E818" s="355"/>
      <c r="F818" s="437"/>
      <c r="G818" s="626"/>
    </row>
    <row r="819" spans="1:7" ht="15" customHeight="1">
      <c r="A819" s="190"/>
      <c r="B819" s="190"/>
      <c r="C819" s="190"/>
      <c r="D819" s="260"/>
      <c r="E819" s="355"/>
      <c r="F819" s="437"/>
      <c r="G819" s="626"/>
    </row>
    <row r="820" spans="1:7" ht="15" customHeight="1">
      <c r="A820" s="190"/>
      <c r="B820" s="190"/>
      <c r="C820" s="190"/>
      <c r="D820" s="260"/>
      <c r="E820" s="355"/>
      <c r="F820" s="437"/>
      <c r="G820" s="626"/>
    </row>
    <row r="821" spans="1:7" ht="15" customHeight="1">
      <c r="A821" s="190"/>
      <c r="B821" s="190"/>
      <c r="C821" s="190"/>
      <c r="D821" s="260"/>
      <c r="E821" s="355"/>
      <c r="F821" s="437"/>
      <c r="G821" s="626"/>
    </row>
    <row r="822" spans="1:7" ht="15" customHeight="1">
      <c r="A822" s="190"/>
      <c r="B822" s="190"/>
      <c r="C822" s="190"/>
      <c r="D822" s="260"/>
      <c r="E822" s="355"/>
      <c r="F822" s="437"/>
      <c r="G822" s="626"/>
    </row>
    <row r="823" spans="1:7" ht="15" customHeight="1">
      <c r="A823" s="190"/>
      <c r="B823" s="190"/>
      <c r="C823" s="190"/>
      <c r="D823" s="260"/>
      <c r="E823" s="355"/>
      <c r="F823" s="437"/>
      <c r="G823" s="626"/>
    </row>
    <row r="824" spans="1:7" ht="15" customHeight="1">
      <c r="A824" s="190"/>
      <c r="B824" s="190"/>
      <c r="C824" s="190"/>
      <c r="D824" s="260"/>
      <c r="E824" s="355"/>
      <c r="F824" s="437"/>
      <c r="G824" s="626"/>
    </row>
    <row r="825" spans="1:7" ht="15" customHeight="1">
      <c r="A825" s="190"/>
      <c r="B825" s="190"/>
      <c r="C825" s="190"/>
      <c r="D825" s="260"/>
      <c r="E825" s="355"/>
      <c r="F825" s="437"/>
      <c r="G825" s="626"/>
    </row>
    <row r="826" spans="1:7" ht="15" customHeight="1">
      <c r="A826" s="190"/>
      <c r="B826" s="190"/>
      <c r="C826" s="190"/>
      <c r="D826" s="260"/>
      <c r="E826" s="355"/>
      <c r="F826" s="437"/>
      <c r="G826" s="626"/>
    </row>
    <row r="827" spans="1:7" ht="15" customHeight="1">
      <c r="A827" s="190"/>
      <c r="B827" s="190"/>
      <c r="C827" s="190"/>
      <c r="D827" s="260"/>
      <c r="E827" s="355"/>
      <c r="F827" s="437"/>
      <c r="G827" s="626"/>
    </row>
    <row r="828" spans="1:7" ht="15" customHeight="1">
      <c r="A828" s="190"/>
      <c r="B828" s="190"/>
      <c r="C828" s="190"/>
      <c r="D828" s="260"/>
      <c r="E828" s="355"/>
      <c r="F828" s="437"/>
      <c r="G828" s="626"/>
    </row>
    <row r="829" spans="1:7" ht="15" customHeight="1">
      <c r="A829" s="190"/>
      <c r="B829" s="190"/>
      <c r="C829" s="190"/>
      <c r="D829" s="260"/>
      <c r="E829" s="355"/>
      <c r="F829" s="437"/>
      <c r="G829" s="626"/>
    </row>
    <row r="830" spans="1:7" ht="15" customHeight="1">
      <c r="A830" s="190"/>
      <c r="B830" s="190"/>
      <c r="C830" s="190"/>
      <c r="D830" s="260"/>
      <c r="E830" s="355"/>
      <c r="F830" s="437"/>
      <c r="G830" s="626"/>
    </row>
    <row r="831" spans="1:7" ht="15" customHeight="1">
      <c r="A831" s="190"/>
      <c r="B831" s="190"/>
      <c r="C831" s="190"/>
      <c r="D831" s="260"/>
      <c r="E831" s="355"/>
      <c r="F831" s="437"/>
      <c r="G831" s="626"/>
    </row>
    <row r="832" spans="1:7" ht="15" customHeight="1">
      <c r="A832" s="190"/>
      <c r="B832" s="190"/>
      <c r="C832" s="190"/>
      <c r="D832" s="260"/>
      <c r="E832" s="355"/>
      <c r="F832" s="437"/>
      <c r="G832" s="626"/>
    </row>
    <row r="833" spans="1:7" ht="15" customHeight="1">
      <c r="A833" s="190"/>
      <c r="B833" s="190"/>
      <c r="C833" s="190"/>
      <c r="D833" s="260"/>
      <c r="E833" s="355"/>
      <c r="F833" s="437"/>
      <c r="G833" s="626"/>
    </row>
    <row r="834" spans="1:7" ht="15" customHeight="1">
      <c r="A834" s="292"/>
      <c r="B834" s="292"/>
      <c r="C834" s="292"/>
      <c r="D834" s="293"/>
      <c r="E834" s="448"/>
      <c r="F834" s="555"/>
      <c r="G834" s="626"/>
    </row>
    <row r="835" spans="1:7" ht="15" customHeight="1">
      <c r="A835" s="292"/>
      <c r="B835" s="292"/>
      <c r="C835" s="292"/>
      <c r="D835" s="293"/>
      <c r="E835" s="448"/>
      <c r="F835" s="555"/>
      <c r="G835" s="626"/>
    </row>
    <row r="836" spans="1:7" ht="15" customHeight="1">
      <c r="A836" s="292"/>
      <c r="B836" s="292"/>
      <c r="C836" s="292"/>
      <c r="D836" s="293"/>
      <c r="E836" s="448"/>
      <c r="F836" s="555"/>
      <c r="G836" s="626"/>
    </row>
    <row r="837" spans="1:7" ht="15" customHeight="1">
      <c r="A837" s="292"/>
      <c r="B837" s="292"/>
      <c r="C837" s="292"/>
      <c r="D837" s="293"/>
      <c r="E837" s="448"/>
      <c r="F837" s="555"/>
      <c r="G837" s="626"/>
    </row>
    <row r="838" spans="1:7" ht="15" customHeight="1">
      <c r="A838" s="292"/>
      <c r="B838" s="292"/>
      <c r="C838" s="292"/>
      <c r="D838" s="293"/>
      <c r="E838" s="448"/>
      <c r="F838" s="555"/>
      <c r="G838" s="626"/>
    </row>
    <row r="839" spans="1:7" ht="15" customHeight="1">
      <c r="A839" s="292"/>
      <c r="B839" s="292"/>
      <c r="C839" s="292"/>
      <c r="D839" s="293"/>
      <c r="E839" s="448"/>
      <c r="F839" s="555"/>
      <c r="G839" s="626"/>
    </row>
    <row r="840" spans="1:7" ht="15" customHeight="1">
      <c r="A840" s="292"/>
      <c r="B840" s="292"/>
      <c r="C840" s="292"/>
      <c r="D840" s="293"/>
      <c r="E840" s="448"/>
      <c r="F840" s="555"/>
      <c r="G840" s="626"/>
    </row>
    <row r="841" spans="1:7" ht="15" customHeight="1">
      <c r="A841" s="292"/>
      <c r="B841" s="292"/>
      <c r="C841" s="292"/>
      <c r="D841" s="293"/>
      <c r="E841" s="448"/>
      <c r="F841" s="555"/>
      <c r="G841" s="626"/>
    </row>
    <row r="842" spans="1:7" ht="15" customHeight="1">
      <c r="A842" s="292"/>
      <c r="B842" s="292"/>
      <c r="C842" s="292"/>
      <c r="D842" s="293"/>
      <c r="E842" s="448"/>
      <c r="F842" s="555"/>
      <c r="G842" s="626"/>
    </row>
    <row r="843" spans="1:7" ht="15" customHeight="1">
      <c r="A843" s="292"/>
      <c r="B843" s="292"/>
      <c r="C843" s="292"/>
      <c r="D843" s="293"/>
      <c r="E843" s="448"/>
      <c r="F843" s="555"/>
      <c r="G843" s="626"/>
    </row>
    <row r="844" spans="1:7" ht="15" customHeight="1">
      <c r="A844" s="292"/>
      <c r="B844" s="292"/>
      <c r="C844" s="292"/>
      <c r="D844" s="293"/>
      <c r="E844" s="448"/>
      <c r="F844" s="555"/>
      <c r="G844" s="626"/>
    </row>
    <row r="845" spans="1:7" ht="15" customHeight="1">
      <c r="A845" s="292"/>
      <c r="B845" s="292"/>
      <c r="C845" s="292"/>
      <c r="D845" s="293"/>
      <c r="E845" s="448"/>
      <c r="F845" s="555"/>
      <c r="G845" s="626"/>
    </row>
    <row r="846" spans="1:7" ht="15" customHeight="1">
      <c r="A846" s="292"/>
      <c r="B846" s="292"/>
      <c r="C846" s="292"/>
      <c r="D846" s="293"/>
      <c r="E846" s="448"/>
      <c r="F846" s="555"/>
      <c r="G846" s="626"/>
    </row>
    <row r="847" spans="1:7" ht="15" customHeight="1">
      <c r="A847" s="292"/>
      <c r="B847" s="292"/>
      <c r="C847" s="292"/>
      <c r="D847" s="293"/>
      <c r="E847" s="448"/>
      <c r="F847" s="555"/>
      <c r="G847" s="626"/>
    </row>
    <row r="848" spans="1:7" ht="15" customHeight="1">
      <c r="A848" s="292"/>
      <c r="B848" s="292"/>
      <c r="C848" s="292"/>
      <c r="D848" s="293"/>
      <c r="E848" s="448"/>
      <c r="F848" s="555"/>
      <c r="G848" s="626"/>
    </row>
    <row r="849" spans="1:7" ht="15" customHeight="1">
      <c r="A849" s="292"/>
      <c r="B849" s="292"/>
      <c r="C849" s="292"/>
      <c r="D849" s="424"/>
      <c r="E849" s="293"/>
      <c r="F849" s="555"/>
      <c r="G849" s="626"/>
    </row>
    <row r="850" spans="1:7" ht="15" customHeight="1">
      <c r="A850" s="292"/>
      <c r="B850" s="292"/>
      <c r="C850" s="292"/>
      <c r="D850" s="424"/>
      <c r="E850" s="293"/>
      <c r="F850" s="555"/>
      <c r="G850" s="626"/>
    </row>
    <row r="851" spans="1:7" ht="15" customHeight="1">
      <c r="A851" s="292"/>
      <c r="B851" s="292"/>
      <c r="C851" s="292"/>
      <c r="D851" s="424"/>
      <c r="E851" s="448"/>
      <c r="F851" s="555"/>
      <c r="G851" s="626"/>
    </row>
    <row r="852" spans="1:7" ht="15" customHeight="1">
      <c r="A852" s="292"/>
      <c r="B852" s="292"/>
      <c r="C852" s="292"/>
      <c r="D852" s="424"/>
      <c r="E852" s="448"/>
      <c r="F852" s="555"/>
      <c r="G852" s="626"/>
    </row>
    <row r="853" spans="1:7" ht="15" customHeight="1">
      <c r="A853" s="292"/>
      <c r="B853" s="292"/>
      <c r="C853" s="292"/>
      <c r="D853" s="424"/>
      <c r="E853" s="448"/>
      <c r="F853" s="555"/>
      <c r="G853" s="626"/>
    </row>
    <row r="854" spans="1:7" ht="15" customHeight="1">
      <c r="A854" s="292"/>
      <c r="B854" s="292"/>
      <c r="C854" s="292"/>
      <c r="D854" s="424"/>
      <c r="E854" s="448"/>
      <c r="F854" s="555"/>
      <c r="G854" s="626"/>
    </row>
    <row r="855" spans="1:7" ht="15" customHeight="1">
      <c r="A855" s="292"/>
      <c r="B855" s="292"/>
      <c r="C855" s="292"/>
      <c r="D855" s="424"/>
      <c r="E855" s="448"/>
      <c r="F855" s="555"/>
      <c r="G855" s="626"/>
    </row>
    <row r="856" spans="1:7" ht="15" customHeight="1">
      <c r="A856" s="292"/>
      <c r="B856" s="292"/>
      <c r="C856" s="292"/>
      <c r="D856" s="424"/>
      <c r="E856" s="448"/>
      <c r="F856" s="555"/>
      <c r="G856" s="626"/>
    </row>
    <row r="857" spans="1:7" ht="15" customHeight="1">
      <c r="A857" s="292"/>
      <c r="B857" s="292"/>
      <c r="C857" s="292"/>
      <c r="D857" s="424"/>
      <c r="E857" s="448"/>
      <c r="F857" s="555"/>
      <c r="G857" s="626"/>
    </row>
    <row r="858" spans="1:7" ht="15" customHeight="1">
      <c r="A858" s="292"/>
      <c r="B858" s="292"/>
      <c r="C858" s="292"/>
      <c r="D858" s="424"/>
      <c r="E858" s="630"/>
      <c r="F858" s="555"/>
      <c r="G858" s="626"/>
    </row>
    <row r="859" spans="1:7" ht="15" customHeight="1">
      <c r="A859" s="292"/>
      <c r="B859" s="292"/>
      <c r="C859" s="292"/>
      <c r="D859" s="424"/>
      <c r="E859" s="448"/>
      <c r="F859" s="555"/>
      <c r="G859" s="626"/>
    </row>
    <row r="860" spans="1:7" ht="15" customHeight="1">
      <c r="A860" s="292"/>
      <c r="B860" s="292"/>
      <c r="C860" s="292"/>
      <c r="D860" s="424"/>
      <c r="E860" s="448"/>
      <c r="F860" s="555"/>
      <c r="G860" s="626"/>
    </row>
    <row r="861" spans="1:7" ht="15" customHeight="1">
      <c r="A861" s="292"/>
      <c r="B861" s="292"/>
      <c r="C861" s="292"/>
      <c r="D861" s="424"/>
      <c r="E861" s="448"/>
      <c r="F861" s="555"/>
      <c r="G861" s="626"/>
    </row>
    <row r="862" spans="1:7" ht="15" customHeight="1">
      <c r="A862" s="292"/>
      <c r="B862" s="292"/>
      <c r="C862" s="292"/>
      <c r="D862" s="424"/>
      <c r="E862" s="448"/>
      <c r="F862" s="555"/>
      <c r="G862" s="626"/>
    </row>
    <row r="863" spans="1:7" ht="15" customHeight="1">
      <c r="A863" s="292"/>
      <c r="B863" s="292"/>
      <c r="C863" s="292"/>
      <c r="D863" s="424"/>
      <c r="E863" s="448"/>
      <c r="F863" s="555"/>
      <c r="G863" s="626"/>
    </row>
    <row r="864" spans="1:7" ht="15" customHeight="1">
      <c r="A864" s="292"/>
      <c r="B864" s="292"/>
      <c r="C864" s="292"/>
      <c r="D864" s="424"/>
      <c r="E864" s="448"/>
      <c r="F864" s="555"/>
      <c r="G864" s="626"/>
    </row>
    <row r="865" spans="1:7" ht="15" customHeight="1">
      <c r="A865" s="292"/>
      <c r="B865" s="292"/>
      <c r="C865" s="292"/>
      <c r="D865" s="424"/>
      <c r="E865" s="448"/>
      <c r="F865" s="555"/>
      <c r="G865" s="626"/>
    </row>
    <row r="866" spans="1:7" ht="15" customHeight="1">
      <c r="A866" s="292"/>
      <c r="B866" s="292"/>
      <c r="C866" s="292"/>
      <c r="D866" s="424"/>
      <c r="E866" s="448"/>
      <c r="F866" s="555"/>
      <c r="G866" s="626"/>
    </row>
    <row r="867" spans="1:7" ht="15" customHeight="1">
      <c r="A867" s="292"/>
      <c r="B867" s="292"/>
      <c r="C867" s="190"/>
      <c r="D867" s="293"/>
      <c r="E867" s="424"/>
      <c r="F867" s="555"/>
      <c r="G867" s="626"/>
    </row>
    <row r="868" spans="1:7" ht="15" customHeight="1">
      <c r="A868" s="292"/>
      <c r="B868" s="292"/>
      <c r="C868" s="190"/>
      <c r="D868" s="293"/>
      <c r="E868" s="293"/>
      <c r="F868" s="555"/>
      <c r="G868" s="626"/>
    </row>
    <row r="869" spans="1:7" ht="15" customHeight="1">
      <c r="A869" s="292"/>
      <c r="B869" s="292"/>
      <c r="C869" s="190"/>
      <c r="D869" s="293"/>
      <c r="E869" s="424"/>
      <c r="F869" s="555"/>
      <c r="G869" s="626"/>
    </row>
    <row r="870" spans="1:7" ht="15" customHeight="1">
      <c r="A870" s="292"/>
      <c r="B870" s="292"/>
      <c r="C870" s="190"/>
      <c r="D870" s="293"/>
      <c r="E870" s="293"/>
      <c r="F870" s="555"/>
      <c r="G870" s="626"/>
    </row>
    <row r="871" spans="1:7" ht="15" customHeight="1">
      <c r="A871" s="292"/>
      <c r="B871" s="292"/>
      <c r="C871" s="190"/>
      <c r="D871" s="293"/>
      <c r="E871" s="293"/>
      <c r="F871" s="555"/>
      <c r="G871" s="626"/>
    </row>
    <row r="872" spans="1:7" ht="15" customHeight="1">
      <c r="A872" s="292"/>
      <c r="B872" s="292"/>
      <c r="C872" s="190"/>
      <c r="D872" s="293"/>
      <c r="E872" s="293"/>
      <c r="F872" s="555"/>
      <c r="G872" s="626"/>
    </row>
    <row r="873" spans="1:7" ht="15" customHeight="1">
      <c r="A873" s="292"/>
      <c r="B873" s="292"/>
      <c r="C873" s="190"/>
      <c r="D873" s="293"/>
      <c r="E873" s="293"/>
      <c r="F873" s="555"/>
      <c r="G873" s="626"/>
    </row>
    <row r="874" spans="1:7" ht="15" customHeight="1">
      <c r="A874" s="292"/>
      <c r="B874" s="292"/>
      <c r="C874" s="190"/>
      <c r="D874" s="293"/>
      <c r="E874" s="293"/>
      <c r="F874" s="555"/>
      <c r="G874" s="626"/>
    </row>
    <row r="875" spans="1:7" ht="15" customHeight="1">
      <c r="A875" s="292"/>
      <c r="B875" s="292"/>
      <c r="C875" s="190"/>
      <c r="D875" s="293"/>
      <c r="E875" s="293"/>
      <c r="F875" s="555"/>
      <c r="G875" s="626"/>
    </row>
    <row r="876" spans="1:7" ht="15" customHeight="1">
      <c r="A876" s="292"/>
      <c r="B876" s="292"/>
      <c r="C876" s="190"/>
      <c r="D876" s="293"/>
      <c r="E876" s="293"/>
      <c r="F876" s="555"/>
      <c r="G876" s="626"/>
    </row>
    <row r="877" spans="1:7" ht="15" customHeight="1">
      <c r="A877" s="292"/>
      <c r="B877" s="292"/>
      <c r="C877" s="190"/>
      <c r="D877" s="293"/>
      <c r="E877" s="293"/>
      <c r="F877" s="555"/>
      <c r="G877" s="626"/>
    </row>
    <row r="878" spans="1:7" ht="15" customHeight="1">
      <c r="A878" s="292"/>
      <c r="B878" s="292"/>
      <c r="C878" s="190"/>
      <c r="D878" s="293"/>
      <c r="E878" s="293"/>
      <c r="F878" s="555"/>
      <c r="G878" s="626"/>
    </row>
    <row r="879" spans="1:7" ht="15" customHeight="1">
      <c r="A879" s="292"/>
      <c r="B879" s="292"/>
      <c r="C879" s="190"/>
      <c r="D879" s="293"/>
      <c r="E879" s="293"/>
      <c r="F879" s="555"/>
      <c r="G879" s="626"/>
    </row>
    <row r="880" spans="1:7" ht="15" customHeight="1">
      <c r="A880" s="292"/>
      <c r="B880" s="292"/>
      <c r="C880" s="190"/>
      <c r="D880" s="293"/>
      <c r="E880" s="293"/>
      <c r="F880" s="555"/>
      <c r="G880" s="626"/>
    </row>
    <row r="881" spans="1:7" ht="15" customHeight="1">
      <c r="A881" s="292"/>
      <c r="B881" s="292"/>
      <c r="C881" s="190"/>
      <c r="D881" s="293"/>
      <c r="E881" s="293"/>
      <c r="F881" s="555"/>
      <c r="G881" s="626"/>
    </row>
    <row r="882" spans="1:7" ht="15" customHeight="1">
      <c r="A882" s="292"/>
      <c r="B882" s="292"/>
      <c r="C882" s="190"/>
      <c r="D882" s="293"/>
      <c r="E882" s="293"/>
      <c r="F882" s="555"/>
      <c r="G882" s="626"/>
    </row>
    <row r="883" spans="1:7" ht="15" customHeight="1">
      <c r="A883" s="292"/>
      <c r="B883" s="292"/>
      <c r="C883" s="190"/>
      <c r="D883" s="293"/>
      <c r="E883" s="293"/>
      <c r="F883" s="555"/>
      <c r="G883" s="626"/>
    </row>
    <row r="884" spans="1:7" ht="15" customHeight="1">
      <c r="A884" s="292"/>
      <c r="B884" s="292"/>
      <c r="C884" s="190"/>
      <c r="D884" s="293"/>
      <c r="E884" s="293"/>
      <c r="F884" s="555"/>
      <c r="G884" s="626"/>
    </row>
    <row r="885" spans="1:7" ht="15" customHeight="1">
      <c r="A885" s="292"/>
      <c r="B885" s="292"/>
      <c r="C885" s="190"/>
      <c r="D885" s="293"/>
      <c r="E885" s="293"/>
      <c r="F885" s="555"/>
      <c r="G885" s="626"/>
    </row>
    <row r="886" spans="1:7" ht="15" customHeight="1">
      <c r="A886" s="292"/>
      <c r="B886" s="292"/>
      <c r="C886" s="190"/>
      <c r="D886" s="293"/>
      <c r="E886" s="293"/>
      <c r="F886" s="555"/>
      <c r="G886" s="626"/>
    </row>
    <row r="887" spans="1:7" ht="15" customHeight="1">
      <c r="A887" s="292"/>
      <c r="B887" s="292"/>
      <c r="C887" s="190"/>
      <c r="D887" s="293"/>
      <c r="E887" s="293"/>
      <c r="F887" s="555"/>
      <c r="G887" s="626"/>
    </row>
    <row r="888" spans="1:7" ht="15" customHeight="1">
      <c r="A888" s="292"/>
      <c r="B888" s="292"/>
      <c r="C888" s="190"/>
      <c r="D888" s="293"/>
      <c r="E888" s="293"/>
      <c r="F888" s="555"/>
      <c r="G888" s="626"/>
    </row>
    <row r="889" spans="1:7" ht="15" customHeight="1">
      <c r="A889" s="292"/>
      <c r="B889" s="292"/>
      <c r="C889" s="190"/>
      <c r="D889" s="293"/>
      <c r="E889" s="293"/>
      <c r="F889" s="555"/>
      <c r="G889" s="626"/>
    </row>
    <row r="890" spans="1:7" ht="15" customHeight="1">
      <c r="A890" s="292"/>
      <c r="B890" s="292"/>
      <c r="C890" s="190"/>
      <c r="D890" s="293"/>
      <c r="E890" s="293"/>
      <c r="F890" s="555"/>
      <c r="G890" s="626"/>
    </row>
    <row r="891" spans="1:7" ht="15" customHeight="1">
      <c r="A891" s="292"/>
      <c r="B891" s="292"/>
      <c r="C891" s="190"/>
      <c r="D891" s="293"/>
      <c r="E891" s="293"/>
      <c r="F891" s="555"/>
      <c r="G891" s="626"/>
    </row>
    <row r="892" spans="1:7" ht="15" customHeight="1">
      <c r="A892" s="292"/>
      <c r="B892" s="292"/>
      <c r="C892" s="190"/>
      <c r="D892" s="293"/>
      <c r="E892" s="293"/>
      <c r="F892" s="555"/>
      <c r="G892" s="626"/>
    </row>
    <row r="893" spans="1:7" ht="15" customHeight="1">
      <c r="A893" s="292"/>
      <c r="B893" s="292"/>
      <c r="C893" s="190"/>
      <c r="D893" s="293"/>
      <c r="E893" s="293"/>
      <c r="F893" s="555"/>
      <c r="G893" s="626"/>
    </row>
    <row r="894" spans="1:7" ht="15" customHeight="1">
      <c r="A894" s="292"/>
      <c r="B894" s="292"/>
      <c r="C894" s="190"/>
      <c r="D894" s="293"/>
      <c r="E894" s="293"/>
      <c r="F894" s="555"/>
      <c r="G894" s="626"/>
    </row>
    <row r="895" spans="1:7" ht="15" customHeight="1">
      <c r="A895" s="292"/>
      <c r="B895" s="292"/>
      <c r="C895" s="190"/>
      <c r="D895" s="293"/>
      <c r="E895" s="293"/>
      <c r="F895" s="555"/>
      <c r="G895" s="626"/>
    </row>
    <row r="896" spans="1:7" ht="15" customHeight="1">
      <c r="A896" s="292"/>
      <c r="B896" s="292"/>
      <c r="C896" s="190"/>
      <c r="D896" s="293"/>
      <c r="E896" s="293"/>
      <c r="F896" s="555"/>
      <c r="G896" s="626"/>
    </row>
    <row r="897" spans="1:7" ht="15" customHeight="1">
      <c r="A897" s="292"/>
      <c r="B897" s="292"/>
      <c r="C897" s="190"/>
      <c r="D897" s="293"/>
      <c r="E897" s="293"/>
      <c r="F897" s="555"/>
      <c r="G897" s="626"/>
    </row>
    <row r="898" spans="1:7" ht="15" customHeight="1">
      <c r="A898" s="292"/>
      <c r="B898" s="292"/>
      <c r="C898" s="190"/>
      <c r="D898" s="293"/>
      <c r="E898" s="293"/>
      <c r="F898" s="555"/>
      <c r="G898" s="626"/>
    </row>
    <row r="899" spans="1:7" ht="15" customHeight="1">
      <c r="A899" s="292"/>
      <c r="B899" s="292"/>
      <c r="C899" s="190"/>
      <c r="D899" s="293"/>
      <c r="E899" s="293"/>
      <c r="F899" s="555"/>
      <c r="G899" s="626"/>
    </row>
    <row r="900" spans="1:7" ht="15" customHeight="1">
      <c r="A900" s="292"/>
      <c r="B900" s="292"/>
      <c r="C900" s="190"/>
      <c r="D900" s="293"/>
      <c r="E900" s="293"/>
      <c r="F900" s="555"/>
      <c r="G900" s="626"/>
    </row>
    <row r="901" spans="1:7" ht="15" customHeight="1">
      <c r="A901" s="292"/>
      <c r="B901" s="292"/>
      <c r="C901" s="292"/>
      <c r="D901" s="293"/>
      <c r="E901" s="293"/>
      <c r="F901" s="555"/>
      <c r="G901" s="626"/>
    </row>
    <row r="902" spans="1:7" ht="15" customHeight="1">
      <c r="A902" s="292"/>
      <c r="B902" s="292"/>
      <c r="C902" s="292"/>
      <c r="D902" s="293"/>
      <c r="E902" s="293"/>
      <c r="F902" s="555"/>
      <c r="G902" s="626"/>
    </row>
    <row r="903" spans="1:7" ht="15" customHeight="1">
      <c r="A903" s="292"/>
      <c r="B903" s="292"/>
      <c r="C903" s="292"/>
      <c r="D903" s="293"/>
      <c r="E903" s="293"/>
      <c r="F903" s="555"/>
      <c r="G903" s="626"/>
    </row>
    <row r="904" spans="1:7" ht="15" customHeight="1">
      <c r="A904" s="292"/>
      <c r="B904" s="292"/>
      <c r="C904" s="292"/>
      <c r="D904" s="293"/>
      <c r="E904" s="293"/>
      <c r="F904" s="555"/>
      <c r="G904" s="626"/>
    </row>
    <row r="905" spans="1:7" ht="15" customHeight="1">
      <c r="A905" s="292"/>
      <c r="B905" s="292"/>
      <c r="C905" s="292"/>
      <c r="D905" s="293"/>
      <c r="E905" s="293"/>
      <c r="F905" s="555"/>
      <c r="G905" s="626"/>
    </row>
    <row r="906" spans="1:7" ht="15" customHeight="1">
      <c r="A906" s="292"/>
      <c r="B906" s="292"/>
      <c r="C906" s="292"/>
      <c r="D906" s="293"/>
      <c r="E906" s="293"/>
      <c r="F906" s="555"/>
      <c r="G906" s="626"/>
    </row>
    <row r="907" spans="1:7" ht="15" customHeight="1">
      <c r="A907" s="292"/>
      <c r="B907" s="292"/>
      <c r="C907" s="292"/>
      <c r="D907" s="424"/>
      <c r="E907" s="424"/>
      <c r="F907" s="555"/>
      <c r="G907" s="626"/>
    </row>
    <row r="908" spans="1:7" ht="15" customHeight="1">
      <c r="A908" s="292"/>
      <c r="B908" s="292"/>
      <c r="C908" s="292"/>
      <c r="D908" s="293"/>
      <c r="E908" s="293"/>
      <c r="F908" s="555"/>
      <c r="G908" s="626"/>
    </row>
    <row r="909" spans="1:7" ht="15" customHeight="1">
      <c r="A909" s="292"/>
      <c r="B909" s="292"/>
      <c r="C909" s="292"/>
      <c r="D909" s="424"/>
      <c r="E909" s="424"/>
      <c r="F909" s="555"/>
      <c r="G909" s="626"/>
    </row>
    <row r="910" spans="1:7" ht="15" customHeight="1">
      <c r="A910" s="292"/>
      <c r="B910" s="292"/>
      <c r="C910" s="292"/>
      <c r="D910" s="293"/>
      <c r="E910" s="293"/>
      <c r="F910" s="555"/>
      <c r="G910" s="626"/>
    </row>
    <row r="911" spans="1:7" ht="15" customHeight="1">
      <c r="A911" s="292"/>
      <c r="B911" s="292"/>
      <c r="C911" s="292"/>
      <c r="D911" s="424"/>
      <c r="E911" s="293"/>
      <c r="F911" s="555"/>
      <c r="G911" s="626"/>
    </row>
    <row r="912" spans="1:7" ht="15" customHeight="1">
      <c r="A912" s="292"/>
      <c r="B912" s="292"/>
      <c r="C912" s="292"/>
      <c r="D912" s="293"/>
      <c r="E912" s="293"/>
      <c r="F912" s="555"/>
      <c r="G912" s="626"/>
    </row>
    <row r="913" spans="1:7" ht="15" customHeight="1">
      <c r="A913" s="292"/>
      <c r="B913" s="292"/>
      <c r="C913" s="292"/>
      <c r="D913" s="424"/>
      <c r="E913" s="293"/>
      <c r="F913" s="555"/>
      <c r="G913" s="626"/>
    </row>
    <row r="914" spans="1:7" ht="15" customHeight="1">
      <c r="A914" s="292"/>
      <c r="B914" s="292"/>
      <c r="C914" s="292"/>
      <c r="D914" s="293"/>
      <c r="E914" s="293"/>
      <c r="F914" s="555"/>
      <c r="G914" s="626"/>
    </row>
    <row r="915" spans="1:7" ht="15" customHeight="1">
      <c r="A915" s="292"/>
      <c r="B915" s="292"/>
      <c r="C915" s="292"/>
      <c r="D915" s="424"/>
      <c r="E915" s="293"/>
      <c r="F915" s="555"/>
      <c r="G915" s="626"/>
    </row>
    <row r="916" spans="1:7" ht="15" customHeight="1">
      <c r="A916" s="292"/>
      <c r="B916" s="292"/>
      <c r="C916" s="292"/>
      <c r="D916" s="293"/>
      <c r="E916" s="293"/>
      <c r="F916" s="555"/>
      <c r="G916" s="626"/>
    </row>
    <row r="917" spans="1:7" ht="15" customHeight="1">
      <c r="A917" s="292"/>
      <c r="B917" s="292"/>
      <c r="C917" s="292"/>
      <c r="D917" s="424"/>
      <c r="E917" s="293"/>
      <c r="F917" s="555"/>
      <c r="G917" s="626"/>
    </row>
    <row r="918" spans="1:7" ht="15" customHeight="1">
      <c r="A918" s="292"/>
      <c r="B918" s="292"/>
      <c r="C918" s="292"/>
      <c r="D918" s="424"/>
      <c r="E918" s="293"/>
      <c r="F918" s="555"/>
      <c r="G918" s="626"/>
    </row>
    <row r="919" spans="1:7" ht="15" customHeight="1">
      <c r="A919" s="292"/>
      <c r="B919" s="292"/>
      <c r="C919" s="292"/>
      <c r="D919" s="424"/>
      <c r="E919" s="293"/>
      <c r="F919" s="555"/>
      <c r="G919" s="626"/>
    </row>
    <row r="920" spans="1:7" ht="15" customHeight="1">
      <c r="A920" s="292"/>
      <c r="B920" s="292"/>
      <c r="C920" s="292"/>
      <c r="D920" s="424"/>
      <c r="E920" s="450"/>
      <c r="F920" s="555"/>
      <c r="G920" s="626"/>
    </row>
    <row r="921" spans="1:7" ht="15" customHeight="1">
      <c r="A921" s="292"/>
      <c r="B921" s="292"/>
      <c r="C921" s="292"/>
      <c r="D921" s="424"/>
      <c r="E921" s="450"/>
      <c r="F921" s="555"/>
      <c r="G921" s="626"/>
    </row>
    <row r="922" spans="1:7" ht="15" customHeight="1">
      <c r="A922" s="292"/>
      <c r="B922" s="292"/>
      <c r="C922" s="292"/>
      <c r="D922" s="424"/>
      <c r="E922" s="450"/>
      <c r="F922" s="555"/>
      <c r="G922" s="626"/>
    </row>
    <row r="923" spans="1:7" ht="15" customHeight="1">
      <c r="A923" s="292"/>
      <c r="B923" s="292"/>
      <c r="C923" s="292"/>
      <c r="D923" s="424"/>
      <c r="E923" s="450"/>
      <c r="F923" s="555"/>
      <c r="G923" s="626"/>
    </row>
    <row r="924" spans="1:7" ht="15" customHeight="1">
      <c r="A924" s="292"/>
      <c r="B924" s="292"/>
      <c r="C924" s="292"/>
      <c r="D924" s="424"/>
      <c r="E924" s="450"/>
      <c r="F924" s="555"/>
      <c r="G924" s="626"/>
    </row>
    <row r="925" spans="1:7" ht="15" customHeight="1">
      <c r="A925" s="292"/>
      <c r="B925" s="292"/>
      <c r="C925" s="292"/>
      <c r="D925" s="424"/>
      <c r="E925" s="450"/>
      <c r="F925" s="555"/>
      <c r="G925" s="626"/>
    </row>
    <row r="926" spans="1:7" ht="15" customHeight="1">
      <c r="A926" s="292"/>
      <c r="B926" s="292"/>
      <c r="C926" s="292"/>
      <c r="D926" s="424"/>
      <c r="E926" s="450"/>
      <c r="F926" s="555"/>
      <c r="G926" s="626"/>
    </row>
    <row r="927" spans="1:7" ht="15" customHeight="1">
      <c r="A927" s="292"/>
      <c r="B927" s="292"/>
      <c r="C927" s="292"/>
      <c r="D927" s="424"/>
      <c r="E927" s="450"/>
      <c r="F927" s="555"/>
      <c r="G927" s="626"/>
    </row>
    <row r="928" spans="1:7" ht="15" customHeight="1">
      <c r="A928" s="292"/>
      <c r="B928" s="292"/>
      <c r="C928" s="292"/>
      <c r="D928" s="424"/>
      <c r="E928" s="450"/>
      <c r="F928" s="555"/>
      <c r="G928" s="626"/>
    </row>
    <row r="929" spans="1:7" ht="15" customHeight="1">
      <c r="A929" s="292"/>
      <c r="B929" s="292"/>
      <c r="C929" s="292"/>
      <c r="D929" s="424"/>
      <c r="E929" s="450"/>
      <c r="F929" s="555"/>
      <c r="G929" s="626"/>
    </row>
    <row r="930" spans="1:7" ht="15" customHeight="1">
      <c r="A930" s="292"/>
      <c r="B930" s="292"/>
      <c r="C930" s="292"/>
      <c r="D930" s="424"/>
      <c r="E930" s="450"/>
      <c r="F930" s="555"/>
      <c r="G930" s="626"/>
    </row>
    <row r="931" spans="1:7" ht="15" customHeight="1">
      <c r="A931" s="292"/>
      <c r="B931" s="292"/>
      <c r="C931" s="292"/>
      <c r="D931" s="424"/>
      <c r="E931" s="450"/>
      <c r="F931" s="555"/>
      <c r="G931" s="626"/>
    </row>
    <row r="932" spans="1:7" ht="15" customHeight="1">
      <c r="A932" s="292"/>
      <c r="B932" s="292"/>
      <c r="C932" s="292"/>
      <c r="D932" s="424"/>
      <c r="E932" s="450"/>
      <c r="F932" s="555"/>
      <c r="G932" s="626"/>
    </row>
    <row r="933" spans="1:7" ht="15" customHeight="1">
      <c r="A933" s="292"/>
      <c r="B933" s="292"/>
      <c r="C933" s="292"/>
      <c r="D933" s="293"/>
      <c r="E933" s="450"/>
      <c r="F933" s="555"/>
      <c r="G933" s="626"/>
    </row>
    <row r="934" spans="1:7" ht="15" customHeight="1">
      <c r="A934" s="292"/>
      <c r="B934" s="292"/>
      <c r="C934" s="292"/>
      <c r="D934" s="293"/>
      <c r="E934" s="292"/>
      <c r="F934" s="555"/>
      <c r="G934" s="626"/>
    </row>
    <row r="935" spans="1:7" ht="15" customHeight="1">
      <c r="A935" s="292"/>
      <c r="B935" s="292"/>
      <c r="C935" s="292"/>
      <c r="D935" s="293"/>
      <c r="E935" s="292"/>
      <c r="F935" s="555"/>
      <c r="G935" s="626"/>
    </row>
    <row r="936" spans="1:7" ht="15" customHeight="1">
      <c r="A936" s="292"/>
      <c r="B936" s="292"/>
      <c r="C936" s="292"/>
      <c r="D936" s="293"/>
      <c r="E936" s="448"/>
      <c r="F936" s="555"/>
      <c r="G936" s="626"/>
    </row>
    <row r="937" spans="1:7" ht="15" customHeight="1">
      <c r="A937" s="292"/>
      <c r="B937" s="292"/>
      <c r="C937" s="292"/>
      <c r="D937" s="293"/>
      <c r="E937" s="448"/>
      <c r="F937" s="555"/>
      <c r="G937" s="626"/>
    </row>
    <row r="938" spans="1:7" ht="15" customHeight="1">
      <c r="A938" s="292"/>
      <c r="B938" s="292"/>
      <c r="C938" s="292"/>
      <c r="D938" s="293"/>
      <c r="E938" s="292"/>
      <c r="F938" s="555"/>
      <c r="G938" s="626"/>
    </row>
    <row r="939" spans="1:7" ht="15" customHeight="1">
      <c r="A939" s="292"/>
      <c r="B939" s="292"/>
      <c r="C939" s="292"/>
      <c r="D939" s="293"/>
      <c r="E939" s="292"/>
      <c r="F939" s="555"/>
      <c r="G939" s="626"/>
    </row>
    <row r="940" spans="1:7" ht="15" customHeight="1">
      <c r="A940" s="292"/>
      <c r="B940" s="292"/>
      <c r="C940" s="292"/>
      <c r="D940" s="293"/>
      <c r="E940" s="448"/>
      <c r="F940" s="555"/>
      <c r="G940" s="626"/>
    </row>
    <row r="941" spans="1:7" ht="15" customHeight="1">
      <c r="A941" s="292"/>
      <c r="B941" s="292"/>
      <c r="C941" s="292"/>
      <c r="D941" s="293"/>
      <c r="E941" s="448"/>
      <c r="F941" s="555"/>
      <c r="G941" s="626"/>
    </row>
    <row r="942" spans="1:7" ht="15" customHeight="1">
      <c r="A942" s="292"/>
      <c r="B942" s="292"/>
      <c r="C942" s="292"/>
      <c r="D942" s="293"/>
      <c r="E942" s="293"/>
      <c r="F942" s="555"/>
      <c r="G942" s="626"/>
    </row>
    <row r="943" spans="1:7" ht="15" customHeight="1">
      <c r="A943" s="292"/>
      <c r="B943" s="292"/>
      <c r="C943" s="292"/>
      <c r="D943" s="293"/>
      <c r="E943" s="293"/>
      <c r="F943" s="555"/>
      <c r="G943" s="626"/>
    </row>
    <row r="944" spans="1:7" ht="15" customHeight="1">
      <c r="A944" s="292"/>
      <c r="B944" s="292"/>
      <c r="C944" s="292"/>
      <c r="D944" s="293"/>
      <c r="E944" s="292"/>
      <c r="F944" s="555"/>
      <c r="G944" s="626"/>
    </row>
    <row r="945" spans="1:7" ht="15" customHeight="1">
      <c r="A945" s="292"/>
      <c r="B945" s="292"/>
      <c r="C945" s="292"/>
      <c r="D945" s="293"/>
      <c r="E945" s="292"/>
      <c r="F945" s="555"/>
      <c r="G945" s="626"/>
    </row>
    <row r="946" spans="1:7" ht="15" customHeight="1">
      <c r="A946" s="461"/>
      <c r="B946" s="461"/>
      <c r="C946" s="461"/>
      <c r="D946" s="686"/>
      <c r="E946" s="686"/>
      <c r="F946" s="687"/>
      <c r="G946" s="626"/>
    </row>
    <row r="947" spans="1:7" ht="15" customHeight="1">
      <c r="A947" s="461"/>
      <c r="B947" s="461"/>
      <c r="C947" s="461"/>
      <c r="D947" s="686"/>
      <c r="E947" s="686"/>
      <c r="F947" s="687"/>
      <c r="G947" s="626"/>
    </row>
    <row r="948" spans="1:7" ht="15" customHeight="1">
      <c r="A948" s="461"/>
      <c r="B948" s="461"/>
      <c r="C948" s="461"/>
      <c r="D948" s="686"/>
      <c r="E948" s="686"/>
      <c r="F948" s="687"/>
      <c r="G948" s="626"/>
    </row>
    <row r="949" spans="1:7" ht="15" customHeight="1">
      <c r="A949" s="461"/>
      <c r="B949" s="461"/>
      <c r="C949" s="461"/>
      <c r="D949" s="686"/>
      <c r="E949" s="686"/>
      <c r="F949" s="687"/>
      <c r="G949" s="626"/>
    </row>
    <row r="950" spans="1:7" ht="15" customHeight="1">
      <c r="A950" s="461"/>
      <c r="B950" s="461"/>
      <c r="C950" s="461"/>
      <c r="D950" s="686"/>
      <c r="E950" s="686"/>
      <c r="F950" s="687"/>
      <c r="G950" s="626"/>
    </row>
    <row r="951" spans="1:7" ht="15" customHeight="1">
      <c r="A951" s="461"/>
      <c r="B951" s="461"/>
      <c r="C951" s="461"/>
      <c r="D951" s="686"/>
      <c r="E951" s="686"/>
      <c r="F951" s="687"/>
      <c r="G951" s="626"/>
    </row>
    <row r="952" spans="1:7" ht="15" customHeight="1">
      <c r="A952" s="461"/>
      <c r="B952" s="461"/>
      <c r="C952" s="461"/>
      <c r="D952" s="686"/>
      <c r="E952" s="686"/>
      <c r="F952" s="687"/>
      <c r="G952" s="626"/>
    </row>
    <row r="953" spans="1:7" ht="15" customHeight="1">
      <c r="A953" s="461"/>
      <c r="B953" s="461"/>
      <c r="C953" s="461"/>
      <c r="D953" s="686"/>
      <c r="E953" s="686"/>
      <c r="F953" s="687"/>
      <c r="G953" s="626"/>
    </row>
    <row r="954" spans="1:7" ht="15" customHeight="1">
      <c r="A954" s="461"/>
      <c r="B954" s="461"/>
      <c r="C954" s="461"/>
      <c r="D954" s="686"/>
      <c r="E954" s="686"/>
      <c r="F954" s="687"/>
      <c r="G954" s="626"/>
    </row>
    <row r="955" spans="1:7" ht="15" customHeight="1">
      <c r="A955" s="461"/>
      <c r="B955" s="461"/>
      <c r="C955" s="461"/>
      <c r="D955" s="686"/>
      <c r="E955" s="686"/>
      <c r="F955" s="687"/>
      <c r="G955" s="626"/>
    </row>
    <row r="956" spans="1:7" ht="15" customHeight="1">
      <c r="A956" s="461"/>
      <c r="B956" s="461"/>
      <c r="C956" s="461"/>
      <c r="D956" s="686"/>
      <c r="E956" s="686"/>
      <c r="F956" s="687"/>
      <c r="G956" s="626"/>
    </row>
    <row r="957" spans="1:7" ht="15" customHeight="1">
      <c r="A957" s="461"/>
      <c r="B957" s="461"/>
      <c r="C957" s="461"/>
      <c r="D957" s="686"/>
      <c r="E957" s="686"/>
      <c r="F957" s="687"/>
      <c r="G957" s="626"/>
    </row>
    <row r="958" spans="1:7" ht="15" customHeight="1">
      <c r="A958" s="461"/>
      <c r="B958" s="461"/>
      <c r="C958" s="461"/>
      <c r="D958" s="686"/>
      <c r="E958" s="686"/>
      <c r="F958" s="687"/>
      <c r="G958" s="626"/>
    </row>
    <row r="959" spans="1:7" ht="15" customHeight="1">
      <c r="A959" s="461"/>
      <c r="B959" s="461"/>
      <c r="C959" s="461"/>
      <c r="D959" s="686"/>
      <c r="E959" s="686"/>
      <c r="F959" s="687"/>
      <c r="G959" s="626"/>
    </row>
    <row r="960" spans="1:7" ht="15" customHeight="1">
      <c r="A960" s="461"/>
      <c r="B960" s="461"/>
      <c r="C960" s="461"/>
      <c r="D960" s="686"/>
      <c r="E960" s="686"/>
      <c r="F960" s="687"/>
      <c r="G960" s="626"/>
    </row>
    <row r="961" spans="1:7" ht="15" customHeight="1">
      <c r="A961" s="461"/>
      <c r="B961" s="461"/>
      <c r="C961" s="461"/>
      <c r="D961" s="686"/>
      <c r="E961" s="686"/>
      <c r="F961" s="687"/>
      <c r="G961" s="626"/>
    </row>
    <row r="962" spans="1:7" ht="15" customHeight="1">
      <c r="A962" s="461"/>
      <c r="B962" s="461"/>
      <c r="C962" s="461"/>
      <c r="D962" s="686"/>
      <c r="E962" s="686"/>
      <c r="F962" s="687"/>
      <c r="G962" s="626"/>
    </row>
    <row r="963" spans="1:7" ht="15" customHeight="1">
      <c r="A963" s="461"/>
      <c r="B963" s="461"/>
      <c r="C963" s="461"/>
      <c r="D963" s="686"/>
      <c r="E963" s="686"/>
      <c r="F963" s="687"/>
      <c r="G963" s="626"/>
    </row>
    <row r="964" spans="1:7" ht="15" customHeight="1">
      <c r="A964" s="461"/>
      <c r="B964" s="461"/>
      <c r="C964" s="461"/>
      <c r="D964" s="686"/>
      <c r="E964" s="686"/>
      <c r="F964" s="687"/>
      <c r="G964" s="626"/>
    </row>
    <row r="965" spans="1:7" ht="15" customHeight="1">
      <c r="A965" s="461"/>
      <c r="B965" s="461"/>
      <c r="C965" s="461"/>
      <c r="D965" s="686"/>
      <c r="E965" s="686"/>
      <c r="F965" s="687"/>
      <c r="G965" s="626"/>
    </row>
    <row r="966" spans="1:7" ht="15" customHeight="1">
      <c r="A966" s="461"/>
      <c r="B966" s="461"/>
      <c r="C966" s="461"/>
      <c r="D966" s="686"/>
      <c r="E966" s="686"/>
      <c r="F966" s="687"/>
      <c r="G966" s="626"/>
    </row>
    <row r="967" spans="1:7" ht="15" customHeight="1">
      <c r="A967" s="461"/>
      <c r="B967" s="461"/>
      <c r="C967" s="461"/>
      <c r="D967" s="686"/>
      <c r="E967" s="686"/>
      <c r="F967" s="687"/>
      <c r="G967" s="626"/>
    </row>
    <row r="968" spans="1:7" ht="15" customHeight="1">
      <c r="A968" s="461"/>
      <c r="B968" s="461"/>
      <c r="C968" s="461"/>
      <c r="D968" s="686"/>
      <c r="E968" s="686"/>
      <c r="F968" s="687"/>
      <c r="G968" s="626"/>
    </row>
    <row r="969" spans="1:7" ht="15" customHeight="1">
      <c r="A969" s="461"/>
      <c r="B969" s="461"/>
      <c r="C969" s="461"/>
      <c r="D969" s="686"/>
      <c r="E969" s="686"/>
      <c r="F969" s="687"/>
      <c r="G969" s="626"/>
    </row>
    <row r="970" spans="1:7" ht="15" customHeight="1">
      <c r="A970" s="461"/>
      <c r="B970" s="461"/>
      <c r="C970" s="461"/>
      <c r="D970" s="686"/>
      <c r="E970" s="686"/>
      <c r="F970" s="687"/>
      <c r="G970" s="626"/>
    </row>
    <row r="971" spans="1:7" ht="15" customHeight="1">
      <c r="A971" s="461"/>
      <c r="B971" s="461"/>
      <c r="C971" s="461"/>
      <c r="D971" s="686"/>
      <c r="E971" s="686"/>
      <c r="F971" s="687"/>
      <c r="G971" s="626"/>
    </row>
    <row r="972" spans="1:7" ht="15" customHeight="1">
      <c r="A972" s="190"/>
      <c r="B972" s="190"/>
      <c r="C972" s="190"/>
      <c r="D972" s="263"/>
      <c r="E972" s="263"/>
      <c r="F972" s="437"/>
      <c r="G972" s="626"/>
    </row>
    <row r="973" spans="1:7" ht="15" customHeight="1">
      <c r="A973" s="190"/>
      <c r="B973" s="190"/>
      <c r="C973" s="190"/>
      <c r="D973" s="260"/>
      <c r="E973" s="260"/>
      <c r="F973" s="437"/>
      <c r="G973" s="626"/>
    </row>
    <row r="974" spans="1:7" ht="15" customHeight="1">
      <c r="A974" s="190"/>
      <c r="B974" s="190"/>
      <c r="C974" s="190"/>
      <c r="D974" s="263"/>
      <c r="E974" s="263"/>
      <c r="F974" s="437"/>
      <c r="G974" s="626"/>
    </row>
    <row r="975" spans="1:7" ht="15" customHeight="1">
      <c r="A975" s="190"/>
      <c r="B975" s="190"/>
      <c r="C975" s="190"/>
      <c r="D975" s="260"/>
      <c r="E975" s="260"/>
      <c r="F975" s="437"/>
      <c r="G975" s="626"/>
    </row>
    <row r="976" spans="1:7" ht="15" customHeight="1">
      <c r="A976" s="190"/>
      <c r="B976" s="190"/>
      <c r="C976" s="190"/>
      <c r="D976" s="260"/>
      <c r="E976" s="260"/>
      <c r="F976" s="437"/>
      <c r="G976" s="626"/>
    </row>
    <row r="977" spans="1:7" ht="15" customHeight="1">
      <c r="A977" s="190"/>
      <c r="B977" s="190"/>
      <c r="C977" s="190"/>
      <c r="D977" s="260"/>
      <c r="E977" s="260"/>
      <c r="F977" s="437"/>
      <c r="G977" s="626"/>
    </row>
    <row r="978" spans="1:7" ht="15" customHeight="1">
      <c r="A978" s="190"/>
      <c r="B978" s="190"/>
      <c r="C978" s="190"/>
      <c r="D978" s="260"/>
      <c r="E978" s="260"/>
      <c r="F978" s="437"/>
      <c r="G978" s="626"/>
    </row>
    <row r="979" spans="1:7" ht="15" customHeight="1">
      <c r="A979" s="190"/>
      <c r="B979" s="190"/>
      <c r="C979" s="190"/>
      <c r="D979" s="260"/>
      <c r="E979" s="260"/>
      <c r="F979" s="437"/>
      <c r="G979" s="626"/>
    </row>
    <row r="980" spans="1:7" ht="15" customHeight="1">
      <c r="A980" s="190"/>
      <c r="B980" s="190"/>
      <c r="C980" s="190"/>
      <c r="D980" s="260"/>
      <c r="E980" s="260"/>
      <c r="F980" s="437"/>
      <c r="G980" s="626"/>
    </row>
    <row r="981" spans="1:7" ht="15" customHeight="1">
      <c r="A981" s="190"/>
      <c r="B981" s="190"/>
      <c r="C981" s="190"/>
      <c r="D981" s="260"/>
      <c r="E981" s="260"/>
      <c r="F981" s="437"/>
      <c r="G981" s="626"/>
    </row>
    <row r="982" spans="1:7" ht="15" customHeight="1">
      <c r="A982" s="190"/>
      <c r="B982" s="190"/>
      <c r="C982" s="190"/>
      <c r="D982" s="260"/>
      <c r="E982" s="260"/>
      <c r="F982" s="437"/>
      <c r="G982" s="626"/>
    </row>
    <row r="983" spans="1:7" ht="15" customHeight="1">
      <c r="A983" s="190"/>
      <c r="B983" s="190"/>
      <c r="C983" s="190"/>
      <c r="D983" s="260"/>
      <c r="E983" s="260"/>
      <c r="F983" s="437"/>
      <c r="G983" s="626"/>
    </row>
    <row r="984" spans="1:7" ht="15" customHeight="1">
      <c r="A984" s="190"/>
      <c r="B984" s="190"/>
      <c r="C984" s="190"/>
      <c r="D984" s="260"/>
      <c r="E984" s="260"/>
      <c r="F984" s="437"/>
      <c r="G984" s="626"/>
    </row>
    <row r="985" spans="1:7" ht="15" customHeight="1">
      <c r="A985" s="190"/>
      <c r="B985" s="190"/>
      <c r="C985" s="190"/>
      <c r="D985" s="260"/>
      <c r="E985" s="260"/>
      <c r="F985" s="437"/>
      <c r="G985" s="626"/>
    </row>
    <row r="986" spans="1:7" ht="15" customHeight="1">
      <c r="A986" s="190"/>
      <c r="B986" s="190"/>
      <c r="C986" s="190"/>
      <c r="D986" s="260"/>
      <c r="E986" s="260"/>
      <c r="F986" s="437"/>
      <c r="G986" s="626"/>
    </row>
    <row r="987" spans="1:7" ht="15" customHeight="1">
      <c r="A987" s="190"/>
      <c r="B987" s="190"/>
      <c r="C987" s="190"/>
      <c r="D987" s="260"/>
      <c r="E987" s="260"/>
      <c r="F987" s="437"/>
      <c r="G987" s="626"/>
    </row>
    <row r="988" spans="1:7" ht="15" customHeight="1">
      <c r="A988" s="190"/>
      <c r="B988" s="190"/>
      <c r="C988" s="190"/>
      <c r="D988" s="260"/>
      <c r="E988" s="260"/>
      <c r="F988" s="437"/>
      <c r="G988" s="626"/>
    </row>
    <row r="989" spans="1:7" ht="15" customHeight="1">
      <c r="A989" s="292"/>
      <c r="B989" s="292"/>
      <c r="C989" s="292"/>
      <c r="D989" s="424"/>
      <c r="E989" s="424"/>
      <c r="F989" s="555"/>
      <c r="G989" s="626"/>
    </row>
    <row r="990" spans="1:7" ht="15" customHeight="1">
      <c r="A990" s="292"/>
      <c r="B990" s="292"/>
      <c r="C990" s="292"/>
      <c r="D990" s="293"/>
      <c r="E990" s="293"/>
      <c r="F990" s="555"/>
      <c r="G990" s="626"/>
    </row>
    <row r="991" spans="1:7" ht="15" customHeight="1">
      <c r="A991" s="292"/>
      <c r="B991" s="292"/>
      <c r="C991" s="292"/>
      <c r="D991" s="424"/>
      <c r="E991" s="424"/>
      <c r="F991" s="555"/>
      <c r="G991" s="626"/>
    </row>
    <row r="992" spans="1:7" ht="15" customHeight="1">
      <c r="A992" s="292"/>
      <c r="B992" s="292"/>
      <c r="C992" s="292"/>
      <c r="D992" s="293"/>
      <c r="E992" s="293"/>
      <c r="F992" s="555"/>
      <c r="G992" s="626"/>
    </row>
    <row r="993" spans="1:7" ht="15" customHeight="1">
      <c r="A993" s="292"/>
      <c r="B993" s="292"/>
      <c r="C993" s="292"/>
      <c r="D993" s="293"/>
      <c r="E993" s="293"/>
      <c r="F993" s="555"/>
      <c r="G993" s="626"/>
    </row>
    <row r="994" spans="1:7" ht="15" customHeight="1">
      <c r="A994" s="292"/>
      <c r="B994" s="292"/>
      <c r="C994" s="292"/>
      <c r="D994" s="293"/>
      <c r="E994" s="293"/>
      <c r="F994" s="555"/>
      <c r="G994" s="626"/>
    </row>
    <row r="995" spans="1:7" ht="15" customHeight="1">
      <c r="A995" s="292"/>
      <c r="B995" s="292"/>
      <c r="C995" s="292"/>
      <c r="D995" s="293"/>
      <c r="E995" s="293"/>
      <c r="F995" s="555"/>
      <c r="G995" s="626"/>
    </row>
    <row r="996" spans="1:7" ht="15" customHeight="1">
      <c r="A996" s="292"/>
      <c r="B996" s="292"/>
      <c r="C996" s="292"/>
      <c r="D996" s="293"/>
      <c r="E996" s="293"/>
      <c r="F996" s="555"/>
      <c r="G996" s="626"/>
    </row>
    <row r="997" spans="1:7" ht="15" customHeight="1">
      <c r="A997" s="292"/>
      <c r="B997" s="292"/>
      <c r="C997" s="292"/>
      <c r="D997" s="293"/>
      <c r="E997" s="293"/>
      <c r="F997" s="555"/>
      <c r="G997" s="626"/>
    </row>
    <row r="998" spans="1:7" ht="15" customHeight="1">
      <c r="A998" s="292"/>
      <c r="B998" s="292"/>
      <c r="C998" s="292"/>
      <c r="D998" s="293"/>
      <c r="E998" s="293"/>
      <c r="F998" s="555"/>
      <c r="G998" s="626"/>
    </row>
    <row r="999" spans="1:7" ht="15" customHeight="1">
      <c r="A999" s="292"/>
      <c r="B999" s="292"/>
      <c r="C999" s="292"/>
      <c r="D999" s="293"/>
      <c r="E999" s="293"/>
      <c r="F999" s="555"/>
      <c r="G999" s="626"/>
    </row>
    <row r="1000" spans="1:7" ht="15" customHeight="1">
      <c r="A1000" s="292"/>
      <c r="B1000" s="292"/>
      <c r="C1000" s="292"/>
      <c r="D1000" s="293"/>
      <c r="E1000" s="293"/>
      <c r="F1000" s="555"/>
      <c r="G1000" s="626"/>
    </row>
    <row r="1001" spans="1:7" ht="15" customHeight="1">
      <c r="A1001" s="292"/>
      <c r="B1001" s="292"/>
      <c r="C1001" s="292"/>
      <c r="D1001" s="293"/>
      <c r="E1001" s="293"/>
      <c r="F1001" s="555"/>
      <c r="G1001" s="626"/>
    </row>
    <row r="1002" spans="1:7" ht="15" customHeight="1">
      <c r="A1002" s="292"/>
      <c r="B1002" s="292"/>
      <c r="C1002" s="292"/>
      <c r="D1002" s="293"/>
      <c r="E1002" s="293"/>
      <c r="F1002" s="555"/>
      <c r="G1002" s="626"/>
    </row>
    <row r="1003" spans="1:7" ht="15" customHeight="1">
      <c r="A1003" s="292"/>
      <c r="B1003" s="292"/>
      <c r="C1003" s="292"/>
      <c r="D1003" s="293"/>
      <c r="E1003" s="293"/>
      <c r="F1003" s="555"/>
      <c r="G1003" s="626"/>
    </row>
    <row r="1004" spans="1:7" ht="15" customHeight="1">
      <c r="A1004" s="292"/>
      <c r="B1004" s="292"/>
      <c r="C1004" s="688"/>
      <c r="D1004" s="293"/>
      <c r="E1004" s="293"/>
      <c r="F1004" s="555"/>
      <c r="G1004" s="626"/>
    </row>
    <row r="1005" spans="1:7" ht="15" customHeight="1">
      <c r="A1005" s="292"/>
      <c r="B1005" s="292"/>
      <c r="C1005" s="316"/>
      <c r="D1005" s="293"/>
      <c r="E1005" s="293"/>
      <c r="F1005" s="555"/>
      <c r="G1005" s="626"/>
    </row>
    <row r="1006" spans="1:7" ht="15" customHeight="1">
      <c r="A1006" s="292"/>
      <c r="B1006" s="292"/>
      <c r="C1006" s="316"/>
      <c r="D1006" s="293"/>
      <c r="E1006" s="293"/>
      <c r="F1006" s="555"/>
      <c r="G1006" s="626"/>
    </row>
    <row r="1007" spans="1:7" ht="15" customHeight="1">
      <c r="A1007" s="292"/>
      <c r="B1007" s="292"/>
      <c r="C1007" s="316"/>
      <c r="D1007" s="293"/>
      <c r="E1007" s="293"/>
      <c r="F1007" s="555"/>
      <c r="G1007" s="626"/>
    </row>
    <row r="1008" spans="1:7" ht="15" customHeight="1">
      <c r="A1008" s="292"/>
      <c r="B1008" s="292"/>
      <c r="C1008" s="688"/>
      <c r="D1008" s="293"/>
      <c r="E1008" s="293"/>
      <c r="F1008" s="555"/>
      <c r="G1008" s="626"/>
    </row>
    <row r="1009" spans="1:7" ht="15" customHeight="1">
      <c r="A1009" s="292"/>
      <c r="B1009" s="292"/>
      <c r="C1009" s="316"/>
      <c r="D1009" s="293"/>
      <c r="E1009" s="293"/>
      <c r="F1009" s="555"/>
      <c r="G1009" s="626"/>
    </row>
    <row r="1010" spans="1:7" ht="15" customHeight="1">
      <c r="A1010" s="292"/>
      <c r="B1010" s="292"/>
      <c r="C1010" s="316"/>
      <c r="D1010" s="293"/>
      <c r="E1010" s="293"/>
      <c r="F1010" s="555"/>
      <c r="G1010" s="626"/>
    </row>
    <row r="1011" spans="1:7" ht="15" customHeight="1">
      <c r="A1011" s="292"/>
      <c r="B1011" s="292"/>
      <c r="C1011" s="316"/>
      <c r="D1011" s="293"/>
      <c r="E1011" s="293"/>
      <c r="F1011" s="555"/>
      <c r="G1011" s="626"/>
    </row>
    <row r="1012" spans="1:7" ht="15" customHeight="1">
      <c r="A1012" s="292"/>
      <c r="B1012" s="292"/>
      <c r="C1012" s="688"/>
      <c r="D1012" s="293"/>
      <c r="E1012" s="293"/>
      <c r="F1012" s="555"/>
      <c r="G1012" s="626"/>
    </row>
    <row r="1013" spans="1:7" ht="15" customHeight="1">
      <c r="A1013" s="292"/>
      <c r="B1013" s="292"/>
      <c r="C1013" s="316"/>
      <c r="D1013" s="293"/>
      <c r="E1013" s="293"/>
      <c r="F1013" s="555"/>
      <c r="G1013" s="626"/>
    </row>
    <row r="1014" spans="1:7" ht="15" customHeight="1">
      <c r="A1014" s="292"/>
      <c r="B1014" s="292"/>
      <c r="C1014" s="316"/>
      <c r="D1014" s="293"/>
      <c r="E1014" s="293"/>
      <c r="F1014" s="555"/>
      <c r="G1014" s="626"/>
    </row>
    <row r="1015" spans="1:7" ht="15" customHeight="1">
      <c r="A1015" s="292"/>
      <c r="B1015" s="292"/>
      <c r="C1015" s="316"/>
      <c r="D1015" s="293"/>
      <c r="E1015" s="293"/>
      <c r="F1015" s="555"/>
      <c r="G1015" s="626"/>
    </row>
    <row r="1016" spans="1:7" ht="15" customHeight="1">
      <c r="A1016" s="292"/>
      <c r="B1016" s="292"/>
      <c r="C1016" s="688"/>
      <c r="D1016" s="293"/>
      <c r="E1016" s="293"/>
      <c r="F1016" s="555"/>
      <c r="G1016" s="626"/>
    </row>
    <row r="1017" spans="1:7" ht="15" customHeight="1">
      <c r="A1017" s="292"/>
      <c r="B1017" s="292"/>
      <c r="C1017" s="688"/>
      <c r="D1017" s="293"/>
      <c r="E1017" s="293"/>
      <c r="F1017" s="555"/>
      <c r="G1017" s="626"/>
    </row>
    <row r="1018" spans="1:7" ht="15" customHeight="1">
      <c r="A1018" s="292"/>
      <c r="B1018" s="292"/>
      <c r="C1018" s="292"/>
      <c r="D1018" s="293"/>
      <c r="E1018" s="293"/>
      <c r="F1018" s="555"/>
      <c r="G1018" s="626"/>
    </row>
    <row r="1019" spans="1:7" ht="15" customHeight="1">
      <c r="A1019" s="190"/>
      <c r="B1019" s="190"/>
      <c r="C1019" s="190"/>
      <c r="D1019" s="263"/>
      <c r="E1019" s="263"/>
      <c r="F1019" s="437"/>
      <c r="G1019" s="626"/>
    </row>
    <row r="1020" spans="1:7" ht="15" customHeight="1">
      <c r="A1020" s="190"/>
      <c r="B1020" s="190"/>
      <c r="C1020" s="190"/>
      <c r="D1020" s="263"/>
      <c r="E1020" s="263"/>
      <c r="F1020" s="437"/>
      <c r="G1020" s="626"/>
    </row>
    <row r="1021" spans="1:7" ht="15" customHeight="1">
      <c r="A1021" s="190"/>
      <c r="B1021" s="190"/>
      <c r="C1021" s="190"/>
      <c r="D1021" s="263"/>
      <c r="E1021" s="263"/>
      <c r="F1021" s="437"/>
      <c r="G1021" s="626"/>
    </row>
    <row r="1022" spans="1:7" ht="15" customHeight="1">
      <c r="A1022" s="190"/>
      <c r="B1022" s="190"/>
      <c r="C1022" s="190"/>
      <c r="D1022" s="263"/>
      <c r="E1022" s="263"/>
      <c r="F1022" s="437"/>
      <c r="G1022" s="626"/>
    </row>
    <row r="1023" spans="1:7" ht="15" customHeight="1">
      <c r="A1023" s="190"/>
      <c r="B1023" s="190"/>
      <c r="C1023" s="190"/>
      <c r="D1023" s="263"/>
      <c r="E1023" s="263"/>
      <c r="F1023" s="437"/>
      <c r="G1023" s="626"/>
    </row>
    <row r="1024" spans="1:7" ht="15" customHeight="1">
      <c r="A1024" s="190"/>
      <c r="B1024" s="190"/>
      <c r="C1024" s="190"/>
      <c r="D1024" s="263"/>
      <c r="E1024" s="263"/>
      <c r="F1024" s="437"/>
      <c r="G1024" s="626"/>
    </row>
    <row r="1025" spans="1:7" ht="15" customHeight="1">
      <c r="A1025" s="190"/>
      <c r="B1025" s="190"/>
      <c r="C1025" s="190"/>
      <c r="D1025" s="263"/>
      <c r="E1025" s="263"/>
      <c r="F1025" s="437"/>
      <c r="G1025" s="626"/>
    </row>
    <row r="1026" spans="1:7" ht="15" customHeight="1">
      <c r="A1026" s="190"/>
      <c r="B1026" s="190"/>
      <c r="C1026" s="190"/>
      <c r="D1026" s="263"/>
      <c r="E1026" s="263"/>
      <c r="F1026" s="437"/>
      <c r="G1026" s="626"/>
    </row>
    <row r="1027" spans="1:7" ht="15" customHeight="1">
      <c r="A1027" s="190"/>
      <c r="B1027" s="190"/>
      <c r="C1027" s="190"/>
      <c r="D1027" s="263"/>
      <c r="E1027" s="263"/>
      <c r="F1027" s="437"/>
      <c r="G1027" s="626"/>
    </row>
    <row r="1028" spans="1:7" ht="15" customHeight="1">
      <c r="A1028" s="190"/>
      <c r="B1028" s="190"/>
      <c r="C1028" s="190"/>
      <c r="D1028" s="263"/>
      <c r="E1028" s="263"/>
      <c r="F1028" s="437"/>
      <c r="G1028" s="626"/>
    </row>
    <row r="1029" spans="1:7" ht="15" customHeight="1">
      <c r="A1029" s="190"/>
      <c r="B1029" s="190"/>
      <c r="C1029" s="190"/>
      <c r="D1029" s="263"/>
      <c r="E1029" s="263"/>
      <c r="F1029" s="437"/>
      <c r="G1029" s="626"/>
    </row>
    <row r="1030" spans="1:7" ht="15" customHeight="1">
      <c r="A1030" s="190"/>
      <c r="B1030" s="190"/>
      <c r="C1030" s="190"/>
      <c r="D1030" s="263"/>
      <c r="E1030" s="263"/>
      <c r="F1030" s="437"/>
      <c r="G1030" s="626"/>
    </row>
    <row r="1031" spans="1:7" ht="15" customHeight="1">
      <c r="A1031" s="190"/>
      <c r="B1031" s="190"/>
      <c r="C1031" s="190"/>
      <c r="D1031" s="263"/>
      <c r="E1031" s="263"/>
      <c r="F1031" s="437"/>
      <c r="G1031" s="626"/>
    </row>
    <row r="1032" spans="1:7" ht="15" customHeight="1">
      <c r="A1032" s="190"/>
      <c r="B1032" s="190"/>
      <c r="C1032" s="190"/>
      <c r="D1032" s="263"/>
      <c r="E1032" s="263"/>
      <c r="F1032" s="437"/>
      <c r="G1032" s="626"/>
    </row>
    <row r="1033" spans="1:7" ht="15" customHeight="1">
      <c r="A1033" s="190"/>
      <c r="B1033" s="190"/>
      <c r="C1033" s="190"/>
      <c r="D1033" s="263"/>
      <c r="E1033" s="263"/>
      <c r="F1033" s="437"/>
      <c r="G1033" s="626"/>
    </row>
    <row r="1034" spans="1:7" ht="15" customHeight="1">
      <c r="A1034" s="190"/>
      <c r="B1034" s="190"/>
      <c r="C1034" s="190"/>
      <c r="D1034" s="263"/>
      <c r="E1034" s="263"/>
      <c r="F1034" s="437"/>
      <c r="G1034" s="626"/>
    </row>
    <row r="1035" spans="1:7" ht="15" customHeight="1">
      <c r="A1035" s="190"/>
      <c r="B1035" s="190"/>
      <c r="C1035" s="190"/>
      <c r="D1035" s="263"/>
      <c r="E1035" s="263"/>
      <c r="F1035" s="437"/>
      <c r="G1035" s="626"/>
    </row>
    <row r="1036" spans="1:7" ht="15" customHeight="1">
      <c r="A1036" s="190"/>
      <c r="B1036" s="190"/>
      <c r="C1036" s="190"/>
      <c r="D1036" s="263"/>
      <c r="E1036" s="263"/>
      <c r="F1036" s="437"/>
      <c r="G1036" s="626"/>
    </row>
    <row r="1037" spans="1:7" ht="15" customHeight="1">
      <c r="A1037" s="190"/>
      <c r="B1037" s="190"/>
      <c r="C1037" s="190"/>
      <c r="D1037" s="263"/>
      <c r="E1037" s="263"/>
      <c r="F1037" s="437"/>
      <c r="G1037" s="626"/>
    </row>
    <row r="1038" spans="1:7" ht="15" customHeight="1">
      <c r="A1038" s="190"/>
      <c r="B1038" s="190"/>
      <c r="C1038" s="190"/>
      <c r="D1038" s="263"/>
      <c r="E1038" s="263"/>
      <c r="F1038" s="437"/>
      <c r="G1038" s="626"/>
    </row>
    <row r="1039" spans="1:7" ht="15" customHeight="1">
      <c r="A1039" s="190"/>
      <c r="B1039" s="190"/>
      <c r="C1039" s="190"/>
      <c r="D1039" s="263"/>
      <c r="E1039" s="263"/>
      <c r="F1039" s="437"/>
      <c r="G1039" s="626"/>
    </row>
    <row r="1040" spans="1:7" ht="15" customHeight="1">
      <c r="A1040" s="190"/>
      <c r="B1040" s="190"/>
      <c r="C1040" s="190"/>
      <c r="D1040" s="260"/>
      <c r="E1040" s="260"/>
      <c r="F1040" s="437"/>
      <c r="G1040" s="626"/>
    </row>
    <row r="1041" spans="1:7" ht="15" customHeight="1">
      <c r="A1041" s="626"/>
      <c r="B1041" s="626"/>
      <c r="C1041" s="626"/>
      <c r="D1041" s="626"/>
      <c r="E1041" s="626"/>
      <c r="F1041" s="626"/>
      <c r="G1041" s="626"/>
    </row>
    <row r="1042" spans="1:7" ht="15" customHeight="1">
      <c r="A1042" s="626"/>
      <c r="B1042" s="626"/>
      <c r="C1042" s="626"/>
      <c r="D1042" s="626"/>
      <c r="E1042" s="626"/>
      <c r="F1042" s="626"/>
      <c r="G1042" s="626"/>
    </row>
    <row r="1043" spans="1:7" ht="15" customHeight="1">
      <c r="A1043" s="626"/>
      <c r="B1043" s="626"/>
      <c r="C1043" s="626"/>
      <c r="D1043" s="626"/>
      <c r="E1043" s="626"/>
      <c r="F1043" s="626"/>
      <c r="G1043" s="626"/>
    </row>
    <row r="1044" spans="1:7" ht="15" customHeight="1">
      <c r="A1044" s="626"/>
      <c r="B1044" s="626"/>
      <c r="C1044" s="626"/>
      <c r="D1044" s="626"/>
      <c r="E1044" s="626"/>
      <c r="F1044" s="626"/>
      <c r="G1044" s="626"/>
    </row>
    <row r="1045" spans="1:7" ht="15" customHeight="1">
      <c r="A1045" s="626"/>
      <c r="B1045" s="626"/>
      <c r="C1045" s="626"/>
      <c r="D1045" s="626"/>
      <c r="E1045" s="626"/>
      <c r="F1045" s="626"/>
      <c r="G1045" s="626"/>
    </row>
    <row r="1046" spans="1:7" ht="15" customHeight="1">
      <c r="A1046" s="190"/>
      <c r="B1046" s="190"/>
      <c r="C1046" s="190"/>
      <c r="D1046" s="260"/>
      <c r="E1046" s="488"/>
      <c r="F1046" s="437"/>
      <c r="G1046" s="626"/>
    </row>
    <row r="1047" spans="1:7" ht="15" customHeight="1">
      <c r="A1047" s="190"/>
      <c r="B1047" s="190"/>
      <c r="C1047" s="190"/>
      <c r="D1047" s="260"/>
      <c r="E1047" s="488"/>
      <c r="F1047" s="437"/>
      <c r="G1047" s="626"/>
    </row>
    <row r="1048" spans="1:7" ht="15" customHeight="1">
      <c r="A1048" s="190"/>
      <c r="B1048" s="190"/>
      <c r="C1048" s="190"/>
      <c r="D1048" s="260"/>
      <c r="E1048" s="488"/>
      <c r="F1048" s="437"/>
      <c r="G1048" s="626"/>
    </row>
    <row r="1049" spans="1:7" ht="15" customHeight="1">
      <c r="A1049" s="190"/>
      <c r="B1049" s="190"/>
      <c r="C1049" s="190"/>
      <c r="D1049" s="260"/>
      <c r="E1049" s="488"/>
      <c r="F1049" s="437"/>
      <c r="G1049" s="626"/>
    </row>
    <row r="1050" spans="1:7" ht="15" customHeight="1">
      <c r="A1050" s="190"/>
      <c r="B1050" s="190"/>
      <c r="C1050" s="190"/>
      <c r="D1050" s="260"/>
      <c r="E1050" s="488"/>
      <c r="F1050" s="437"/>
      <c r="G1050" s="626"/>
    </row>
    <row r="1051" spans="1:7" ht="15" customHeight="1">
      <c r="A1051" s="190"/>
      <c r="B1051" s="190"/>
      <c r="C1051" s="190"/>
      <c r="D1051" s="260"/>
      <c r="E1051" s="488"/>
      <c r="F1051" s="437"/>
      <c r="G1051" s="626"/>
    </row>
    <row r="1052" spans="1:7" ht="15" customHeight="1">
      <c r="A1052" s="190"/>
      <c r="B1052" s="190"/>
      <c r="C1052" s="190"/>
      <c r="D1052" s="260"/>
      <c r="E1052" s="488"/>
      <c r="F1052" s="437"/>
      <c r="G1052" s="626"/>
    </row>
    <row r="1053" spans="1:7" ht="15" customHeight="1">
      <c r="A1053" s="190"/>
      <c r="B1053" s="190"/>
      <c r="C1053" s="190"/>
      <c r="D1053" s="260"/>
      <c r="E1053" s="488"/>
      <c r="F1053" s="437"/>
      <c r="G1053" s="626"/>
    </row>
    <row r="1054" spans="1:7" ht="15" customHeight="1">
      <c r="A1054" s="190"/>
      <c r="B1054" s="190"/>
      <c r="C1054" s="190"/>
      <c r="D1054" s="260"/>
      <c r="E1054" s="488"/>
      <c r="F1054" s="437"/>
      <c r="G1054" s="626"/>
    </row>
    <row r="1055" spans="1:7" ht="15" customHeight="1">
      <c r="A1055" s="190"/>
      <c r="B1055" s="190"/>
      <c r="C1055" s="190"/>
      <c r="D1055" s="260"/>
      <c r="E1055" s="488"/>
      <c r="F1055" s="437"/>
      <c r="G1055" s="626"/>
    </row>
    <row r="1056" spans="1:7" ht="15" customHeight="1">
      <c r="A1056" s="233"/>
      <c r="B1056" s="233"/>
      <c r="C1056" s="233"/>
      <c r="D1056" s="308"/>
      <c r="E1056" s="567"/>
      <c r="F1056" s="362"/>
      <c r="G1056" s="626"/>
    </row>
    <row r="1057" spans="1:7" ht="15" customHeight="1">
      <c r="A1057" s="190"/>
      <c r="B1057" s="190"/>
      <c r="C1057" s="233"/>
      <c r="D1057" s="308"/>
      <c r="E1057" s="567"/>
      <c r="F1057" s="362"/>
      <c r="G1057" s="626"/>
    </row>
    <row r="1058" spans="1:7" ht="15" customHeight="1">
      <c r="A1058" s="190"/>
      <c r="B1058" s="190"/>
      <c r="C1058" s="190"/>
      <c r="D1058" s="260"/>
      <c r="E1058" s="488"/>
      <c r="F1058" s="437"/>
      <c r="G1058" s="626"/>
    </row>
    <row r="1059" spans="1:7" ht="15" customHeight="1">
      <c r="A1059" s="190"/>
      <c r="B1059" s="190"/>
      <c r="C1059" s="190"/>
      <c r="D1059" s="260"/>
      <c r="E1059" s="488"/>
      <c r="F1059" s="437"/>
      <c r="G1059" s="626"/>
    </row>
    <row r="1060" spans="1:7" ht="15" customHeight="1">
      <c r="A1060" s="190"/>
      <c r="B1060" s="190"/>
      <c r="C1060" s="190"/>
      <c r="D1060" s="260"/>
      <c r="E1060" s="488"/>
      <c r="F1060" s="437"/>
      <c r="G1060" s="626"/>
    </row>
    <row r="1061" spans="1:7" ht="15" customHeight="1">
      <c r="A1061" s="190"/>
      <c r="B1061" s="190"/>
      <c r="C1061" s="190"/>
      <c r="D1061" s="260"/>
      <c r="E1061" s="567"/>
      <c r="F1061" s="437"/>
      <c r="G1061" s="626"/>
    </row>
    <row r="1062" spans="1:7" ht="15" customHeight="1">
      <c r="A1062" s="190"/>
      <c r="B1062" s="190"/>
      <c r="C1062" s="190"/>
      <c r="D1062" s="260"/>
      <c r="E1062" s="488"/>
      <c r="F1062" s="437"/>
      <c r="G1062" s="626"/>
    </row>
    <row r="1063" spans="1:7" ht="15" customHeight="1">
      <c r="A1063" s="190"/>
      <c r="B1063" s="190"/>
      <c r="C1063" s="190"/>
      <c r="D1063" s="260"/>
      <c r="E1063" s="488"/>
      <c r="F1063" s="437"/>
      <c r="G1063" s="626"/>
    </row>
    <row r="1064" spans="1:7" ht="15" customHeight="1">
      <c r="A1064" s="190"/>
      <c r="B1064" s="190"/>
      <c r="C1064" s="190"/>
      <c r="D1064" s="260"/>
      <c r="E1064" s="488"/>
      <c r="F1064" s="437"/>
      <c r="G1064" s="626"/>
    </row>
    <row r="1065" spans="1:7" ht="15" customHeight="1">
      <c r="A1065" s="190"/>
      <c r="B1065" s="190"/>
      <c r="C1065" s="190"/>
      <c r="D1065" s="260"/>
      <c r="E1065" s="488"/>
      <c r="F1065" s="437"/>
      <c r="G1065" s="626"/>
    </row>
    <row r="1066" spans="1:7" ht="15" customHeight="1">
      <c r="A1066" s="190"/>
      <c r="B1066" s="190"/>
      <c r="C1066" s="190"/>
      <c r="D1066" s="260"/>
      <c r="E1066" s="488"/>
      <c r="F1066" s="437"/>
      <c r="G1066" s="626"/>
    </row>
    <row r="1067" spans="1:7" ht="15" customHeight="1">
      <c r="A1067" s="190"/>
      <c r="B1067" s="190"/>
      <c r="C1067" s="190"/>
      <c r="D1067" s="260"/>
      <c r="E1067" s="488"/>
      <c r="F1067" s="437"/>
      <c r="G1067" s="626"/>
    </row>
    <row r="1068" spans="1:7" ht="15" customHeight="1">
      <c r="A1068" s="190"/>
      <c r="B1068" s="190"/>
      <c r="C1068" s="190"/>
      <c r="D1068" s="260"/>
      <c r="E1068" s="488"/>
      <c r="F1068" s="437"/>
      <c r="G1068" s="626"/>
    </row>
    <row r="1069" spans="1:7" ht="15" customHeight="1">
      <c r="A1069" s="190"/>
      <c r="B1069" s="190"/>
      <c r="C1069" s="190"/>
      <c r="D1069" s="260"/>
      <c r="E1069" s="488"/>
      <c r="F1069" s="437"/>
      <c r="G1069" s="626"/>
    </row>
    <row r="1070" spans="1:7" ht="15" customHeight="1">
      <c r="A1070" s="190"/>
      <c r="B1070" s="190"/>
      <c r="C1070" s="190"/>
      <c r="D1070" s="260"/>
      <c r="E1070" s="488"/>
      <c r="F1070" s="437"/>
      <c r="G1070" s="626"/>
    </row>
    <row r="1071" spans="1:7" ht="15" customHeight="1">
      <c r="A1071" s="190"/>
      <c r="B1071" s="190"/>
      <c r="C1071" s="190"/>
      <c r="D1071" s="260"/>
      <c r="E1071" s="488"/>
      <c r="F1071" s="437"/>
      <c r="G1071" s="626"/>
    </row>
    <row r="1072" spans="1:7" ht="15" customHeight="1">
      <c r="A1072" s="190"/>
      <c r="B1072" s="190"/>
      <c r="C1072" s="190"/>
      <c r="D1072" s="260"/>
      <c r="E1072" s="488"/>
      <c r="F1072" s="437"/>
      <c r="G1072" s="626"/>
    </row>
    <row r="1073" spans="1:7" ht="15" customHeight="1">
      <c r="A1073" s="190"/>
      <c r="B1073" s="190"/>
      <c r="C1073" s="190"/>
      <c r="D1073" s="260"/>
      <c r="E1073" s="488"/>
      <c r="F1073" s="437"/>
      <c r="G1073" s="626"/>
    </row>
    <row r="1074" spans="1:7" ht="15" customHeight="1">
      <c r="A1074" s="233"/>
      <c r="B1074" s="233"/>
      <c r="C1074" s="233"/>
      <c r="D1074" s="260"/>
      <c r="E1074" s="488"/>
      <c r="F1074" s="437"/>
      <c r="G1074" s="626"/>
    </row>
    <row r="1075" spans="1:7" ht="15" customHeight="1">
      <c r="A1075" s="292"/>
      <c r="B1075" s="292"/>
      <c r="C1075" s="292"/>
      <c r="D1075" s="293"/>
      <c r="E1075" s="293"/>
      <c r="F1075" s="555"/>
      <c r="G1075" s="626"/>
    </row>
    <row r="1076" spans="1:7" ht="15" customHeight="1">
      <c r="A1076" s="292"/>
      <c r="B1076" s="292"/>
      <c r="C1076" s="292"/>
      <c r="D1076" s="293"/>
      <c r="E1076" s="293"/>
      <c r="F1076" s="293"/>
      <c r="G1076" s="626"/>
    </row>
    <row r="1077" spans="1:7" ht="15" customHeight="1">
      <c r="A1077" s="292"/>
      <c r="B1077" s="292"/>
      <c r="C1077" s="292"/>
      <c r="D1077" s="293"/>
      <c r="E1077" s="293"/>
      <c r="F1077" s="293"/>
      <c r="G1077" s="626"/>
    </row>
    <row r="1078" spans="1:7" ht="15" customHeight="1">
      <c r="A1078" s="292"/>
      <c r="B1078" s="292"/>
      <c r="C1078" s="292"/>
      <c r="D1078" s="293"/>
      <c r="E1078" s="293"/>
      <c r="F1078" s="293"/>
      <c r="G1078" s="626"/>
    </row>
    <row r="1079" spans="1:7" ht="15" customHeight="1">
      <c r="A1079" s="292"/>
      <c r="B1079" s="292"/>
      <c r="C1079" s="292"/>
      <c r="D1079" s="293"/>
      <c r="E1079" s="293"/>
      <c r="F1079" s="293"/>
      <c r="G1079" s="626"/>
    </row>
    <row r="1080" spans="1:7" ht="15" customHeight="1">
      <c r="A1080" s="292"/>
      <c r="B1080" s="292"/>
      <c r="C1080" s="292"/>
      <c r="D1080" s="293"/>
      <c r="E1080" s="293"/>
      <c r="F1080" s="293"/>
      <c r="G1080" s="626"/>
    </row>
    <row r="1081" spans="1:7" ht="15" customHeight="1">
      <c r="A1081" s="292"/>
      <c r="B1081" s="292"/>
      <c r="C1081" s="292"/>
      <c r="D1081" s="293"/>
      <c r="E1081" s="293"/>
      <c r="F1081" s="293"/>
      <c r="G1081" s="626"/>
    </row>
    <row r="1082" spans="1:7" ht="15" customHeight="1">
      <c r="A1082" s="292"/>
      <c r="B1082" s="292"/>
      <c r="C1082" s="292"/>
      <c r="D1082" s="293"/>
      <c r="E1082" s="293"/>
      <c r="F1082" s="293"/>
      <c r="G1082" s="626"/>
    </row>
    <row r="1083" spans="1:7" ht="15" customHeight="1">
      <c r="A1083" s="292"/>
      <c r="B1083" s="292"/>
      <c r="C1083" s="292"/>
      <c r="D1083" s="293"/>
      <c r="E1083" s="293"/>
      <c r="F1083" s="293"/>
      <c r="G1083" s="626"/>
    </row>
    <row r="1084" spans="1:7" ht="15" customHeight="1">
      <c r="A1084" s="292"/>
      <c r="B1084" s="292"/>
      <c r="C1084" s="292"/>
      <c r="D1084" s="293"/>
      <c r="E1084" s="293"/>
      <c r="F1084" s="293"/>
      <c r="G1084" s="626"/>
    </row>
    <row r="1085" spans="1:7" ht="15" customHeight="1">
      <c r="A1085" s="292"/>
      <c r="B1085" s="292"/>
      <c r="C1085" s="292"/>
      <c r="D1085" s="293"/>
      <c r="E1085" s="293"/>
      <c r="F1085" s="293"/>
      <c r="G1085" s="626"/>
    </row>
    <row r="1086" spans="1:7" ht="15" customHeight="1">
      <c r="A1086" s="292"/>
      <c r="B1086" s="292"/>
      <c r="C1086" s="292"/>
      <c r="D1086" s="293"/>
      <c r="E1086" s="293"/>
      <c r="F1086" s="293"/>
      <c r="G1086" s="626"/>
    </row>
    <row r="1087" spans="1:7" ht="15" customHeight="1">
      <c r="A1087" s="292"/>
      <c r="B1087" s="292"/>
      <c r="C1087" s="292"/>
      <c r="D1087" s="293"/>
      <c r="E1087" s="293"/>
      <c r="F1087" s="293"/>
      <c r="G1087" s="626"/>
    </row>
    <row r="1088" spans="1:7" ht="15" customHeight="1">
      <c r="A1088" s="292"/>
      <c r="B1088" s="292"/>
      <c r="C1088" s="292"/>
      <c r="D1088" s="293"/>
      <c r="E1088" s="293"/>
      <c r="F1088" s="293"/>
      <c r="G1088" s="626"/>
    </row>
    <row r="1089" spans="1:7" ht="15" customHeight="1">
      <c r="A1089" s="292"/>
      <c r="B1089" s="292"/>
      <c r="C1089" s="292"/>
      <c r="D1089" s="293"/>
      <c r="E1089" s="293"/>
      <c r="F1089" s="293"/>
      <c r="G1089" s="626"/>
    </row>
    <row r="1090" spans="1:7" ht="15" customHeight="1">
      <c r="A1090" s="292"/>
      <c r="B1090" s="292"/>
      <c r="C1090" s="292"/>
      <c r="D1090" s="293"/>
      <c r="E1090" s="293"/>
      <c r="F1090" s="293"/>
      <c r="G1090" s="626"/>
    </row>
    <row r="1091" spans="1:7" ht="15" customHeight="1">
      <c r="A1091" s="292"/>
      <c r="B1091" s="292"/>
      <c r="C1091" s="292"/>
      <c r="D1091" s="293"/>
      <c r="E1091" s="293"/>
      <c r="F1091" s="293"/>
      <c r="G1091" s="626"/>
    </row>
    <row r="1092" spans="1:7" ht="15" customHeight="1">
      <c r="A1092" s="292"/>
      <c r="B1092" s="292"/>
      <c r="C1092" s="292"/>
      <c r="D1092" s="293"/>
      <c r="E1092" s="293"/>
      <c r="F1092" s="293"/>
      <c r="G1092" s="626"/>
    </row>
    <row r="1093" spans="1:7" ht="15" customHeight="1">
      <c r="A1093" s="292"/>
      <c r="B1093" s="292"/>
      <c r="C1093" s="292"/>
      <c r="D1093" s="293"/>
      <c r="E1093" s="293"/>
      <c r="F1093" s="293"/>
      <c r="G1093" s="626"/>
    </row>
    <row r="1094" spans="1:7" ht="15" customHeight="1">
      <c r="A1094" s="292"/>
      <c r="B1094" s="292"/>
      <c r="C1094" s="292"/>
      <c r="D1094" s="293"/>
      <c r="E1094" s="293"/>
      <c r="F1094" s="293"/>
      <c r="G1094" s="626"/>
    </row>
    <row r="1095" spans="1:7" ht="15" customHeight="1">
      <c r="A1095" s="292"/>
      <c r="B1095" s="292"/>
      <c r="C1095" s="292"/>
      <c r="D1095" s="293"/>
      <c r="E1095" s="293"/>
      <c r="F1095" s="293"/>
      <c r="G1095" s="626"/>
    </row>
    <row r="1096" spans="1:7" ht="15" customHeight="1">
      <c r="A1096" s="292"/>
      <c r="B1096" s="292"/>
      <c r="C1096" s="292"/>
      <c r="D1096" s="293"/>
      <c r="E1096" s="293"/>
      <c r="F1096" s="293"/>
      <c r="G1096" s="626"/>
    </row>
    <row r="1097" spans="1:7" ht="15" customHeight="1">
      <c r="A1097" s="292"/>
      <c r="B1097" s="292"/>
      <c r="C1097" s="292"/>
      <c r="D1097" s="293"/>
      <c r="E1097" s="293"/>
      <c r="F1097" s="293"/>
      <c r="G1097" s="626"/>
    </row>
    <row r="1098" spans="1:7" ht="15" customHeight="1">
      <c r="A1098" s="292"/>
      <c r="B1098" s="292"/>
      <c r="C1098" s="292"/>
      <c r="D1098" s="293"/>
      <c r="E1098" s="293"/>
      <c r="F1098" s="293"/>
      <c r="G1098" s="626"/>
    </row>
    <row r="1099" spans="1:7" ht="15" customHeight="1">
      <c r="A1099" s="292"/>
      <c r="B1099" s="292"/>
      <c r="C1099" s="292"/>
      <c r="D1099" s="293"/>
      <c r="E1099" s="293"/>
      <c r="F1099" s="293"/>
      <c r="G1099" s="626"/>
    </row>
    <row r="1100" spans="1:7" ht="15" customHeight="1">
      <c r="A1100" s="292"/>
      <c r="B1100" s="292"/>
      <c r="C1100" s="292"/>
      <c r="D1100" s="293"/>
      <c r="E1100" s="448"/>
      <c r="F1100" s="555"/>
      <c r="G1100" s="233"/>
    </row>
    <row r="1101" spans="1:7" ht="15" customHeight="1">
      <c r="A1101" s="292"/>
      <c r="B1101" s="292"/>
      <c r="C1101" s="292"/>
      <c r="D1101" s="293"/>
      <c r="E1101" s="448"/>
      <c r="F1101" s="555"/>
      <c r="G1101" s="233"/>
    </row>
    <row r="1102" spans="1:7" ht="15" customHeight="1">
      <c r="A1102" s="292"/>
      <c r="B1102" s="292"/>
      <c r="C1102" s="292"/>
      <c r="D1102" s="293"/>
      <c r="E1102" s="448"/>
      <c r="F1102" s="555"/>
      <c r="G1102" s="233"/>
    </row>
    <row r="1103" spans="1:7" ht="15" customHeight="1">
      <c r="A1103" s="292"/>
      <c r="B1103" s="292"/>
      <c r="C1103" s="292"/>
      <c r="D1103" s="293"/>
      <c r="E1103" s="448"/>
      <c r="F1103" s="555"/>
      <c r="G1103" s="233"/>
    </row>
    <row r="1104" spans="1:7" ht="15" customHeight="1">
      <c r="A1104" s="292"/>
      <c r="B1104" s="292"/>
      <c r="C1104" s="292"/>
      <c r="D1104" s="293"/>
      <c r="E1104" s="448"/>
      <c r="F1104" s="555"/>
      <c r="G1104" s="233"/>
    </row>
    <row r="1105" spans="1:7" ht="15" customHeight="1">
      <c r="A1105" s="292"/>
      <c r="B1105" s="292"/>
      <c r="C1105" s="292"/>
      <c r="D1105" s="293"/>
      <c r="E1105" s="448"/>
      <c r="F1105" s="555"/>
      <c r="G1105" s="233"/>
    </row>
    <row r="1106" spans="1:7" ht="15" customHeight="1">
      <c r="A1106" s="292"/>
      <c r="B1106" s="292"/>
      <c r="C1106" s="292"/>
      <c r="D1106" s="293"/>
      <c r="E1106" s="448"/>
      <c r="F1106" s="555"/>
      <c r="G1106" s="233"/>
    </row>
    <row r="1107" spans="1:7" ht="15" customHeight="1">
      <c r="A1107" s="292"/>
      <c r="B1107" s="292"/>
      <c r="C1107" s="292"/>
      <c r="D1107" s="293"/>
      <c r="E1107" s="448"/>
      <c r="F1107" s="555"/>
      <c r="G1107" s="233"/>
    </row>
    <row r="1108" spans="1:7" ht="15" customHeight="1">
      <c r="A1108" s="292"/>
      <c r="B1108" s="292"/>
      <c r="C1108" s="292"/>
      <c r="D1108" s="293"/>
      <c r="E1108" s="448"/>
      <c r="F1108" s="555"/>
      <c r="G1108" s="233"/>
    </row>
    <row r="1109" spans="1:7" ht="15" customHeight="1">
      <c r="A1109" s="292"/>
      <c r="B1109" s="292"/>
      <c r="C1109" s="292"/>
      <c r="D1109" s="293"/>
      <c r="E1109" s="448"/>
      <c r="F1109" s="555"/>
      <c r="G1109" s="233"/>
    </row>
    <row r="1110" spans="1:7" ht="15" customHeight="1">
      <c r="A1110" s="292"/>
      <c r="B1110" s="292"/>
      <c r="C1110" s="292"/>
      <c r="D1110" s="293"/>
      <c r="E1110" s="448"/>
      <c r="F1110" s="555"/>
      <c r="G1110" s="233"/>
    </row>
    <row r="1111" spans="1:7" ht="15" customHeight="1">
      <c r="A1111" s="292"/>
      <c r="B1111" s="292"/>
      <c r="C1111" s="292"/>
      <c r="D1111" s="293"/>
      <c r="E1111" s="448"/>
      <c r="F1111" s="555"/>
      <c r="G1111" s="233"/>
    </row>
    <row r="1112" spans="1:7" ht="15" customHeight="1">
      <c r="A1112" s="292"/>
      <c r="B1112" s="292"/>
      <c r="C1112" s="292"/>
      <c r="D1112" s="293"/>
      <c r="E1112" s="448"/>
      <c r="F1112" s="555"/>
      <c r="G1112" s="233"/>
    </row>
    <row r="1113" spans="1:7" ht="15" customHeight="1">
      <c r="A1113" s="292"/>
      <c r="B1113" s="292"/>
      <c r="C1113" s="292"/>
      <c r="D1113" s="293"/>
      <c r="E1113" s="448"/>
      <c r="F1113" s="555"/>
      <c r="G1113" s="233"/>
    </row>
    <row r="1114" spans="1:7" ht="15" customHeight="1">
      <c r="A1114" s="292"/>
      <c r="B1114" s="292"/>
      <c r="C1114" s="292"/>
      <c r="D1114" s="293"/>
      <c r="E1114" s="448"/>
      <c r="F1114" s="555"/>
      <c r="G1114" s="233"/>
    </row>
    <row r="1115" spans="1:7" ht="15" customHeight="1">
      <c r="A1115" s="292"/>
      <c r="B1115" s="292"/>
      <c r="C1115" s="292"/>
      <c r="D1115" s="293"/>
      <c r="E1115" s="293"/>
      <c r="F1115" s="555"/>
      <c r="G1115" s="626"/>
    </row>
    <row r="1116" spans="1:7" ht="15" customHeight="1">
      <c r="A1116" s="292"/>
      <c r="B1116" s="292"/>
      <c r="C1116" s="292"/>
      <c r="D1116" s="293"/>
      <c r="E1116" s="293"/>
      <c r="F1116" s="555"/>
      <c r="G1116" s="626"/>
    </row>
    <row r="1117" spans="1:7" ht="15" customHeight="1">
      <c r="A1117" s="292"/>
      <c r="B1117" s="292"/>
      <c r="C1117" s="292"/>
      <c r="D1117" s="293"/>
      <c r="E1117" s="293"/>
      <c r="F1117" s="555"/>
      <c r="G1117" s="626"/>
    </row>
    <row r="1118" spans="1:7" ht="15" customHeight="1">
      <c r="A1118" s="292"/>
      <c r="B1118" s="292"/>
      <c r="C1118" s="292"/>
      <c r="D1118" s="293"/>
      <c r="E1118" s="293"/>
      <c r="F1118" s="555"/>
      <c r="G1118" s="626"/>
    </row>
    <row r="1119" spans="1:7" ht="15" customHeight="1">
      <c r="A1119" s="292"/>
      <c r="B1119" s="292"/>
      <c r="C1119" s="292"/>
      <c r="D1119" s="293"/>
      <c r="E1119" s="293"/>
      <c r="F1119" s="555"/>
      <c r="G1119" s="626"/>
    </row>
    <row r="1120" spans="1:7" ht="15" customHeight="1">
      <c r="A1120" s="292"/>
      <c r="B1120" s="190"/>
      <c r="C1120" s="292"/>
      <c r="D1120" s="424"/>
      <c r="E1120" s="424"/>
      <c r="F1120" s="555"/>
      <c r="G1120" s="626"/>
    </row>
    <row r="1121" spans="1:7" ht="15" customHeight="1">
      <c r="A1121" s="292"/>
      <c r="B1121" s="190"/>
      <c r="C1121" s="292"/>
      <c r="D1121" s="424"/>
      <c r="E1121" s="424"/>
      <c r="F1121" s="555"/>
      <c r="G1121" s="626"/>
    </row>
    <row r="1122" spans="1:7" ht="15" customHeight="1">
      <c r="A1122" s="292"/>
      <c r="B1122" s="190"/>
      <c r="C1122" s="292"/>
      <c r="D1122" s="424"/>
      <c r="E1122" s="424"/>
      <c r="F1122" s="555"/>
      <c r="G1122" s="626"/>
    </row>
    <row r="1123" spans="1:7" ht="15" customHeight="1">
      <c r="A1123" s="292"/>
      <c r="B1123" s="190"/>
      <c r="C1123" s="292"/>
      <c r="D1123" s="424"/>
      <c r="E1123" s="424"/>
      <c r="F1123" s="555"/>
      <c r="G1123" s="626"/>
    </row>
    <row r="1124" spans="1:7" ht="15" customHeight="1">
      <c r="A1124" s="292"/>
      <c r="B1124" s="190"/>
      <c r="C1124" s="292"/>
      <c r="D1124" s="424"/>
      <c r="E1124" s="424"/>
      <c r="F1124" s="555"/>
      <c r="G1124" s="626"/>
    </row>
    <row r="1125" spans="1:7" ht="15" customHeight="1">
      <c r="A1125" s="292"/>
      <c r="B1125" s="190"/>
      <c r="C1125" s="292"/>
      <c r="D1125" s="424"/>
      <c r="E1125" s="424"/>
      <c r="F1125" s="555"/>
      <c r="G1125" s="626"/>
    </row>
    <row r="1126" spans="1:7" ht="15" customHeight="1">
      <c r="A1126" s="292"/>
      <c r="B1126" s="190"/>
      <c r="C1126" s="292"/>
      <c r="D1126" s="424"/>
      <c r="E1126" s="424"/>
      <c r="F1126" s="555"/>
      <c r="G1126" s="626"/>
    </row>
    <row r="1127" spans="1:7" ht="15" customHeight="1">
      <c r="A1127" s="292"/>
      <c r="B1127" s="190"/>
      <c r="C1127" s="292"/>
      <c r="D1127" s="424"/>
      <c r="E1127" s="424"/>
      <c r="F1127" s="555"/>
      <c r="G1127" s="626"/>
    </row>
    <row r="1128" spans="1:7" ht="15" customHeight="1">
      <c r="A1128" s="292"/>
      <c r="B1128" s="190"/>
      <c r="C1128" s="292"/>
      <c r="D1128" s="424"/>
      <c r="E1128" s="424"/>
      <c r="F1128" s="555"/>
      <c r="G1128" s="626"/>
    </row>
    <row r="1129" spans="1:7" ht="15" customHeight="1">
      <c r="A1129" s="292"/>
      <c r="B1129" s="190"/>
      <c r="C1129" s="292"/>
      <c r="D1129" s="424"/>
      <c r="E1129" s="424"/>
      <c r="F1129" s="555"/>
      <c r="G1129" s="626"/>
    </row>
    <row r="1130" spans="1:7" ht="15" customHeight="1">
      <c r="A1130" s="292"/>
      <c r="B1130" s="190"/>
      <c r="C1130" s="292"/>
      <c r="D1130" s="424"/>
      <c r="E1130" s="424"/>
      <c r="F1130" s="555"/>
      <c r="G1130" s="626"/>
    </row>
    <row r="1131" spans="1:7" ht="15" customHeight="1">
      <c r="A1131" s="292"/>
      <c r="B1131" s="190"/>
      <c r="C1131" s="292"/>
      <c r="D1131" s="424"/>
      <c r="E1131" s="424"/>
      <c r="F1131" s="555"/>
      <c r="G1131" s="626"/>
    </row>
    <row r="1132" spans="1:7" ht="15" customHeight="1">
      <c r="A1132" s="292"/>
      <c r="B1132" s="190"/>
      <c r="C1132" s="292"/>
      <c r="D1132" s="424"/>
      <c r="E1132" s="424"/>
      <c r="F1132" s="555"/>
      <c r="G1132" s="626"/>
    </row>
    <row r="1133" spans="1:7" ht="15" customHeight="1">
      <c r="A1133" s="292"/>
      <c r="B1133" s="190"/>
      <c r="C1133" s="292"/>
      <c r="D1133" s="424"/>
      <c r="E1133" s="424"/>
      <c r="F1133" s="555"/>
      <c r="G1133" s="626"/>
    </row>
    <row r="1134" spans="1:7" ht="15" customHeight="1">
      <c r="A1134" s="292"/>
      <c r="B1134" s="190"/>
      <c r="C1134" s="292"/>
      <c r="D1134" s="424"/>
      <c r="E1134" s="424"/>
      <c r="F1134" s="555"/>
      <c r="G1134" s="626"/>
    </row>
    <row r="1135" spans="1:7" ht="15" customHeight="1">
      <c r="A1135" s="292"/>
      <c r="B1135" s="190"/>
      <c r="C1135" s="292"/>
      <c r="D1135" s="424"/>
      <c r="E1135" s="424"/>
      <c r="F1135" s="555"/>
      <c r="G1135" s="626"/>
    </row>
    <row r="1136" spans="1:7" ht="15" customHeight="1">
      <c r="A1136" s="292"/>
      <c r="B1136" s="190"/>
      <c r="C1136" s="292"/>
      <c r="D1136" s="424"/>
      <c r="E1136" s="424"/>
      <c r="F1136" s="555"/>
      <c r="G1136" s="626"/>
    </row>
    <row r="1137" spans="1:7" ht="15" customHeight="1">
      <c r="A1137" s="292"/>
      <c r="B1137" s="190"/>
      <c r="C1137" s="292"/>
      <c r="D1137" s="424"/>
      <c r="E1137" s="424"/>
      <c r="F1137" s="555"/>
      <c r="G1137" s="626"/>
    </row>
    <row r="1138" spans="1:7" ht="15" customHeight="1">
      <c r="A1138" s="292"/>
      <c r="B1138" s="190"/>
      <c r="C1138" s="292"/>
      <c r="D1138" s="424"/>
      <c r="E1138" s="424"/>
      <c r="F1138" s="555"/>
      <c r="G1138" s="626"/>
    </row>
    <row r="1139" spans="1:7" ht="15" customHeight="1">
      <c r="A1139" s="292"/>
      <c r="B1139" s="190"/>
      <c r="C1139" s="292"/>
      <c r="D1139" s="424"/>
      <c r="E1139" s="424"/>
      <c r="F1139" s="555"/>
      <c r="G1139" s="626"/>
    </row>
    <row r="1140" spans="1:7" ht="15" customHeight="1">
      <c r="A1140" s="292"/>
      <c r="B1140" s="190"/>
      <c r="C1140" s="292"/>
      <c r="D1140" s="424"/>
      <c r="E1140" s="424"/>
      <c r="F1140" s="555"/>
      <c r="G1140" s="626"/>
    </row>
    <row r="1141" spans="1:7" ht="15" customHeight="1">
      <c r="A1141" s="292"/>
      <c r="B1141" s="292"/>
      <c r="C1141" s="292"/>
      <c r="D1141" s="424"/>
      <c r="E1141" s="555"/>
      <c r="F1141" s="555"/>
      <c r="G1141" s="626"/>
    </row>
    <row r="1142" spans="1:7" ht="15" customHeight="1">
      <c r="A1142" s="292"/>
      <c r="B1142" s="292"/>
      <c r="C1142" s="292"/>
      <c r="D1142" s="424"/>
      <c r="E1142" s="555"/>
      <c r="F1142" s="555"/>
      <c r="G1142" s="626"/>
    </row>
    <row r="1143" spans="1:7" ht="15" customHeight="1">
      <c r="A1143" s="292"/>
      <c r="B1143" s="292"/>
      <c r="C1143" s="292"/>
      <c r="D1143" s="424"/>
      <c r="E1143" s="555"/>
      <c r="F1143" s="555"/>
      <c r="G1143" s="626"/>
    </row>
    <row r="1144" spans="1:7" ht="15" customHeight="1">
      <c r="A1144" s="292"/>
      <c r="B1144" s="292"/>
      <c r="C1144" s="292"/>
      <c r="D1144" s="424"/>
      <c r="E1144" s="555"/>
      <c r="F1144" s="555"/>
      <c r="G1144" s="626"/>
    </row>
    <row r="1145" spans="1:7" ht="15" customHeight="1">
      <c r="A1145" s="292"/>
      <c r="B1145" s="292"/>
      <c r="C1145" s="292"/>
      <c r="D1145" s="424"/>
      <c r="E1145" s="555"/>
      <c r="F1145" s="555"/>
      <c r="G1145" s="626"/>
    </row>
    <row r="1146" spans="1:7" ht="15" customHeight="1">
      <c r="A1146" s="292"/>
      <c r="B1146" s="292"/>
      <c r="C1146" s="292"/>
      <c r="D1146" s="424"/>
      <c r="E1146" s="555"/>
      <c r="F1146" s="555"/>
      <c r="G1146" s="626"/>
    </row>
    <row r="1147" spans="1:7" ht="15" customHeight="1">
      <c r="A1147" s="292"/>
      <c r="B1147" s="292"/>
      <c r="C1147" s="292"/>
      <c r="D1147" s="424"/>
      <c r="E1147" s="555"/>
      <c r="F1147" s="555"/>
      <c r="G1147" s="626"/>
    </row>
    <row r="1148" spans="1:7" ht="15" customHeight="1">
      <c r="A1148" s="292"/>
      <c r="B1148" s="292"/>
      <c r="C1148" s="292"/>
      <c r="D1148" s="424"/>
      <c r="E1148" s="555"/>
      <c r="F1148" s="555"/>
      <c r="G1148" s="626"/>
    </row>
    <row r="1149" spans="1:7" ht="15" customHeight="1">
      <c r="A1149" s="292"/>
      <c r="B1149" s="292"/>
      <c r="C1149" s="292"/>
      <c r="D1149" s="424"/>
      <c r="E1149" s="555"/>
      <c r="F1149" s="555"/>
      <c r="G1149" s="626"/>
    </row>
    <row r="1150" spans="1:7" ht="15" customHeight="1">
      <c r="A1150" s="292"/>
      <c r="B1150" s="292"/>
      <c r="C1150" s="292"/>
      <c r="D1150" s="424"/>
      <c r="E1150" s="555"/>
      <c r="F1150" s="555"/>
      <c r="G1150" s="626"/>
    </row>
    <row r="1151" spans="1:7" ht="15" customHeight="1">
      <c r="A1151" s="292"/>
      <c r="B1151" s="292"/>
      <c r="C1151" s="292"/>
      <c r="D1151" s="424"/>
      <c r="E1151" s="555"/>
      <c r="F1151" s="555"/>
      <c r="G1151" s="626"/>
    </row>
    <row r="1152" spans="1:7" ht="15" customHeight="1">
      <c r="A1152" s="292"/>
      <c r="B1152" s="292"/>
      <c r="C1152" s="292"/>
      <c r="D1152" s="424"/>
      <c r="E1152" s="555"/>
      <c r="F1152" s="555"/>
      <c r="G1152" s="626"/>
    </row>
    <row r="1153" spans="1:7" ht="15" customHeight="1">
      <c r="A1153" s="292"/>
      <c r="B1153" s="292"/>
      <c r="C1153" s="292"/>
      <c r="D1153" s="424"/>
      <c r="E1153" s="555"/>
      <c r="F1153" s="555"/>
      <c r="G1153" s="626"/>
    </row>
    <row r="1154" spans="1:7" ht="15" customHeight="1">
      <c r="A1154" s="292"/>
      <c r="B1154" s="292"/>
      <c r="C1154" s="292"/>
      <c r="D1154" s="424"/>
      <c r="E1154" s="555"/>
      <c r="F1154" s="555"/>
      <c r="G1154" s="626"/>
    </row>
    <row r="1155" spans="1:7" ht="15" customHeight="1">
      <c r="A1155" s="292"/>
      <c r="B1155" s="292"/>
      <c r="C1155" s="292"/>
      <c r="D1155" s="424"/>
      <c r="E1155" s="555"/>
      <c r="F1155" s="555"/>
      <c r="G1155" s="626"/>
    </row>
    <row r="1156" spans="1:7" ht="15" customHeight="1">
      <c r="A1156" s="292"/>
      <c r="B1156" s="292"/>
      <c r="C1156" s="292"/>
      <c r="D1156" s="424"/>
      <c r="E1156" s="293"/>
      <c r="F1156" s="555"/>
      <c r="G1156" s="626"/>
    </row>
    <row r="1157" spans="1:7" ht="15" customHeight="1">
      <c r="A1157" s="292"/>
      <c r="B1157" s="292"/>
      <c r="C1157" s="292"/>
      <c r="D1157" s="424"/>
      <c r="E1157" s="293"/>
      <c r="F1157" s="555"/>
      <c r="G1157" s="626"/>
    </row>
    <row r="1158" spans="1:7" ht="15" customHeight="1">
      <c r="A1158" s="292"/>
      <c r="B1158" s="292"/>
      <c r="C1158" s="292"/>
      <c r="D1158" s="424"/>
      <c r="E1158" s="293"/>
      <c r="F1158" s="555"/>
      <c r="G1158" s="626"/>
    </row>
    <row r="1159" spans="1:7" ht="15" customHeight="1">
      <c r="A1159" s="292"/>
      <c r="B1159" s="292"/>
      <c r="C1159" s="292"/>
      <c r="D1159" s="424"/>
      <c r="E1159" s="293"/>
      <c r="F1159" s="555"/>
      <c r="G1159" s="626"/>
    </row>
    <row r="1160" spans="1:7" ht="15" customHeight="1">
      <c r="A1160" s="292"/>
      <c r="B1160" s="292"/>
      <c r="C1160" s="292"/>
      <c r="D1160" s="424"/>
      <c r="E1160" s="293"/>
      <c r="F1160" s="555"/>
      <c r="G1160" s="626"/>
    </row>
    <row r="1161" spans="1:7" ht="15" customHeight="1">
      <c r="A1161" s="292"/>
      <c r="B1161" s="292"/>
      <c r="C1161" s="292"/>
      <c r="D1161" s="424"/>
      <c r="E1161" s="293"/>
      <c r="F1161" s="555"/>
      <c r="G1161" s="626"/>
    </row>
    <row r="1162" spans="1:7" ht="15" customHeight="1">
      <c r="A1162" s="292"/>
      <c r="B1162" s="292"/>
      <c r="C1162" s="292"/>
      <c r="D1162" s="424"/>
      <c r="E1162" s="293"/>
      <c r="F1162" s="555"/>
      <c r="G1162" s="626"/>
    </row>
    <row r="1163" spans="1:7" ht="15" customHeight="1">
      <c r="A1163" s="292"/>
      <c r="B1163" s="292"/>
      <c r="C1163" s="292"/>
      <c r="D1163" s="424"/>
      <c r="E1163" s="424"/>
      <c r="F1163" s="555"/>
      <c r="G1163" s="299"/>
    </row>
    <row r="1164" spans="1:7" ht="15" customHeight="1">
      <c r="A1164" s="292"/>
      <c r="B1164" s="292"/>
      <c r="C1164" s="292"/>
      <c r="D1164" s="293"/>
      <c r="E1164" s="293"/>
      <c r="F1164" s="555"/>
      <c r="G1164" s="299"/>
    </row>
    <row r="1165" spans="1:7" ht="15" customHeight="1">
      <c r="A1165" s="292"/>
      <c r="B1165" s="292"/>
      <c r="C1165" s="292"/>
      <c r="D1165" s="424"/>
      <c r="E1165" s="424"/>
      <c r="F1165" s="555"/>
      <c r="G1165" s="299"/>
    </row>
    <row r="1166" spans="1:7" ht="15" customHeight="1">
      <c r="A1166" s="292"/>
      <c r="B1166" s="292"/>
      <c r="C1166" s="292"/>
      <c r="D1166" s="424"/>
      <c r="E1166" s="293"/>
      <c r="F1166" s="555"/>
      <c r="G1166" s="299"/>
    </row>
    <row r="1167" spans="1:7" ht="15" customHeight="1">
      <c r="A1167" s="292"/>
      <c r="B1167" s="292"/>
      <c r="C1167" s="292"/>
      <c r="D1167" s="424"/>
      <c r="E1167" s="293"/>
      <c r="F1167" s="555"/>
      <c r="G1167" s="299"/>
    </row>
    <row r="1168" spans="1:7" ht="15" customHeight="1">
      <c r="A1168" s="292"/>
      <c r="B1168" s="292"/>
      <c r="C1168" s="292"/>
      <c r="D1168" s="424"/>
      <c r="E1168" s="293"/>
      <c r="F1168" s="555"/>
      <c r="G1168" s="299"/>
    </row>
    <row r="1169" spans="1:7" ht="15" customHeight="1">
      <c r="A1169" s="292"/>
      <c r="B1169" s="292"/>
      <c r="C1169" s="292"/>
      <c r="D1169" s="424"/>
      <c r="E1169" s="293"/>
      <c r="F1169" s="555"/>
      <c r="G1169" s="299"/>
    </row>
    <row r="1170" spans="1:7" ht="15" customHeight="1">
      <c r="A1170" s="292"/>
      <c r="B1170" s="292"/>
      <c r="C1170" s="292"/>
      <c r="D1170" s="424"/>
      <c r="E1170" s="293"/>
      <c r="F1170" s="555"/>
      <c r="G1170" s="299"/>
    </row>
    <row r="1171" spans="1:7" ht="15" customHeight="1">
      <c r="A1171" s="292"/>
      <c r="B1171" s="292"/>
      <c r="C1171" s="292"/>
      <c r="D1171" s="424"/>
      <c r="E1171" s="293"/>
      <c r="F1171" s="555"/>
      <c r="G1171" s="299"/>
    </row>
    <row r="1172" spans="1:7" ht="15" customHeight="1">
      <c r="A1172" s="292"/>
      <c r="B1172" s="292"/>
      <c r="C1172" s="292"/>
      <c r="D1172" s="424"/>
      <c r="E1172" s="293"/>
      <c r="F1172" s="555"/>
      <c r="G1172" s="299"/>
    </row>
    <row r="1173" spans="1:7" ht="15" customHeight="1">
      <c r="A1173" s="292"/>
      <c r="B1173" s="292"/>
      <c r="C1173" s="292"/>
      <c r="D1173" s="424"/>
      <c r="E1173" s="293"/>
      <c r="F1173" s="555"/>
      <c r="G1173" s="299"/>
    </row>
    <row r="1174" spans="1:7" ht="15" customHeight="1">
      <c r="A1174" s="292"/>
      <c r="B1174" s="292"/>
      <c r="C1174" s="292"/>
      <c r="D1174" s="424"/>
      <c r="E1174" s="293"/>
      <c r="F1174" s="555"/>
      <c r="G1174" s="299"/>
    </row>
    <row r="1175" spans="1:7" ht="15" customHeight="1">
      <c r="A1175" s="292"/>
      <c r="B1175" s="292"/>
      <c r="C1175" s="292"/>
      <c r="D1175" s="424"/>
      <c r="E1175" s="293"/>
      <c r="F1175" s="555"/>
      <c r="G1175" s="299"/>
    </row>
    <row r="1176" spans="1:7" ht="15" customHeight="1">
      <c r="A1176" s="292"/>
      <c r="B1176" s="292"/>
      <c r="C1176" s="292"/>
      <c r="D1176" s="424"/>
      <c r="E1176" s="293"/>
      <c r="F1176" s="555"/>
      <c r="G1176" s="299"/>
    </row>
    <row r="1177" spans="1:7" ht="15" customHeight="1">
      <c r="A1177" s="292"/>
      <c r="B1177" s="292"/>
      <c r="C1177" s="292"/>
      <c r="D1177" s="424"/>
      <c r="E1177" s="293"/>
      <c r="F1177" s="555"/>
      <c r="G1177" s="299"/>
    </row>
    <row r="1178" spans="1:7" ht="15" customHeight="1">
      <c r="A1178" s="292"/>
      <c r="B1178" s="292"/>
      <c r="C1178" s="292"/>
      <c r="D1178" s="424"/>
      <c r="E1178" s="424"/>
      <c r="F1178" s="555"/>
      <c r="G1178" s="626"/>
    </row>
    <row r="1179" spans="1:7" ht="15" customHeight="1">
      <c r="A1179" s="292"/>
      <c r="B1179" s="292"/>
      <c r="C1179" s="292"/>
      <c r="D1179" s="424"/>
      <c r="E1179" s="424"/>
      <c r="F1179" s="555"/>
      <c r="G1179" s="626"/>
    </row>
    <row r="1180" spans="1:7" ht="15" customHeight="1">
      <c r="A1180" s="292"/>
      <c r="B1180" s="292"/>
      <c r="C1180" s="292"/>
      <c r="D1180" s="424"/>
      <c r="E1180" s="424"/>
      <c r="F1180" s="555"/>
      <c r="G1180" s="626"/>
    </row>
    <row r="1181" spans="1:7" ht="15" customHeight="1">
      <c r="A1181" s="292"/>
      <c r="B1181" s="292"/>
      <c r="C1181" s="292"/>
      <c r="D1181" s="424"/>
      <c r="E1181" s="424"/>
      <c r="F1181" s="555"/>
      <c r="G1181" s="626"/>
    </row>
    <row r="1182" spans="1:7" ht="15" customHeight="1">
      <c r="A1182" s="292"/>
      <c r="B1182" s="292"/>
      <c r="C1182" s="292"/>
      <c r="D1182" s="424"/>
      <c r="E1182" s="424"/>
      <c r="F1182" s="555"/>
      <c r="G1182" s="626"/>
    </row>
    <row r="1183" spans="1:7" ht="15" customHeight="1">
      <c r="A1183" s="292"/>
      <c r="B1183" s="292"/>
      <c r="C1183" s="292"/>
      <c r="D1183" s="424"/>
      <c r="E1183" s="424"/>
      <c r="F1183" s="555"/>
      <c r="G1183" s="626"/>
    </row>
    <row r="1184" spans="1:7" ht="15" customHeight="1">
      <c r="A1184" s="292"/>
      <c r="B1184" s="292"/>
      <c r="C1184" s="292"/>
      <c r="D1184" s="424"/>
      <c r="E1184" s="424"/>
      <c r="F1184" s="555"/>
      <c r="G1184" s="626"/>
    </row>
    <row r="1185" spans="1:7" ht="15" customHeight="1">
      <c r="A1185" s="292"/>
      <c r="B1185" s="292"/>
      <c r="C1185" s="292"/>
      <c r="D1185" s="424"/>
      <c r="E1185" s="424"/>
      <c r="F1185" s="555"/>
      <c r="G1185" s="626"/>
    </row>
    <row r="1186" spans="1:7" ht="15" customHeight="1">
      <c r="A1186" s="292"/>
      <c r="B1186" s="292"/>
      <c r="C1186" s="292"/>
      <c r="D1186" s="424"/>
      <c r="E1186" s="424"/>
      <c r="F1186" s="555"/>
      <c r="G1186" s="626"/>
    </row>
    <row r="1187" spans="1:7" ht="15" customHeight="1">
      <c r="A1187" s="292"/>
      <c r="B1187" s="292"/>
      <c r="C1187" s="292"/>
      <c r="D1187" s="293"/>
      <c r="E1187" s="293"/>
      <c r="F1187" s="555"/>
      <c r="G1187" s="626"/>
    </row>
    <row r="1188" spans="1:7" ht="15" customHeight="1">
      <c r="A1188" s="292"/>
      <c r="B1188" s="292"/>
      <c r="C1188" s="292"/>
      <c r="D1188" s="293"/>
      <c r="E1188" s="293"/>
      <c r="F1188" s="293"/>
      <c r="G1188" s="626"/>
    </row>
    <row r="1189" spans="1:7" ht="15" customHeight="1">
      <c r="A1189" s="292"/>
      <c r="B1189" s="292"/>
      <c r="C1189" s="292"/>
      <c r="D1189" s="293"/>
      <c r="E1189" s="293"/>
      <c r="F1189" s="293"/>
      <c r="G1189" s="626"/>
    </row>
    <row r="1190" spans="1:7" ht="15" customHeight="1">
      <c r="A1190" s="292"/>
      <c r="B1190" s="292"/>
      <c r="C1190" s="292"/>
      <c r="D1190" s="293"/>
      <c r="E1190" s="293"/>
      <c r="F1190" s="293"/>
      <c r="G1190" s="626"/>
    </row>
    <row r="1191" spans="1:7" ht="15" customHeight="1">
      <c r="A1191" s="292"/>
      <c r="B1191" s="292"/>
      <c r="C1191" s="292"/>
      <c r="D1191" s="293"/>
      <c r="E1191" s="293"/>
      <c r="F1191" s="293"/>
      <c r="G1191" s="626"/>
    </row>
    <row r="1192" spans="1:7" ht="15" customHeight="1">
      <c r="A1192" s="292"/>
      <c r="B1192" s="292"/>
      <c r="C1192" s="292"/>
      <c r="D1192" s="293"/>
      <c r="E1192" s="293"/>
      <c r="F1192" s="293"/>
      <c r="G1192" s="626"/>
    </row>
    <row r="1193" spans="1:7" ht="15" customHeight="1">
      <c r="A1193" s="292"/>
      <c r="B1193" s="292"/>
      <c r="C1193" s="292"/>
      <c r="D1193" s="293"/>
      <c r="E1193" s="293"/>
      <c r="F1193" s="293"/>
      <c r="G1193" s="626"/>
    </row>
    <row r="1194" spans="1:7" ht="15" customHeight="1">
      <c r="A1194" s="292"/>
      <c r="B1194" s="292"/>
      <c r="C1194" s="292"/>
      <c r="D1194" s="293"/>
      <c r="E1194" s="293"/>
      <c r="F1194" s="293"/>
      <c r="G1194" s="626"/>
    </row>
    <row r="1195" spans="1:7" ht="15" customHeight="1">
      <c r="A1195" s="292"/>
      <c r="B1195" s="292"/>
      <c r="C1195" s="292"/>
      <c r="D1195" s="293"/>
      <c r="E1195" s="293"/>
      <c r="F1195" s="293"/>
      <c r="G1195" s="626"/>
    </row>
    <row r="1196" spans="1:7" ht="15" customHeight="1">
      <c r="A1196" s="292"/>
      <c r="B1196" s="292"/>
      <c r="C1196" s="292"/>
      <c r="D1196" s="293"/>
      <c r="E1196" s="293"/>
      <c r="F1196" s="293"/>
      <c r="G1196" s="626"/>
    </row>
    <row r="1197" spans="1:7" ht="15" customHeight="1">
      <c r="A1197" s="292"/>
      <c r="B1197" s="292"/>
      <c r="C1197" s="292"/>
      <c r="D1197" s="293"/>
      <c r="E1197" s="293"/>
      <c r="F1197" s="293"/>
      <c r="G1197" s="626"/>
    </row>
    <row r="1198" spans="1:7" ht="15" customHeight="1">
      <c r="A1198" s="292"/>
      <c r="B1198" s="292"/>
      <c r="C1198" s="292"/>
      <c r="D1198" s="293"/>
      <c r="E1198" s="293"/>
      <c r="F1198" s="293"/>
      <c r="G1198" s="626"/>
    </row>
    <row r="1199" spans="1:7" ht="15" customHeight="1">
      <c r="A1199" s="292"/>
      <c r="B1199" s="292"/>
      <c r="C1199" s="292"/>
      <c r="D1199" s="293"/>
      <c r="E1199" s="293"/>
      <c r="F1199" s="293"/>
      <c r="G1199" s="626"/>
    </row>
    <row r="1200" spans="1:7" ht="15" customHeight="1">
      <c r="A1200" s="292"/>
      <c r="B1200" s="292"/>
      <c r="C1200" s="292"/>
      <c r="D1200" s="293"/>
      <c r="E1200" s="293"/>
      <c r="F1200" s="293"/>
      <c r="G1200" s="626"/>
    </row>
    <row r="1201" spans="1:7" ht="15" customHeight="1">
      <c r="A1201" s="292"/>
      <c r="B1201" s="292"/>
      <c r="C1201" s="292"/>
      <c r="D1201" s="293"/>
      <c r="E1201" s="293"/>
      <c r="F1201" s="293"/>
      <c r="G1201" s="626"/>
    </row>
    <row r="1202" spans="1:7" ht="15" customHeight="1">
      <c r="A1202" s="292"/>
      <c r="B1202" s="292"/>
      <c r="C1202" s="292"/>
      <c r="D1202" s="293"/>
      <c r="E1202" s="293"/>
      <c r="F1202" s="293"/>
      <c r="G1202" s="626"/>
    </row>
    <row r="1203" spans="1:7" ht="15" customHeight="1">
      <c r="A1203" s="292"/>
      <c r="B1203" s="292"/>
      <c r="C1203" s="292"/>
      <c r="D1203" s="293"/>
      <c r="E1203" s="293"/>
      <c r="F1203" s="293"/>
      <c r="G1203" s="626"/>
    </row>
    <row r="1204" spans="1:7" ht="15" customHeight="1">
      <c r="A1204" s="292"/>
      <c r="B1204" s="292"/>
      <c r="C1204" s="292"/>
      <c r="D1204" s="293"/>
      <c r="E1204" s="293"/>
      <c r="F1204" s="293"/>
      <c r="G1204" s="626"/>
    </row>
    <row r="1205" spans="1:7" ht="15" customHeight="1">
      <c r="A1205" s="292"/>
      <c r="B1205" s="292"/>
      <c r="C1205" s="292"/>
      <c r="D1205" s="293"/>
      <c r="E1205" s="293"/>
      <c r="F1205" s="293"/>
      <c r="G1205" s="626"/>
    </row>
    <row r="1206" spans="1:7" ht="15" customHeight="1">
      <c r="A1206" s="292"/>
      <c r="B1206" s="292"/>
      <c r="C1206" s="292"/>
      <c r="D1206" s="293"/>
      <c r="E1206" s="293"/>
      <c r="F1206" s="293"/>
      <c r="G1206" s="626"/>
    </row>
    <row r="1207" spans="1:7" ht="15" customHeight="1">
      <c r="A1207" s="292"/>
      <c r="B1207" s="292"/>
      <c r="C1207" s="292"/>
      <c r="D1207" s="293"/>
      <c r="E1207" s="293"/>
      <c r="F1207" s="293"/>
      <c r="G1207" s="626"/>
    </row>
    <row r="1208" spans="1:7" ht="15" customHeight="1">
      <c r="A1208" s="292"/>
      <c r="B1208" s="292"/>
      <c r="C1208" s="292"/>
      <c r="D1208" s="293"/>
      <c r="E1208" s="293"/>
      <c r="F1208" s="293"/>
      <c r="G1208" s="626"/>
    </row>
    <row r="1209" spans="1:7" ht="15" customHeight="1">
      <c r="A1209" s="292"/>
      <c r="B1209" s="292"/>
      <c r="C1209" s="292"/>
      <c r="D1209" s="424"/>
      <c r="E1209" s="424"/>
      <c r="F1209" s="555"/>
      <c r="G1209" s="626"/>
    </row>
    <row r="1210" spans="1:7" ht="15" customHeight="1">
      <c r="A1210" s="292"/>
      <c r="B1210" s="292"/>
      <c r="C1210" s="292"/>
      <c r="D1210" s="424"/>
      <c r="E1210" s="293"/>
      <c r="F1210" s="555"/>
      <c r="G1210" s="626"/>
    </row>
    <row r="1211" spans="1:7" ht="15" customHeight="1">
      <c r="A1211" s="292"/>
      <c r="B1211" s="292"/>
      <c r="C1211" s="292"/>
      <c r="D1211" s="424"/>
      <c r="E1211" s="424"/>
      <c r="F1211" s="555"/>
      <c r="G1211" s="626"/>
    </row>
    <row r="1212" spans="1:7" ht="15" customHeight="1">
      <c r="A1212" s="292"/>
      <c r="B1212" s="292"/>
      <c r="C1212" s="292"/>
      <c r="D1212" s="424"/>
      <c r="E1212" s="293"/>
      <c r="F1212" s="555"/>
      <c r="G1212" s="626"/>
    </row>
    <row r="1213" spans="1:7" ht="15" customHeight="1">
      <c r="A1213" s="292"/>
      <c r="B1213" s="292"/>
      <c r="C1213" s="292"/>
      <c r="D1213" s="424"/>
      <c r="E1213" s="293"/>
      <c r="F1213" s="555"/>
      <c r="G1213" s="626"/>
    </row>
    <row r="1214" spans="1:7" ht="15" customHeight="1">
      <c r="A1214" s="292"/>
      <c r="B1214" s="292"/>
      <c r="C1214" s="292"/>
      <c r="D1214" s="424"/>
      <c r="E1214" s="293"/>
      <c r="F1214" s="555"/>
      <c r="G1214" s="626"/>
    </row>
    <row r="1215" spans="1:7" ht="15" customHeight="1">
      <c r="A1215" s="292"/>
      <c r="B1215" s="292"/>
      <c r="C1215" s="292"/>
      <c r="D1215" s="424"/>
      <c r="E1215" s="293"/>
      <c r="F1215" s="555"/>
      <c r="G1215" s="626"/>
    </row>
    <row r="1216" spans="1:7" ht="15" customHeight="1">
      <c r="A1216" s="292"/>
      <c r="B1216" s="292"/>
      <c r="C1216" s="292"/>
      <c r="D1216" s="424"/>
      <c r="E1216" s="293"/>
      <c r="F1216" s="555"/>
      <c r="G1216" s="626"/>
    </row>
    <row r="1217" spans="1:7" ht="15" customHeight="1">
      <c r="A1217" s="292"/>
      <c r="B1217" s="292"/>
      <c r="C1217" s="292"/>
      <c r="D1217" s="424"/>
      <c r="E1217" s="293"/>
      <c r="F1217" s="555"/>
      <c r="G1217" s="626"/>
    </row>
    <row r="1218" spans="1:7" ht="15" customHeight="1">
      <c r="A1218" s="190"/>
      <c r="B1218" s="190"/>
      <c r="C1218" s="190"/>
      <c r="D1218" s="260"/>
      <c r="E1218" s="191"/>
      <c r="F1218" s="437"/>
      <c r="G1218" s="626"/>
    </row>
    <row r="1219" spans="1:7" ht="15" customHeight="1">
      <c r="A1219" s="190"/>
      <c r="B1219" s="190"/>
      <c r="C1219" s="190"/>
      <c r="D1219" s="260"/>
      <c r="E1219" s="191"/>
      <c r="F1219" s="437"/>
      <c r="G1219" s="626"/>
    </row>
    <row r="1220" spans="1:7" ht="15" customHeight="1">
      <c r="A1220" s="190"/>
      <c r="B1220" s="190"/>
      <c r="C1220" s="190"/>
      <c r="D1220" s="260"/>
      <c r="E1220" s="190"/>
      <c r="F1220" s="437"/>
      <c r="G1220" s="626"/>
    </row>
    <row r="1221" spans="1:7" ht="15" customHeight="1">
      <c r="A1221" s="190"/>
      <c r="B1221" s="190"/>
      <c r="C1221" s="190"/>
      <c r="D1221" s="260"/>
      <c r="E1221" s="190"/>
      <c r="F1221" s="437"/>
      <c r="G1221" s="626"/>
    </row>
    <row r="1222" spans="1:7" ht="15" customHeight="1">
      <c r="A1222" s="190"/>
      <c r="B1222" s="190"/>
      <c r="C1222" s="190"/>
      <c r="D1222" s="260"/>
      <c r="E1222" s="190"/>
      <c r="F1222" s="437"/>
      <c r="G1222" s="626"/>
    </row>
    <row r="1223" spans="1:7" ht="15" customHeight="1">
      <c r="A1223" s="190"/>
      <c r="B1223" s="190"/>
      <c r="C1223" s="190"/>
      <c r="D1223" s="260"/>
      <c r="E1223" s="191"/>
      <c r="F1223" s="437"/>
      <c r="G1223" s="626"/>
    </row>
    <row r="1224" spans="1:7" ht="15" customHeight="1">
      <c r="A1224" s="190"/>
      <c r="B1224" s="190"/>
      <c r="C1224" s="190"/>
      <c r="D1224" s="260"/>
      <c r="E1224" s="190"/>
      <c r="F1224" s="437"/>
      <c r="G1224" s="626"/>
    </row>
    <row r="1225" spans="1:7" ht="15" customHeight="1">
      <c r="A1225" s="190"/>
      <c r="B1225" s="190"/>
      <c r="C1225" s="190"/>
      <c r="D1225" s="260"/>
      <c r="E1225" s="190"/>
      <c r="F1225" s="437"/>
      <c r="G1225" s="626"/>
    </row>
    <row r="1226" spans="1:7" ht="15" customHeight="1">
      <c r="A1226" s="190"/>
      <c r="B1226" s="190"/>
      <c r="C1226" s="190"/>
      <c r="D1226" s="260"/>
      <c r="E1226" s="190"/>
      <c r="F1226" s="437"/>
      <c r="G1226" s="626"/>
    </row>
    <row r="1227" spans="1:7" ht="15" customHeight="1">
      <c r="A1227" s="190"/>
      <c r="B1227" s="190"/>
      <c r="C1227" s="190"/>
      <c r="D1227" s="260"/>
      <c r="E1227" s="190"/>
      <c r="F1227" s="437"/>
      <c r="G1227" s="626"/>
    </row>
    <row r="1228" spans="1:7" ht="15" customHeight="1">
      <c r="A1228" s="190"/>
      <c r="B1228" s="190"/>
      <c r="C1228" s="190"/>
      <c r="D1228" s="260"/>
      <c r="E1228" s="190"/>
      <c r="F1228" s="437"/>
      <c r="G1228" s="626"/>
    </row>
    <row r="1229" spans="1:7" ht="15" customHeight="1">
      <c r="A1229" s="190"/>
      <c r="B1229" s="190"/>
      <c r="C1229" s="190"/>
      <c r="D1229" s="260"/>
      <c r="E1229" s="190"/>
      <c r="F1229" s="437"/>
      <c r="G1229" s="626"/>
    </row>
    <row r="1230" spans="1:7" ht="15" customHeight="1">
      <c r="A1230" s="190"/>
      <c r="B1230" s="190"/>
      <c r="C1230" s="190"/>
      <c r="D1230" s="260"/>
      <c r="E1230" s="190"/>
      <c r="F1230" s="437"/>
      <c r="G1230" s="626"/>
    </row>
    <row r="1231" spans="1:7" ht="15" customHeight="1">
      <c r="A1231" s="190"/>
      <c r="B1231" s="190"/>
      <c r="C1231" s="190"/>
      <c r="D1231" s="260"/>
      <c r="E1231" s="190"/>
      <c r="F1231" s="437"/>
      <c r="G1231" s="626"/>
    </row>
    <row r="1232" spans="1:7" ht="15" customHeight="1">
      <c r="A1232" s="190"/>
      <c r="B1232" s="190"/>
      <c r="C1232" s="190"/>
      <c r="D1232" s="260"/>
      <c r="E1232" s="260"/>
      <c r="F1232" s="437"/>
      <c r="G1232" s="626"/>
    </row>
    <row r="1233" spans="1:7" ht="15" customHeight="1">
      <c r="A1233" s="190"/>
      <c r="B1233" s="190"/>
      <c r="C1233" s="190"/>
      <c r="D1233" s="263"/>
      <c r="E1233" s="191"/>
      <c r="F1233" s="437"/>
      <c r="G1233" s="299"/>
    </row>
    <row r="1234" spans="1:7" ht="15" customHeight="1">
      <c r="A1234" s="190"/>
      <c r="B1234" s="190"/>
      <c r="C1234" s="190"/>
      <c r="D1234" s="263"/>
      <c r="E1234" s="191"/>
      <c r="F1234" s="437"/>
      <c r="G1234" s="299"/>
    </row>
    <row r="1235" spans="1:7" ht="15" customHeight="1">
      <c r="A1235" s="190"/>
      <c r="B1235" s="190"/>
      <c r="C1235" s="190"/>
      <c r="D1235" s="263"/>
      <c r="E1235" s="191"/>
      <c r="F1235" s="437"/>
      <c r="G1235" s="299"/>
    </row>
    <row r="1236" spans="1:7" ht="15" customHeight="1">
      <c r="A1236" s="190"/>
      <c r="B1236" s="190"/>
      <c r="C1236" s="190"/>
      <c r="D1236" s="263"/>
      <c r="E1236" s="191"/>
      <c r="F1236" s="437"/>
      <c r="G1236" s="299"/>
    </row>
    <row r="1237" spans="1:7" ht="15" customHeight="1">
      <c r="A1237" s="190"/>
      <c r="B1237" s="190"/>
      <c r="C1237" s="190"/>
      <c r="D1237" s="263"/>
      <c r="E1237" s="191"/>
      <c r="F1237" s="437"/>
      <c r="G1237" s="299"/>
    </row>
    <row r="1238" spans="1:7" ht="15" customHeight="1">
      <c r="A1238" s="190"/>
      <c r="B1238" s="190"/>
      <c r="C1238" s="190"/>
      <c r="D1238" s="263"/>
      <c r="E1238" s="191"/>
      <c r="F1238" s="437"/>
      <c r="G1238" s="299"/>
    </row>
    <row r="1239" spans="1:7" ht="15" customHeight="1">
      <c r="A1239" s="190"/>
      <c r="B1239" s="190"/>
      <c r="C1239" s="190"/>
      <c r="D1239" s="263"/>
      <c r="E1239" s="191"/>
      <c r="F1239" s="437"/>
      <c r="G1239" s="299"/>
    </row>
    <row r="1240" spans="1:7" ht="15" customHeight="1">
      <c r="A1240" s="190"/>
      <c r="B1240" s="190"/>
      <c r="C1240" s="190"/>
      <c r="D1240" s="263"/>
      <c r="E1240" s="191"/>
      <c r="F1240" s="437"/>
      <c r="G1240" s="299"/>
    </row>
    <row r="1241" spans="1:7" ht="15" customHeight="1">
      <c r="A1241" s="190"/>
      <c r="B1241" s="190"/>
      <c r="C1241" s="190"/>
      <c r="D1241" s="263"/>
      <c r="E1241" s="191"/>
      <c r="F1241" s="437"/>
      <c r="G1241" s="299"/>
    </row>
    <row r="1242" spans="1:7" ht="15" customHeight="1">
      <c r="A1242" s="190"/>
      <c r="B1242" s="190"/>
      <c r="C1242" s="190"/>
      <c r="D1242" s="263"/>
      <c r="E1242" s="191"/>
      <c r="F1242" s="437"/>
      <c r="G1242" s="299"/>
    </row>
    <row r="1243" spans="1:7" ht="15" customHeight="1">
      <c r="A1243" s="190"/>
      <c r="B1243" s="190"/>
      <c r="C1243" s="190"/>
      <c r="D1243" s="263"/>
      <c r="E1243" s="191"/>
      <c r="F1243" s="437"/>
      <c r="G1243" s="299"/>
    </row>
    <row r="1244" spans="1:7" ht="15" customHeight="1">
      <c r="A1244" s="190"/>
      <c r="B1244" s="190"/>
      <c r="C1244" s="190"/>
      <c r="D1244" s="263"/>
      <c r="E1244" s="191"/>
      <c r="F1244" s="437"/>
      <c r="G1244" s="299"/>
    </row>
    <row r="1245" spans="1:7" ht="15" customHeight="1">
      <c r="A1245" s="190"/>
      <c r="B1245" s="190"/>
      <c r="C1245" s="190"/>
      <c r="D1245" s="263"/>
      <c r="E1245" s="191"/>
      <c r="F1245" s="437"/>
      <c r="G1245" s="299"/>
    </row>
    <row r="1246" spans="1:7" ht="15" customHeight="1">
      <c r="A1246" s="190"/>
      <c r="B1246" s="190"/>
      <c r="C1246" s="190"/>
      <c r="D1246" s="263"/>
      <c r="E1246" s="191"/>
      <c r="F1246" s="437"/>
      <c r="G1246" s="299"/>
    </row>
    <row r="1247" spans="1:7" ht="15" customHeight="1">
      <c r="A1247" s="190"/>
      <c r="B1247" s="190"/>
      <c r="C1247" s="190"/>
      <c r="D1247" s="263"/>
      <c r="E1247" s="191"/>
      <c r="F1247" s="437"/>
      <c r="G1247" s="299"/>
    </row>
    <row r="1248" spans="1:7" ht="15" customHeight="1">
      <c r="A1248" s="190"/>
      <c r="B1248" s="190"/>
      <c r="C1248" s="190"/>
      <c r="D1248" s="263"/>
      <c r="E1248" s="191"/>
      <c r="F1248" s="437"/>
      <c r="G1248" s="299"/>
    </row>
    <row r="1249" spans="1:7" ht="15" customHeight="1">
      <c r="A1249" s="190"/>
      <c r="B1249" s="190"/>
      <c r="C1249" s="190"/>
      <c r="D1249" s="263"/>
      <c r="E1249" s="191"/>
      <c r="F1249" s="437"/>
      <c r="G1249" s="299"/>
    </row>
    <row r="1250" spans="1:7" ht="15" customHeight="1">
      <c r="A1250" s="190"/>
      <c r="B1250" s="190"/>
      <c r="C1250" s="190"/>
      <c r="D1250" s="263"/>
      <c r="E1250" s="191"/>
      <c r="F1250" s="437"/>
      <c r="G1250" s="299"/>
    </row>
    <row r="1251" spans="1:7" ht="15" customHeight="1">
      <c r="A1251" s="190"/>
      <c r="B1251" s="190"/>
      <c r="C1251" s="190"/>
      <c r="D1251" s="263"/>
      <c r="E1251" s="191"/>
      <c r="F1251" s="437"/>
      <c r="G1251" s="299"/>
    </row>
    <row r="1252" spans="1:7" ht="15" customHeight="1">
      <c r="A1252" s="190"/>
      <c r="B1252" s="190"/>
      <c r="C1252" s="190"/>
      <c r="D1252" s="263"/>
      <c r="E1252" s="191"/>
      <c r="F1252" s="437"/>
      <c r="G1252" s="299"/>
    </row>
    <row r="1253" spans="1:7" ht="15" customHeight="1">
      <c r="A1253" s="190"/>
      <c r="B1253" s="190"/>
      <c r="C1253" s="190"/>
      <c r="D1253" s="263"/>
      <c r="E1253" s="191"/>
      <c r="F1253" s="437"/>
      <c r="G1253" s="299"/>
    </row>
    <row r="1254" spans="1:7" ht="15" customHeight="1">
      <c r="A1254" s="190"/>
      <c r="B1254" s="190"/>
      <c r="C1254" s="190"/>
      <c r="D1254" s="263"/>
      <c r="E1254" s="191"/>
      <c r="F1254" s="437"/>
      <c r="G1254" s="299"/>
    </row>
    <row r="1255" spans="1:7" ht="15" customHeight="1">
      <c r="A1255" s="190"/>
      <c r="B1255" s="190"/>
      <c r="C1255" s="190"/>
      <c r="D1255" s="260"/>
      <c r="E1255" s="191"/>
      <c r="F1255" s="437"/>
      <c r="G1255" s="299"/>
    </row>
    <row r="1256" spans="1:7" ht="15" customHeight="1">
      <c r="A1256" s="190"/>
      <c r="B1256" s="190"/>
      <c r="C1256" s="190"/>
      <c r="D1256" s="260"/>
      <c r="E1256" s="263"/>
      <c r="F1256" s="437"/>
      <c r="G1256" s="299"/>
    </row>
    <row r="1257" spans="1:7" ht="15" customHeight="1">
      <c r="A1257" s="292"/>
      <c r="B1257" s="292"/>
      <c r="C1257" s="292"/>
      <c r="D1257" s="424"/>
      <c r="E1257" s="450"/>
      <c r="F1257" s="555"/>
      <c r="G1257" s="626"/>
    </row>
    <row r="1258" spans="1:7" ht="15" customHeight="1">
      <c r="A1258" s="292"/>
      <c r="B1258" s="292"/>
      <c r="C1258" s="292"/>
      <c r="D1258" s="424"/>
      <c r="E1258" s="450"/>
      <c r="F1258" s="555"/>
      <c r="G1258" s="626"/>
    </row>
    <row r="1259" spans="1:7" ht="15" customHeight="1">
      <c r="A1259" s="292"/>
      <c r="B1259" s="292"/>
      <c r="C1259" s="292"/>
      <c r="D1259" s="424"/>
      <c r="E1259" s="450"/>
      <c r="F1259" s="555"/>
      <c r="G1259" s="626"/>
    </row>
    <row r="1260" spans="1:7" ht="15" customHeight="1">
      <c r="A1260" s="292"/>
      <c r="B1260" s="292"/>
      <c r="C1260" s="292"/>
      <c r="D1260" s="424"/>
      <c r="E1260" s="450"/>
      <c r="F1260" s="555"/>
      <c r="G1260" s="626"/>
    </row>
    <row r="1261" spans="1:7" ht="15" customHeight="1">
      <c r="A1261" s="292"/>
      <c r="B1261" s="292"/>
      <c r="C1261" s="292"/>
      <c r="D1261" s="424"/>
      <c r="E1261" s="450"/>
      <c r="F1261" s="555"/>
      <c r="G1261" s="626"/>
    </row>
    <row r="1262" spans="1:7" ht="15" customHeight="1">
      <c r="A1262" s="292"/>
      <c r="B1262" s="292"/>
      <c r="C1262" s="292"/>
      <c r="D1262" s="424"/>
      <c r="E1262" s="450"/>
      <c r="F1262" s="555"/>
      <c r="G1262" s="626"/>
    </row>
    <row r="1263" spans="1:7" ht="15" customHeight="1">
      <c r="A1263" s="292"/>
      <c r="B1263" s="292"/>
      <c r="C1263" s="292"/>
      <c r="D1263" s="424"/>
      <c r="E1263" s="450"/>
      <c r="F1263" s="555"/>
      <c r="G1263" s="626"/>
    </row>
    <row r="1264" spans="1:7" ht="15" customHeight="1">
      <c r="A1264" s="292"/>
      <c r="B1264" s="292"/>
      <c r="C1264" s="292"/>
      <c r="D1264" s="424"/>
      <c r="E1264" s="450"/>
      <c r="F1264" s="555"/>
      <c r="G1264" s="626"/>
    </row>
    <row r="1265" spans="1:7" ht="15" customHeight="1">
      <c r="A1265" s="292"/>
      <c r="B1265" s="292"/>
      <c r="C1265" s="292"/>
      <c r="D1265" s="424"/>
      <c r="E1265" s="450"/>
      <c r="F1265" s="555"/>
      <c r="G1265" s="626"/>
    </row>
    <row r="1266" spans="1:7" ht="15" customHeight="1">
      <c r="A1266" s="292"/>
      <c r="B1266" s="292"/>
      <c r="C1266" s="292"/>
      <c r="D1266" s="424"/>
      <c r="E1266" s="450"/>
      <c r="F1266" s="555"/>
      <c r="G1266" s="626"/>
    </row>
    <row r="1267" spans="1:7" ht="15" customHeight="1">
      <c r="A1267" s="292"/>
      <c r="B1267" s="292"/>
      <c r="C1267" s="292"/>
      <c r="D1267" s="424"/>
      <c r="E1267" s="450"/>
      <c r="F1267" s="555"/>
      <c r="G1267" s="626"/>
    </row>
    <row r="1268" spans="1:7" ht="15" customHeight="1">
      <c r="A1268" s="292"/>
      <c r="B1268" s="292"/>
      <c r="C1268" s="292"/>
      <c r="D1268" s="424"/>
      <c r="E1268" s="450"/>
      <c r="F1268" s="555"/>
      <c r="G1268" s="626"/>
    </row>
    <row r="1269" spans="1:7" ht="15" customHeight="1">
      <c r="A1269" s="292"/>
      <c r="B1269" s="292"/>
      <c r="C1269" s="292"/>
      <c r="D1269" s="424"/>
      <c r="E1269" s="450"/>
      <c r="F1269" s="555"/>
      <c r="G1269" s="626"/>
    </row>
    <row r="1270" spans="1:7" ht="15" customHeight="1">
      <c r="A1270" s="292"/>
      <c r="B1270" s="292"/>
      <c r="C1270" s="292"/>
      <c r="D1270" s="424"/>
      <c r="E1270" s="450"/>
      <c r="F1270" s="555"/>
      <c r="G1270" s="626"/>
    </row>
    <row r="1271" spans="1:7" ht="15" customHeight="1">
      <c r="A1271" s="292"/>
      <c r="B1271" s="292"/>
      <c r="C1271" s="292"/>
      <c r="D1271" s="424"/>
      <c r="E1271" s="450"/>
      <c r="F1271" s="555"/>
      <c r="G1271" s="626"/>
    </row>
    <row r="1272" spans="1:7" ht="15" customHeight="1">
      <c r="A1272" s="292"/>
      <c r="B1272" s="292"/>
      <c r="C1272" s="292"/>
      <c r="D1272" s="424"/>
      <c r="E1272" s="450"/>
      <c r="F1272" s="555"/>
      <c r="G1272" s="626"/>
    </row>
    <row r="1273" spans="1:7" ht="15" customHeight="1">
      <c r="A1273" s="292"/>
      <c r="B1273" s="292"/>
      <c r="C1273" s="292"/>
      <c r="D1273" s="424"/>
      <c r="E1273" s="450"/>
      <c r="F1273" s="555"/>
      <c r="G1273" s="626"/>
    </row>
    <row r="1274" spans="1:7" ht="15" customHeight="1">
      <c r="A1274" s="292"/>
      <c r="B1274" s="292"/>
      <c r="C1274" s="292"/>
      <c r="D1274" s="424"/>
      <c r="E1274" s="450"/>
      <c r="F1274" s="555"/>
      <c r="G1274" s="626"/>
    </row>
    <row r="1275" spans="1:7" ht="15" customHeight="1">
      <c r="A1275" s="292"/>
      <c r="B1275" s="292"/>
      <c r="C1275" s="292"/>
      <c r="D1275" s="293"/>
      <c r="E1275" s="450"/>
      <c r="F1275" s="555"/>
      <c r="G1275" s="626"/>
    </row>
    <row r="1276" spans="1:7" ht="15" customHeight="1">
      <c r="A1276" s="292"/>
      <c r="B1276" s="292"/>
      <c r="C1276" s="292"/>
      <c r="D1276" s="424"/>
      <c r="E1276" s="450"/>
      <c r="F1276" s="555"/>
      <c r="G1276" s="626"/>
    </row>
    <row r="1277" spans="1:7" ht="15" customHeight="1">
      <c r="A1277" s="292"/>
      <c r="B1277" s="292"/>
      <c r="C1277" s="292"/>
      <c r="D1277" s="424"/>
      <c r="E1277" s="450"/>
      <c r="F1277" s="555"/>
      <c r="G1277" s="626"/>
    </row>
    <row r="1278" spans="1:7" ht="15" customHeight="1">
      <c r="A1278" s="292"/>
      <c r="B1278" s="292"/>
      <c r="C1278" s="292"/>
      <c r="D1278" s="424"/>
      <c r="E1278" s="450"/>
      <c r="F1278" s="555"/>
      <c r="G1278" s="626"/>
    </row>
    <row r="1279" spans="1:7" ht="15" customHeight="1">
      <c r="A1279" s="292"/>
      <c r="B1279" s="292"/>
      <c r="C1279" s="292"/>
      <c r="D1279" s="424"/>
      <c r="E1279" s="450"/>
      <c r="F1279" s="555"/>
      <c r="G1279" s="626"/>
    </row>
    <row r="1280" spans="1:7" ht="15" customHeight="1">
      <c r="A1280" s="292"/>
      <c r="B1280" s="292"/>
      <c r="C1280" s="292"/>
      <c r="D1280" s="424"/>
      <c r="E1280" s="450"/>
      <c r="F1280" s="555"/>
      <c r="G1280" s="626"/>
    </row>
    <row r="1281" spans="1:7" ht="15" customHeight="1">
      <c r="A1281" s="292"/>
      <c r="B1281" s="292"/>
      <c r="C1281" s="292"/>
      <c r="D1281" s="424"/>
      <c r="E1281" s="450"/>
      <c r="F1281" s="555"/>
      <c r="G1281" s="626"/>
    </row>
    <row r="1282" spans="1:7" ht="15" customHeight="1">
      <c r="A1282" s="292"/>
      <c r="B1282" s="292"/>
      <c r="C1282" s="292"/>
      <c r="D1282" s="424"/>
      <c r="E1282" s="450"/>
      <c r="F1282" s="555"/>
      <c r="G1282" s="626"/>
    </row>
    <row r="1283" spans="1:7" ht="15" customHeight="1">
      <c r="A1283" s="292"/>
      <c r="B1283" s="292"/>
      <c r="C1283" s="292"/>
      <c r="D1283" s="424"/>
      <c r="E1283" s="450"/>
      <c r="F1283" s="555"/>
      <c r="G1283" s="626"/>
    </row>
    <row r="1284" spans="1:7" ht="15" customHeight="1">
      <c r="A1284" s="292"/>
      <c r="B1284" s="292"/>
      <c r="C1284" s="292"/>
      <c r="D1284" s="424"/>
      <c r="E1284" s="450"/>
      <c r="F1284" s="555"/>
      <c r="G1284" s="626"/>
    </row>
    <row r="1285" spans="1:7" ht="15" customHeight="1">
      <c r="A1285" s="292"/>
      <c r="B1285" s="292"/>
      <c r="C1285" s="292"/>
      <c r="D1285" s="424"/>
      <c r="E1285" s="450"/>
      <c r="F1285" s="555"/>
      <c r="G1285" s="626"/>
    </row>
    <row r="1286" spans="1:7" ht="15" customHeight="1">
      <c r="A1286" s="292"/>
      <c r="B1286" s="292"/>
      <c r="C1286" s="292"/>
      <c r="D1286" s="424"/>
      <c r="E1286" s="450"/>
      <c r="F1286" s="555"/>
      <c r="G1286" s="626"/>
    </row>
    <row r="1287" spans="1:7" ht="15" customHeight="1">
      <c r="A1287" s="292"/>
      <c r="B1287" s="292"/>
      <c r="C1287" s="292"/>
      <c r="D1287" s="424"/>
      <c r="E1287" s="450"/>
      <c r="F1287" s="555"/>
      <c r="G1287" s="626"/>
    </row>
    <row r="1288" spans="1:7" ht="15" customHeight="1">
      <c r="A1288" s="305"/>
      <c r="B1288" s="228"/>
      <c r="C1288" s="228"/>
      <c r="D1288" s="275"/>
      <c r="E1288" s="274"/>
      <c r="F1288" s="444"/>
      <c r="G1288" s="228"/>
    </row>
    <row r="1289" spans="1:7" ht="15" customHeight="1">
      <c r="A1289" s="190"/>
      <c r="B1289" s="292"/>
      <c r="C1289" s="292"/>
      <c r="D1289" s="293"/>
      <c r="E1289" s="293"/>
      <c r="F1289" s="555"/>
      <c r="G1289" s="299"/>
    </row>
    <row r="1290" spans="1:7" ht="15" customHeight="1">
      <c r="A1290" s="292"/>
      <c r="B1290" s="2"/>
      <c r="C1290" s="2"/>
      <c r="D1290" s="18"/>
      <c r="E1290" s="18"/>
      <c r="F1290" s="18">
        <f>SUM(F15:F1289)</f>
        <v>10897.775999999982</v>
      </c>
      <c r="G1290" s="3"/>
    </row>
    <row r="1291" spans="1:7" ht="15" customHeight="1">
      <c r="A1291" s="8"/>
      <c r="B1291" s="1"/>
      <c r="C1291" s="2"/>
      <c r="D1291" s="2"/>
      <c r="E1291" s="2"/>
      <c r="F1291" s="2"/>
      <c r="G1291" s="3"/>
    </row>
    <row r="1292" spans="1:7" ht="15" customHeight="1">
      <c r="A1292" s="1"/>
      <c r="B1292" s="114"/>
      <c r="C1292" s="114"/>
      <c r="D1292" s="114"/>
      <c r="E1292" s="114"/>
      <c r="F1292" s="114"/>
      <c r="G1292" s="3"/>
    </row>
    <row r="1293" spans="1:7" ht="15" customHeight="1">
      <c r="A1293" s="714" t="s">
        <v>59</v>
      </c>
      <c r="B1293" s="714"/>
      <c r="C1293" s="714"/>
      <c r="D1293" s="714"/>
      <c r="E1293" s="714"/>
      <c r="F1293" s="114"/>
    </row>
    <row r="1294" spans="1:7" ht="15" customHeight="1">
      <c r="A1294" s="1"/>
      <c r="B1294" s="1"/>
      <c r="C1294" s="2"/>
      <c r="D1294" s="2"/>
      <c r="E1294" s="2"/>
      <c r="F1294" s="2"/>
      <c r="G1294" s="3"/>
    </row>
    <row r="1295" spans="1:7" ht="15" customHeight="1">
      <c r="A1295" s="1"/>
      <c r="B1295" s="1"/>
      <c r="C1295" s="2"/>
      <c r="D1295" s="2"/>
      <c r="E1295" s="2"/>
      <c r="F1295" s="3"/>
      <c r="G1295" s="3"/>
    </row>
    <row r="1296" spans="1:7" ht="15" customHeight="1">
      <c r="A1296" s="1"/>
      <c r="B1296" s="1"/>
      <c r="C1296" s="2"/>
      <c r="D1296" s="2"/>
      <c r="E1296" s="2"/>
      <c r="F1296" s="2"/>
      <c r="G1296" s="3"/>
    </row>
    <row r="1297" spans="1:7" ht="15" customHeight="1">
      <c r="A1297" s="1"/>
      <c r="B1297" s="1"/>
      <c r="C1297" s="2"/>
      <c r="D1297" s="2"/>
      <c r="E1297" s="2"/>
      <c r="F1297" s="2"/>
      <c r="G1297" s="3"/>
    </row>
    <row r="1298" spans="1:7" ht="15" customHeight="1">
      <c r="A1298" s="1"/>
      <c r="B1298" s="1"/>
      <c r="C1298" s="2"/>
      <c r="D1298" s="2"/>
      <c r="E1298" s="2"/>
      <c r="F1298" s="2"/>
      <c r="G1298" s="3"/>
    </row>
    <row r="1299" spans="1:7" ht="15" customHeight="1">
      <c r="A1299" s="1"/>
      <c r="B1299" s="1"/>
      <c r="C1299" s="2"/>
      <c r="D1299" s="2"/>
      <c r="E1299" s="2"/>
      <c r="F1299" s="2"/>
      <c r="G1299" s="3"/>
    </row>
    <row r="1300" spans="1:7" ht="15" customHeight="1">
      <c r="A1300" s="1"/>
      <c r="B1300" s="1"/>
      <c r="C1300" s="2"/>
      <c r="D1300" s="2"/>
      <c r="E1300" s="2"/>
      <c r="F1300" s="2"/>
      <c r="G1300" s="3"/>
    </row>
    <row r="1301" spans="1:7" ht="15" customHeight="1">
      <c r="A1301" s="1"/>
      <c r="B1301" s="1"/>
      <c r="C1301" s="2"/>
      <c r="D1301" s="2"/>
      <c r="E1301" s="2"/>
      <c r="F1301" s="2"/>
      <c r="G1301" s="3"/>
    </row>
    <row r="1302" spans="1:7" ht="15" customHeight="1">
      <c r="A1302" s="1"/>
      <c r="B1302" s="1"/>
      <c r="C1302" s="2"/>
      <c r="D1302" s="2"/>
      <c r="E1302" s="2"/>
      <c r="F1302" s="2"/>
      <c r="G1302" s="3"/>
    </row>
    <row r="1303" spans="1:7" ht="15" customHeight="1">
      <c r="A1303" s="1"/>
      <c r="B1303" s="1"/>
      <c r="C1303" s="2"/>
      <c r="D1303" s="2"/>
      <c r="E1303" s="2"/>
      <c r="F1303" s="2"/>
      <c r="G1303" s="3"/>
    </row>
    <row r="1304" spans="1:7" ht="15" customHeight="1">
      <c r="A1304" s="1"/>
      <c r="B1304" s="1"/>
      <c r="C1304" s="2"/>
      <c r="D1304" s="2"/>
      <c r="E1304" s="2"/>
      <c r="F1304" s="2"/>
      <c r="G1304" s="3"/>
    </row>
    <row r="1305" spans="1:7" ht="15" customHeight="1">
      <c r="A1305" s="1"/>
      <c r="B1305" s="1"/>
      <c r="C1305" s="2"/>
      <c r="D1305" s="2"/>
      <c r="E1305" s="2"/>
      <c r="F1305" s="2"/>
      <c r="G1305" s="3"/>
    </row>
    <row r="1306" spans="1:7" ht="15" customHeight="1">
      <c r="A1306" s="1"/>
      <c r="B1306" s="1"/>
      <c r="C1306" s="2"/>
      <c r="D1306" s="2"/>
      <c r="E1306" s="2"/>
      <c r="F1306" s="2"/>
      <c r="G1306" s="3"/>
    </row>
    <row r="1307" spans="1:7" ht="15" customHeight="1">
      <c r="A1307" s="1"/>
      <c r="B1307" s="1"/>
      <c r="C1307" s="2"/>
      <c r="D1307" s="2"/>
      <c r="E1307" s="2"/>
      <c r="F1307" s="2"/>
      <c r="G1307" s="3"/>
    </row>
    <row r="1308" spans="1:7" ht="15" customHeight="1">
      <c r="A1308" s="1"/>
      <c r="B1308" s="1"/>
      <c r="C1308" s="2"/>
      <c r="D1308" s="2"/>
      <c r="E1308" s="2"/>
      <c r="F1308" s="2"/>
      <c r="G1308" s="3"/>
    </row>
    <row r="1309" spans="1:7" ht="15" customHeight="1">
      <c r="A1309" s="1"/>
      <c r="B1309" s="1"/>
      <c r="C1309" s="2"/>
      <c r="D1309" s="2"/>
      <c r="E1309" s="2"/>
      <c r="F1309" s="2"/>
      <c r="G1309" s="3"/>
    </row>
    <row r="1310" spans="1:7" ht="15" customHeight="1">
      <c r="A1310" s="1"/>
      <c r="B1310" s="1"/>
      <c r="C1310" s="2"/>
      <c r="D1310" s="2"/>
      <c r="E1310" s="2"/>
      <c r="F1310" s="2"/>
      <c r="G1310" s="3"/>
    </row>
    <row r="1311" spans="1:7" ht="15" customHeight="1">
      <c r="A1311" s="1"/>
      <c r="B1311" s="1"/>
      <c r="C1311" s="2"/>
      <c r="D1311" s="2"/>
      <c r="E1311" s="2"/>
      <c r="F1311" s="2"/>
      <c r="G1311" s="3"/>
    </row>
    <row r="1312" spans="1:7" ht="15" customHeight="1">
      <c r="A1312" s="1"/>
      <c r="B1312" s="1"/>
      <c r="C1312" s="2"/>
      <c r="D1312" s="2"/>
      <c r="E1312" s="2"/>
      <c r="F1312" s="2"/>
      <c r="G1312" s="3"/>
    </row>
    <row r="1313" spans="1:7" ht="15" customHeight="1">
      <c r="A1313" s="1"/>
      <c r="B1313" s="1"/>
      <c r="C1313" s="2"/>
      <c r="D1313" s="2"/>
      <c r="E1313" s="2"/>
      <c r="F1313" s="2"/>
      <c r="G1313" s="3"/>
    </row>
    <row r="1314" spans="1:7" ht="15" customHeight="1">
      <c r="A1314" s="1"/>
      <c r="B1314" s="1"/>
      <c r="C1314" s="2"/>
      <c r="D1314" s="2"/>
      <c r="E1314" s="2"/>
      <c r="F1314" s="2"/>
      <c r="G1314" s="3"/>
    </row>
    <row r="1315" spans="1:7" ht="15" customHeight="1">
      <c r="A1315" s="1"/>
      <c r="B1315" s="1"/>
      <c r="C1315" s="2"/>
      <c r="D1315" s="2"/>
      <c r="E1315" s="2"/>
      <c r="F1315" s="2"/>
      <c r="G1315" s="3"/>
    </row>
    <row r="1316" spans="1:7" ht="15" customHeight="1">
      <c r="A1316" s="1"/>
      <c r="B1316" s="1"/>
      <c r="C1316" s="2"/>
      <c r="D1316" s="2"/>
      <c r="E1316" s="2"/>
      <c r="F1316" s="2"/>
      <c r="G1316" s="3"/>
    </row>
    <row r="1317" spans="1:7" ht="15" customHeight="1">
      <c r="A1317" s="1"/>
      <c r="B1317" s="1"/>
      <c r="C1317" s="2"/>
      <c r="D1317" s="2"/>
      <c r="E1317" s="2"/>
      <c r="F1317" s="2"/>
      <c r="G1317" s="3"/>
    </row>
    <row r="1318" spans="1:7" ht="15" customHeight="1">
      <c r="A1318" s="1"/>
      <c r="B1318" s="1"/>
      <c r="C1318" s="2"/>
      <c r="D1318" s="2"/>
      <c r="E1318" s="2"/>
      <c r="F1318" s="2"/>
      <c r="G1318" s="3"/>
    </row>
    <row r="1319" spans="1:7" ht="15" customHeight="1">
      <c r="A1319" s="1"/>
      <c r="B1319" s="1"/>
      <c r="C1319" s="2"/>
      <c r="D1319" s="2"/>
      <c r="E1319" s="2"/>
      <c r="F1319" s="2"/>
      <c r="G1319" s="3"/>
    </row>
    <row r="1320" spans="1:7" ht="15" customHeight="1">
      <c r="A1320" s="1"/>
      <c r="B1320" s="1"/>
      <c r="C1320" s="2"/>
      <c r="D1320" s="2"/>
      <c r="E1320" s="2"/>
      <c r="F1320" s="2"/>
      <c r="G1320" s="3"/>
    </row>
    <row r="1321" spans="1:7" ht="15" customHeight="1">
      <c r="A1321" s="1"/>
      <c r="B1321" s="1"/>
      <c r="C1321" s="2"/>
      <c r="D1321" s="2"/>
      <c r="E1321" s="2"/>
      <c r="F1321" s="2"/>
      <c r="G1321" s="3"/>
    </row>
    <row r="1322" spans="1:7" ht="15" customHeight="1">
      <c r="A1322" s="1"/>
      <c r="B1322" s="1"/>
      <c r="C1322" s="2"/>
      <c r="D1322" s="2"/>
      <c r="E1322" s="2"/>
      <c r="F1322" s="2"/>
      <c r="G1322" s="3"/>
    </row>
    <row r="1323" spans="1:7" ht="15" customHeight="1">
      <c r="A1323" s="1"/>
      <c r="B1323" s="1"/>
      <c r="C1323" s="2"/>
      <c r="D1323" s="2"/>
      <c r="E1323" s="2"/>
      <c r="F1323" s="2"/>
      <c r="G1323" s="3"/>
    </row>
    <row r="1324" spans="1:7" ht="15" customHeight="1">
      <c r="A1324" s="1"/>
      <c r="B1324" s="1"/>
      <c r="C1324" s="2"/>
      <c r="D1324" s="2"/>
      <c r="E1324" s="2"/>
      <c r="F1324" s="2"/>
      <c r="G1324" s="3"/>
    </row>
    <row r="1325" spans="1:7" ht="15" customHeight="1">
      <c r="A1325" s="1"/>
      <c r="B1325" s="1"/>
      <c r="C1325" s="2"/>
      <c r="D1325" s="2"/>
      <c r="E1325" s="2"/>
      <c r="F1325" s="2"/>
      <c r="G1325" s="3"/>
    </row>
    <row r="1326" spans="1:7" ht="15" customHeight="1">
      <c r="A1326" s="1"/>
      <c r="B1326" s="1"/>
      <c r="C1326" s="2"/>
      <c r="D1326" s="2"/>
      <c r="E1326" s="2"/>
      <c r="F1326" s="2"/>
      <c r="G1326" s="3"/>
    </row>
    <row r="1327" spans="1:7" ht="15" customHeight="1">
      <c r="A1327" s="1"/>
      <c r="B1327" s="1"/>
      <c r="C1327" s="2"/>
      <c r="D1327" s="2"/>
      <c r="E1327" s="2"/>
      <c r="F1327" s="2"/>
      <c r="G1327" s="3"/>
    </row>
    <row r="1328" spans="1:7" ht="15" customHeight="1">
      <c r="A1328" s="1"/>
      <c r="B1328" s="1"/>
      <c r="C1328" s="2"/>
      <c r="D1328" s="2"/>
      <c r="E1328" s="2"/>
      <c r="F1328" s="2"/>
      <c r="G1328" s="3"/>
    </row>
    <row r="1329" spans="1:7" ht="15" customHeight="1">
      <c r="A1329" s="1"/>
      <c r="B1329" s="1"/>
      <c r="C1329" s="2"/>
      <c r="D1329" s="2"/>
      <c r="E1329" s="2"/>
      <c r="F1329" s="2"/>
      <c r="G1329" s="3"/>
    </row>
    <row r="1330" spans="1:7" ht="15" customHeight="1">
      <c r="A1330" s="1"/>
      <c r="B1330" s="1"/>
      <c r="C1330" s="2"/>
      <c r="D1330" s="2"/>
      <c r="E1330" s="2"/>
      <c r="F1330" s="2"/>
      <c r="G1330" s="3"/>
    </row>
    <row r="1331" spans="1:7" ht="15" customHeight="1">
      <c r="A1331" s="1"/>
      <c r="B1331" s="1"/>
      <c r="C1331" s="2"/>
      <c r="D1331" s="2"/>
      <c r="E1331" s="2"/>
      <c r="F1331" s="2"/>
      <c r="G1331" s="3"/>
    </row>
    <row r="1332" spans="1:7" ht="15" customHeight="1">
      <c r="A1332" s="1"/>
      <c r="B1332" s="1"/>
      <c r="C1332" s="2"/>
      <c r="D1332" s="2"/>
      <c r="E1332" s="2"/>
      <c r="F1332" s="2"/>
      <c r="G1332" s="3"/>
    </row>
    <row r="1333" spans="1:7" ht="15" customHeight="1">
      <c r="A1333" s="1"/>
      <c r="B1333" s="1"/>
      <c r="C1333" s="2"/>
      <c r="D1333" s="2"/>
      <c r="E1333" s="2"/>
      <c r="F1333" s="2"/>
      <c r="G1333" s="3"/>
    </row>
    <row r="1334" spans="1:7" ht="15" customHeight="1">
      <c r="A1334" s="1"/>
      <c r="B1334" s="1"/>
      <c r="C1334" s="2"/>
      <c r="D1334" s="2"/>
      <c r="E1334" s="2"/>
      <c r="F1334" s="2"/>
      <c r="G1334" s="3"/>
    </row>
    <row r="1335" spans="1:7" ht="15" customHeight="1">
      <c r="A1335" s="1"/>
      <c r="B1335" s="1"/>
      <c r="C1335" s="2"/>
      <c r="D1335" s="2"/>
      <c r="E1335" s="2"/>
      <c r="F1335" s="2"/>
      <c r="G1335" s="3"/>
    </row>
    <row r="1336" spans="1:7" ht="15" customHeight="1">
      <c r="A1336" s="1"/>
      <c r="B1336" s="1"/>
      <c r="C1336" s="2"/>
      <c r="D1336" s="2"/>
      <c r="E1336" s="2"/>
      <c r="F1336" s="2"/>
      <c r="G1336" s="3"/>
    </row>
    <row r="1337" spans="1:7" ht="15" customHeight="1">
      <c r="A1337" s="1"/>
      <c r="B1337" s="1"/>
      <c r="C1337" s="2"/>
      <c r="D1337" s="2"/>
      <c r="E1337" s="2"/>
      <c r="F1337" s="2"/>
      <c r="G1337" s="3"/>
    </row>
    <row r="1338" spans="1:7" ht="15" customHeight="1">
      <c r="A1338" s="1"/>
      <c r="B1338" s="1"/>
      <c r="C1338" s="2"/>
      <c r="D1338" s="2"/>
      <c r="E1338" s="2"/>
      <c r="F1338" s="2"/>
      <c r="G1338" s="3"/>
    </row>
    <row r="1339" spans="1:7" ht="15" customHeight="1">
      <c r="A1339" s="1"/>
      <c r="B1339" s="1"/>
      <c r="C1339" s="2"/>
      <c r="D1339" s="2"/>
      <c r="E1339" s="2"/>
      <c r="F1339" s="2"/>
      <c r="G1339" s="3"/>
    </row>
    <row r="1340" spans="1:7" ht="15" customHeight="1">
      <c r="A1340" s="1"/>
      <c r="B1340" s="1"/>
      <c r="C1340" s="2"/>
      <c r="D1340" s="2"/>
      <c r="E1340" s="2"/>
      <c r="F1340" s="2"/>
      <c r="G1340" s="3"/>
    </row>
    <row r="1341" spans="1:7" ht="15" customHeight="1">
      <c r="A1341" s="1"/>
      <c r="B1341" s="1"/>
      <c r="C1341" s="2"/>
      <c r="D1341" s="2"/>
      <c r="E1341" s="2"/>
      <c r="F1341" s="2"/>
      <c r="G1341" s="3"/>
    </row>
    <row r="1342" spans="1:7" ht="15" customHeight="1">
      <c r="A1342" s="1"/>
      <c r="B1342" s="1"/>
      <c r="C1342" s="2"/>
      <c r="D1342" s="2"/>
      <c r="E1342" s="2"/>
      <c r="F1342" s="2"/>
      <c r="G1342" s="3"/>
    </row>
    <row r="1343" spans="1:7" ht="15" customHeight="1">
      <c r="A1343" s="1"/>
      <c r="B1343" s="1"/>
      <c r="C1343" s="2"/>
      <c r="D1343" s="2"/>
      <c r="E1343" s="2"/>
      <c r="F1343" s="2"/>
      <c r="G1343" s="3"/>
    </row>
    <row r="1344" spans="1:7" ht="15" customHeight="1">
      <c r="A1344" s="1"/>
      <c r="B1344" s="1"/>
      <c r="C1344" s="2"/>
      <c r="D1344" s="2"/>
      <c r="E1344" s="2"/>
      <c r="F1344" s="2"/>
      <c r="G1344" s="3"/>
    </row>
    <row r="1345" spans="1:7" ht="15" customHeight="1">
      <c r="A1345" s="1"/>
      <c r="B1345" s="1"/>
      <c r="C1345" s="2"/>
      <c r="D1345" s="2"/>
      <c r="E1345" s="2"/>
      <c r="F1345" s="2"/>
      <c r="G1345" s="3"/>
    </row>
    <row r="1346" spans="1:7" ht="15" customHeight="1">
      <c r="A1346" s="1"/>
      <c r="B1346" s="1"/>
      <c r="C1346" s="2"/>
      <c r="D1346" s="2"/>
      <c r="E1346" s="2"/>
      <c r="F1346" s="2"/>
      <c r="G1346" s="3"/>
    </row>
    <row r="1347" spans="1:7" ht="15" customHeight="1">
      <c r="A1347" s="1"/>
      <c r="B1347" s="1"/>
      <c r="C1347" s="2"/>
      <c r="D1347" s="2"/>
      <c r="E1347" s="2"/>
      <c r="F1347" s="2"/>
      <c r="G1347" s="3"/>
    </row>
    <row r="1348" spans="1:7" ht="15" customHeight="1">
      <c r="A1348" s="1"/>
      <c r="B1348" s="1"/>
      <c r="C1348" s="2"/>
      <c r="D1348" s="2"/>
      <c r="E1348" s="2"/>
      <c r="F1348" s="2"/>
      <c r="G1348" s="3"/>
    </row>
    <row r="1349" spans="1:7" ht="15" customHeight="1">
      <c r="A1349" s="1"/>
      <c r="B1349" s="1"/>
      <c r="C1349" s="2"/>
      <c r="D1349" s="2"/>
      <c r="E1349" s="2"/>
      <c r="F1349" s="2"/>
      <c r="G1349" s="3"/>
    </row>
    <row r="1350" spans="1:7" ht="15" customHeight="1">
      <c r="A1350" s="1"/>
      <c r="B1350" s="1"/>
      <c r="C1350" s="2"/>
      <c r="D1350" s="2"/>
      <c r="E1350" s="2"/>
      <c r="F1350" s="2"/>
      <c r="G1350" s="3"/>
    </row>
    <row r="1351" spans="1:7" ht="15" customHeight="1">
      <c r="A1351" s="1"/>
      <c r="B1351" s="1"/>
      <c r="C1351" s="2"/>
      <c r="D1351" s="2"/>
      <c r="E1351" s="2"/>
      <c r="F1351" s="2"/>
      <c r="G1351" s="3"/>
    </row>
    <row r="1352" spans="1:7" ht="15" customHeight="1">
      <c r="A1352" s="1"/>
      <c r="B1352" s="1"/>
      <c r="C1352" s="2"/>
      <c r="D1352" s="2"/>
      <c r="E1352" s="2"/>
      <c r="F1352" s="2"/>
      <c r="G1352" s="3"/>
    </row>
    <row r="1353" spans="1:7" ht="15" customHeight="1">
      <c r="A1353" s="1"/>
      <c r="B1353" s="1"/>
      <c r="C1353" s="2"/>
      <c r="D1353" s="2"/>
      <c r="E1353" s="2"/>
      <c r="F1353" s="2"/>
      <c r="G1353" s="3"/>
    </row>
    <row r="1354" spans="1:7" ht="15" customHeight="1">
      <c r="A1354" s="1"/>
      <c r="B1354" s="1"/>
      <c r="C1354" s="2"/>
      <c r="D1354" s="2"/>
      <c r="E1354" s="2"/>
      <c r="F1354" s="2"/>
      <c r="G1354" s="3"/>
    </row>
    <row r="1355" spans="1:7" ht="15" customHeight="1">
      <c r="A1355" s="1"/>
      <c r="B1355" s="1"/>
      <c r="C1355" s="2"/>
      <c r="D1355" s="2"/>
      <c r="E1355" s="2"/>
      <c r="F1355" s="2"/>
      <c r="G1355" s="3"/>
    </row>
    <row r="1356" spans="1:7" ht="15" customHeight="1">
      <c r="A1356" s="1"/>
      <c r="B1356" s="1"/>
      <c r="C1356" s="2"/>
      <c r="D1356" s="2"/>
      <c r="E1356" s="2"/>
      <c r="F1356" s="2"/>
      <c r="G1356" s="3"/>
    </row>
    <row r="1357" spans="1:7" ht="15" customHeight="1">
      <c r="A1357" s="1"/>
      <c r="B1357" s="1"/>
      <c r="C1357" s="2"/>
      <c r="D1357" s="2"/>
      <c r="E1357" s="2"/>
      <c r="F1357" s="2"/>
      <c r="G1357" s="3"/>
    </row>
    <row r="1358" spans="1:7" ht="15" customHeight="1">
      <c r="A1358" s="1"/>
      <c r="B1358" s="1"/>
      <c r="C1358" s="2"/>
      <c r="D1358" s="2"/>
      <c r="E1358" s="2"/>
      <c r="F1358" s="2"/>
      <c r="G1358" s="3"/>
    </row>
    <row r="1359" spans="1:7" ht="15" customHeight="1">
      <c r="A1359" s="1"/>
      <c r="B1359" s="1"/>
      <c r="C1359" s="2"/>
      <c r="D1359" s="2"/>
      <c r="E1359" s="2"/>
      <c r="F1359" s="2"/>
      <c r="G1359" s="3"/>
    </row>
    <row r="1360" spans="1:7" ht="15" customHeight="1">
      <c r="A1360" s="1"/>
      <c r="B1360" s="1"/>
      <c r="C1360" s="2"/>
      <c r="D1360" s="2"/>
      <c r="E1360" s="2"/>
      <c r="F1360" s="2"/>
      <c r="G1360" s="3"/>
    </row>
    <row r="1361" spans="1:7" ht="15" customHeight="1">
      <c r="A1361" s="1"/>
      <c r="B1361" s="1"/>
      <c r="C1361" s="2"/>
      <c r="D1361" s="2"/>
      <c r="E1361" s="2"/>
      <c r="F1361" s="2"/>
      <c r="G1361" s="3"/>
    </row>
    <row r="1362" spans="1:7" ht="15" customHeight="1">
      <c r="A1362" s="1"/>
      <c r="B1362" s="1"/>
      <c r="C1362" s="2"/>
      <c r="D1362" s="2"/>
      <c r="E1362" s="2"/>
      <c r="F1362" s="2"/>
      <c r="G1362" s="3"/>
    </row>
    <row r="1363" spans="1:7" ht="15" customHeight="1">
      <c r="A1363" s="1"/>
      <c r="B1363" s="1"/>
      <c r="C1363" s="2"/>
      <c r="D1363" s="2"/>
      <c r="E1363" s="2"/>
      <c r="F1363" s="2"/>
      <c r="G1363" s="3"/>
    </row>
    <row r="1364" spans="1:7" ht="15" customHeight="1">
      <c r="A1364" s="1"/>
      <c r="B1364" s="1"/>
      <c r="C1364" s="2"/>
      <c r="D1364" s="2"/>
      <c r="E1364" s="2"/>
      <c r="F1364" s="2"/>
      <c r="G1364" s="3"/>
    </row>
    <row r="1365" spans="1:7" ht="15" customHeight="1">
      <c r="A1365" s="1"/>
      <c r="B1365" s="1"/>
      <c r="C1365" s="2"/>
      <c r="D1365" s="2"/>
      <c r="E1365" s="2"/>
      <c r="F1365" s="2"/>
      <c r="G1365" s="3"/>
    </row>
    <row r="1366" spans="1:7" ht="15" customHeight="1">
      <c r="A1366" s="1"/>
      <c r="B1366" s="1"/>
      <c r="C1366" s="2"/>
      <c r="D1366" s="2"/>
      <c r="E1366" s="2"/>
      <c r="F1366" s="2"/>
      <c r="G1366" s="3"/>
    </row>
    <row r="1367" spans="1:7" ht="15" customHeight="1">
      <c r="A1367" s="1"/>
      <c r="B1367" s="1"/>
      <c r="C1367" s="2"/>
      <c r="D1367" s="2"/>
      <c r="E1367" s="2"/>
      <c r="F1367" s="2"/>
      <c r="G1367" s="3"/>
    </row>
    <row r="1368" spans="1:7" ht="15" customHeight="1">
      <c r="A1368" s="1"/>
      <c r="B1368" s="1"/>
      <c r="C1368" s="2"/>
      <c r="D1368" s="2"/>
      <c r="E1368" s="2"/>
      <c r="F1368" s="2"/>
      <c r="G1368" s="3"/>
    </row>
    <row r="1369" spans="1:7" ht="15" customHeight="1">
      <c r="A1369" s="1"/>
      <c r="B1369" s="1"/>
      <c r="C1369" s="2"/>
      <c r="D1369" s="2"/>
      <c r="E1369" s="2"/>
      <c r="F1369" s="2"/>
      <c r="G1369" s="3"/>
    </row>
    <row r="1370" spans="1:7" ht="15" customHeight="1">
      <c r="A1370" s="1"/>
      <c r="B1370" s="1"/>
      <c r="C1370" s="2"/>
      <c r="D1370" s="2"/>
      <c r="E1370" s="2"/>
      <c r="F1370" s="2"/>
      <c r="G1370" s="3"/>
    </row>
    <row r="1371" spans="1:7" ht="15" customHeight="1">
      <c r="A1371" s="1"/>
      <c r="B1371" s="1"/>
      <c r="C1371" s="2"/>
      <c r="D1371" s="2"/>
      <c r="E1371" s="2"/>
      <c r="F1371" s="2"/>
      <c r="G1371" s="3"/>
    </row>
    <row r="1372" spans="1:7" ht="15" customHeight="1">
      <c r="A1372" s="1"/>
      <c r="B1372" s="1"/>
      <c r="C1372" s="2"/>
      <c r="D1372" s="2"/>
      <c r="E1372" s="2"/>
      <c r="F1372" s="2"/>
      <c r="G1372" s="3"/>
    </row>
    <row r="1373" spans="1:7" ht="15" customHeight="1">
      <c r="A1373" s="1"/>
      <c r="B1373" s="1"/>
      <c r="C1373" s="2"/>
      <c r="D1373" s="2"/>
      <c r="E1373" s="2"/>
      <c r="F1373" s="2"/>
      <c r="G1373" s="3"/>
    </row>
    <row r="1374" spans="1:7" ht="15" customHeight="1">
      <c r="A1374" s="1"/>
      <c r="B1374" s="1"/>
      <c r="C1374" s="2"/>
      <c r="D1374" s="2"/>
      <c r="E1374" s="2"/>
      <c r="F1374" s="2"/>
      <c r="G1374" s="3"/>
    </row>
    <row r="1375" spans="1:7" ht="15" customHeight="1">
      <c r="A1375" s="1"/>
      <c r="B1375" s="1"/>
      <c r="C1375" s="2"/>
      <c r="D1375" s="2"/>
      <c r="E1375" s="2"/>
      <c r="F1375" s="2"/>
      <c r="G1375" s="3"/>
    </row>
    <row r="1376" spans="1:7" ht="15" customHeight="1">
      <c r="A1376" s="1"/>
      <c r="B1376" s="1"/>
      <c r="C1376" s="2"/>
      <c r="D1376" s="2"/>
      <c r="E1376" s="2"/>
      <c r="F1376" s="2"/>
      <c r="G1376" s="3"/>
    </row>
    <row r="1377" spans="1:7" ht="15" customHeight="1">
      <c r="A1377" s="1"/>
      <c r="B1377" s="1"/>
      <c r="C1377" s="2"/>
      <c r="D1377" s="2"/>
      <c r="E1377" s="2"/>
      <c r="F1377" s="2"/>
      <c r="G1377" s="3"/>
    </row>
    <row r="1378" spans="1:7" ht="15" customHeight="1">
      <c r="A1378" s="1"/>
      <c r="B1378" s="1"/>
      <c r="C1378" s="2"/>
      <c r="D1378" s="2"/>
      <c r="E1378" s="2"/>
      <c r="F1378" s="2"/>
      <c r="G1378" s="3"/>
    </row>
    <row r="1379" spans="1:7" ht="15" customHeight="1">
      <c r="A1379" s="1"/>
      <c r="B1379" s="1"/>
      <c r="C1379" s="2"/>
      <c r="D1379" s="2"/>
      <c r="E1379" s="2"/>
      <c r="F1379" s="2"/>
      <c r="G1379" s="3"/>
    </row>
    <row r="1380" spans="1:7" ht="15" customHeight="1">
      <c r="A1380" s="1"/>
      <c r="B1380" s="1"/>
      <c r="C1380" s="2"/>
      <c r="D1380" s="2"/>
      <c r="E1380" s="2"/>
      <c r="F1380" s="2"/>
      <c r="G1380" s="3"/>
    </row>
    <row r="1381" spans="1:7" ht="15" customHeight="1">
      <c r="A1381" s="1"/>
      <c r="B1381" s="1"/>
      <c r="C1381" s="2"/>
      <c r="D1381" s="2"/>
      <c r="E1381" s="2"/>
      <c r="F1381" s="2"/>
      <c r="G1381" s="3"/>
    </row>
    <row r="1382" spans="1:7" ht="15" customHeight="1">
      <c r="A1382" s="1"/>
      <c r="B1382" s="1"/>
      <c r="C1382" s="2"/>
      <c r="D1382" s="2"/>
      <c r="E1382" s="2"/>
      <c r="F1382" s="2"/>
      <c r="G1382" s="3"/>
    </row>
    <row r="1383" spans="1:7" ht="15" customHeight="1">
      <c r="A1383" s="1"/>
      <c r="B1383" s="1"/>
      <c r="C1383" s="2"/>
      <c r="D1383" s="2"/>
      <c r="E1383" s="2"/>
      <c r="F1383" s="2"/>
      <c r="G1383" s="3"/>
    </row>
    <row r="1384" spans="1:7" ht="15" customHeight="1">
      <c r="A1384" s="1"/>
      <c r="B1384" s="1"/>
      <c r="C1384" s="2"/>
      <c r="D1384" s="2"/>
      <c r="E1384" s="2"/>
      <c r="F1384" s="2"/>
      <c r="G1384" s="3"/>
    </row>
    <row r="1385" spans="1:7" ht="15" customHeight="1">
      <c r="A1385" s="1"/>
      <c r="B1385" s="1"/>
      <c r="C1385" s="2"/>
      <c r="D1385" s="2"/>
      <c r="E1385" s="2"/>
      <c r="F1385" s="2"/>
      <c r="G1385" s="3"/>
    </row>
    <row r="1386" spans="1:7" ht="15" customHeight="1">
      <c r="A1386" s="1"/>
      <c r="B1386" s="1"/>
      <c r="C1386" s="2"/>
      <c r="D1386" s="2"/>
      <c r="E1386" s="2"/>
      <c r="F1386" s="2"/>
      <c r="G1386" s="3"/>
    </row>
    <row r="1387" spans="1:7" ht="15" customHeight="1">
      <c r="A1387" s="1"/>
      <c r="B1387" s="1"/>
      <c r="C1387" s="2"/>
      <c r="D1387" s="2"/>
      <c r="E1387" s="2"/>
      <c r="F1387" s="2"/>
      <c r="G1387" s="3"/>
    </row>
    <row r="1388" spans="1:7" ht="15" customHeight="1">
      <c r="A1388" s="1"/>
      <c r="B1388" s="1"/>
      <c r="C1388" s="2"/>
      <c r="D1388" s="2"/>
      <c r="E1388" s="2"/>
      <c r="F1388" s="2"/>
      <c r="G1388" s="3"/>
    </row>
    <row r="1389" spans="1:7" ht="15" customHeight="1">
      <c r="A1389" s="1"/>
      <c r="B1389" s="1"/>
      <c r="C1389" s="2"/>
      <c r="D1389" s="2"/>
      <c r="E1389" s="2"/>
      <c r="F1389" s="2"/>
      <c r="G1389" s="3"/>
    </row>
    <row r="1390" spans="1:7" ht="15" customHeight="1">
      <c r="A1390" s="1"/>
      <c r="B1390" s="1"/>
      <c r="C1390" s="2"/>
      <c r="D1390" s="2"/>
      <c r="E1390" s="2"/>
      <c r="F1390" s="2"/>
      <c r="G1390" s="3"/>
    </row>
    <row r="1391" spans="1:7" ht="15" customHeight="1">
      <c r="A1391" s="1"/>
      <c r="B1391" s="1"/>
      <c r="C1391" s="2"/>
      <c r="D1391" s="2"/>
      <c r="E1391" s="2"/>
      <c r="F1391" s="2"/>
      <c r="G1391" s="3"/>
    </row>
    <row r="1392" spans="1:7" ht="15" customHeight="1">
      <c r="A1392" s="1"/>
      <c r="B1392" s="1"/>
      <c r="C1392" s="2"/>
      <c r="D1392" s="2"/>
      <c r="E1392" s="2"/>
      <c r="F1392" s="2"/>
      <c r="G1392" s="3"/>
    </row>
    <row r="1393" spans="1:7" ht="15" customHeight="1">
      <c r="A1393" s="1"/>
      <c r="B1393" s="1"/>
      <c r="C1393" s="2"/>
      <c r="D1393" s="2"/>
      <c r="E1393" s="2"/>
      <c r="F1393" s="2"/>
      <c r="G1393" s="3"/>
    </row>
    <row r="1394" spans="1:7" ht="15" customHeight="1">
      <c r="A1394" s="1"/>
      <c r="B1394" s="1"/>
      <c r="C1394" s="2"/>
      <c r="D1394" s="2"/>
      <c r="E1394" s="2"/>
      <c r="F1394" s="2"/>
      <c r="G1394" s="3"/>
    </row>
    <row r="1395" spans="1:7" ht="15" customHeight="1">
      <c r="A1395" s="1"/>
      <c r="B1395" s="1"/>
      <c r="C1395" s="2"/>
      <c r="D1395" s="2"/>
      <c r="E1395" s="2"/>
      <c r="F1395" s="2"/>
      <c r="G1395" s="3"/>
    </row>
    <row r="1396" spans="1:7" ht="15" customHeight="1">
      <c r="A1396" s="1"/>
      <c r="B1396" s="1"/>
      <c r="C1396" s="2"/>
      <c r="D1396" s="2"/>
      <c r="E1396" s="2"/>
      <c r="F1396" s="2"/>
      <c r="G1396" s="3"/>
    </row>
    <row r="1397" spans="1:7" ht="15" customHeight="1">
      <c r="A1397" s="1"/>
      <c r="B1397" s="1"/>
      <c r="C1397" s="2"/>
      <c r="D1397" s="2"/>
      <c r="E1397" s="2"/>
      <c r="F1397" s="2"/>
      <c r="G1397" s="3"/>
    </row>
    <row r="1398" spans="1:7" ht="15" customHeight="1">
      <c r="A1398" s="1"/>
      <c r="B1398" s="1"/>
      <c r="C1398" s="2"/>
      <c r="D1398" s="2"/>
      <c r="E1398" s="2"/>
      <c r="F1398" s="2"/>
      <c r="G1398" s="3"/>
    </row>
    <row r="1399" spans="1:7" ht="15" customHeight="1">
      <c r="A1399" s="1"/>
      <c r="B1399" s="1"/>
      <c r="C1399" s="2"/>
      <c r="D1399" s="2"/>
      <c r="E1399" s="2"/>
      <c r="F1399" s="2"/>
      <c r="G1399" s="3"/>
    </row>
    <row r="1400" spans="1:7" ht="15" customHeight="1">
      <c r="A1400" s="1"/>
      <c r="B1400" s="1"/>
      <c r="C1400" s="2"/>
      <c r="D1400" s="2"/>
      <c r="E1400" s="2"/>
      <c r="F1400" s="2"/>
      <c r="G1400" s="3"/>
    </row>
    <row r="1401" spans="1:7" ht="15" customHeight="1">
      <c r="A1401" s="1"/>
      <c r="B1401" s="1"/>
      <c r="C1401" s="2"/>
      <c r="D1401" s="2"/>
      <c r="E1401" s="2"/>
      <c r="F1401" s="2"/>
      <c r="G1401" s="3"/>
    </row>
    <row r="1402" spans="1:7" ht="15" customHeight="1">
      <c r="A1402" s="1"/>
      <c r="B1402" s="1"/>
      <c r="C1402" s="2"/>
      <c r="D1402" s="2"/>
      <c r="E1402" s="2"/>
      <c r="F1402" s="2"/>
      <c r="G1402" s="3"/>
    </row>
    <row r="1403" spans="1:7" ht="15" customHeight="1">
      <c r="A1403" s="1"/>
      <c r="B1403" s="1"/>
      <c r="C1403" s="2"/>
      <c r="D1403" s="2"/>
      <c r="E1403" s="2"/>
      <c r="F1403" s="2"/>
      <c r="G1403" s="3"/>
    </row>
    <row r="1404" spans="1:7" ht="15" customHeight="1">
      <c r="A1404" s="1"/>
      <c r="B1404" s="1"/>
      <c r="C1404" s="2"/>
      <c r="D1404" s="2"/>
      <c r="E1404" s="2"/>
      <c r="F1404" s="2"/>
      <c r="G1404" s="3"/>
    </row>
    <row r="1405" spans="1:7" ht="15" customHeight="1">
      <c r="A1405" s="1"/>
      <c r="B1405" s="1"/>
      <c r="C1405" s="2"/>
      <c r="D1405" s="2"/>
      <c r="E1405" s="2"/>
      <c r="F1405" s="2"/>
      <c r="G1405" s="3"/>
    </row>
    <row r="1406" spans="1:7" ht="15" customHeight="1">
      <c r="A1406" s="1"/>
      <c r="B1406" s="1"/>
      <c r="C1406" s="2"/>
      <c r="D1406" s="2"/>
      <c r="E1406" s="2"/>
      <c r="F1406" s="2"/>
      <c r="G1406" s="3"/>
    </row>
    <row r="1407" spans="1:7" ht="15" customHeight="1">
      <c r="A1407" s="1"/>
      <c r="B1407" s="1"/>
      <c r="C1407" s="2"/>
      <c r="D1407" s="2"/>
      <c r="E1407" s="2"/>
      <c r="F1407" s="2"/>
      <c r="G1407" s="3"/>
    </row>
    <row r="1408" spans="1:7" ht="15" customHeight="1">
      <c r="A1408" s="1"/>
      <c r="B1408" s="1"/>
      <c r="C1408" s="2"/>
      <c r="D1408" s="2"/>
      <c r="E1408" s="2"/>
      <c r="F1408" s="2"/>
      <c r="G1408" s="3"/>
    </row>
    <row r="1409" spans="1:7" ht="15" customHeight="1">
      <c r="A1409" s="1"/>
      <c r="B1409" s="1"/>
      <c r="C1409" s="2"/>
      <c r="D1409" s="2"/>
      <c r="E1409" s="2"/>
      <c r="F1409" s="2"/>
      <c r="G1409" s="3"/>
    </row>
    <row r="1410" spans="1:7" ht="15" customHeight="1">
      <c r="A1410" s="1"/>
      <c r="B1410" s="1"/>
      <c r="C1410" s="2"/>
      <c r="D1410" s="2"/>
      <c r="E1410" s="2"/>
      <c r="F1410" s="2"/>
      <c r="G1410" s="3"/>
    </row>
    <row r="1411" spans="1:7" ht="15" customHeight="1">
      <c r="A1411" s="1"/>
      <c r="B1411" s="1"/>
      <c r="C1411" s="2"/>
      <c r="D1411" s="2"/>
      <c r="E1411" s="2"/>
      <c r="F1411" s="2"/>
      <c r="G1411" s="3"/>
    </row>
    <row r="1412" spans="1:7" ht="15" customHeight="1">
      <c r="A1412" s="1"/>
      <c r="B1412" s="1"/>
      <c r="C1412" s="2"/>
      <c r="D1412" s="2"/>
      <c r="E1412" s="2"/>
      <c r="F1412" s="2"/>
      <c r="G1412" s="3"/>
    </row>
    <row r="1413" spans="1:7" ht="15" customHeight="1">
      <c r="A1413" s="1"/>
      <c r="B1413" s="1"/>
      <c r="C1413" s="2"/>
      <c r="D1413" s="2"/>
      <c r="E1413" s="2"/>
      <c r="F1413" s="2"/>
      <c r="G1413" s="3"/>
    </row>
    <row r="1414" spans="1:7" ht="15" customHeight="1">
      <c r="A1414" s="1"/>
      <c r="B1414" s="1"/>
      <c r="C1414" s="2"/>
      <c r="D1414" s="2"/>
      <c r="E1414" s="2"/>
      <c r="F1414" s="2"/>
      <c r="G1414" s="3"/>
    </row>
    <row r="1415" spans="1:7" ht="15" customHeight="1">
      <c r="A1415" s="1"/>
      <c r="B1415" s="1"/>
      <c r="C1415" s="2"/>
      <c r="D1415" s="2"/>
      <c r="E1415" s="2"/>
      <c r="F1415" s="2"/>
      <c r="G1415" s="3"/>
    </row>
    <row r="1416" spans="1:7" ht="15" customHeight="1">
      <c r="A1416" s="1"/>
      <c r="B1416" s="1"/>
      <c r="C1416" s="2"/>
      <c r="D1416" s="2"/>
      <c r="E1416" s="2"/>
      <c r="F1416" s="2"/>
      <c r="G1416" s="3"/>
    </row>
    <row r="1417" spans="1:7" ht="15" customHeight="1">
      <c r="A1417" s="1"/>
      <c r="B1417" s="1"/>
      <c r="C1417" s="2"/>
      <c r="D1417" s="2"/>
      <c r="E1417" s="2"/>
      <c r="F1417" s="2"/>
      <c r="G1417" s="3"/>
    </row>
    <row r="1418" spans="1:7" ht="15" customHeight="1">
      <c r="A1418" s="1"/>
      <c r="B1418" s="1"/>
      <c r="C1418" s="2"/>
      <c r="D1418" s="2"/>
      <c r="E1418" s="2"/>
      <c r="F1418" s="2"/>
      <c r="G1418" s="3"/>
    </row>
    <row r="1419" spans="1:7" ht="15" customHeight="1">
      <c r="A1419" s="1"/>
      <c r="B1419" s="1"/>
      <c r="C1419" s="2"/>
      <c r="D1419" s="2"/>
      <c r="E1419" s="2"/>
      <c r="F1419" s="2"/>
      <c r="G1419" s="3"/>
    </row>
    <row r="1420" spans="1:7" ht="15" customHeight="1">
      <c r="A1420" s="1"/>
      <c r="B1420" s="1"/>
      <c r="C1420" s="2"/>
      <c r="D1420" s="2"/>
      <c r="E1420" s="2"/>
      <c r="F1420" s="2"/>
      <c r="G1420" s="3"/>
    </row>
    <row r="1421" spans="1:7" ht="15" customHeight="1">
      <c r="A1421" s="1"/>
      <c r="B1421" s="1"/>
      <c r="C1421" s="2"/>
      <c r="D1421" s="2"/>
      <c r="E1421" s="2"/>
      <c r="F1421" s="2"/>
      <c r="G1421" s="3"/>
    </row>
    <row r="1422" spans="1:7" ht="15" customHeight="1">
      <c r="A1422" s="1"/>
      <c r="B1422" s="1"/>
      <c r="C1422" s="2"/>
      <c r="D1422" s="2"/>
      <c r="E1422" s="2"/>
      <c r="F1422" s="2"/>
      <c r="G1422" s="3"/>
    </row>
    <row r="1423" spans="1:7" ht="15" customHeight="1">
      <c r="A1423" s="1"/>
      <c r="B1423" s="1"/>
      <c r="C1423" s="2"/>
      <c r="D1423" s="2"/>
      <c r="E1423" s="2"/>
      <c r="F1423" s="2"/>
      <c r="G1423" s="3"/>
    </row>
    <row r="1424" spans="1:7" ht="15" customHeight="1">
      <c r="A1424" s="1"/>
      <c r="B1424" s="1"/>
      <c r="C1424" s="2"/>
      <c r="D1424" s="2"/>
      <c r="E1424" s="2"/>
      <c r="F1424" s="2"/>
      <c r="G1424" s="3"/>
    </row>
    <row r="1425" spans="1:7" ht="15" customHeight="1">
      <c r="A1425" s="1"/>
      <c r="B1425" s="1"/>
      <c r="C1425" s="2"/>
      <c r="D1425" s="2"/>
      <c r="E1425" s="2"/>
      <c r="F1425" s="2"/>
      <c r="G1425" s="3"/>
    </row>
    <row r="1426" spans="1:7" ht="15" customHeight="1">
      <c r="A1426" s="1"/>
      <c r="B1426" s="1"/>
      <c r="C1426" s="2"/>
      <c r="D1426" s="2"/>
      <c r="E1426" s="2"/>
      <c r="F1426" s="2"/>
      <c r="G1426" s="3"/>
    </row>
    <row r="1427" spans="1:7" ht="15" customHeight="1">
      <c r="A1427" s="1"/>
      <c r="B1427" s="1"/>
      <c r="C1427" s="2"/>
      <c r="D1427" s="2"/>
      <c r="E1427" s="2"/>
      <c r="F1427" s="2"/>
      <c r="G1427" s="3"/>
    </row>
    <row r="1428" spans="1:7" ht="15" customHeight="1">
      <c r="A1428" s="1"/>
      <c r="B1428" s="1"/>
      <c r="C1428" s="2"/>
      <c r="D1428" s="2"/>
      <c r="E1428" s="2"/>
      <c r="F1428" s="2"/>
      <c r="G1428" s="3"/>
    </row>
    <row r="1429" spans="1:7" ht="15" customHeight="1">
      <c r="A1429" s="1"/>
      <c r="B1429" s="1"/>
      <c r="C1429" s="2"/>
      <c r="D1429" s="2"/>
      <c r="E1429" s="2"/>
      <c r="F1429" s="2"/>
      <c r="G1429" s="3"/>
    </row>
    <row r="1430" spans="1:7" ht="15" customHeight="1">
      <c r="A1430" s="1"/>
      <c r="B1430" s="1"/>
      <c r="C1430" s="2"/>
      <c r="D1430" s="2"/>
      <c r="E1430" s="2"/>
      <c r="F1430" s="2"/>
      <c r="G1430" s="3"/>
    </row>
    <row r="1431" spans="1:7" ht="15" customHeight="1">
      <c r="A1431" s="1"/>
      <c r="B1431" s="1"/>
      <c r="C1431" s="2"/>
      <c r="D1431" s="2"/>
      <c r="E1431" s="2"/>
      <c r="F1431" s="2"/>
      <c r="G1431" s="3"/>
    </row>
    <row r="1432" spans="1:7" ht="15" customHeight="1">
      <c r="A1432" s="1"/>
      <c r="B1432" s="1"/>
      <c r="C1432" s="2"/>
      <c r="D1432" s="2"/>
      <c r="E1432" s="2"/>
      <c r="F1432" s="2"/>
      <c r="G1432" s="3"/>
    </row>
    <row r="1433" spans="1:7" ht="15" customHeight="1">
      <c r="A1433" s="1"/>
      <c r="B1433" s="1"/>
      <c r="C1433" s="2"/>
      <c r="D1433" s="2"/>
      <c r="E1433" s="2"/>
      <c r="F1433" s="2"/>
      <c r="G1433" s="3"/>
    </row>
    <row r="1434" spans="1:7" ht="15" customHeight="1">
      <c r="A1434" s="1"/>
      <c r="B1434" s="1"/>
      <c r="C1434" s="2"/>
      <c r="D1434" s="2"/>
      <c r="E1434" s="2"/>
      <c r="F1434" s="2"/>
      <c r="G1434" s="3"/>
    </row>
    <row r="1435" spans="1:7" ht="15" customHeight="1">
      <c r="A1435" s="1"/>
      <c r="B1435" s="1"/>
      <c r="C1435" s="2"/>
      <c r="D1435" s="2"/>
      <c r="E1435" s="2"/>
      <c r="F1435" s="2"/>
      <c r="G1435" s="3"/>
    </row>
    <row r="1436" spans="1:7" ht="15" customHeight="1">
      <c r="A1436" s="1"/>
      <c r="B1436" s="1"/>
      <c r="C1436" s="2"/>
      <c r="D1436" s="2"/>
      <c r="E1436" s="2"/>
      <c r="F1436" s="2"/>
      <c r="G1436" s="3"/>
    </row>
    <row r="1437" spans="1:7" ht="15" customHeight="1">
      <c r="A1437" s="1"/>
      <c r="B1437" s="1"/>
      <c r="C1437" s="2"/>
      <c r="D1437" s="2"/>
      <c r="E1437" s="2"/>
      <c r="F1437" s="2"/>
      <c r="G1437" s="3"/>
    </row>
    <row r="1438" spans="1:7" ht="15" customHeight="1">
      <c r="A1438" s="1"/>
      <c r="B1438" s="1"/>
      <c r="C1438" s="2"/>
      <c r="D1438" s="2"/>
      <c r="E1438" s="2"/>
      <c r="F1438" s="2"/>
      <c r="G1438" s="3"/>
    </row>
    <row r="1439" spans="1:7" ht="15" customHeight="1">
      <c r="A1439" s="1"/>
      <c r="B1439" s="1"/>
      <c r="C1439" s="2"/>
      <c r="D1439" s="2"/>
      <c r="E1439" s="2"/>
      <c r="F1439" s="2"/>
      <c r="G1439" s="3"/>
    </row>
    <row r="1440" spans="1:7" ht="15" customHeight="1">
      <c r="A1440" s="1"/>
      <c r="B1440" s="1"/>
      <c r="C1440" s="2"/>
      <c r="D1440" s="2"/>
      <c r="E1440" s="2"/>
      <c r="F1440" s="2"/>
      <c r="G1440" s="3"/>
    </row>
    <row r="1441" spans="1:7" ht="15" customHeight="1">
      <c r="A1441" s="1"/>
      <c r="B1441" s="1"/>
      <c r="C1441" s="2"/>
      <c r="D1441" s="2"/>
      <c r="E1441" s="2"/>
      <c r="F1441" s="2"/>
      <c r="G1441" s="3"/>
    </row>
    <row r="1442" spans="1:7" ht="15" customHeight="1">
      <c r="A1442" s="1"/>
      <c r="B1442" s="1"/>
      <c r="C1442" s="2"/>
      <c r="D1442" s="2"/>
      <c r="E1442" s="2"/>
      <c r="F1442" s="2"/>
      <c r="G1442" s="3"/>
    </row>
    <row r="1443" spans="1:7" ht="15" customHeight="1">
      <c r="A1443" s="1"/>
      <c r="B1443" s="1"/>
      <c r="C1443" s="2"/>
      <c r="D1443" s="2"/>
      <c r="E1443" s="2"/>
      <c r="F1443" s="2"/>
      <c r="G1443" s="3"/>
    </row>
    <row r="1444" spans="1:7" ht="15" customHeight="1">
      <c r="A1444" s="1"/>
      <c r="B1444" s="1"/>
      <c r="C1444" s="2"/>
      <c r="D1444" s="2"/>
      <c r="E1444" s="2"/>
      <c r="F1444" s="2"/>
      <c r="G1444" s="3"/>
    </row>
    <row r="1445" spans="1:7" ht="15" customHeight="1">
      <c r="A1445" s="1"/>
      <c r="B1445" s="1"/>
      <c r="C1445" s="2"/>
      <c r="D1445" s="2"/>
      <c r="E1445" s="2"/>
      <c r="F1445" s="2"/>
      <c r="G1445" s="3"/>
    </row>
    <row r="1446" spans="1:7" ht="15" customHeight="1">
      <c r="A1446" s="1"/>
      <c r="B1446" s="1"/>
      <c r="C1446" s="2"/>
      <c r="D1446" s="2"/>
      <c r="E1446" s="2"/>
      <c r="F1446" s="2"/>
      <c r="G1446" s="3"/>
    </row>
    <row r="1447" spans="1:7" ht="15" customHeight="1">
      <c r="A1447" s="1"/>
      <c r="B1447" s="1"/>
      <c r="C1447" s="2"/>
      <c r="D1447" s="2"/>
      <c r="E1447" s="2"/>
      <c r="F1447" s="2"/>
      <c r="G1447" s="3"/>
    </row>
    <row r="1448" spans="1:7" ht="15" customHeight="1">
      <c r="A1448" s="1"/>
      <c r="B1448" s="1"/>
      <c r="C1448" s="2"/>
      <c r="D1448" s="2"/>
      <c r="E1448" s="2"/>
      <c r="F1448" s="2"/>
      <c r="G1448" s="3"/>
    </row>
    <row r="1449" spans="1:7" ht="15" customHeight="1">
      <c r="A1449" s="1"/>
      <c r="B1449" s="1"/>
      <c r="C1449" s="2"/>
      <c r="D1449" s="2"/>
      <c r="E1449" s="2"/>
      <c r="F1449" s="2"/>
      <c r="G1449" s="3"/>
    </row>
    <row r="1450" spans="1:7" ht="15" customHeight="1">
      <c r="A1450" s="1"/>
      <c r="B1450" s="1"/>
      <c r="C1450" s="2"/>
      <c r="D1450" s="2"/>
      <c r="E1450" s="2"/>
      <c r="F1450" s="2"/>
      <c r="G1450" s="3"/>
    </row>
    <row r="1451" spans="1:7" ht="15" customHeight="1">
      <c r="A1451" s="1"/>
      <c r="B1451" s="1"/>
      <c r="C1451" s="2"/>
      <c r="D1451" s="2"/>
      <c r="E1451" s="2"/>
      <c r="F1451" s="2"/>
      <c r="G1451" s="3"/>
    </row>
    <row r="1452" spans="1:7" ht="15" customHeight="1">
      <c r="A1452" s="1"/>
      <c r="B1452" s="1"/>
      <c r="C1452" s="2"/>
      <c r="D1452" s="2"/>
      <c r="E1452" s="2"/>
      <c r="F1452" s="2"/>
      <c r="G1452" s="3"/>
    </row>
    <row r="1453" spans="1:7" ht="15" customHeight="1">
      <c r="A1453" s="1"/>
      <c r="B1453" s="1"/>
      <c r="C1453" s="2"/>
      <c r="D1453" s="2"/>
      <c r="E1453" s="2"/>
      <c r="F1453" s="2"/>
      <c r="G1453" s="3"/>
    </row>
    <row r="1454" spans="1:7" ht="15" customHeight="1">
      <c r="A1454" s="1"/>
      <c r="B1454" s="1"/>
      <c r="C1454" s="2"/>
      <c r="D1454" s="2"/>
      <c r="E1454" s="2"/>
      <c r="F1454" s="2"/>
      <c r="G1454" s="3"/>
    </row>
    <row r="1455" spans="1:7" ht="15" customHeight="1">
      <c r="A1455" s="1"/>
      <c r="B1455" s="1"/>
      <c r="C1455" s="2"/>
      <c r="D1455" s="2"/>
      <c r="E1455" s="2"/>
      <c r="F1455" s="2"/>
      <c r="G1455" s="3"/>
    </row>
    <row r="1456" spans="1:7" ht="15" customHeight="1">
      <c r="A1456" s="1"/>
      <c r="B1456" s="1"/>
      <c r="C1456" s="2"/>
      <c r="D1456" s="2"/>
      <c r="E1456" s="2"/>
      <c r="F1456" s="2"/>
      <c r="G1456" s="3"/>
    </row>
    <row r="1457" spans="1:7" ht="15" customHeight="1">
      <c r="A1457" s="1"/>
      <c r="B1457" s="1"/>
      <c r="C1457" s="2"/>
      <c r="D1457" s="2"/>
      <c r="E1457" s="2"/>
      <c r="F1457" s="2"/>
      <c r="G1457" s="3"/>
    </row>
    <row r="1458" spans="1:7" ht="15" customHeight="1">
      <c r="A1458" s="1"/>
      <c r="B1458" s="1"/>
      <c r="C1458" s="2"/>
      <c r="D1458" s="2"/>
      <c r="E1458" s="2"/>
      <c r="F1458" s="2"/>
      <c r="G1458" s="3"/>
    </row>
    <row r="1459" spans="1:7" ht="15" customHeight="1">
      <c r="A1459" s="1"/>
      <c r="B1459" s="1"/>
      <c r="C1459" s="2"/>
      <c r="D1459" s="2"/>
      <c r="E1459" s="2"/>
      <c r="F1459" s="2"/>
      <c r="G1459" s="3"/>
    </row>
    <row r="1460" spans="1:7" ht="15" customHeight="1">
      <c r="A1460" s="1"/>
      <c r="B1460" s="1"/>
      <c r="C1460" s="2"/>
      <c r="D1460" s="2"/>
      <c r="E1460" s="2"/>
      <c r="F1460" s="2"/>
      <c r="G1460" s="3"/>
    </row>
    <row r="1461" spans="1:7" ht="15" customHeight="1">
      <c r="A1461" s="1"/>
      <c r="B1461" s="1"/>
      <c r="C1461" s="2"/>
      <c r="D1461" s="2"/>
      <c r="E1461" s="2"/>
      <c r="F1461" s="2"/>
      <c r="G1461" s="3"/>
    </row>
    <row r="1462" spans="1:7" ht="15" customHeight="1">
      <c r="A1462" s="1"/>
      <c r="B1462" s="1"/>
      <c r="C1462" s="2"/>
      <c r="D1462" s="2"/>
      <c r="E1462" s="2"/>
      <c r="F1462" s="2"/>
      <c r="G1462" s="3"/>
    </row>
    <row r="1463" spans="1:7" ht="15" customHeight="1">
      <c r="A1463" s="1"/>
      <c r="B1463" s="1"/>
      <c r="C1463" s="2"/>
      <c r="D1463" s="2"/>
      <c r="E1463" s="2"/>
      <c r="F1463" s="2"/>
      <c r="G1463" s="3"/>
    </row>
    <row r="1464" spans="1:7" ht="15" customHeight="1">
      <c r="A1464" s="1"/>
      <c r="B1464" s="1"/>
      <c r="C1464" s="2"/>
      <c r="D1464" s="2"/>
      <c r="E1464" s="2"/>
      <c r="F1464" s="2"/>
      <c r="G1464" s="3"/>
    </row>
    <row r="1465" spans="1:7" ht="15" customHeight="1">
      <c r="A1465" s="1"/>
      <c r="B1465" s="1"/>
      <c r="C1465" s="2"/>
      <c r="D1465" s="2"/>
      <c r="E1465" s="2"/>
      <c r="F1465" s="2"/>
      <c r="G1465" s="3"/>
    </row>
    <row r="1466" spans="1:7" ht="15" customHeight="1">
      <c r="A1466" s="1"/>
      <c r="B1466" s="1"/>
      <c r="C1466" s="2"/>
      <c r="D1466" s="2"/>
      <c r="E1466" s="2"/>
      <c r="F1466" s="2"/>
      <c r="G1466" s="3"/>
    </row>
    <row r="1467" spans="1:7" ht="15" customHeight="1">
      <c r="A1467" s="1"/>
      <c r="B1467" s="1"/>
      <c r="C1467" s="2"/>
      <c r="D1467" s="2"/>
      <c r="E1467" s="2"/>
      <c r="F1467" s="2"/>
      <c r="G1467" s="3"/>
    </row>
    <row r="1468" spans="1:7" ht="15" customHeight="1">
      <c r="A1468" s="1"/>
      <c r="B1468" s="1"/>
      <c r="C1468" s="2"/>
      <c r="D1468" s="2"/>
      <c r="E1468" s="2"/>
      <c r="F1468" s="2"/>
      <c r="G1468" s="3"/>
    </row>
    <row r="1469" spans="1:7" ht="15" customHeight="1">
      <c r="A1469" s="1"/>
      <c r="B1469" s="1"/>
      <c r="C1469" s="2"/>
      <c r="D1469" s="2"/>
      <c r="E1469" s="2"/>
      <c r="F1469" s="2"/>
      <c r="G1469" s="3"/>
    </row>
    <row r="1470" spans="1:7" ht="15" customHeight="1">
      <c r="A1470" s="1"/>
      <c r="B1470" s="1"/>
      <c r="C1470" s="2"/>
      <c r="D1470" s="2"/>
      <c r="E1470" s="2"/>
      <c r="F1470" s="2"/>
      <c r="G1470" s="3"/>
    </row>
    <row r="1471" spans="1:7" ht="15" customHeight="1">
      <c r="A1471" s="1"/>
      <c r="B1471" s="1"/>
      <c r="C1471" s="2"/>
      <c r="D1471" s="2"/>
      <c r="E1471" s="2"/>
      <c r="F1471" s="2"/>
      <c r="G1471" s="3"/>
    </row>
    <row r="1472" spans="1:7" ht="15" customHeight="1">
      <c r="A1472" s="1"/>
      <c r="B1472" s="1"/>
      <c r="C1472" s="2"/>
      <c r="D1472" s="2"/>
      <c r="E1472" s="2"/>
      <c r="F1472" s="2"/>
      <c r="G1472" s="3"/>
    </row>
    <row r="1473" spans="1:7" ht="15" customHeight="1">
      <c r="A1473" s="1"/>
      <c r="B1473" s="1"/>
      <c r="C1473" s="2"/>
      <c r="D1473" s="2"/>
      <c r="E1473" s="2"/>
      <c r="F1473" s="2"/>
      <c r="G1473" s="3"/>
    </row>
    <row r="1474" spans="1:7" ht="15" customHeight="1">
      <c r="A1474" s="1"/>
      <c r="B1474" s="1"/>
      <c r="C1474" s="2"/>
      <c r="D1474" s="2"/>
      <c r="E1474" s="2"/>
      <c r="F1474" s="2"/>
      <c r="G1474" s="3"/>
    </row>
    <row r="1475" spans="1:7" ht="15" customHeight="1">
      <c r="A1475" s="1"/>
      <c r="B1475" s="1"/>
      <c r="C1475" s="2"/>
      <c r="D1475" s="2"/>
      <c r="E1475" s="2"/>
      <c r="F1475" s="2"/>
      <c r="G1475" s="3"/>
    </row>
    <row r="1476" spans="1:7" ht="15" customHeight="1">
      <c r="A1476" s="1"/>
      <c r="B1476" s="1"/>
      <c r="C1476" s="2"/>
      <c r="D1476" s="2"/>
      <c r="E1476" s="2"/>
      <c r="F1476" s="2"/>
      <c r="G1476" s="3"/>
    </row>
    <row r="1477" spans="1:7" ht="15" customHeight="1">
      <c r="A1477" s="1"/>
      <c r="B1477" s="1"/>
      <c r="C1477" s="2"/>
      <c r="D1477" s="2"/>
      <c r="E1477" s="2"/>
      <c r="F1477" s="2"/>
      <c r="G1477" s="3"/>
    </row>
    <row r="1478" spans="1:7" ht="15" customHeight="1">
      <c r="A1478" s="1"/>
      <c r="B1478" s="1"/>
      <c r="C1478" s="2"/>
      <c r="D1478" s="2"/>
      <c r="E1478" s="2"/>
      <c r="F1478" s="2"/>
    </row>
    <row r="1479" spans="1:7" ht="15" customHeight="1">
      <c r="A1479" s="1"/>
      <c r="B1479" s="1"/>
      <c r="C1479" s="2"/>
      <c r="D1479" s="2"/>
      <c r="E1479" s="2"/>
      <c r="F1479" s="2"/>
    </row>
    <row r="1480" spans="1:7" ht="15" customHeight="1">
      <c r="A1480" s="1"/>
      <c r="B1480" s="1"/>
      <c r="C1480" s="2"/>
      <c r="D1480" s="2"/>
      <c r="E1480" s="2"/>
      <c r="F1480" s="2"/>
    </row>
    <row r="1481" spans="1:7" ht="15" customHeight="1">
      <c r="A1481" s="1"/>
      <c r="B1481" s="1"/>
      <c r="C1481" s="2"/>
      <c r="D1481" s="2"/>
      <c r="E1481" s="2"/>
      <c r="F1481" s="2"/>
    </row>
    <row r="1482" spans="1:7" ht="15" customHeight="1">
      <c r="A1482" s="1"/>
      <c r="B1482" s="1"/>
      <c r="C1482" s="2"/>
      <c r="D1482" s="2"/>
      <c r="E1482" s="2"/>
      <c r="F1482" s="2"/>
    </row>
    <row r="1483" spans="1:7" ht="15" customHeight="1">
      <c r="A1483" s="1"/>
      <c r="B1483" s="1"/>
      <c r="C1483" s="2"/>
      <c r="D1483" s="2"/>
      <c r="E1483" s="2"/>
      <c r="F1483" s="2"/>
    </row>
    <row r="1484" spans="1:7" ht="15" customHeight="1">
      <c r="A1484" s="1"/>
      <c r="B1484" s="1"/>
      <c r="C1484" s="2"/>
      <c r="D1484" s="2"/>
      <c r="E1484" s="2"/>
      <c r="F1484" s="2"/>
    </row>
    <row r="1485" spans="1:7" ht="15" customHeight="1">
      <c r="A1485" s="1"/>
      <c r="B1485" s="1"/>
      <c r="C1485" s="2"/>
      <c r="D1485" s="2"/>
      <c r="E1485" s="2"/>
      <c r="F1485" s="2"/>
    </row>
    <row r="1486" spans="1:7" ht="15" customHeight="1">
      <c r="A1486" s="1"/>
      <c r="B1486" s="1"/>
      <c r="C1486" s="2"/>
      <c r="D1486" s="2"/>
      <c r="E1486" s="2"/>
      <c r="F1486" s="2"/>
    </row>
    <row r="1487" spans="1:7" ht="15" customHeight="1">
      <c r="A1487" s="1"/>
      <c r="B1487" s="1"/>
      <c r="C1487" s="2"/>
      <c r="D1487" s="2"/>
      <c r="E1487" s="2"/>
      <c r="F1487" s="2"/>
    </row>
    <row r="1488" spans="1:7" ht="15" customHeight="1">
      <c r="A1488" s="1"/>
      <c r="B1488" s="1"/>
      <c r="C1488" s="2"/>
      <c r="D1488" s="2"/>
      <c r="E1488" s="2"/>
      <c r="F1488" s="2"/>
    </row>
    <row r="1489" spans="1:6" ht="15" customHeight="1">
      <c r="A1489" s="1"/>
      <c r="B1489" s="1"/>
      <c r="C1489" s="2"/>
      <c r="D1489" s="2"/>
      <c r="E1489" s="2"/>
      <c r="F1489" s="2"/>
    </row>
    <row r="1490" spans="1:6" ht="15" customHeight="1">
      <c r="A1490" s="1"/>
      <c r="B1490" s="1"/>
      <c r="C1490" s="2"/>
      <c r="D1490" s="2"/>
      <c r="E1490" s="2"/>
      <c r="F1490" s="2"/>
    </row>
    <row r="1491" spans="1:6" ht="15" customHeight="1">
      <c r="A1491" s="1"/>
      <c r="B1491" s="1"/>
      <c r="C1491" s="2"/>
      <c r="D1491" s="2"/>
      <c r="E1491" s="2"/>
      <c r="F1491" s="2"/>
    </row>
    <row r="1492" spans="1:6" ht="15" customHeight="1">
      <c r="A1492" s="1"/>
      <c r="B1492" s="1"/>
      <c r="C1492" s="2"/>
      <c r="D1492" s="2"/>
      <c r="E1492" s="2"/>
      <c r="F1492" s="2"/>
    </row>
    <row r="1493" spans="1:6" ht="15" customHeight="1">
      <c r="A1493" s="1"/>
      <c r="B1493" s="1"/>
      <c r="C1493" s="2"/>
      <c r="D1493" s="2"/>
      <c r="E1493" s="2"/>
      <c r="F1493" s="2"/>
    </row>
    <row r="1494" spans="1:6" ht="15" customHeight="1">
      <c r="A1494" s="1"/>
      <c r="B1494" s="1"/>
      <c r="C1494" s="2"/>
      <c r="D1494" s="2"/>
      <c r="E1494" s="2"/>
      <c r="F1494" s="2"/>
    </row>
    <row r="1495" spans="1:6" ht="15" customHeight="1">
      <c r="A1495" s="1"/>
    </row>
  </sheetData>
  <mergeCells count="11">
    <mergeCell ref="A2:F2"/>
    <mergeCell ref="A4:F4"/>
    <mergeCell ref="A5:F5"/>
    <mergeCell ref="A6:F6"/>
    <mergeCell ref="A7:F7"/>
    <mergeCell ref="A1293:E1293"/>
    <mergeCell ref="A12:F12"/>
    <mergeCell ref="A8:F8"/>
    <mergeCell ref="A9:F9"/>
    <mergeCell ref="A10:F10"/>
    <mergeCell ref="A11:F11"/>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Y620"/>
  <sheetViews>
    <sheetView topLeftCell="A409" workbookViewId="0">
      <selection activeCell="A417" sqref="A417:XFD417"/>
    </sheetView>
  </sheetViews>
  <sheetFormatPr defaultColWidth="14.3984375" defaultRowHeight="14.25"/>
  <cols>
    <col min="1" max="1" width="23.73046875" customWidth="1"/>
    <col min="2" max="2" width="10.86328125" customWidth="1"/>
    <col min="3" max="3" width="30" customWidth="1"/>
    <col min="4" max="4" width="17.73046875" customWidth="1"/>
    <col min="5" max="5" width="26.3984375" customWidth="1"/>
    <col min="6" max="6" width="21.265625" customWidth="1"/>
    <col min="7" max="8" width="13.73046875" customWidth="1"/>
    <col min="9" max="25" width="8" customWidth="1"/>
  </cols>
  <sheetData>
    <row r="1" spans="1:25">
      <c r="A1" s="1"/>
      <c r="B1" s="1"/>
      <c r="C1" s="2"/>
      <c r="D1" s="2"/>
      <c r="E1" s="2"/>
      <c r="F1" s="3"/>
      <c r="G1" s="3"/>
      <c r="H1" s="3"/>
    </row>
    <row r="2" spans="1:25" ht="15.4">
      <c r="A2" s="722" t="s">
        <v>305</v>
      </c>
      <c r="B2" s="718"/>
      <c r="C2" s="718"/>
      <c r="D2" s="718"/>
      <c r="E2" s="719"/>
      <c r="F2" s="4"/>
      <c r="G2" s="4"/>
      <c r="H2" s="4"/>
      <c r="I2" s="19"/>
      <c r="J2" s="19"/>
      <c r="K2" s="19"/>
      <c r="L2" s="19"/>
      <c r="M2" s="19"/>
      <c r="N2" s="19"/>
      <c r="O2" s="19"/>
      <c r="P2" s="19"/>
      <c r="Q2" s="19"/>
      <c r="R2" s="19"/>
      <c r="S2" s="19"/>
      <c r="T2" s="19"/>
      <c r="U2" s="19"/>
      <c r="V2" s="19"/>
      <c r="W2" s="19"/>
      <c r="X2" s="19"/>
      <c r="Y2" s="19"/>
    </row>
    <row r="3" spans="1:25" ht="15.4">
      <c r="A3" s="5"/>
      <c r="B3" s="5"/>
      <c r="C3" s="5"/>
      <c r="D3" s="5"/>
      <c r="E3" s="6"/>
      <c r="F3" s="4"/>
      <c r="G3" s="4"/>
      <c r="H3" s="4"/>
      <c r="I3" s="19"/>
      <c r="J3" s="19"/>
      <c r="K3" s="19"/>
      <c r="L3" s="19"/>
      <c r="M3" s="19"/>
      <c r="N3" s="19"/>
      <c r="O3" s="19"/>
      <c r="P3" s="19"/>
      <c r="Q3" s="19"/>
      <c r="R3" s="19"/>
      <c r="S3" s="19"/>
      <c r="T3" s="19"/>
      <c r="U3" s="19"/>
      <c r="V3" s="19"/>
      <c r="W3" s="19"/>
      <c r="X3" s="19"/>
      <c r="Y3" s="19"/>
    </row>
    <row r="4" spans="1:25" ht="15.4">
      <c r="A4" s="779" t="s">
        <v>306</v>
      </c>
      <c r="B4" s="780"/>
      <c r="C4" s="780"/>
      <c r="D4" s="780"/>
      <c r="E4" s="780"/>
      <c r="F4" s="4"/>
      <c r="G4" s="4"/>
      <c r="H4" s="4"/>
      <c r="I4" s="19"/>
      <c r="J4" s="19"/>
      <c r="K4" s="19"/>
      <c r="L4" s="19"/>
      <c r="M4" s="19"/>
      <c r="N4" s="19"/>
      <c r="O4" s="19"/>
      <c r="P4" s="19"/>
      <c r="Q4" s="19"/>
      <c r="R4" s="19"/>
      <c r="S4" s="19"/>
      <c r="T4" s="19"/>
      <c r="U4" s="19"/>
      <c r="V4" s="19"/>
      <c r="W4" s="19"/>
      <c r="X4" s="19"/>
      <c r="Y4" s="19"/>
    </row>
    <row r="5" spans="1:25" ht="15.4">
      <c r="A5" s="781" t="s">
        <v>307</v>
      </c>
      <c r="B5" s="780"/>
      <c r="C5" s="780"/>
      <c r="D5" s="780"/>
      <c r="E5" s="780"/>
      <c r="F5" s="4"/>
      <c r="G5" s="4"/>
      <c r="H5" s="4"/>
      <c r="I5" s="19"/>
      <c r="J5" s="19"/>
      <c r="K5" s="19"/>
      <c r="L5" s="19"/>
      <c r="M5" s="19"/>
      <c r="N5" s="19"/>
      <c r="O5" s="19"/>
      <c r="P5" s="19"/>
      <c r="Q5" s="19"/>
      <c r="R5" s="19"/>
      <c r="S5" s="19"/>
      <c r="T5" s="19"/>
      <c r="U5" s="19"/>
      <c r="V5" s="19"/>
      <c r="W5" s="19"/>
      <c r="X5" s="19"/>
      <c r="Y5" s="19"/>
    </row>
    <row r="6" spans="1:25" ht="15.4">
      <c r="A6" s="782" t="s">
        <v>344</v>
      </c>
      <c r="B6" s="780"/>
      <c r="C6" s="780"/>
      <c r="D6" s="780"/>
      <c r="E6" s="780"/>
      <c r="F6" s="4"/>
      <c r="G6" s="4"/>
      <c r="H6" s="4"/>
      <c r="I6" s="19"/>
      <c r="J6" s="19"/>
      <c r="K6" s="19"/>
      <c r="L6" s="19"/>
      <c r="M6" s="19"/>
      <c r="N6" s="19"/>
      <c r="O6" s="19"/>
      <c r="P6" s="19"/>
      <c r="Q6" s="19"/>
      <c r="R6" s="19"/>
      <c r="S6" s="19"/>
      <c r="T6" s="19"/>
      <c r="U6" s="19"/>
      <c r="V6" s="19"/>
      <c r="W6" s="19"/>
      <c r="X6" s="19"/>
      <c r="Y6" s="19"/>
    </row>
    <row r="7" spans="1:25">
      <c r="A7" s="7"/>
      <c r="B7" s="7"/>
      <c r="C7" s="8"/>
      <c r="D7" s="8"/>
      <c r="E7" s="8"/>
      <c r="F7" s="7"/>
      <c r="G7" s="7"/>
      <c r="H7" s="7"/>
      <c r="I7" s="19"/>
      <c r="J7" s="19"/>
      <c r="K7" s="19"/>
      <c r="L7" s="19"/>
      <c r="M7" s="19"/>
      <c r="N7" s="19"/>
      <c r="O7" s="19"/>
      <c r="P7" s="19"/>
      <c r="Q7" s="19"/>
      <c r="R7" s="19"/>
      <c r="S7" s="19"/>
      <c r="T7" s="19"/>
      <c r="U7" s="19"/>
      <c r="V7" s="19"/>
      <c r="W7" s="19"/>
      <c r="X7" s="19"/>
      <c r="Y7" s="19"/>
    </row>
    <row r="8" spans="1:25" ht="38.25">
      <c r="A8" s="11" t="s">
        <v>135</v>
      </c>
      <c r="B8" s="10" t="s">
        <v>85</v>
      </c>
      <c r="C8" s="11" t="s">
        <v>341</v>
      </c>
      <c r="D8" s="11" t="s">
        <v>71</v>
      </c>
      <c r="E8" s="11" t="s">
        <v>57</v>
      </c>
      <c r="F8" s="220" t="s">
        <v>393</v>
      </c>
      <c r="I8" s="19"/>
      <c r="J8" s="19"/>
      <c r="K8" s="19"/>
      <c r="L8" s="19"/>
      <c r="M8" s="19"/>
      <c r="N8" s="19"/>
      <c r="O8" s="19"/>
      <c r="P8" s="19"/>
      <c r="Q8" s="19"/>
      <c r="R8" s="19"/>
      <c r="S8" s="19"/>
      <c r="T8" s="19"/>
      <c r="U8" s="19"/>
      <c r="V8" s="19"/>
      <c r="W8" s="19"/>
      <c r="X8" s="19"/>
      <c r="Y8" s="19"/>
    </row>
    <row r="9" spans="1:25" ht="38.25">
      <c r="A9" s="221" t="s">
        <v>431</v>
      </c>
      <c r="B9" s="221" t="s">
        <v>422</v>
      </c>
      <c r="C9" s="221" t="s">
        <v>550</v>
      </c>
      <c r="D9" s="198">
        <v>30</v>
      </c>
      <c r="E9" s="340">
        <v>30</v>
      </c>
      <c r="F9" s="221" t="s">
        <v>431</v>
      </c>
    </row>
    <row r="10" spans="1:25" ht="38.25">
      <c r="A10" s="221" t="s">
        <v>431</v>
      </c>
      <c r="B10" s="221" t="s">
        <v>422</v>
      </c>
      <c r="C10" s="221" t="s">
        <v>551</v>
      </c>
      <c r="D10" s="198">
        <v>30</v>
      </c>
      <c r="E10" s="340">
        <v>30</v>
      </c>
      <c r="F10" s="221" t="s">
        <v>431</v>
      </c>
    </row>
    <row r="11" spans="1:25" ht="38.25">
      <c r="A11" s="221" t="s">
        <v>431</v>
      </c>
      <c r="B11" s="221" t="s">
        <v>422</v>
      </c>
      <c r="C11" s="221" t="s">
        <v>552</v>
      </c>
      <c r="D11" s="198">
        <v>30</v>
      </c>
      <c r="E11" s="340">
        <v>30</v>
      </c>
      <c r="F11" s="221" t="s">
        <v>431</v>
      </c>
    </row>
    <row r="12" spans="1:25" ht="38.25">
      <c r="A12" s="221" t="s">
        <v>431</v>
      </c>
      <c r="B12" s="221" t="s">
        <v>422</v>
      </c>
      <c r="C12" s="221" t="s">
        <v>553</v>
      </c>
      <c r="D12" s="198">
        <v>30</v>
      </c>
      <c r="E12" s="340">
        <v>30</v>
      </c>
      <c r="F12" s="221" t="s">
        <v>431</v>
      </c>
    </row>
    <row r="13" spans="1:25" ht="25.5">
      <c r="A13" s="221" t="s">
        <v>431</v>
      </c>
      <c r="B13" s="221" t="s">
        <v>422</v>
      </c>
      <c r="C13" s="221" t="s">
        <v>554</v>
      </c>
      <c r="D13" s="198">
        <v>20</v>
      </c>
      <c r="E13" s="340">
        <v>20</v>
      </c>
      <c r="F13" s="221" t="s">
        <v>431</v>
      </c>
    </row>
    <row r="14" spans="1:25" ht="89.25">
      <c r="A14" s="221" t="s">
        <v>668</v>
      </c>
      <c r="B14" s="221" t="s">
        <v>422</v>
      </c>
      <c r="C14" s="581" t="s">
        <v>771</v>
      </c>
      <c r="D14" s="199">
        <v>20</v>
      </c>
      <c r="E14" s="197">
        <v>20</v>
      </c>
      <c r="F14" s="221" t="s">
        <v>668</v>
      </c>
    </row>
    <row r="15" spans="1:25" ht="76.5">
      <c r="A15" s="221" t="s">
        <v>668</v>
      </c>
      <c r="B15" s="221" t="s">
        <v>422</v>
      </c>
      <c r="C15" s="581" t="s">
        <v>772</v>
      </c>
      <c r="D15" s="199">
        <v>20</v>
      </c>
      <c r="E15" s="197">
        <v>20</v>
      </c>
      <c r="F15" s="221" t="s">
        <v>668</v>
      </c>
    </row>
    <row r="16" spans="1:25" ht="114.75">
      <c r="A16" s="221" t="s">
        <v>668</v>
      </c>
      <c r="B16" s="221" t="s">
        <v>422</v>
      </c>
      <c r="C16" s="581" t="s">
        <v>773</v>
      </c>
      <c r="D16" s="199">
        <v>20</v>
      </c>
      <c r="E16" s="197">
        <v>20</v>
      </c>
      <c r="F16" s="221" t="s">
        <v>668</v>
      </c>
    </row>
    <row r="17" spans="1:6" ht="76.5">
      <c r="A17" s="221" t="s">
        <v>668</v>
      </c>
      <c r="B17" s="221" t="s">
        <v>422</v>
      </c>
      <c r="C17" s="581" t="s">
        <v>774</v>
      </c>
      <c r="D17" s="199">
        <v>20</v>
      </c>
      <c r="E17" s="197">
        <v>20</v>
      </c>
      <c r="F17" s="221" t="s">
        <v>668</v>
      </c>
    </row>
    <row r="18" spans="1:6" ht="63.75">
      <c r="A18" s="221" t="s">
        <v>668</v>
      </c>
      <c r="B18" s="221" t="s">
        <v>422</v>
      </c>
      <c r="C18" s="581" t="s">
        <v>775</v>
      </c>
      <c r="D18" s="199">
        <v>20</v>
      </c>
      <c r="E18" s="197">
        <v>20</v>
      </c>
      <c r="F18" s="221" t="s">
        <v>668</v>
      </c>
    </row>
    <row r="19" spans="1:6" ht="76.5">
      <c r="A19" s="221" t="s">
        <v>668</v>
      </c>
      <c r="B19" s="221" t="s">
        <v>422</v>
      </c>
      <c r="C19" s="581" t="s">
        <v>776</v>
      </c>
      <c r="D19" s="199">
        <v>20</v>
      </c>
      <c r="E19" s="197">
        <v>20</v>
      </c>
      <c r="F19" s="221" t="s">
        <v>668</v>
      </c>
    </row>
    <row r="20" spans="1:6" ht="38.25">
      <c r="A20" s="221" t="s">
        <v>781</v>
      </c>
      <c r="B20" s="221" t="s">
        <v>422</v>
      </c>
      <c r="C20" s="221" t="s">
        <v>890</v>
      </c>
      <c r="D20" s="198">
        <v>20</v>
      </c>
      <c r="E20" s="197">
        <v>20</v>
      </c>
      <c r="F20" s="221" t="s">
        <v>781</v>
      </c>
    </row>
    <row r="21" spans="1:6" ht="51">
      <c r="A21" s="221" t="s">
        <v>781</v>
      </c>
      <c r="B21" s="221" t="s">
        <v>422</v>
      </c>
      <c r="C21" s="221" t="s">
        <v>891</v>
      </c>
      <c r="D21" s="198">
        <v>20</v>
      </c>
      <c r="E21" s="197">
        <v>20</v>
      </c>
      <c r="F21" s="221" t="s">
        <v>781</v>
      </c>
    </row>
    <row r="22" spans="1:6" ht="38.25">
      <c r="A22" s="221" t="s">
        <v>781</v>
      </c>
      <c r="B22" s="221" t="s">
        <v>422</v>
      </c>
      <c r="C22" s="221" t="s">
        <v>892</v>
      </c>
      <c r="D22" s="198">
        <v>20</v>
      </c>
      <c r="E22" s="197">
        <v>20</v>
      </c>
      <c r="F22" s="221" t="s">
        <v>781</v>
      </c>
    </row>
    <row r="23" spans="1:6" ht="38.25">
      <c r="A23" s="221" t="s">
        <v>781</v>
      </c>
      <c r="B23" s="221" t="s">
        <v>422</v>
      </c>
      <c r="C23" s="221" t="s">
        <v>893</v>
      </c>
      <c r="D23" s="198">
        <v>20</v>
      </c>
      <c r="E23" s="197">
        <v>20</v>
      </c>
      <c r="F23" s="221" t="s">
        <v>781</v>
      </c>
    </row>
    <row r="24" spans="1:6" ht="38.25">
      <c r="A24" s="221" t="s">
        <v>781</v>
      </c>
      <c r="B24" s="221" t="s">
        <v>422</v>
      </c>
      <c r="C24" s="221" t="s">
        <v>894</v>
      </c>
      <c r="D24" s="198">
        <v>20</v>
      </c>
      <c r="E24" s="197">
        <v>20</v>
      </c>
      <c r="F24" s="221" t="s">
        <v>781</v>
      </c>
    </row>
    <row r="25" spans="1:6" ht="25.5">
      <c r="A25" s="221" t="s">
        <v>781</v>
      </c>
      <c r="B25" s="221" t="s">
        <v>422</v>
      </c>
      <c r="C25" s="221" t="s">
        <v>895</v>
      </c>
      <c r="D25" s="198">
        <v>20</v>
      </c>
      <c r="E25" s="197">
        <v>20</v>
      </c>
      <c r="F25" s="221" t="s">
        <v>781</v>
      </c>
    </row>
    <row r="26" spans="1:6" ht="38.25">
      <c r="A26" s="221" t="s">
        <v>781</v>
      </c>
      <c r="B26" s="221" t="s">
        <v>422</v>
      </c>
      <c r="C26" s="221" t="s">
        <v>896</v>
      </c>
      <c r="D26" s="198">
        <v>20</v>
      </c>
      <c r="E26" s="197">
        <v>20</v>
      </c>
      <c r="F26" s="221" t="s">
        <v>781</v>
      </c>
    </row>
    <row r="27" spans="1:6" ht="51">
      <c r="A27" s="221" t="s">
        <v>781</v>
      </c>
      <c r="B27" s="221" t="s">
        <v>422</v>
      </c>
      <c r="C27" s="221" t="s">
        <v>897</v>
      </c>
      <c r="D27" s="198">
        <v>30</v>
      </c>
      <c r="E27" s="197">
        <v>30</v>
      </c>
      <c r="F27" s="221" t="s">
        <v>781</v>
      </c>
    </row>
    <row r="28" spans="1:6" ht="38.25">
      <c r="A28" s="282" t="s">
        <v>1039</v>
      </c>
      <c r="B28" s="282" t="s">
        <v>422</v>
      </c>
      <c r="C28" s="282" t="s">
        <v>1182</v>
      </c>
      <c r="D28" s="286">
        <v>30</v>
      </c>
      <c r="E28" s="388">
        <v>30</v>
      </c>
      <c r="F28" s="282" t="s">
        <v>1039</v>
      </c>
    </row>
    <row r="29" spans="1:6" ht="38.25">
      <c r="A29" s="282" t="s">
        <v>1039</v>
      </c>
      <c r="B29" s="282" t="s">
        <v>422</v>
      </c>
      <c r="C29" s="282" t="s">
        <v>1183</v>
      </c>
      <c r="D29" s="286">
        <v>20</v>
      </c>
      <c r="E29" s="388">
        <v>20</v>
      </c>
      <c r="F29" s="282" t="s">
        <v>1039</v>
      </c>
    </row>
    <row r="30" spans="1:6" ht="38.25">
      <c r="A30" s="282" t="s">
        <v>1039</v>
      </c>
      <c r="B30" s="282" t="s">
        <v>422</v>
      </c>
      <c r="C30" s="282" t="s">
        <v>1184</v>
      </c>
      <c r="D30" s="286">
        <v>20</v>
      </c>
      <c r="E30" s="388">
        <v>20</v>
      </c>
      <c r="F30" s="282" t="s">
        <v>1039</v>
      </c>
    </row>
    <row r="31" spans="1:6" ht="25.5">
      <c r="A31" s="282" t="s">
        <v>1039</v>
      </c>
      <c r="B31" s="282" t="s">
        <v>422</v>
      </c>
      <c r="C31" s="282" t="s">
        <v>1185</v>
      </c>
      <c r="D31" s="286">
        <v>20</v>
      </c>
      <c r="E31" s="388">
        <v>20</v>
      </c>
      <c r="F31" s="282" t="s">
        <v>1039</v>
      </c>
    </row>
    <row r="32" spans="1:6" ht="51">
      <c r="A32" s="283" t="s">
        <v>1476</v>
      </c>
      <c r="B32" s="221" t="s">
        <v>422</v>
      </c>
      <c r="C32" s="221" t="s">
        <v>1565</v>
      </c>
      <c r="D32" s="199">
        <v>30</v>
      </c>
      <c r="E32" s="340">
        <v>30</v>
      </c>
      <c r="F32" s="283" t="s">
        <v>1476</v>
      </c>
    </row>
    <row r="33" spans="1:6" ht="38.25">
      <c r="A33" s="283" t="s">
        <v>1476</v>
      </c>
      <c r="B33" s="221" t="s">
        <v>422</v>
      </c>
      <c r="C33" s="221" t="s">
        <v>1566</v>
      </c>
      <c r="D33" s="199">
        <v>30</v>
      </c>
      <c r="E33" s="340">
        <v>30</v>
      </c>
      <c r="F33" s="283" t="s">
        <v>1476</v>
      </c>
    </row>
    <row r="34" spans="1:6" ht="38.25">
      <c r="A34" s="283" t="s">
        <v>1476</v>
      </c>
      <c r="B34" s="221" t="s">
        <v>422</v>
      </c>
      <c r="C34" s="221" t="s">
        <v>1567</v>
      </c>
      <c r="D34" s="199">
        <v>30</v>
      </c>
      <c r="E34" s="340">
        <v>30</v>
      </c>
      <c r="F34" s="283" t="s">
        <v>1476</v>
      </c>
    </row>
    <row r="35" spans="1:6" ht="38.25">
      <c r="A35" s="283" t="s">
        <v>1476</v>
      </c>
      <c r="B35" s="221" t="s">
        <v>422</v>
      </c>
      <c r="C35" s="221" t="s">
        <v>1568</v>
      </c>
      <c r="D35" s="199">
        <v>30</v>
      </c>
      <c r="E35" s="340">
        <v>30</v>
      </c>
      <c r="F35" s="283" t="s">
        <v>1476</v>
      </c>
    </row>
    <row r="36" spans="1:6" ht="38.25">
      <c r="A36" s="283" t="s">
        <v>1476</v>
      </c>
      <c r="B36" s="221" t="s">
        <v>422</v>
      </c>
      <c r="C36" s="221" t="s">
        <v>1569</v>
      </c>
      <c r="D36" s="199">
        <v>20</v>
      </c>
      <c r="E36" s="340">
        <v>20</v>
      </c>
      <c r="F36" s="283" t="s">
        <v>1476</v>
      </c>
    </row>
    <row r="37" spans="1:6" ht="51">
      <c r="A37" s="283" t="s">
        <v>1476</v>
      </c>
      <c r="B37" s="221" t="s">
        <v>422</v>
      </c>
      <c r="C37" s="221" t="s">
        <v>1570</v>
      </c>
      <c r="D37" s="199">
        <v>20</v>
      </c>
      <c r="E37" s="340">
        <v>20</v>
      </c>
      <c r="F37" s="283" t="s">
        <v>1476</v>
      </c>
    </row>
    <row r="38" spans="1:6" ht="51">
      <c r="A38" s="283" t="s">
        <v>1476</v>
      </c>
      <c r="B38" s="221" t="s">
        <v>422</v>
      </c>
      <c r="C38" s="221" t="s">
        <v>1571</v>
      </c>
      <c r="D38" s="199">
        <v>20</v>
      </c>
      <c r="E38" s="340">
        <v>20</v>
      </c>
      <c r="F38" s="283" t="s">
        <v>1476</v>
      </c>
    </row>
    <row r="39" spans="1:6" ht="51">
      <c r="A39" s="283" t="s">
        <v>1476</v>
      </c>
      <c r="B39" s="221" t="s">
        <v>422</v>
      </c>
      <c r="C39" s="221" t="s">
        <v>1572</v>
      </c>
      <c r="D39" s="199">
        <v>20</v>
      </c>
      <c r="E39" s="340">
        <v>20</v>
      </c>
      <c r="F39" s="283" t="s">
        <v>1476</v>
      </c>
    </row>
    <row r="40" spans="1:6" ht="38.25">
      <c r="A40" s="283" t="s">
        <v>1476</v>
      </c>
      <c r="B40" s="221" t="s">
        <v>422</v>
      </c>
      <c r="C40" s="221" t="s">
        <v>1573</v>
      </c>
      <c r="D40" s="199">
        <v>20</v>
      </c>
      <c r="E40" s="340">
        <v>20</v>
      </c>
      <c r="F40" s="283" t="s">
        <v>1476</v>
      </c>
    </row>
    <row r="41" spans="1:6" ht="51">
      <c r="A41" s="221" t="s">
        <v>1580</v>
      </c>
      <c r="B41" s="221" t="s">
        <v>422</v>
      </c>
      <c r="C41" s="221" t="s">
        <v>1668</v>
      </c>
      <c r="D41" s="199">
        <v>20</v>
      </c>
      <c r="E41" s="197">
        <v>20</v>
      </c>
      <c r="F41" s="221" t="s">
        <v>1580</v>
      </c>
    </row>
    <row r="42" spans="1:6" ht="63.75">
      <c r="A42" s="221" t="s">
        <v>1580</v>
      </c>
      <c r="B42" s="221" t="s">
        <v>422</v>
      </c>
      <c r="C42" s="221" t="s">
        <v>1669</v>
      </c>
      <c r="D42" s="199">
        <v>30</v>
      </c>
      <c r="E42" s="197">
        <v>30</v>
      </c>
      <c r="F42" s="221" t="s">
        <v>1580</v>
      </c>
    </row>
    <row r="43" spans="1:6" ht="63.75">
      <c r="A43" s="221" t="s">
        <v>1580</v>
      </c>
      <c r="B43" s="221" t="s">
        <v>422</v>
      </c>
      <c r="C43" s="221" t="s">
        <v>1670</v>
      </c>
      <c r="D43" s="199">
        <v>30</v>
      </c>
      <c r="E43" s="197">
        <v>30</v>
      </c>
      <c r="F43" s="221" t="s">
        <v>1580</v>
      </c>
    </row>
    <row r="44" spans="1:6" ht="63.75">
      <c r="A44" s="221" t="s">
        <v>1580</v>
      </c>
      <c r="B44" s="221" t="s">
        <v>422</v>
      </c>
      <c r="C44" s="221" t="s">
        <v>1671</v>
      </c>
      <c r="D44" s="199">
        <v>30</v>
      </c>
      <c r="E44" s="197">
        <v>30</v>
      </c>
      <c r="F44" s="221" t="s">
        <v>1580</v>
      </c>
    </row>
    <row r="45" spans="1:6" ht="63.75">
      <c r="A45" s="221" t="s">
        <v>1580</v>
      </c>
      <c r="B45" s="221" t="s">
        <v>422</v>
      </c>
      <c r="C45" s="221" t="s">
        <v>1672</v>
      </c>
      <c r="D45" s="199">
        <v>30</v>
      </c>
      <c r="E45" s="197">
        <v>30</v>
      </c>
      <c r="F45" s="221" t="s">
        <v>1580</v>
      </c>
    </row>
    <row r="46" spans="1:6" ht="51">
      <c r="A46" s="221" t="s">
        <v>1580</v>
      </c>
      <c r="B46" s="221" t="s">
        <v>422</v>
      </c>
      <c r="C46" s="221" t="s">
        <v>1673</v>
      </c>
      <c r="D46" s="199">
        <v>30</v>
      </c>
      <c r="E46" s="197">
        <v>30</v>
      </c>
      <c r="F46" s="221" t="s">
        <v>1580</v>
      </c>
    </row>
    <row r="47" spans="1:6" ht="63.75">
      <c r="A47" s="221" t="s">
        <v>1580</v>
      </c>
      <c r="B47" s="221" t="s">
        <v>422</v>
      </c>
      <c r="C47" s="221" t="s">
        <v>1674</v>
      </c>
      <c r="D47" s="198">
        <v>30</v>
      </c>
      <c r="E47" s="197">
        <v>30</v>
      </c>
      <c r="F47" s="221" t="s">
        <v>1580</v>
      </c>
    </row>
    <row r="48" spans="1:6" ht="76.5">
      <c r="A48" s="221" t="s">
        <v>1580</v>
      </c>
      <c r="B48" s="221" t="s">
        <v>422</v>
      </c>
      <c r="C48" s="221" t="s">
        <v>1675</v>
      </c>
      <c r="D48" s="199">
        <v>30</v>
      </c>
      <c r="E48" s="197">
        <v>30</v>
      </c>
      <c r="F48" s="221" t="s">
        <v>1580</v>
      </c>
    </row>
    <row r="49" spans="1:6" ht="63.75">
      <c r="A49" s="221" t="s">
        <v>1580</v>
      </c>
      <c r="B49" s="221" t="s">
        <v>422</v>
      </c>
      <c r="C49" s="221" t="s">
        <v>1676</v>
      </c>
      <c r="D49" s="198">
        <v>30</v>
      </c>
      <c r="E49" s="197">
        <v>30</v>
      </c>
      <c r="F49" s="221" t="s">
        <v>1580</v>
      </c>
    </row>
    <row r="50" spans="1:6" ht="51">
      <c r="A50" s="221" t="s">
        <v>1580</v>
      </c>
      <c r="B50" s="221" t="s">
        <v>422</v>
      </c>
      <c r="C50" s="221" t="s">
        <v>1677</v>
      </c>
      <c r="D50" s="198">
        <v>30</v>
      </c>
      <c r="E50" s="197">
        <v>30</v>
      </c>
      <c r="F50" s="221" t="s">
        <v>1580</v>
      </c>
    </row>
    <row r="51" spans="1:6" ht="51">
      <c r="A51" s="221" t="s">
        <v>1580</v>
      </c>
      <c r="B51" s="221" t="s">
        <v>422</v>
      </c>
      <c r="C51" s="221" t="s">
        <v>1678</v>
      </c>
      <c r="D51" s="198">
        <v>30</v>
      </c>
      <c r="E51" s="197">
        <v>30</v>
      </c>
      <c r="F51" s="221" t="s">
        <v>1580</v>
      </c>
    </row>
    <row r="52" spans="1:6" ht="63.75">
      <c r="A52" s="221" t="s">
        <v>1580</v>
      </c>
      <c r="B52" s="221" t="s">
        <v>422</v>
      </c>
      <c r="C52" s="221" t="s">
        <v>1679</v>
      </c>
      <c r="D52" s="198">
        <v>30</v>
      </c>
      <c r="E52" s="197">
        <v>30</v>
      </c>
      <c r="F52" s="221" t="s">
        <v>1580</v>
      </c>
    </row>
    <row r="53" spans="1:6" ht="54">
      <c r="A53" s="221" t="s">
        <v>1683</v>
      </c>
      <c r="B53" s="221" t="s">
        <v>422</v>
      </c>
      <c r="C53" s="265" t="s">
        <v>1806</v>
      </c>
      <c r="D53" s="198">
        <v>30</v>
      </c>
      <c r="E53" s="197">
        <v>30</v>
      </c>
      <c r="F53" s="221" t="s">
        <v>1683</v>
      </c>
    </row>
    <row r="54" spans="1:6" ht="54">
      <c r="A54" s="221" t="s">
        <v>1683</v>
      </c>
      <c r="B54" s="221" t="s">
        <v>422</v>
      </c>
      <c r="C54" s="265" t="s">
        <v>1807</v>
      </c>
      <c r="D54" s="198">
        <v>30</v>
      </c>
      <c r="E54" s="197">
        <v>30</v>
      </c>
      <c r="F54" s="221" t="s">
        <v>1683</v>
      </c>
    </row>
    <row r="55" spans="1:6" ht="67.5">
      <c r="A55" s="221" t="s">
        <v>1683</v>
      </c>
      <c r="B55" s="221" t="s">
        <v>422</v>
      </c>
      <c r="C55" s="265" t="s">
        <v>1808</v>
      </c>
      <c r="D55" s="198">
        <v>30</v>
      </c>
      <c r="E55" s="197">
        <v>30</v>
      </c>
      <c r="F55" s="221" t="s">
        <v>1683</v>
      </c>
    </row>
    <row r="56" spans="1:6" ht="54">
      <c r="A56" s="221" t="s">
        <v>1683</v>
      </c>
      <c r="B56" s="221" t="s">
        <v>422</v>
      </c>
      <c r="C56" s="265" t="s">
        <v>1809</v>
      </c>
      <c r="D56" s="198">
        <v>30</v>
      </c>
      <c r="E56" s="197">
        <v>30</v>
      </c>
      <c r="F56" s="221" t="s">
        <v>1683</v>
      </c>
    </row>
    <row r="57" spans="1:6" ht="67.5">
      <c r="A57" s="221" t="s">
        <v>1683</v>
      </c>
      <c r="B57" s="221" t="s">
        <v>422</v>
      </c>
      <c r="C57" s="265" t="s">
        <v>1810</v>
      </c>
      <c r="D57" s="198">
        <v>30</v>
      </c>
      <c r="E57" s="197">
        <v>30</v>
      </c>
      <c r="F57" s="221" t="s">
        <v>1683</v>
      </c>
    </row>
    <row r="58" spans="1:6" ht="67.5">
      <c r="A58" s="221" t="s">
        <v>1683</v>
      </c>
      <c r="B58" s="221" t="s">
        <v>422</v>
      </c>
      <c r="C58" s="265" t="s">
        <v>1811</v>
      </c>
      <c r="D58" s="198">
        <v>30</v>
      </c>
      <c r="E58" s="197">
        <v>30</v>
      </c>
      <c r="F58" s="221" t="s">
        <v>1683</v>
      </c>
    </row>
    <row r="59" spans="1:6" ht="51">
      <c r="A59" s="221" t="s">
        <v>1683</v>
      </c>
      <c r="B59" s="221" t="s">
        <v>422</v>
      </c>
      <c r="C59" s="197" t="s">
        <v>1812</v>
      </c>
      <c r="D59" s="198">
        <v>30</v>
      </c>
      <c r="E59" s="197">
        <v>30</v>
      </c>
      <c r="F59" s="221" t="s">
        <v>1683</v>
      </c>
    </row>
    <row r="60" spans="1:6" ht="54">
      <c r="A60" s="221" t="s">
        <v>1683</v>
      </c>
      <c r="B60" s="221" t="s">
        <v>422</v>
      </c>
      <c r="C60" s="265" t="s">
        <v>1813</v>
      </c>
      <c r="D60" s="198">
        <v>30</v>
      </c>
      <c r="E60" s="197">
        <v>30</v>
      </c>
      <c r="F60" s="221" t="s">
        <v>1683</v>
      </c>
    </row>
    <row r="61" spans="1:6" ht="54">
      <c r="A61" s="221" t="s">
        <v>1683</v>
      </c>
      <c r="B61" s="221" t="s">
        <v>422</v>
      </c>
      <c r="C61" s="265" t="s">
        <v>1814</v>
      </c>
      <c r="D61" s="198">
        <v>30</v>
      </c>
      <c r="E61" s="197">
        <v>30</v>
      </c>
      <c r="F61" s="221" t="s">
        <v>1683</v>
      </c>
    </row>
    <row r="62" spans="1:6" ht="81">
      <c r="A62" s="221" t="s">
        <v>1683</v>
      </c>
      <c r="B62" s="221" t="s">
        <v>422</v>
      </c>
      <c r="C62" s="265" t="s">
        <v>1815</v>
      </c>
      <c r="D62" s="198">
        <v>20</v>
      </c>
      <c r="E62" s="197">
        <v>20</v>
      </c>
      <c r="F62" s="221" t="s">
        <v>1683</v>
      </c>
    </row>
    <row r="63" spans="1:6" ht="51">
      <c r="A63" s="221" t="s">
        <v>1819</v>
      </c>
      <c r="B63" s="221" t="s">
        <v>422</v>
      </c>
      <c r="C63" s="221" t="s">
        <v>1918</v>
      </c>
      <c r="D63" s="199">
        <v>20</v>
      </c>
      <c r="E63" s="197">
        <v>20</v>
      </c>
      <c r="F63" s="221" t="s">
        <v>1819</v>
      </c>
    </row>
    <row r="64" spans="1:6" ht="38.25">
      <c r="A64" s="221" t="s">
        <v>1819</v>
      </c>
      <c r="B64" s="221" t="s">
        <v>422</v>
      </c>
      <c r="C64" s="221" t="s">
        <v>1919</v>
      </c>
      <c r="D64" s="198">
        <v>20</v>
      </c>
      <c r="E64" s="197">
        <v>20</v>
      </c>
      <c r="F64" s="221" t="s">
        <v>1819</v>
      </c>
    </row>
    <row r="65" spans="1:6" ht="63.75">
      <c r="A65" s="221" t="s">
        <v>1819</v>
      </c>
      <c r="B65" s="221" t="s">
        <v>422</v>
      </c>
      <c r="C65" s="221" t="s">
        <v>1920</v>
      </c>
      <c r="D65" s="199">
        <v>20</v>
      </c>
      <c r="E65" s="197">
        <v>20</v>
      </c>
      <c r="F65" s="221" t="s">
        <v>1819</v>
      </c>
    </row>
    <row r="66" spans="1:6" ht="81">
      <c r="A66" s="221" t="s">
        <v>1819</v>
      </c>
      <c r="B66" s="221" t="s">
        <v>422</v>
      </c>
      <c r="C66" s="265" t="s">
        <v>1921</v>
      </c>
      <c r="D66" s="198">
        <v>30</v>
      </c>
      <c r="E66" s="197">
        <v>30</v>
      </c>
      <c r="F66" s="221" t="s">
        <v>1819</v>
      </c>
    </row>
    <row r="67" spans="1:6" ht="42.75">
      <c r="A67" s="221" t="s">
        <v>1819</v>
      </c>
      <c r="B67" s="582" t="s">
        <v>422</v>
      </c>
      <c r="C67" s="462" t="s">
        <v>1922</v>
      </c>
      <c r="D67" s="198">
        <v>30</v>
      </c>
      <c r="E67" s="197">
        <v>30</v>
      </c>
      <c r="F67" s="221" t="s">
        <v>1819</v>
      </c>
    </row>
    <row r="68" spans="1:6" ht="51">
      <c r="A68" s="221" t="s">
        <v>1819</v>
      </c>
      <c r="B68" s="221" t="s">
        <v>422</v>
      </c>
      <c r="C68" s="221" t="s">
        <v>1923</v>
      </c>
      <c r="D68" s="198">
        <v>30</v>
      </c>
      <c r="E68" s="197">
        <v>30</v>
      </c>
      <c r="F68" s="221" t="s">
        <v>1819</v>
      </c>
    </row>
    <row r="69" spans="1:6" ht="51">
      <c r="A69" s="282" t="s">
        <v>1964</v>
      </c>
      <c r="B69" s="282" t="s">
        <v>422</v>
      </c>
      <c r="C69" s="282" t="s">
        <v>2017</v>
      </c>
      <c r="D69" s="428">
        <v>30</v>
      </c>
      <c r="E69" s="388">
        <v>30</v>
      </c>
      <c r="F69" s="282" t="s">
        <v>1964</v>
      </c>
    </row>
    <row r="70" spans="1:6" ht="51">
      <c r="A70" s="282" t="s">
        <v>1964</v>
      </c>
      <c r="B70" s="282" t="s">
        <v>422</v>
      </c>
      <c r="C70" s="282" t="s">
        <v>2018</v>
      </c>
      <c r="D70" s="286">
        <v>20</v>
      </c>
      <c r="E70" s="388">
        <v>20</v>
      </c>
      <c r="F70" s="282" t="s">
        <v>1964</v>
      </c>
    </row>
    <row r="71" spans="1:6" ht="51">
      <c r="A71" s="282" t="s">
        <v>1964</v>
      </c>
      <c r="B71" s="282" t="s">
        <v>422</v>
      </c>
      <c r="C71" s="282" t="s">
        <v>2019</v>
      </c>
      <c r="D71" s="428">
        <v>20</v>
      </c>
      <c r="E71" s="388">
        <v>20</v>
      </c>
      <c r="F71" s="282" t="s">
        <v>1964</v>
      </c>
    </row>
    <row r="72" spans="1:6" ht="38.25">
      <c r="A72" s="282" t="s">
        <v>1964</v>
      </c>
      <c r="B72" s="282" t="s">
        <v>422</v>
      </c>
      <c r="C72" s="282" t="s">
        <v>2020</v>
      </c>
      <c r="D72" s="286">
        <v>20</v>
      </c>
      <c r="E72" s="388">
        <v>20</v>
      </c>
      <c r="F72" s="282" t="s">
        <v>1964</v>
      </c>
    </row>
    <row r="73" spans="1:6" ht="38.25">
      <c r="A73" s="282" t="s">
        <v>1964</v>
      </c>
      <c r="B73" s="282" t="s">
        <v>422</v>
      </c>
      <c r="C73" s="282" t="s">
        <v>2021</v>
      </c>
      <c r="D73" s="286">
        <v>20</v>
      </c>
      <c r="E73" s="388">
        <v>20</v>
      </c>
      <c r="F73" s="282" t="s">
        <v>1964</v>
      </c>
    </row>
    <row r="74" spans="1:6" ht="38.25">
      <c r="A74" s="221" t="s">
        <v>2029</v>
      </c>
      <c r="B74" s="221" t="s">
        <v>422</v>
      </c>
      <c r="C74" s="221" t="s">
        <v>2192</v>
      </c>
      <c r="D74" s="199">
        <v>20</v>
      </c>
      <c r="E74" s="197">
        <v>20</v>
      </c>
      <c r="F74" s="221" t="s">
        <v>2029</v>
      </c>
    </row>
    <row r="75" spans="1:6" ht="25.5">
      <c r="A75" s="221" t="s">
        <v>2029</v>
      </c>
      <c r="B75" s="221" t="s">
        <v>422</v>
      </c>
      <c r="C75" s="221" t="s">
        <v>2193</v>
      </c>
      <c r="D75" s="199">
        <v>20</v>
      </c>
      <c r="E75" s="197">
        <v>20</v>
      </c>
      <c r="F75" s="221" t="s">
        <v>2029</v>
      </c>
    </row>
    <row r="76" spans="1:6" ht="38.25">
      <c r="A76" s="221" t="s">
        <v>2029</v>
      </c>
      <c r="B76" s="221" t="s">
        <v>422</v>
      </c>
      <c r="C76" s="221" t="s">
        <v>2194</v>
      </c>
      <c r="D76" s="199">
        <v>20</v>
      </c>
      <c r="E76" s="197">
        <v>20</v>
      </c>
      <c r="F76" s="221" t="s">
        <v>2029</v>
      </c>
    </row>
    <row r="77" spans="1:6" ht="38.25">
      <c r="A77" s="221" t="s">
        <v>2029</v>
      </c>
      <c r="B77" s="221" t="s">
        <v>422</v>
      </c>
      <c r="C77" s="221" t="s">
        <v>2195</v>
      </c>
      <c r="D77" s="199">
        <v>20</v>
      </c>
      <c r="E77" s="197">
        <v>20</v>
      </c>
      <c r="F77" s="221" t="s">
        <v>2029</v>
      </c>
    </row>
    <row r="78" spans="1:6" ht="25.5">
      <c r="A78" s="221" t="s">
        <v>2222</v>
      </c>
      <c r="B78" s="221" t="s">
        <v>422</v>
      </c>
      <c r="C78" s="221" t="s">
        <v>2265</v>
      </c>
      <c r="D78" s="199">
        <v>30</v>
      </c>
      <c r="E78" s="197">
        <v>30</v>
      </c>
      <c r="F78" s="221" t="s">
        <v>2222</v>
      </c>
    </row>
    <row r="79" spans="1:6" ht="25.5">
      <c r="A79" s="221" t="s">
        <v>2222</v>
      </c>
      <c r="B79" s="221" t="s">
        <v>422</v>
      </c>
      <c r="C79" s="221" t="s">
        <v>2266</v>
      </c>
      <c r="D79" s="198">
        <v>30</v>
      </c>
      <c r="E79" s="197">
        <v>30</v>
      </c>
      <c r="F79" s="221" t="s">
        <v>2222</v>
      </c>
    </row>
    <row r="80" spans="1:6" ht="25.5">
      <c r="A80" s="221" t="s">
        <v>2222</v>
      </c>
      <c r="B80" s="221" t="s">
        <v>422</v>
      </c>
      <c r="C80" s="221" t="s">
        <v>2267</v>
      </c>
      <c r="D80" s="199">
        <v>30</v>
      </c>
      <c r="E80" s="197">
        <v>30</v>
      </c>
      <c r="F80" s="221" t="s">
        <v>2222</v>
      </c>
    </row>
    <row r="81" spans="1:6" ht="25.5">
      <c r="A81" s="221" t="s">
        <v>2222</v>
      </c>
      <c r="B81" s="221" t="s">
        <v>422</v>
      </c>
      <c r="C81" s="221" t="s">
        <v>2268</v>
      </c>
      <c r="D81" s="198">
        <v>30</v>
      </c>
      <c r="E81" s="197">
        <v>30</v>
      </c>
      <c r="F81" s="221" t="s">
        <v>2222</v>
      </c>
    </row>
    <row r="82" spans="1:6" ht="25.5">
      <c r="A82" s="221" t="s">
        <v>2222</v>
      </c>
      <c r="B82" s="221" t="s">
        <v>422</v>
      </c>
      <c r="C82" s="221" t="s">
        <v>2269</v>
      </c>
      <c r="D82" s="199">
        <v>30</v>
      </c>
      <c r="E82" s="197">
        <v>30</v>
      </c>
      <c r="F82" s="221" t="s">
        <v>2222</v>
      </c>
    </row>
    <row r="83" spans="1:6" ht="51">
      <c r="A83" s="221" t="s">
        <v>2222</v>
      </c>
      <c r="B83" s="221" t="s">
        <v>422</v>
      </c>
      <c r="C83" s="221" t="s">
        <v>2270</v>
      </c>
      <c r="D83" s="198">
        <v>30</v>
      </c>
      <c r="E83" s="197">
        <v>30</v>
      </c>
      <c r="F83" s="221" t="s">
        <v>2222</v>
      </c>
    </row>
    <row r="84" spans="1:6" ht="38.25">
      <c r="A84" s="221" t="s">
        <v>2222</v>
      </c>
      <c r="B84" s="221" t="s">
        <v>422</v>
      </c>
      <c r="C84" s="221" t="s">
        <v>2271</v>
      </c>
      <c r="D84" s="198">
        <v>20</v>
      </c>
      <c r="E84" s="197">
        <v>20</v>
      </c>
      <c r="F84" s="221" t="s">
        <v>2222</v>
      </c>
    </row>
    <row r="85" spans="1:6" ht="25.5">
      <c r="A85" s="221" t="s">
        <v>2346</v>
      </c>
      <c r="B85" s="221" t="s">
        <v>422</v>
      </c>
      <c r="C85" s="221" t="s">
        <v>2378</v>
      </c>
      <c r="D85" s="198">
        <v>20</v>
      </c>
      <c r="E85" s="197">
        <v>20</v>
      </c>
      <c r="F85" s="221" t="s">
        <v>2346</v>
      </c>
    </row>
    <row r="86" spans="1:6" ht="38.25">
      <c r="A86" s="221" t="s">
        <v>2346</v>
      </c>
      <c r="B86" s="221" t="s">
        <v>422</v>
      </c>
      <c r="C86" s="190" t="s">
        <v>2379</v>
      </c>
      <c r="D86" s="198">
        <v>20</v>
      </c>
      <c r="E86" s="197">
        <v>20</v>
      </c>
      <c r="F86" s="221" t="s">
        <v>2346</v>
      </c>
    </row>
    <row r="87" spans="1:6" ht="25.5">
      <c r="A87" s="221" t="s">
        <v>2346</v>
      </c>
      <c r="B87" s="221" t="s">
        <v>422</v>
      </c>
      <c r="C87" s="221" t="s">
        <v>2380</v>
      </c>
      <c r="D87" s="198">
        <v>20</v>
      </c>
      <c r="E87" s="197">
        <v>20</v>
      </c>
      <c r="F87" s="221" t="s">
        <v>2346</v>
      </c>
    </row>
    <row r="88" spans="1:6" ht="25.5">
      <c r="A88" s="221" t="s">
        <v>2346</v>
      </c>
      <c r="B88" s="221" t="s">
        <v>422</v>
      </c>
      <c r="C88" s="221" t="s">
        <v>2381</v>
      </c>
      <c r="D88" s="198">
        <v>20</v>
      </c>
      <c r="E88" s="197">
        <v>20</v>
      </c>
      <c r="F88" s="221" t="s">
        <v>2346</v>
      </c>
    </row>
    <row r="89" spans="1:6" ht="25.5">
      <c r="A89" s="221" t="s">
        <v>2346</v>
      </c>
      <c r="B89" s="221" t="s">
        <v>422</v>
      </c>
      <c r="C89" s="221" t="s">
        <v>2382</v>
      </c>
      <c r="D89" s="198">
        <v>20</v>
      </c>
      <c r="E89" s="197">
        <v>20</v>
      </c>
      <c r="F89" s="221" t="s">
        <v>2346</v>
      </c>
    </row>
    <row r="90" spans="1:6" ht="38.25">
      <c r="A90" s="221" t="s">
        <v>2346</v>
      </c>
      <c r="B90" s="221" t="s">
        <v>422</v>
      </c>
      <c r="C90" s="221" t="s">
        <v>2383</v>
      </c>
      <c r="D90" s="198">
        <v>20</v>
      </c>
      <c r="E90" s="197">
        <v>20</v>
      </c>
      <c r="F90" s="221" t="s">
        <v>2346</v>
      </c>
    </row>
    <row r="91" spans="1:6" ht="25.5">
      <c r="A91" s="221" t="s">
        <v>2346</v>
      </c>
      <c r="B91" s="221" t="s">
        <v>422</v>
      </c>
      <c r="C91" s="221" t="s">
        <v>2384</v>
      </c>
      <c r="D91" s="198">
        <v>20</v>
      </c>
      <c r="E91" s="197">
        <v>20</v>
      </c>
      <c r="F91" s="221" t="s">
        <v>2346</v>
      </c>
    </row>
    <row r="92" spans="1:6" ht="38.25">
      <c r="A92" s="221" t="s">
        <v>2346</v>
      </c>
      <c r="B92" s="221" t="s">
        <v>422</v>
      </c>
      <c r="C92" s="221" t="s">
        <v>2385</v>
      </c>
      <c r="D92" s="198">
        <v>20</v>
      </c>
      <c r="E92" s="197">
        <v>20</v>
      </c>
      <c r="F92" s="221" t="s">
        <v>2346</v>
      </c>
    </row>
    <row r="93" spans="1:6" ht="38.25">
      <c r="A93" s="221" t="s">
        <v>2346</v>
      </c>
      <c r="B93" s="221" t="s">
        <v>422</v>
      </c>
      <c r="C93" s="221" t="s">
        <v>2386</v>
      </c>
      <c r="D93" s="198">
        <v>20</v>
      </c>
      <c r="E93" s="197">
        <v>20</v>
      </c>
      <c r="F93" s="221" t="s">
        <v>2346</v>
      </c>
    </row>
    <row r="94" spans="1:6" ht="51">
      <c r="A94" s="221" t="s">
        <v>2346</v>
      </c>
      <c r="B94" s="221" t="s">
        <v>422</v>
      </c>
      <c r="C94" s="578" t="s">
        <v>2387</v>
      </c>
      <c r="D94" s="198">
        <v>20</v>
      </c>
      <c r="E94" s="197">
        <v>20</v>
      </c>
      <c r="F94" s="221" t="s">
        <v>2346</v>
      </c>
    </row>
    <row r="95" spans="1:6" ht="38.25">
      <c r="A95" s="221" t="s">
        <v>2346</v>
      </c>
      <c r="B95" s="221" t="s">
        <v>422</v>
      </c>
      <c r="C95" s="578" t="s">
        <v>2388</v>
      </c>
      <c r="D95" s="198">
        <v>20</v>
      </c>
      <c r="E95" s="197">
        <v>20</v>
      </c>
      <c r="F95" s="221" t="s">
        <v>2346</v>
      </c>
    </row>
    <row r="96" spans="1:6" ht="38.25">
      <c r="A96" s="221" t="s">
        <v>2346</v>
      </c>
      <c r="B96" s="221" t="s">
        <v>422</v>
      </c>
      <c r="C96" s="578" t="s">
        <v>2389</v>
      </c>
      <c r="D96" s="198">
        <v>20</v>
      </c>
      <c r="E96" s="197">
        <v>20</v>
      </c>
      <c r="F96" s="221" t="s">
        <v>2346</v>
      </c>
    </row>
    <row r="97" spans="1:6" ht="25.5">
      <c r="A97" s="221" t="s">
        <v>2346</v>
      </c>
      <c r="B97" s="221" t="s">
        <v>422</v>
      </c>
      <c r="C97" s="179" t="s">
        <v>2390</v>
      </c>
      <c r="D97" s="198">
        <v>20</v>
      </c>
      <c r="E97" s="197">
        <v>20</v>
      </c>
      <c r="F97" s="221" t="s">
        <v>2346</v>
      </c>
    </row>
    <row r="98" spans="1:6">
      <c r="A98" s="385" t="s">
        <v>2395</v>
      </c>
      <c r="B98" s="385" t="s">
        <v>422</v>
      </c>
      <c r="C98" s="385" t="s">
        <v>3565</v>
      </c>
      <c r="D98" s="568">
        <v>20</v>
      </c>
      <c r="E98" s="569">
        <f>D98</f>
        <v>20</v>
      </c>
      <c r="F98" s="385" t="s">
        <v>2395</v>
      </c>
    </row>
    <row r="99" spans="1:6">
      <c r="A99" s="385" t="s">
        <v>2395</v>
      </c>
      <c r="B99" s="385" t="s">
        <v>422</v>
      </c>
      <c r="C99" s="385" t="s">
        <v>3566</v>
      </c>
      <c r="D99" s="568">
        <v>20</v>
      </c>
      <c r="E99" s="569">
        <f t="shared" ref="E99:E137" si="0">D99</f>
        <v>20</v>
      </c>
      <c r="F99" s="385" t="s">
        <v>2395</v>
      </c>
    </row>
    <row r="100" spans="1:6">
      <c r="A100" s="385" t="s">
        <v>2395</v>
      </c>
      <c r="B100" s="385" t="s">
        <v>422</v>
      </c>
      <c r="C100" s="385" t="s">
        <v>3567</v>
      </c>
      <c r="D100" s="568">
        <v>20</v>
      </c>
      <c r="E100" s="569">
        <f t="shared" si="0"/>
        <v>20</v>
      </c>
      <c r="F100" s="385" t="s">
        <v>2395</v>
      </c>
    </row>
    <row r="101" spans="1:6">
      <c r="A101" s="385" t="s">
        <v>2395</v>
      </c>
      <c r="B101" s="385" t="s">
        <v>422</v>
      </c>
      <c r="C101" s="385" t="s">
        <v>3568</v>
      </c>
      <c r="D101" s="568">
        <v>20</v>
      </c>
      <c r="E101" s="569">
        <f t="shared" si="0"/>
        <v>20</v>
      </c>
      <c r="F101" s="385" t="s">
        <v>2395</v>
      </c>
    </row>
    <row r="102" spans="1:6">
      <c r="A102" s="385" t="s">
        <v>2395</v>
      </c>
      <c r="B102" s="385" t="s">
        <v>422</v>
      </c>
      <c r="C102" s="385" t="s">
        <v>3569</v>
      </c>
      <c r="D102" s="568">
        <v>20</v>
      </c>
      <c r="E102" s="569">
        <f t="shared" si="0"/>
        <v>20</v>
      </c>
      <c r="F102" s="385" t="s">
        <v>2395</v>
      </c>
    </row>
    <row r="103" spans="1:6">
      <c r="A103" s="385" t="s">
        <v>2395</v>
      </c>
      <c r="B103" s="385" t="s">
        <v>422</v>
      </c>
      <c r="C103" s="385" t="s">
        <v>3570</v>
      </c>
      <c r="D103" s="568">
        <v>20</v>
      </c>
      <c r="E103" s="569">
        <f t="shared" si="0"/>
        <v>20</v>
      </c>
      <c r="F103" s="385" t="s">
        <v>2395</v>
      </c>
    </row>
    <row r="104" spans="1:6">
      <c r="A104" s="385" t="s">
        <v>2395</v>
      </c>
      <c r="B104" s="385" t="s">
        <v>422</v>
      </c>
      <c r="C104" s="385" t="s">
        <v>3571</v>
      </c>
      <c r="D104" s="568">
        <v>20</v>
      </c>
      <c r="E104" s="569">
        <f t="shared" si="0"/>
        <v>20</v>
      </c>
      <c r="F104" s="385" t="s">
        <v>2395</v>
      </c>
    </row>
    <row r="105" spans="1:6">
      <c r="A105" s="385" t="s">
        <v>2395</v>
      </c>
      <c r="B105" s="385" t="s">
        <v>422</v>
      </c>
      <c r="C105" s="385" t="s">
        <v>3572</v>
      </c>
      <c r="D105" s="568">
        <v>20</v>
      </c>
      <c r="E105" s="569">
        <f t="shared" si="0"/>
        <v>20</v>
      </c>
      <c r="F105" s="385" t="s">
        <v>2395</v>
      </c>
    </row>
    <row r="106" spans="1:6">
      <c r="A106" s="385" t="s">
        <v>2395</v>
      </c>
      <c r="B106" s="385" t="s">
        <v>422</v>
      </c>
      <c r="C106" s="385" t="s">
        <v>3573</v>
      </c>
      <c r="D106" s="568">
        <v>20</v>
      </c>
      <c r="E106" s="569">
        <f t="shared" si="0"/>
        <v>20</v>
      </c>
      <c r="F106" s="385" t="s">
        <v>2395</v>
      </c>
    </row>
    <row r="107" spans="1:6">
      <c r="A107" s="385" t="s">
        <v>2395</v>
      </c>
      <c r="B107" s="385" t="s">
        <v>422</v>
      </c>
      <c r="C107" s="385" t="s">
        <v>3574</v>
      </c>
      <c r="D107" s="568">
        <v>20</v>
      </c>
      <c r="E107" s="569">
        <f t="shared" si="0"/>
        <v>20</v>
      </c>
      <c r="F107" s="385" t="s">
        <v>2395</v>
      </c>
    </row>
    <row r="108" spans="1:6">
      <c r="A108" s="385" t="s">
        <v>2395</v>
      </c>
      <c r="B108" s="385" t="s">
        <v>422</v>
      </c>
      <c r="C108" s="385" t="s">
        <v>3575</v>
      </c>
      <c r="D108" s="568">
        <v>20</v>
      </c>
      <c r="E108" s="569">
        <f t="shared" si="0"/>
        <v>20</v>
      </c>
      <c r="F108" s="385" t="s">
        <v>2395</v>
      </c>
    </row>
    <row r="109" spans="1:6">
      <c r="A109" s="385" t="s">
        <v>2395</v>
      </c>
      <c r="B109" s="385" t="s">
        <v>422</v>
      </c>
      <c r="C109" s="385" t="s">
        <v>3576</v>
      </c>
      <c r="D109" s="568">
        <v>20</v>
      </c>
      <c r="E109" s="569">
        <f t="shared" si="0"/>
        <v>20</v>
      </c>
      <c r="F109" s="385" t="s">
        <v>2395</v>
      </c>
    </row>
    <row r="110" spans="1:6">
      <c r="A110" s="385" t="s">
        <v>2395</v>
      </c>
      <c r="B110" s="385" t="s">
        <v>422</v>
      </c>
      <c r="C110" s="385" t="s">
        <v>3577</v>
      </c>
      <c r="D110" s="568">
        <v>20</v>
      </c>
      <c r="E110" s="569">
        <f t="shared" si="0"/>
        <v>20</v>
      </c>
      <c r="F110" s="385" t="s">
        <v>2395</v>
      </c>
    </row>
    <row r="111" spans="1:6">
      <c r="A111" s="385" t="s">
        <v>2395</v>
      </c>
      <c r="B111" s="385" t="s">
        <v>422</v>
      </c>
      <c r="C111" s="385" t="s">
        <v>3578</v>
      </c>
      <c r="D111" s="568">
        <v>20</v>
      </c>
      <c r="E111" s="569">
        <f t="shared" si="0"/>
        <v>20</v>
      </c>
      <c r="F111" s="385" t="s">
        <v>2395</v>
      </c>
    </row>
    <row r="112" spans="1:6">
      <c r="A112" s="385" t="s">
        <v>2395</v>
      </c>
      <c r="B112" s="385" t="s">
        <v>422</v>
      </c>
      <c r="C112" s="385" t="s">
        <v>3579</v>
      </c>
      <c r="D112" s="568">
        <v>20</v>
      </c>
      <c r="E112" s="569">
        <f t="shared" si="0"/>
        <v>20</v>
      </c>
      <c r="F112" s="385" t="s">
        <v>2395</v>
      </c>
    </row>
    <row r="113" spans="1:6">
      <c r="A113" s="385" t="s">
        <v>2395</v>
      </c>
      <c r="B113" s="385" t="s">
        <v>422</v>
      </c>
      <c r="C113" s="385" t="s">
        <v>3580</v>
      </c>
      <c r="D113" s="568">
        <v>20</v>
      </c>
      <c r="E113" s="569">
        <f t="shared" si="0"/>
        <v>20</v>
      </c>
      <c r="F113" s="385" t="s">
        <v>2395</v>
      </c>
    </row>
    <row r="114" spans="1:6">
      <c r="A114" s="385" t="s">
        <v>2395</v>
      </c>
      <c r="B114" s="385" t="s">
        <v>422</v>
      </c>
      <c r="C114" s="385" t="s">
        <v>3581</v>
      </c>
      <c r="D114" s="568">
        <v>20</v>
      </c>
      <c r="E114" s="569">
        <f t="shared" si="0"/>
        <v>20</v>
      </c>
      <c r="F114" s="385" t="s">
        <v>2395</v>
      </c>
    </row>
    <row r="115" spans="1:6">
      <c r="A115" s="385" t="s">
        <v>2395</v>
      </c>
      <c r="B115" s="385" t="s">
        <v>422</v>
      </c>
      <c r="C115" s="385" t="s">
        <v>3582</v>
      </c>
      <c r="D115" s="568">
        <v>20</v>
      </c>
      <c r="E115" s="569">
        <f t="shared" si="0"/>
        <v>20</v>
      </c>
      <c r="F115" s="385" t="s">
        <v>2395</v>
      </c>
    </row>
    <row r="116" spans="1:6">
      <c r="A116" s="385" t="s">
        <v>2395</v>
      </c>
      <c r="B116" s="385" t="s">
        <v>422</v>
      </c>
      <c r="C116" s="385" t="s">
        <v>3583</v>
      </c>
      <c r="D116" s="568">
        <v>20</v>
      </c>
      <c r="E116" s="569">
        <f t="shared" si="0"/>
        <v>20</v>
      </c>
      <c r="F116" s="385" t="s">
        <v>2395</v>
      </c>
    </row>
    <row r="117" spans="1:6">
      <c r="A117" s="385" t="s">
        <v>2395</v>
      </c>
      <c r="B117" s="385" t="s">
        <v>422</v>
      </c>
      <c r="C117" s="385" t="s">
        <v>3584</v>
      </c>
      <c r="D117" s="568">
        <v>20</v>
      </c>
      <c r="E117" s="569">
        <f t="shared" si="0"/>
        <v>20</v>
      </c>
      <c r="F117" s="385" t="s">
        <v>2395</v>
      </c>
    </row>
    <row r="118" spans="1:6">
      <c r="A118" s="385" t="s">
        <v>2395</v>
      </c>
      <c r="B118" s="385" t="s">
        <v>422</v>
      </c>
      <c r="C118" s="385" t="s">
        <v>3585</v>
      </c>
      <c r="D118" s="568">
        <v>20</v>
      </c>
      <c r="E118" s="569">
        <f t="shared" si="0"/>
        <v>20</v>
      </c>
      <c r="F118" s="385" t="s">
        <v>2395</v>
      </c>
    </row>
    <row r="119" spans="1:6">
      <c r="A119" s="385" t="s">
        <v>2395</v>
      </c>
      <c r="B119" s="385" t="s">
        <v>422</v>
      </c>
      <c r="C119" s="385" t="s">
        <v>3586</v>
      </c>
      <c r="D119" s="568">
        <v>20</v>
      </c>
      <c r="E119" s="569">
        <f t="shared" si="0"/>
        <v>20</v>
      </c>
      <c r="F119" s="385" t="s">
        <v>2395</v>
      </c>
    </row>
    <row r="120" spans="1:6">
      <c r="A120" s="385" t="s">
        <v>2395</v>
      </c>
      <c r="B120" s="385" t="s">
        <v>422</v>
      </c>
      <c r="C120" s="385" t="s">
        <v>3587</v>
      </c>
      <c r="D120" s="568">
        <v>20</v>
      </c>
      <c r="E120" s="569">
        <f t="shared" si="0"/>
        <v>20</v>
      </c>
      <c r="F120" s="385" t="s">
        <v>2395</v>
      </c>
    </row>
    <row r="121" spans="1:6">
      <c r="A121" s="385" t="s">
        <v>2395</v>
      </c>
      <c r="B121" s="385" t="s">
        <v>422</v>
      </c>
      <c r="C121" s="385" t="s">
        <v>3588</v>
      </c>
      <c r="D121" s="568">
        <v>20</v>
      </c>
      <c r="E121" s="569">
        <f t="shared" si="0"/>
        <v>20</v>
      </c>
      <c r="F121" s="385" t="s">
        <v>2395</v>
      </c>
    </row>
    <row r="122" spans="1:6">
      <c r="A122" s="385" t="s">
        <v>2395</v>
      </c>
      <c r="B122" s="385" t="s">
        <v>422</v>
      </c>
      <c r="C122" s="385" t="s">
        <v>3589</v>
      </c>
      <c r="D122" s="568">
        <v>20</v>
      </c>
      <c r="E122" s="569">
        <f t="shared" si="0"/>
        <v>20</v>
      </c>
      <c r="F122" s="385" t="s">
        <v>2395</v>
      </c>
    </row>
    <row r="123" spans="1:6">
      <c r="A123" s="385" t="s">
        <v>2395</v>
      </c>
      <c r="B123" s="385" t="s">
        <v>422</v>
      </c>
      <c r="C123" s="385" t="s">
        <v>3590</v>
      </c>
      <c r="D123" s="568">
        <v>20</v>
      </c>
      <c r="E123" s="569">
        <f t="shared" si="0"/>
        <v>20</v>
      </c>
      <c r="F123" s="385" t="s">
        <v>2395</v>
      </c>
    </row>
    <row r="124" spans="1:6">
      <c r="A124" s="385" t="s">
        <v>2395</v>
      </c>
      <c r="B124" s="385" t="s">
        <v>422</v>
      </c>
      <c r="C124" s="385" t="s">
        <v>3591</v>
      </c>
      <c r="D124" s="568">
        <v>20</v>
      </c>
      <c r="E124" s="569">
        <f t="shared" si="0"/>
        <v>20</v>
      </c>
      <c r="F124" s="385" t="s">
        <v>2395</v>
      </c>
    </row>
    <row r="125" spans="1:6">
      <c r="A125" s="385" t="s">
        <v>2395</v>
      </c>
      <c r="B125" s="385" t="s">
        <v>422</v>
      </c>
      <c r="C125" s="385" t="s">
        <v>3592</v>
      </c>
      <c r="D125" s="568">
        <v>20</v>
      </c>
      <c r="E125" s="569">
        <f t="shared" si="0"/>
        <v>20</v>
      </c>
      <c r="F125" s="385" t="s">
        <v>2395</v>
      </c>
    </row>
    <row r="126" spans="1:6">
      <c r="A126" s="385" t="s">
        <v>2395</v>
      </c>
      <c r="B126" s="385" t="s">
        <v>422</v>
      </c>
      <c r="C126" s="385" t="s">
        <v>3593</v>
      </c>
      <c r="D126" s="568">
        <v>20</v>
      </c>
      <c r="E126" s="569">
        <f t="shared" si="0"/>
        <v>20</v>
      </c>
      <c r="F126" s="385" t="s">
        <v>2395</v>
      </c>
    </row>
    <row r="127" spans="1:6">
      <c r="A127" s="385" t="s">
        <v>2395</v>
      </c>
      <c r="B127" s="385" t="s">
        <v>422</v>
      </c>
      <c r="C127" s="385" t="s">
        <v>3594</v>
      </c>
      <c r="D127" s="568">
        <v>20</v>
      </c>
      <c r="E127" s="569">
        <f t="shared" si="0"/>
        <v>20</v>
      </c>
      <c r="F127" s="385" t="s">
        <v>2395</v>
      </c>
    </row>
    <row r="128" spans="1:6">
      <c r="A128" s="385" t="s">
        <v>2395</v>
      </c>
      <c r="B128" s="385" t="s">
        <v>422</v>
      </c>
      <c r="C128" s="385" t="s">
        <v>3595</v>
      </c>
      <c r="D128" s="568">
        <v>20</v>
      </c>
      <c r="E128" s="569">
        <f t="shared" si="0"/>
        <v>20</v>
      </c>
      <c r="F128" s="385" t="s">
        <v>2395</v>
      </c>
    </row>
    <row r="129" spans="1:6">
      <c r="A129" s="385" t="s">
        <v>2395</v>
      </c>
      <c r="B129" s="385" t="s">
        <v>422</v>
      </c>
      <c r="C129" s="385" t="s">
        <v>3596</v>
      </c>
      <c r="D129" s="568">
        <v>30</v>
      </c>
      <c r="E129" s="569">
        <f t="shared" si="0"/>
        <v>30</v>
      </c>
      <c r="F129" s="385" t="s">
        <v>2395</v>
      </c>
    </row>
    <row r="130" spans="1:6">
      <c r="A130" s="385" t="s">
        <v>2395</v>
      </c>
      <c r="B130" s="385" t="s">
        <v>422</v>
      </c>
      <c r="C130" s="385" t="s">
        <v>3597</v>
      </c>
      <c r="D130" s="568">
        <v>30</v>
      </c>
      <c r="E130" s="569">
        <f t="shared" si="0"/>
        <v>30</v>
      </c>
      <c r="F130" s="385" t="s">
        <v>2395</v>
      </c>
    </row>
    <row r="131" spans="1:6">
      <c r="A131" s="385" t="s">
        <v>2395</v>
      </c>
      <c r="B131" s="385" t="s">
        <v>422</v>
      </c>
      <c r="C131" s="385" t="s">
        <v>3598</v>
      </c>
      <c r="D131" s="568">
        <v>30</v>
      </c>
      <c r="E131" s="569">
        <f t="shared" si="0"/>
        <v>30</v>
      </c>
      <c r="F131" s="385" t="s">
        <v>2395</v>
      </c>
    </row>
    <row r="132" spans="1:6">
      <c r="A132" s="385" t="s">
        <v>2395</v>
      </c>
      <c r="B132" s="385" t="s">
        <v>422</v>
      </c>
      <c r="C132" s="385" t="s">
        <v>3599</v>
      </c>
      <c r="D132" s="568">
        <v>30</v>
      </c>
      <c r="E132" s="569">
        <f t="shared" si="0"/>
        <v>30</v>
      </c>
      <c r="F132" s="385" t="s">
        <v>2395</v>
      </c>
    </row>
    <row r="133" spans="1:6">
      <c r="A133" s="385" t="s">
        <v>2395</v>
      </c>
      <c r="B133" s="385" t="s">
        <v>422</v>
      </c>
      <c r="C133" s="385" t="s">
        <v>3600</v>
      </c>
      <c r="D133" s="568">
        <v>30</v>
      </c>
      <c r="E133" s="569">
        <f t="shared" si="0"/>
        <v>30</v>
      </c>
      <c r="F133" s="385" t="s">
        <v>2395</v>
      </c>
    </row>
    <row r="134" spans="1:6">
      <c r="A134" s="385" t="s">
        <v>2395</v>
      </c>
      <c r="B134" s="385" t="s">
        <v>422</v>
      </c>
      <c r="C134" s="385" t="s">
        <v>3601</v>
      </c>
      <c r="D134" s="568">
        <v>30</v>
      </c>
      <c r="E134" s="569">
        <f t="shared" si="0"/>
        <v>30</v>
      </c>
      <c r="F134" s="385" t="s">
        <v>2395</v>
      </c>
    </row>
    <row r="135" spans="1:6">
      <c r="A135" s="385" t="s">
        <v>2395</v>
      </c>
      <c r="B135" s="385" t="s">
        <v>422</v>
      </c>
      <c r="C135" s="385" t="s">
        <v>3602</v>
      </c>
      <c r="D135" s="568">
        <v>30</v>
      </c>
      <c r="E135" s="569">
        <f t="shared" si="0"/>
        <v>30</v>
      </c>
      <c r="F135" s="385" t="s">
        <v>2395</v>
      </c>
    </row>
    <row r="136" spans="1:6">
      <c r="A136" s="385" t="s">
        <v>2395</v>
      </c>
      <c r="B136" s="385" t="s">
        <v>422</v>
      </c>
      <c r="C136" s="385" t="s">
        <v>3603</v>
      </c>
      <c r="D136" s="568">
        <v>30</v>
      </c>
      <c r="E136" s="569">
        <f t="shared" si="0"/>
        <v>30</v>
      </c>
      <c r="F136" s="385" t="s">
        <v>2395</v>
      </c>
    </row>
    <row r="137" spans="1:6">
      <c r="A137" s="385" t="s">
        <v>2395</v>
      </c>
      <c r="B137" s="385" t="s">
        <v>422</v>
      </c>
      <c r="C137" s="385" t="s">
        <v>3604</v>
      </c>
      <c r="D137" s="568">
        <v>30</v>
      </c>
      <c r="E137" s="569">
        <f t="shared" si="0"/>
        <v>30</v>
      </c>
      <c r="F137" s="385" t="s">
        <v>2395</v>
      </c>
    </row>
    <row r="138" spans="1:6">
      <c r="A138" s="385" t="s">
        <v>2396</v>
      </c>
      <c r="B138" s="385" t="s">
        <v>422</v>
      </c>
      <c r="C138" s="385" t="s">
        <v>3605</v>
      </c>
      <c r="D138" s="568">
        <v>20</v>
      </c>
      <c r="E138" s="569">
        <v>20</v>
      </c>
      <c r="F138" s="385" t="s">
        <v>2396</v>
      </c>
    </row>
    <row r="139" spans="1:6">
      <c r="A139" s="385" t="s">
        <v>2396</v>
      </c>
      <c r="B139" s="385" t="s">
        <v>422</v>
      </c>
      <c r="C139" s="385" t="s">
        <v>3606</v>
      </c>
      <c r="D139" s="568">
        <v>20</v>
      </c>
      <c r="E139" s="569">
        <v>20</v>
      </c>
      <c r="F139" s="385" t="s">
        <v>2396</v>
      </c>
    </row>
    <row r="140" spans="1:6">
      <c r="A140" s="385" t="s">
        <v>2396</v>
      </c>
      <c r="B140" s="385" t="s">
        <v>422</v>
      </c>
      <c r="C140" s="385" t="s">
        <v>3607</v>
      </c>
      <c r="D140" s="568">
        <v>20</v>
      </c>
      <c r="E140" s="569">
        <v>20</v>
      </c>
      <c r="F140" s="385" t="s">
        <v>2396</v>
      </c>
    </row>
    <row r="141" spans="1:6">
      <c r="A141" s="385" t="s">
        <v>2396</v>
      </c>
      <c r="B141" s="385" t="s">
        <v>422</v>
      </c>
      <c r="C141" s="385" t="s">
        <v>3608</v>
      </c>
      <c r="D141" s="568">
        <v>20</v>
      </c>
      <c r="E141" s="569">
        <v>20</v>
      </c>
      <c r="F141" s="385" t="s">
        <v>2396</v>
      </c>
    </row>
    <row r="142" spans="1:6">
      <c r="A142" s="385" t="s">
        <v>2396</v>
      </c>
      <c r="B142" s="385" t="s">
        <v>422</v>
      </c>
      <c r="C142" s="385" t="s">
        <v>3609</v>
      </c>
      <c r="D142" s="568">
        <v>20</v>
      </c>
      <c r="E142" s="569">
        <v>20</v>
      </c>
      <c r="F142" s="385" t="s">
        <v>2396</v>
      </c>
    </row>
    <row r="143" spans="1:6">
      <c r="A143" s="385" t="s">
        <v>2396</v>
      </c>
      <c r="B143" s="385" t="s">
        <v>422</v>
      </c>
      <c r="C143" s="385" t="s">
        <v>3610</v>
      </c>
      <c r="D143" s="568">
        <v>20</v>
      </c>
      <c r="E143" s="569">
        <v>20</v>
      </c>
      <c r="F143" s="385" t="s">
        <v>2396</v>
      </c>
    </row>
    <row r="144" spans="1:6">
      <c r="A144" s="385" t="s">
        <v>2396</v>
      </c>
      <c r="B144" s="385" t="s">
        <v>422</v>
      </c>
      <c r="C144" s="385" t="s">
        <v>3611</v>
      </c>
      <c r="D144" s="568">
        <v>20</v>
      </c>
      <c r="E144" s="569">
        <v>20</v>
      </c>
      <c r="F144" s="385" t="s">
        <v>2396</v>
      </c>
    </row>
    <row r="145" spans="1:6">
      <c r="A145" s="385" t="s">
        <v>2396</v>
      </c>
      <c r="B145" s="385" t="s">
        <v>422</v>
      </c>
      <c r="C145" s="385" t="s">
        <v>3612</v>
      </c>
      <c r="D145" s="568">
        <v>20</v>
      </c>
      <c r="E145" s="569">
        <v>20</v>
      </c>
      <c r="F145" s="385" t="s">
        <v>2396</v>
      </c>
    </row>
    <row r="146" spans="1:6">
      <c r="A146" s="385" t="s">
        <v>2396</v>
      </c>
      <c r="B146" s="385" t="s">
        <v>422</v>
      </c>
      <c r="C146" s="385" t="s">
        <v>3613</v>
      </c>
      <c r="D146" s="568">
        <v>20</v>
      </c>
      <c r="E146" s="569">
        <v>20</v>
      </c>
      <c r="F146" s="385" t="s">
        <v>2396</v>
      </c>
    </row>
    <row r="147" spans="1:6">
      <c r="A147" s="385" t="s">
        <v>2396</v>
      </c>
      <c r="B147" s="385" t="s">
        <v>422</v>
      </c>
      <c r="C147" s="385" t="s">
        <v>3614</v>
      </c>
      <c r="D147" s="568">
        <v>20</v>
      </c>
      <c r="E147" s="569">
        <v>20</v>
      </c>
      <c r="F147" s="385" t="s">
        <v>2396</v>
      </c>
    </row>
    <row r="148" spans="1:6">
      <c r="A148" s="385" t="s">
        <v>2396</v>
      </c>
      <c r="B148" s="385" t="s">
        <v>422</v>
      </c>
      <c r="C148" s="385" t="s">
        <v>3615</v>
      </c>
      <c r="D148" s="568">
        <v>20</v>
      </c>
      <c r="E148" s="569">
        <v>20</v>
      </c>
      <c r="F148" s="385" t="s">
        <v>2396</v>
      </c>
    </row>
    <row r="149" spans="1:6">
      <c r="A149" s="385" t="s">
        <v>2396</v>
      </c>
      <c r="B149" s="385" t="s">
        <v>422</v>
      </c>
      <c r="C149" s="385" t="s">
        <v>3616</v>
      </c>
      <c r="D149" s="568">
        <v>20</v>
      </c>
      <c r="E149" s="569">
        <v>20</v>
      </c>
      <c r="F149" s="385" t="s">
        <v>2396</v>
      </c>
    </row>
    <row r="150" spans="1:6">
      <c r="A150" s="385" t="s">
        <v>2396</v>
      </c>
      <c r="B150" s="385" t="s">
        <v>422</v>
      </c>
      <c r="C150" s="385" t="s">
        <v>3617</v>
      </c>
      <c r="D150" s="568">
        <v>20</v>
      </c>
      <c r="E150" s="569">
        <v>20</v>
      </c>
      <c r="F150" s="385" t="s">
        <v>2396</v>
      </c>
    </row>
    <row r="151" spans="1:6">
      <c r="A151" s="385" t="s">
        <v>2398</v>
      </c>
      <c r="B151" s="385" t="s">
        <v>422</v>
      </c>
      <c r="C151" s="385" t="s">
        <v>3618</v>
      </c>
      <c r="D151" s="568">
        <v>20</v>
      </c>
      <c r="E151" s="569">
        <v>20</v>
      </c>
      <c r="F151" s="385" t="s">
        <v>2398</v>
      </c>
    </row>
    <row r="152" spans="1:6">
      <c r="A152" s="385" t="s">
        <v>2398</v>
      </c>
      <c r="B152" s="385" t="s">
        <v>422</v>
      </c>
      <c r="C152" s="385" t="s">
        <v>3619</v>
      </c>
      <c r="D152" s="568">
        <v>20</v>
      </c>
      <c r="E152" s="569">
        <v>20</v>
      </c>
      <c r="F152" s="385" t="s">
        <v>2398</v>
      </c>
    </row>
    <row r="153" spans="1:6">
      <c r="A153" s="385" t="s">
        <v>2398</v>
      </c>
      <c r="B153" s="385" t="s">
        <v>422</v>
      </c>
      <c r="C153" s="385" t="s">
        <v>3620</v>
      </c>
      <c r="D153" s="568">
        <v>20</v>
      </c>
      <c r="E153" s="569">
        <v>20</v>
      </c>
      <c r="F153" s="385" t="s">
        <v>2398</v>
      </c>
    </row>
    <row r="154" spans="1:6">
      <c r="A154" s="385" t="s">
        <v>2398</v>
      </c>
      <c r="B154" s="385" t="s">
        <v>422</v>
      </c>
      <c r="C154" s="385" t="s">
        <v>3621</v>
      </c>
      <c r="D154" s="568">
        <v>20</v>
      </c>
      <c r="E154" s="569">
        <v>20</v>
      </c>
      <c r="F154" s="385" t="s">
        <v>2398</v>
      </c>
    </row>
    <row r="155" spans="1:6">
      <c r="A155" s="385" t="s">
        <v>2398</v>
      </c>
      <c r="B155" s="385" t="s">
        <v>422</v>
      </c>
      <c r="C155" s="385" t="s">
        <v>3622</v>
      </c>
      <c r="D155" s="568">
        <v>20</v>
      </c>
      <c r="E155" s="569">
        <v>20</v>
      </c>
      <c r="F155" s="385" t="s">
        <v>2398</v>
      </c>
    </row>
    <row r="156" spans="1:6">
      <c r="A156" s="385" t="s">
        <v>2398</v>
      </c>
      <c r="B156" s="385" t="s">
        <v>422</v>
      </c>
      <c r="C156" s="385" t="s">
        <v>3623</v>
      </c>
      <c r="D156" s="568">
        <v>20</v>
      </c>
      <c r="E156" s="569">
        <v>20</v>
      </c>
      <c r="F156" s="385" t="s">
        <v>2398</v>
      </c>
    </row>
    <row r="157" spans="1:6">
      <c r="A157" s="385" t="s">
        <v>2398</v>
      </c>
      <c r="B157" s="385" t="s">
        <v>422</v>
      </c>
      <c r="C157" s="385" t="s">
        <v>3624</v>
      </c>
      <c r="D157" s="568">
        <v>20</v>
      </c>
      <c r="E157" s="569">
        <v>20</v>
      </c>
      <c r="F157" s="385" t="s">
        <v>2398</v>
      </c>
    </row>
    <row r="158" spans="1:6">
      <c r="A158" s="385" t="s">
        <v>3447</v>
      </c>
      <c r="B158" s="385" t="s">
        <v>422</v>
      </c>
      <c r="C158" s="579" t="s">
        <v>3625</v>
      </c>
      <c r="D158" s="568">
        <v>20</v>
      </c>
      <c r="E158" s="569">
        <v>20</v>
      </c>
      <c r="F158" s="385" t="s">
        <v>2399</v>
      </c>
    </row>
    <row r="159" spans="1:6">
      <c r="A159" s="385" t="s">
        <v>3447</v>
      </c>
      <c r="B159" s="385" t="s">
        <v>422</v>
      </c>
      <c r="C159" s="579" t="s">
        <v>3626</v>
      </c>
      <c r="D159" s="568">
        <v>20</v>
      </c>
      <c r="E159" s="569">
        <v>20</v>
      </c>
      <c r="F159" s="385" t="s">
        <v>2399</v>
      </c>
    </row>
    <row r="160" spans="1:6">
      <c r="A160" s="385" t="s">
        <v>3447</v>
      </c>
      <c r="B160" s="385" t="s">
        <v>422</v>
      </c>
      <c r="C160" s="579" t="s">
        <v>3627</v>
      </c>
      <c r="D160" s="568">
        <v>20</v>
      </c>
      <c r="E160" s="569">
        <v>20</v>
      </c>
      <c r="F160" s="385" t="s">
        <v>2399</v>
      </c>
    </row>
    <row r="161" spans="1:6">
      <c r="A161" s="385" t="s">
        <v>3447</v>
      </c>
      <c r="B161" s="385" t="s">
        <v>422</v>
      </c>
      <c r="C161" s="579" t="s">
        <v>3628</v>
      </c>
      <c r="D161" s="568">
        <v>20</v>
      </c>
      <c r="E161" s="569">
        <v>20</v>
      </c>
      <c r="F161" s="385" t="s">
        <v>2399</v>
      </c>
    </row>
    <row r="162" spans="1:6">
      <c r="A162" s="385" t="s">
        <v>3447</v>
      </c>
      <c r="B162" s="385" t="s">
        <v>422</v>
      </c>
      <c r="C162" s="579" t="s">
        <v>3629</v>
      </c>
      <c r="D162" s="568">
        <v>20</v>
      </c>
      <c r="E162" s="569">
        <v>20</v>
      </c>
      <c r="F162" s="385" t="s">
        <v>2399</v>
      </c>
    </row>
    <row r="163" spans="1:6">
      <c r="A163" s="385" t="s">
        <v>3447</v>
      </c>
      <c r="B163" s="385" t="s">
        <v>422</v>
      </c>
      <c r="C163" s="579" t="s">
        <v>3630</v>
      </c>
      <c r="D163" s="568">
        <v>20</v>
      </c>
      <c r="E163" s="569">
        <v>20</v>
      </c>
      <c r="F163" s="385" t="s">
        <v>2399</v>
      </c>
    </row>
    <row r="164" spans="1:6">
      <c r="A164" s="385" t="s">
        <v>3447</v>
      </c>
      <c r="B164" s="385" t="s">
        <v>422</v>
      </c>
      <c r="C164" s="579" t="s">
        <v>3631</v>
      </c>
      <c r="D164" s="568">
        <v>20</v>
      </c>
      <c r="E164" s="569">
        <v>20</v>
      </c>
      <c r="F164" s="385" t="s">
        <v>2399</v>
      </c>
    </row>
    <row r="165" spans="1:6">
      <c r="A165" s="385" t="s">
        <v>3447</v>
      </c>
      <c r="B165" s="385" t="s">
        <v>422</v>
      </c>
      <c r="C165" s="580" t="s">
        <v>3632</v>
      </c>
      <c r="D165" s="568">
        <v>20</v>
      </c>
      <c r="E165" s="569">
        <v>20</v>
      </c>
      <c r="F165" s="385" t="s">
        <v>2399</v>
      </c>
    </row>
    <row r="166" spans="1:6">
      <c r="A166" s="385" t="s">
        <v>3447</v>
      </c>
      <c r="B166" s="385" t="s">
        <v>422</v>
      </c>
      <c r="C166" s="385" t="s">
        <v>3633</v>
      </c>
      <c r="D166" s="568">
        <v>30</v>
      </c>
      <c r="E166" s="569">
        <v>30</v>
      </c>
      <c r="F166" s="385" t="s">
        <v>2399</v>
      </c>
    </row>
    <row r="167" spans="1:6">
      <c r="A167" s="385" t="s">
        <v>3447</v>
      </c>
      <c r="B167" s="385" t="s">
        <v>422</v>
      </c>
      <c r="C167" s="385" t="s">
        <v>3634</v>
      </c>
      <c r="D167" s="568">
        <v>30</v>
      </c>
      <c r="E167" s="569">
        <v>30</v>
      </c>
      <c r="F167" s="385" t="s">
        <v>2399</v>
      </c>
    </row>
    <row r="168" spans="1:6">
      <c r="A168" s="385" t="s">
        <v>3447</v>
      </c>
      <c r="B168" s="385" t="s">
        <v>422</v>
      </c>
      <c r="C168" s="385" t="s">
        <v>3635</v>
      </c>
      <c r="D168" s="568">
        <v>30</v>
      </c>
      <c r="E168" s="569">
        <v>30</v>
      </c>
      <c r="F168" s="385" t="s">
        <v>2399</v>
      </c>
    </row>
    <row r="169" spans="1:6">
      <c r="A169" s="385" t="s">
        <v>3447</v>
      </c>
      <c r="B169" s="385" t="s">
        <v>422</v>
      </c>
      <c r="C169" s="385" t="s">
        <v>3636</v>
      </c>
      <c r="D169" s="568">
        <v>30</v>
      </c>
      <c r="E169" s="569">
        <v>30</v>
      </c>
      <c r="F169" s="385" t="s">
        <v>2399</v>
      </c>
    </row>
    <row r="170" spans="1:6">
      <c r="A170" s="385" t="s">
        <v>3447</v>
      </c>
      <c r="B170" s="385" t="s">
        <v>422</v>
      </c>
      <c r="C170" s="385" t="s">
        <v>3637</v>
      </c>
      <c r="D170" s="568">
        <v>30</v>
      </c>
      <c r="E170" s="569">
        <v>30</v>
      </c>
      <c r="F170" s="385" t="s">
        <v>2399</v>
      </c>
    </row>
    <row r="171" spans="1:6">
      <c r="A171" s="385" t="s">
        <v>3447</v>
      </c>
      <c r="B171" s="385" t="s">
        <v>422</v>
      </c>
      <c r="C171" s="385" t="s">
        <v>3638</v>
      </c>
      <c r="D171" s="568">
        <v>30</v>
      </c>
      <c r="E171" s="569">
        <v>30</v>
      </c>
      <c r="F171" s="385" t="s">
        <v>2399</v>
      </c>
    </row>
    <row r="172" spans="1:6" ht="51">
      <c r="A172" s="282" t="s">
        <v>2400</v>
      </c>
      <c r="B172" s="282" t="s">
        <v>422</v>
      </c>
      <c r="C172" s="282" t="s">
        <v>3639</v>
      </c>
      <c r="D172" s="286">
        <v>20</v>
      </c>
      <c r="E172" s="388">
        <v>20</v>
      </c>
      <c r="F172" s="289" t="s">
        <v>2400</v>
      </c>
    </row>
    <row r="173" spans="1:6" ht="25.5">
      <c r="A173" s="282" t="s">
        <v>2400</v>
      </c>
      <c r="B173" s="282" t="s">
        <v>422</v>
      </c>
      <c r="C173" s="282" t="s">
        <v>3640</v>
      </c>
      <c r="D173" s="286">
        <v>20</v>
      </c>
      <c r="E173" s="388">
        <v>20</v>
      </c>
      <c r="F173" s="289" t="s">
        <v>2400</v>
      </c>
    </row>
    <row r="174" spans="1:6" ht="38.25">
      <c r="A174" s="282" t="s">
        <v>2400</v>
      </c>
      <c r="B174" s="282" t="s">
        <v>422</v>
      </c>
      <c r="C174" s="282" t="s">
        <v>3641</v>
      </c>
      <c r="D174" s="286">
        <v>20</v>
      </c>
      <c r="E174" s="388">
        <v>20</v>
      </c>
      <c r="F174" s="289" t="s">
        <v>2400</v>
      </c>
    </row>
    <row r="175" spans="1:6" ht="25.5">
      <c r="A175" s="282" t="s">
        <v>2400</v>
      </c>
      <c r="B175" s="282" t="s">
        <v>422</v>
      </c>
      <c r="C175" s="282" t="s">
        <v>3642</v>
      </c>
      <c r="D175" s="286">
        <v>20</v>
      </c>
      <c r="E175" s="388">
        <v>20</v>
      </c>
      <c r="F175" s="289" t="s">
        <v>2400</v>
      </c>
    </row>
    <row r="176" spans="1:6" ht="25.5">
      <c r="A176" s="282" t="s">
        <v>2401</v>
      </c>
      <c r="B176" s="282" t="s">
        <v>422</v>
      </c>
      <c r="C176" s="282" t="s">
        <v>3643</v>
      </c>
      <c r="D176" s="286">
        <v>20</v>
      </c>
      <c r="E176" s="286">
        <v>20</v>
      </c>
      <c r="F176" s="289" t="s">
        <v>2401</v>
      </c>
    </row>
    <row r="177" spans="1:6">
      <c r="A177" s="583" t="s">
        <v>2402</v>
      </c>
      <c r="B177" s="583" t="s">
        <v>422</v>
      </c>
      <c r="C177" s="583" t="s">
        <v>3644</v>
      </c>
      <c r="D177" s="583">
        <v>30</v>
      </c>
      <c r="E177" s="583">
        <v>30</v>
      </c>
      <c r="F177" s="289" t="s">
        <v>2402</v>
      </c>
    </row>
    <row r="178" spans="1:6">
      <c r="A178" s="583" t="s">
        <v>2402</v>
      </c>
      <c r="B178" s="583" t="s">
        <v>422</v>
      </c>
      <c r="C178" s="583" t="s">
        <v>3645</v>
      </c>
      <c r="D178" s="583">
        <v>30</v>
      </c>
      <c r="E178" s="583">
        <v>30</v>
      </c>
      <c r="F178" s="289" t="s">
        <v>2402</v>
      </c>
    </row>
    <row r="179" spans="1:6">
      <c r="A179" s="583" t="s">
        <v>2402</v>
      </c>
      <c r="B179" s="583" t="s">
        <v>422</v>
      </c>
      <c r="C179" s="583" t="s">
        <v>3646</v>
      </c>
      <c r="D179" s="583">
        <v>30</v>
      </c>
      <c r="E179" s="583">
        <v>30</v>
      </c>
      <c r="F179" s="289" t="s">
        <v>2402</v>
      </c>
    </row>
    <row r="180" spans="1:6">
      <c r="A180" s="583" t="s">
        <v>2402</v>
      </c>
      <c r="B180" s="583" t="s">
        <v>422</v>
      </c>
      <c r="C180" s="583" t="s">
        <v>3647</v>
      </c>
      <c r="D180" s="583">
        <v>30</v>
      </c>
      <c r="E180" s="583">
        <v>30</v>
      </c>
      <c r="F180" s="289" t="s">
        <v>2402</v>
      </c>
    </row>
    <row r="181" spans="1:6">
      <c r="A181" s="583" t="s">
        <v>2402</v>
      </c>
      <c r="B181" s="583" t="s">
        <v>422</v>
      </c>
      <c r="C181" s="583" t="s">
        <v>3648</v>
      </c>
      <c r="D181" s="583">
        <v>30</v>
      </c>
      <c r="E181" s="583">
        <v>30</v>
      </c>
      <c r="F181" s="289" t="s">
        <v>2402</v>
      </c>
    </row>
    <row r="182" spans="1:6">
      <c r="A182" s="583" t="s">
        <v>2402</v>
      </c>
      <c r="B182" s="583" t="s">
        <v>422</v>
      </c>
      <c r="C182" s="583" t="s">
        <v>3649</v>
      </c>
      <c r="D182" s="583">
        <v>30</v>
      </c>
      <c r="E182" s="583">
        <v>30</v>
      </c>
      <c r="F182" s="289" t="s">
        <v>2402</v>
      </c>
    </row>
    <row r="183" spans="1:6">
      <c r="A183" s="583" t="s">
        <v>2402</v>
      </c>
      <c r="B183" s="583" t="s">
        <v>422</v>
      </c>
      <c r="C183" s="583" t="s">
        <v>3650</v>
      </c>
      <c r="D183" s="583">
        <v>30</v>
      </c>
      <c r="E183" s="583">
        <v>30</v>
      </c>
      <c r="F183" s="289" t="s">
        <v>2402</v>
      </c>
    </row>
    <row r="184" spans="1:6">
      <c r="A184" s="583" t="s">
        <v>2402</v>
      </c>
      <c r="B184" s="583" t="s">
        <v>422</v>
      </c>
      <c r="C184" s="583" t="s">
        <v>3651</v>
      </c>
      <c r="D184" s="583">
        <v>30</v>
      </c>
      <c r="E184" s="583">
        <v>30</v>
      </c>
      <c r="F184" s="289" t="s">
        <v>2402</v>
      </c>
    </row>
    <row r="185" spans="1:6">
      <c r="A185" s="583" t="s">
        <v>2402</v>
      </c>
      <c r="B185" s="583" t="s">
        <v>422</v>
      </c>
      <c r="C185" s="583" t="s">
        <v>3652</v>
      </c>
      <c r="D185" s="583">
        <v>20</v>
      </c>
      <c r="E185" s="583">
        <v>20</v>
      </c>
      <c r="F185" s="289" t="s">
        <v>2402</v>
      </c>
    </row>
    <row r="186" spans="1:6" ht="25.5">
      <c r="A186" s="292" t="s">
        <v>6412</v>
      </c>
      <c r="B186" s="292" t="s">
        <v>782</v>
      </c>
      <c r="C186" s="292" t="s">
        <v>7315</v>
      </c>
      <c r="D186" s="293">
        <v>30</v>
      </c>
      <c r="E186" s="555">
        <v>30</v>
      </c>
      <c r="F186" s="626" t="s">
        <v>3737</v>
      </c>
    </row>
    <row r="187" spans="1:6" ht="38.25">
      <c r="A187" s="292" t="s">
        <v>6412</v>
      </c>
      <c r="B187" s="292" t="s">
        <v>782</v>
      </c>
      <c r="C187" s="292" t="s">
        <v>7316</v>
      </c>
      <c r="D187" s="293">
        <v>20</v>
      </c>
      <c r="E187" s="555">
        <v>20</v>
      </c>
      <c r="F187" s="626" t="s">
        <v>3737</v>
      </c>
    </row>
    <row r="188" spans="1:6" ht="38.25">
      <c r="A188" s="292" t="s">
        <v>6412</v>
      </c>
      <c r="B188" s="292" t="s">
        <v>782</v>
      </c>
      <c r="C188" s="292" t="s">
        <v>7317</v>
      </c>
      <c r="D188" s="293">
        <v>20</v>
      </c>
      <c r="E188" s="555">
        <v>20</v>
      </c>
      <c r="F188" s="626" t="s">
        <v>3737</v>
      </c>
    </row>
    <row r="189" spans="1:6" ht="25.5">
      <c r="A189" s="292" t="s">
        <v>6412</v>
      </c>
      <c r="B189" s="292" t="s">
        <v>782</v>
      </c>
      <c r="C189" s="291" t="s">
        <v>7318</v>
      </c>
      <c r="D189" s="293">
        <v>20</v>
      </c>
      <c r="E189" s="555">
        <v>20</v>
      </c>
      <c r="F189" s="626" t="s">
        <v>3737</v>
      </c>
    </row>
    <row r="190" spans="1:6" ht="38.25">
      <c r="A190" s="292" t="s">
        <v>6412</v>
      </c>
      <c r="B190" s="292" t="s">
        <v>782</v>
      </c>
      <c r="C190" s="555" t="s">
        <v>7319</v>
      </c>
      <c r="D190" s="293">
        <v>20</v>
      </c>
      <c r="E190" s="555">
        <v>20</v>
      </c>
      <c r="F190" s="626" t="s">
        <v>3737</v>
      </c>
    </row>
    <row r="191" spans="1:6" ht="38.25">
      <c r="A191" s="190" t="s">
        <v>6417</v>
      </c>
      <c r="B191" s="190" t="s">
        <v>3748</v>
      </c>
      <c r="C191" s="190" t="s">
        <v>7320</v>
      </c>
      <c r="D191" s="263">
        <v>20</v>
      </c>
      <c r="E191" s="437">
        <v>20</v>
      </c>
      <c r="F191" s="626" t="s">
        <v>3755</v>
      </c>
    </row>
    <row r="192" spans="1:6" ht="38.25">
      <c r="A192" s="190" t="s">
        <v>6417</v>
      </c>
      <c r="B192" s="190" t="s">
        <v>3748</v>
      </c>
      <c r="C192" s="190" t="s">
        <v>7321</v>
      </c>
      <c r="D192" s="263">
        <v>20</v>
      </c>
      <c r="E192" s="437">
        <v>20</v>
      </c>
      <c r="F192" s="626" t="s">
        <v>3755</v>
      </c>
    </row>
    <row r="193" spans="1:25" ht="38.25">
      <c r="A193" s="190" t="s">
        <v>6417</v>
      </c>
      <c r="B193" s="190" t="s">
        <v>3748</v>
      </c>
      <c r="C193" s="190" t="s">
        <v>7322</v>
      </c>
      <c r="D193" s="263">
        <v>20</v>
      </c>
      <c r="E193" s="437">
        <v>20</v>
      </c>
      <c r="F193" s="626" t="s">
        <v>3755</v>
      </c>
    </row>
    <row r="194" spans="1:25" ht="38.25">
      <c r="A194" s="190" t="s">
        <v>6417</v>
      </c>
      <c r="B194" s="190" t="s">
        <v>3748</v>
      </c>
      <c r="C194" s="190" t="s">
        <v>7323</v>
      </c>
      <c r="D194" s="263">
        <v>20</v>
      </c>
      <c r="E194" s="437">
        <v>20</v>
      </c>
      <c r="F194" s="626" t="s">
        <v>3755</v>
      </c>
    </row>
    <row r="195" spans="1:25" ht="38.25">
      <c r="A195" s="190" t="s">
        <v>6417</v>
      </c>
      <c r="B195" s="190" t="s">
        <v>3748</v>
      </c>
      <c r="C195" s="190" t="s">
        <v>7324</v>
      </c>
      <c r="D195" s="263">
        <v>20</v>
      </c>
      <c r="E195" s="437">
        <v>20</v>
      </c>
      <c r="F195" s="626" t="s">
        <v>3755</v>
      </c>
      <c r="G195" s="3"/>
      <c r="H195" s="3"/>
    </row>
    <row r="196" spans="1:25" ht="38.25">
      <c r="A196" s="190" t="s">
        <v>6417</v>
      </c>
      <c r="B196" s="190" t="s">
        <v>3748</v>
      </c>
      <c r="C196" s="190" t="s">
        <v>7325</v>
      </c>
      <c r="D196" s="263">
        <v>20</v>
      </c>
      <c r="E196" s="437">
        <v>20</v>
      </c>
      <c r="F196" s="626" t="s">
        <v>3755</v>
      </c>
      <c r="G196" s="114"/>
      <c r="H196" s="114"/>
      <c r="I196" s="1"/>
      <c r="J196" s="1"/>
      <c r="K196" s="1"/>
      <c r="L196" s="1"/>
      <c r="M196" s="1"/>
      <c r="N196" s="1"/>
      <c r="O196" s="1"/>
      <c r="P196" s="1"/>
      <c r="Q196" s="1"/>
      <c r="R196" s="1"/>
      <c r="S196" s="1"/>
      <c r="T196" s="1"/>
      <c r="U196" s="1"/>
      <c r="V196" s="1"/>
      <c r="W196" s="1"/>
      <c r="X196" s="1"/>
      <c r="Y196" s="1"/>
    </row>
    <row r="197" spans="1:25" ht="25.5">
      <c r="A197" s="190" t="s">
        <v>6417</v>
      </c>
      <c r="B197" s="190" t="s">
        <v>3748</v>
      </c>
      <c r="C197" s="190" t="s">
        <v>7326</v>
      </c>
      <c r="D197" s="263">
        <v>30</v>
      </c>
      <c r="E197" s="437">
        <v>30</v>
      </c>
      <c r="F197" s="626" t="s">
        <v>3755</v>
      </c>
      <c r="G197" s="3"/>
      <c r="H197" s="3"/>
    </row>
    <row r="198" spans="1:25" ht="25.5">
      <c r="A198" s="190" t="s">
        <v>6417</v>
      </c>
      <c r="B198" s="190" t="s">
        <v>3748</v>
      </c>
      <c r="C198" s="190" t="s">
        <v>7327</v>
      </c>
      <c r="D198" s="263">
        <v>30</v>
      </c>
      <c r="E198" s="437">
        <v>30</v>
      </c>
      <c r="F198" s="626" t="s">
        <v>3755</v>
      </c>
      <c r="G198" s="3"/>
      <c r="H198" s="3"/>
    </row>
    <row r="199" spans="1:25" ht="38.25">
      <c r="A199" s="190" t="s">
        <v>6417</v>
      </c>
      <c r="B199" s="190" t="s">
        <v>3748</v>
      </c>
      <c r="C199" s="190" t="s">
        <v>7328</v>
      </c>
      <c r="D199" s="263">
        <v>20</v>
      </c>
      <c r="E199" s="437">
        <v>20</v>
      </c>
      <c r="F199" s="626" t="s">
        <v>3755</v>
      </c>
      <c r="G199" s="3"/>
      <c r="H199" s="3"/>
    </row>
    <row r="200" spans="1:25" ht="25.5">
      <c r="A200" s="292" t="s">
        <v>3813</v>
      </c>
      <c r="B200" s="292" t="s">
        <v>782</v>
      </c>
      <c r="C200" s="292" t="s">
        <v>7329</v>
      </c>
      <c r="D200" s="293">
        <v>20</v>
      </c>
      <c r="E200" s="555">
        <v>20</v>
      </c>
      <c r="F200" s="626" t="s">
        <v>3813</v>
      </c>
      <c r="G200" s="3"/>
      <c r="H200" s="3"/>
    </row>
    <row r="201" spans="1:25" ht="38.25">
      <c r="A201" s="292" t="s">
        <v>3813</v>
      </c>
      <c r="B201" s="292" t="s">
        <v>782</v>
      </c>
      <c r="C201" s="292" t="s">
        <v>7330</v>
      </c>
      <c r="D201" s="293">
        <v>20</v>
      </c>
      <c r="E201" s="555">
        <v>20</v>
      </c>
      <c r="F201" s="626" t="s">
        <v>3813</v>
      </c>
      <c r="G201" s="3"/>
      <c r="H201" s="3"/>
    </row>
    <row r="202" spans="1:25" ht="25.5">
      <c r="A202" s="292" t="s">
        <v>3813</v>
      </c>
      <c r="B202" s="292" t="s">
        <v>782</v>
      </c>
      <c r="C202" s="292" t="s">
        <v>7331</v>
      </c>
      <c r="D202" s="293">
        <v>20</v>
      </c>
      <c r="E202" s="555">
        <v>20</v>
      </c>
      <c r="F202" s="626" t="s">
        <v>3813</v>
      </c>
      <c r="G202" s="3"/>
      <c r="H202" s="3"/>
    </row>
    <row r="203" spans="1:25" ht="25.5">
      <c r="A203" s="292" t="s">
        <v>3813</v>
      </c>
      <c r="B203" s="292" t="s">
        <v>782</v>
      </c>
      <c r="C203" s="292" t="s">
        <v>7332</v>
      </c>
      <c r="D203" s="293">
        <v>20</v>
      </c>
      <c r="E203" s="555">
        <v>20</v>
      </c>
      <c r="F203" s="626" t="s">
        <v>3813</v>
      </c>
      <c r="G203" s="3"/>
      <c r="H203" s="3"/>
    </row>
    <row r="204" spans="1:25" ht="25.5">
      <c r="A204" s="292" t="s">
        <v>3813</v>
      </c>
      <c r="B204" s="292" t="s">
        <v>782</v>
      </c>
      <c r="C204" s="292" t="s">
        <v>7333</v>
      </c>
      <c r="D204" s="293">
        <v>30</v>
      </c>
      <c r="E204" s="555">
        <v>30</v>
      </c>
      <c r="F204" s="626" t="s">
        <v>3813</v>
      </c>
      <c r="G204" s="3"/>
      <c r="H204" s="3"/>
    </row>
    <row r="205" spans="1:25" ht="25.5">
      <c r="A205" s="292" t="s">
        <v>3813</v>
      </c>
      <c r="B205" s="292" t="s">
        <v>782</v>
      </c>
      <c r="C205" s="292" t="s">
        <v>7334</v>
      </c>
      <c r="D205" s="293">
        <v>30</v>
      </c>
      <c r="E205" s="555">
        <v>30</v>
      </c>
      <c r="F205" s="626" t="s">
        <v>3813</v>
      </c>
      <c r="G205" s="3"/>
      <c r="H205" s="3"/>
    </row>
    <row r="206" spans="1:25" ht="38.25">
      <c r="A206" s="292" t="s">
        <v>3813</v>
      </c>
      <c r="B206" s="292" t="s">
        <v>782</v>
      </c>
      <c r="C206" s="292" t="s">
        <v>7335</v>
      </c>
      <c r="D206" s="293">
        <v>30</v>
      </c>
      <c r="E206" s="555">
        <v>30</v>
      </c>
      <c r="F206" s="626" t="s">
        <v>3813</v>
      </c>
      <c r="G206" s="3"/>
      <c r="H206" s="3"/>
    </row>
    <row r="207" spans="1:25" ht="25.5">
      <c r="A207" s="292" t="s">
        <v>3813</v>
      </c>
      <c r="B207" s="292" t="s">
        <v>782</v>
      </c>
      <c r="C207" s="292" t="s">
        <v>7336</v>
      </c>
      <c r="D207" s="293">
        <v>30</v>
      </c>
      <c r="E207" s="555">
        <v>30</v>
      </c>
      <c r="F207" s="626" t="s">
        <v>3813</v>
      </c>
      <c r="G207" s="3"/>
      <c r="H207" s="3"/>
    </row>
    <row r="208" spans="1:25" ht="51">
      <c r="A208" s="292" t="s">
        <v>3813</v>
      </c>
      <c r="B208" s="292" t="s">
        <v>782</v>
      </c>
      <c r="C208" s="292" t="s">
        <v>7337</v>
      </c>
      <c r="D208" s="293">
        <v>30</v>
      </c>
      <c r="E208" s="555">
        <v>30</v>
      </c>
      <c r="F208" s="626" t="s">
        <v>3813</v>
      </c>
      <c r="G208" s="3"/>
      <c r="H208" s="3"/>
    </row>
    <row r="209" spans="1:8" ht="38.25">
      <c r="A209" s="292" t="s">
        <v>3813</v>
      </c>
      <c r="B209" s="292" t="s">
        <v>782</v>
      </c>
      <c r="C209" s="292" t="s">
        <v>7338</v>
      </c>
      <c r="D209" s="293">
        <v>30</v>
      </c>
      <c r="E209" s="555">
        <v>30</v>
      </c>
      <c r="F209" s="626" t="s">
        <v>3813</v>
      </c>
      <c r="G209" s="3"/>
      <c r="H209" s="3"/>
    </row>
    <row r="210" spans="1:8" ht="25.5">
      <c r="A210" s="292" t="s">
        <v>3813</v>
      </c>
      <c r="B210" s="292" t="s">
        <v>782</v>
      </c>
      <c r="C210" s="292" t="s">
        <v>7339</v>
      </c>
      <c r="D210" s="293">
        <v>30</v>
      </c>
      <c r="E210" s="555">
        <v>30</v>
      </c>
      <c r="F210" s="626" t="s">
        <v>3813</v>
      </c>
      <c r="G210" s="3"/>
      <c r="H210" s="3"/>
    </row>
    <row r="211" spans="1:8" ht="25.5">
      <c r="A211" s="292" t="s">
        <v>3813</v>
      </c>
      <c r="B211" s="292" t="s">
        <v>782</v>
      </c>
      <c r="C211" s="292" t="s">
        <v>7340</v>
      </c>
      <c r="D211" s="293">
        <v>30</v>
      </c>
      <c r="E211" s="555">
        <v>30</v>
      </c>
      <c r="F211" s="626" t="s">
        <v>3813</v>
      </c>
      <c r="G211" s="3"/>
      <c r="H211" s="3"/>
    </row>
    <row r="212" spans="1:8" ht="25.5">
      <c r="A212" s="292" t="s">
        <v>3813</v>
      </c>
      <c r="B212" s="292" t="s">
        <v>782</v>
      </c>
      <c r="C212" s="292" t="s">
        <v>7341</v>
      </c>
      <c r="D212" s="293">
        <v>30</v>
      </c>
      <c r="E212" s="555">
        <v>30</v>
      </c>
      <c r="F212" s="626" t="s">
        <v>3813</v>
      </c>
      <c r="G212" s="3"/>
      <c r="H212" s="3"/>
    </row>
    <row r="213" spans="1:8" ht="25.5">
      <c r="A213" s="292" t="s">
        <v>3813</v>
      </c>
      <c r="B213" s="292" t="s">
        <v>782</v>
      </c>
      <c r="C213" s="292" t="s">
        <v>7342</v>
      </c>
      <c r="D213" s="293">
        <v>30</v>
      </c>
      <c r="E213" s="555">
        <v>30</v>
      </c>
      <c r="F213" s="626" t="s">
        <v>3813</v>
      </c>
      <c r="G213" s="3"/>
      <c r="H213" s="3"/>
    </row>
    <row r="214" spans="1:8" ht="63.75">
      <c r="A214" s="292" t="s">
        <v>3815</v>
      </c>
      <c r="B214" s="292" t="s">
        <v>782</v>
      </c>
      <c r="C214" s="292" t="s">
        <v>7343</v>
      </c>
      <c r="D214" s="424">
        <v>20</v>
      </c>
      <c r="E214" s="555">
        <v>20</v>
      </c>
      <c r="F214" s="626" t="s">
        <v>3815</v>
      </c>
      <c r="G214" s="3"/>
      <c r="H214" s="3"/>
    </row>
    <row r="215" spans="1:8" ht="76.5">
      <c r="A215" s="292" t="s">
        <v>3815</v>
      </c>
      <c r="B215" s="292" t="s">
        <v>782</v>
      </c>
      <c r="C215" s="292" t="s">
        <v>7344</v>
      </c>
      <c r="D215" s="424">
        <v>20</v>
      </c>
      <c r="E215" s="555">
        <v>20</v>
      </c>
      <c r="F215" s="626" t="s">
        <v>3815</v>
      </c>
      <c r="G215" s="3"/>
      <c r="H215" s="3"/>
    </row>
    <row r="216" spans="1:8" ht="63.75">
      <c r="A216" s="292" t="s">
        <v>3815</v>
      </c>
      <c r="B216" s="292" t="s">
        <v>782</v>
      </c>
      <c r="C216" s="292" t="s">
        <v>7345</v>
      </c>
      <c r="D216" s="424">
        <v>20</v>
      </c>
      <c r="E216" s="555">
        <v>20</v>
      </c>
      <c r="F216" s="626" t="s">
        <v>3815</v>
      </c>
      <c r="G216" s="3"/>
      <c r="H216" s="3"/>
    </row>
    <row r="217" spans="1:8" ht="63.75">
      <c r="A217" s="292" t="s">
        <v>3815</v>
      </c>
      <c r="B217" s="292" t="s">
        <v>782</v>
      </c>
      <c r="C217" s="292" t="s">
        <v>7346</v>
      </c>
      <c r="D217" s="424">
        <v>20</v>
      </c>
      <c r="E217" s="555">
        <v>20</v>
      </c>
      <c r="F217" s="626" t="s">
        <v>3815</v>
      </c>
      <c r="G217" s="3"/>
      <c r="H217" s="3"/>
    </row>
    <row r="218" spans="1:8" ht="63.75">
      <c r="A218" s="292" t="s">
        <v>3815</v>
      </c>
      <c r="B218" s="292" t="s">
        <v>782</v>
      </c>
      <c r="C218" s="292" t="s">
        <v>7347</v>
      </c>
      <c r="D218" s="424">
        <v>20</v>
      </c>
      <c r="E218" s="555">
        <v>20</v>
      </c>
      <c r="F218" s="626" t="s">
        <v>3815</v>
      </c>
      <c r="G218" s="3"/>
      <c r="H218" s="3"/>
    </row>
    <row r="219" spans="1:8" ht="63.75">
      <c r="A219" s="292" t="s">
        <v>3815</v>
      </c>
      <c r="B219" s="292" t="s">
        <v>782</v>
      </c>
      <c r="C219" s="292" t="s">
        <v>7348</v>
      </c>
      <c r="D219" s="424">
        <v>20</v>
      </c>
      <c r="E219" s="555">
        <v>20</v>
      </c>
      <c r="F219" s="626" t="s">
        <v>3815</v>
      </c>
      <c r="G219" s="3"/>
      <c r="H219" s="3"/>
    </row>
    <row r="220" spans="1:8" ht="51">
      <c r="A220" s="292" t="s">
        <v>3815</v>
      </c>
      <c r="B220" s="292" t="s">
        <v>782</v>
      </c>
      <c r="C220" s="292" t="s">
        <v>7349</v>
      </c>
      <c r="D220" s="424">
        <v>20</v>
      </c>
      <c r="E220" s="555">
        <v>20</v>
      </c>
      <c r="F220" s="626" t="s">
        <v>3815</v>
      </c>
      <c r="G220" s="3"/>
      <c r="H220" s="3"/>
    </row>
    <row r="221" spans="1:8" ht="63.75">
      <c r="A221" s="292" t="s">
        <v>3815</v>
      </c>
      <c r="B221" s="292" t="s">
        <v>782</v>
      </c>
      <c r="C221" s="292" t="s">
        <v>7350</v>
      </c>
      <c r="D221" s="424">
        <v>20</v>
      </c>
      <c r="E221" s="555">
        <v>20</v>
      </c>
      <c r="F221" s="626" t="s">
        <v>3815</v>
      </c>
      <c r="G221" s="3"/>
      <c r="H221" s="3"/>
    </row>
    <row r="222" spans="1:8" ht="25.5">
      <c r="A222" s="292" t="s">
        <v>5504</v>
      </c>
      <c r="B222" s="292" t="s">
        <v>782</v>
      </c>
      <c r="C222" s="292" t="s">
        <v>7351</v>
      </c>
      <c r="D222" s="424">
        <v>20</v>
      </c>
      <c r="E222" s="555">
        <v>20</v>
      </c>
      <c r="F222" s="626" t="s">
        <v>5504</v>
      </c>
      <c r="G222" s="3"/>
      <c r="H222" s="3"/>
    </row>
    <row r="223" spans="1:8" ht="38.25">
      <c r="A223" s="292" t="s">
        <v>5504</v>
      </c>
      <c r="B223" s="292" t="s">
        <v>782</v>
      </c>
      <c r="C223" s="292" t="s">
        <v>7352</v>
      </c>
      <c r="D223" s="293">
        <v>20</v>
      </c>
      <c r="E223" s="555">
        <v>20</v>
      </c>
      <c r="F223" s="626" t="s">
        <v>5504</v>
      </c>
      <c r="G223" s="3"/>
      <c r="H223" s="3"/>
    </row>
    <row r="224" spans="1:8" ht="51">
      <c r="A224" s="292" t="s">
        <v>5504</v>
      </c>
      <c r="B224" s="292" t="s">
        <v>782</v>
      </c>
      <c r="C224" s="292" t="s">
        <v>7353</v>
      </c>
      <c r="D224" s="424">
        <v>20</v>
      </c>
      <c r="E224" s="555">
        <v>20</v>
      </c>
      <c r="F224" s="626" t="s">
        <v>5504</v>
      </c>
      <c r="G224" s="3"/>
      <c r="H224" s="3"/>
    </row>
    <row r="225" spans="1:8" ht="38.25">
      <c r="A225" s="292" t="s">
        <v>5504</v>
      </c>
      <c r="B225" s="292" t="s">
        <v>782</v>
      </c>
      <c r="C225" s="292" t="s">
        <v>7354</v>
      </c>
      <c r="D225" s="293">
        <v>20</v>
      </c>
      <c r="E225" s="555">
        <v>20</v>
      </c>
      <c r="F225" s="626" t="s">
        <v>5504</v>
      </c>
      <c r="G225" s="3"/>
      <c r="H225" s="3"/>
    </row>
    <row r="226" spans="1:8" ht="51">
      <c r="A226" s="292" t="s">
        <v>5504</v>
      </c>
      <c r="B226" s="292" t="s">
        <v>782</v>
      </c>
      <c r="C226" s="292" t="s">
        <v>7355</v>
      </c>
      <c r="D226" s="293">
        <v>20</v>
      </c>
      <c r="E226" s="555">
        <v>20</v>
      </c>
      <c r="F226" s="626" t="s">
        <v>5504</v>
      </c>
      <c r="G226" s="3"/>
      <c r="H226" s="3"/>
    </row>
    <row r="227" spans="1:8" ht="25.5">
      <c r="A227" s="292" t="s">
        <v>5504</v>
      </c>
      <c r="B227" s="292" t="s">
        <v>782</v>
      </c>
      <c r="C227" s="292" t="s">
        <v>7356</v>
      </c>
      <c r="D227" s="293">
        <v>20</v>
      </c>
      <c r="E227" s="555">
        <v>20</v>
      </c>
      <c r="F227" s="626" t="s">
        <v>5504</v>
      </c>
      <c r="G227" s="3"/>
      <c r="H227" s="3"/>
    </row>
    <row r="228" spans="1:8" ht="38.25">
      <c r="A228" s="292" t="s">
        <v>5504</v>
      </c>
      <c r="B228" s="292" t="s">
        <v>782</v>
      </c>
      <c r="C228" s="292" t="s">
        <v>7357</v>
      </c>
      <c r="D228" s="293">
        <v>20</v>
      </c>
      <c r="E228" s="555">
        <v>20</v>
      </c>
      <c r="F228" s="626" t="s">
        <v>5504</v>
      </c>
      <c r="G228" s="3"/>
      <c r="H228" s="3"/>
    </row>
    <row r="229" spans="1:8" ht="38.25">
      <c r="A229" s="292" t="s">
        <v>5504</v>
      </c>
      <c r="B229" s="292" t="s">
        <v>782</v>
      </c>
      <c r="C229" s="292" t="s">
        <v>7358</v>
      </c>
      <c r="D229" s="293">
        <v>20</v>
      </c>
      <c r="E229" s="555">
        <v>20</v>
      </c>
      <c r="F229" s="626" t="s">
        <v>5504</v>
      </c>
      <c r="G229" s="3"/>
      <c r="H229" s="3"/>
    </row>
    <row r="230" spans="1:8" ht="38.25">
      <c r="A230" s="292" t="s">
        <v>5504</v>
      </c>
      <c r="B230" s="292" t="s">
        <v>782</v>
      </c>
      <c r="C230" s="292" t="s">
        <v>7359</v>
      </c>
      <c r="D230" s="293">
        <v>20</v>
      </c>
      <c r="E230" s="555">
        <v>20</v>
      </c>
      <c r="F230" s="626" t="s">
        <v>5504</v>
      </c>
      <c r="G230" s="3"/>
      <c r="H230" s="3"/>
    </row>
    <row r="231" spans="1:8" ht="76.5">
      <c r="A231" s="292" t="s">
        <v>5504</v>
      </c>
      <c r="B231" s="292" t="s">
        <v>782</v>
      </c>
      <c r="C231" s="292" t="s">
        <v>7360</v>
      </c>
      <c r="D231" s="293">
        <v>20</v>
      </c>
      <c r="E231" s="555">
        <v>20</v>
      </c>
      <c r="F231" s="626" t="s">
        <v>5504</v>
      </c>
      <c r="G231" s="3"/>
      <c r="H231" s="3"/>
    </row>
    <row r="232" spans="1:8" ht="51">
      <c r="A232" s="292" t="s">
        <v>3824</v>
      </c>
      <c r="B232" s="292" t="s">
        <v>3882</v>
      </c>
      <c r="C232" s="292" t="s">
        <v>7361</v>
      </c>
      <c r="D232" s="424">
        <v>20</v>
      </c>
      <c r="E232" s="555">
        <v>20</v>
      </c>
      <c r="F232" s="626" t="s">
        <v>3824</v>
      </c>
      <c r="G232" s="3"/>
      <c r="H232" s="3"/>
    </row>
    <row r="233" spans="1:8" ht="51">
      <c r="A233" s="292" t="s">
        <v>3824</v>
      </c>
      <c r="B233" s="292" t="s">
        <v>3882</v>
      </c>
      <c r="C233" s="292" t="s">
        <v>7362</v>
      </c>
      <c r="D233" s="293">
        <v>20</v>
      </c>
      <c r="E233" s="555">
        <v>20</v>
      </c>
      <c r="F233" s="626" t="s">
        <v>3824</v>
      </c>
      <c r="G233" s="3"/>
      <c r="H233" s="3"/>
    </row>
    <row r="234" spans="1:8" ht="51">
      <c r="A234" s="292" t="s">
        <v>3824</v>
      </c>
      <c r="B234" s="292" t="s">
        <v>3882</v>
      </c>
      <c r="C234" s="292" t="s">
        <v>7363</v>
      </c>
      <c r="D234" s="293">
        <v>20</v>
      </c>
      <c r="E234" s="555">
        <v>20</v>
      </c>
      <c r="F234" s="626" t="s">
        <v>3824</v>
      </c>
      <c r="G234" s="3"/>
      <c r="H234" s="3"/>
    </row>
    <row r="235" spans="1:8" ht="51">
      <c r="A235" s="292" t="s">
        <v>3824</v>
      </c>
      <c r="B235" s="292" t="s">
        <v>3882</v>
      </c>
      <c r="C235" s="292" t="s">
        <v>7364</v>
      </c>
      <c r="D235" s="293">
        <v>20</v>
      </c>
      <c r="E235" s="555">
        <v>20</v>
      </c>
      <c r="F235" s="626" t="s">
        <v>3824</v>
      </c>
      <c r="G235" s="3"/>
      <c r="H235" s="3"/>
    </row>
    <row r="236" spans="1:8" ht="51">
      <c r="A236" s="292" t="s">
        <v>3824</v>
      </c>
      <c r="B236" s="292" t="s">
        <v>3882</v>
      </c>
      <c r="C236" s="292" t="s">
        <v>7365</v>
      </c>
      <c r="D236" s="293">
        <v>20</v>
      </c>
      <c r="E236" s="555">
        <v>20</v>
      </c>
      <c r="F236" s="626" t="s">
        <v>3824</v>
      </c>
      <c r="G236" s="3"/>
      <c r="H236" s="3"/>
    </row>
    <row r="237" spans="1:8" ht="38.25">
      <c r="A237" s="292" t="s">
        <v>3824</v>
      </c>
      <c r="B237" s="292" t="s">
        <v>3882</v>
      </c>
      <c r="C237" s="292" t="s">
        <v>7366</v>
      </c>
      <c r="D237" s="293">
        <v>20</v>
      </c>
      <c r="E237" s="555">
        <v>20</v>
      </c>
      <c r="F237" s="626" t="s">
        <v>3824</v>
      </c>
      <c r="G237" s="3"/>
      <c r="H237" s="3"/>
    </row>
    <row r="238" spans="1:8" ht="38.25">
      <c r="A238" s="292" t="s">
        <v>3824</v>
      </c>
      <c r="B238" s="292" t="s">
        <v>3882</v>
      </c>
      <c r="C238" s="292" t="s">
        <v>7367</v>
      </c>
      <c r="D238" s="293">
        <v>20</v>
      </c>
      <c r="E238" s="555">
        <v>20</v>
      </c>
      <c r="F238" s="626" t="s">
        <v>3824</v>
      </c>
      <c r="G238" s="3"/>
      <c r="H238" s="3"/>
    </row>
    <row r="239" spans="1:8" ht="51">
      <c r="A239" s="292" t="s">
        <v>3824</v>
      </c>
      <c r="B239" s="292" t="s">
        <v>3882</v>
      </c>
      <c r="C239" s="292" t="s">
        <v>7368</v>
      </c>
      <c r="D239" s="293">
        <v>20</v>
      </c>
      <c r="E239" s="555">
        <v>20</v>
      </c>
      <c r="F239" s="626" t="s">
        <v>3824</v>
      </c>
      <c r="G239" s="3"/>
      <c r="H239" s="3"/>
    </row>
    <row r="240" spans="1:8" ht="38.25">
      <c r="A240" s="292" t="s">
        <v>3824</v>
      </c>
      <c r="B240" s="292" t="s">
        <v>3882</v>
      </c>
      <c r="C240" s="292" t="s">
        <v>7369</v>
      </c>
      <c r="D240" s="293">
        <v>20</v>
      </c>
      <c r="E240" s="555">
        <v>20</v>
      </c>
      <c r="F240" s="626" t="s">
        <v>3824</v>
      </c>
      <c r="G240" s="3"/>
      <c r="H240" s="3"/>
    </row>
    <row r="241" spans="1:8" ht="25.5">
      <c r="A241" s="292" t="s">
        <v>3824</v>
      </c>
      <c r="B241" s="292" t="s">
        <v>3882</v>
      </c>
      <c r="C241" s="292" t="s">
        <v>7370</v>
      </c>
      <c r="D241" s="293">
        <v>20</v>
      </c>
      <c r="E241" s="555">
        <v>20</v>
      </c>
      <c r="F241" s="626" t="s">
        <v>3824</v>
      </c>
      <c r="G241" s="3"/>
      <c r="H241" s="3"/>
    </row>
    <row r="242" spans="1:8" ht="51">
      <c r="A242" s="292" t="s">
        <v>3824</v>
      </c>
      <c r="B242" s="292" t="s">
        <v>3882</v>
      </c>
      <c r="C242" s="292" t="s">
        <v>7371</v>
      </c>
      <c r="D242" s="424">
        <v>30</v>
      </c>
      <c r="E242" s="555">
        <v>30</v>
      </c>
      <c r="F242" s="626" t="s">
        <v>3824</v>
      </c>
      <c r="G242" s="3"/>
      <c r="H242" s="3"/>
    </row>
    <row r="243" spans="1:8" ht="25.5">
      <c r="A243" s="292" t="s">
        <v>7725</v>
      </c>
      <c r="B243" s="292" t="s">
        <v>782</v>
      </c>
      <c r="C243" s="292" t="s">
        <v>7918</v>
      </c>
      <c r="D243" s="424">
        <v>20</v>
      </c>
      <c r="E243" s="555">
        <v>20</v>
      </c>
      <c r="F243" s="626" t="s">
        <v>7725</v>
      </c>
      <c r="G243" s="3"/>
      <c r="H243" s="3"/>
    </row>
    <row r="244" spans="1:8" ht="63.75">
      <c r="A244" s="292" t="s">
        <v>7725</v>
      </c>
      <c r="B244" s="292" t="s">
        <v>782</v>
      </c>
      <c r="C244" s="292" t="s">
        <v>7919</v>
      </c>
      <c r="D244" s="293">
        <v>30</v>
      </c>
      <c r="E244" s="555">
        <v>30</v>
      </c>
      <c r="F244" s="626" t="s">
        <v>7725</v>
      </c>
      <c r="G244" s="3"/>
      <c r="H244" s="3"/>
    </row>
    <row r="245" spans="1:8" ht="38.25">
      <c r="A245" s="292" t="s">
        <v>7725</v>
      </c>
      <c r="B245" s="292" t="s">
        <v>782</v>
      </c>
      <c r="C245" s="292" t="s">
        <v>7920</v>
      </c>
      <c r="D245" s="424">
        <v>30</v>
      </c>
      <c r="E245" s="555">
        <v>30</v>
      </c>
      <c r="F245" s="626" t="s">
        <v>7725</v>
      </c>
      <c r="G245" s="3"/>
      <c r="H245" s="3"/>
    </row>
    <row r="246" spans="1:8">
      <c r="A246" s="190" t="s">
        <v>3833</v>
      </c>
      <c r="B246" s="190" t="s">
        <v>782</v>
      </c>
      <c r="C246" s="190" t="s">
        <v>7372</v>
      </c>
      <c r="D246" s="263">
        <v>20</v>
      </c>
      <c r="E246" s="437">
        <v>20</v>
      </c>
      <c r="F246" s="626" t="s">
        <v>3833</v>
      </c>
      <c r="G246" s="3"/>
      <c r="H246" s="3"/>
    </row>
    <row r="247" spans="1:8">
      <c r="A247" s="190" t="s">
        <v>3833</v>
      </c>
      <c r="B247" s="190" t="s">
        <v>782</v>
      </c>
      <c r="C247" s="190" t="s">
        <v>7373</v>
      </c>
      <c r="D247" s="260">
        <v>20</v>
      </c>
      <c r="E247" s="437">
        <v>20</v>
      </c>
      <c r="F247" s="626" t="s">
        <v>3833</v>
      </c>
      <c r="G247" s="3"/>
      <c r="H247" s="3"/>
    </row>
    <row r="248" spans="1:8">
      <c r="A248" s="190" t="s">
        <v>3833</v>
      </c>
      <c r="B248" s="190" t="s">
        <v>782</v>
      </c>
      <c r="C248" s="190" t="s">
        <v>7374</v>
      </c>
      <c r="D248" s="263">
        <v>20</v>
      </c>
      <c r="E248" s="437">
        <v>20</v>
      </c>
      <c r="F248" s="626" t="s">
        <v>3833</v>
      </c>
      <c r="G248" s="3"/>
      <c r="H248" s="3"/>
    </row>
    <row r="249" spans="1:8" ht="25.5">
      <c r="A249" s="190" t="s">
        <v>3833</v>
      </c>
      <c r="B249" s="190" t="s">
        <v>782</v>
      </c>
      <c r="C249" s="190" t="s">
        <v>7375</v>
      </c>
      <c r="D249" s="260">
        <v>20</v>
      </c>
      <c r="E249" s="437">
        <v>20</v>
      </c>
      <c r="F249" s="626" t="s">
        <v>3833</v>
      </c>
      <c r="G249" s="3"/>
      <c r="H249" s="3"/>
    </row>
    <row r="250" spans="1:8">
      <c r="A250" s="190" t="s">
        <v>3833</v>
      </c>
      <c r="B250" s="190" t="s">
        <v>782</v>
      </c>
      <c r="C250" s="190" t="s">
        <v>7376</v>
      </c>
      <c r="D250" s="260">
        <v>20</v>
      </c>
      <c r="E250" s="437">
        <v>20</v>
      </c>
      <c r="F250" s="626" t="s">
        <v>3833</v>
      </c>
      <c r="G250" s="3"/>
      <c r="H250" s="3"/>
    </row>
    <row r="251" spans="1:8" ht="25.5">
      <c r="A251" s="190" t="s">
        <v>3833</v>
      </c>
      <c r="B251" s="190" t="s">
        <v>782</v>
      </c>
      <c r="C251" s="190" t="s">
        <v>7377</v>
      </c>
      <c r="D251" s="260">
        <v>20</v>
      </c>
      <c r="E251" s="437">
        <v>20</v>
      </c>
      <c r="F251" s="626" t="s">
        <v>3833</v>
      </c>
      <c r="G251" s="3"/>
      <c r="H251" s="3"/>
    </row>
    <row r="252" spans="1:8" ht="25.5">
      <c r="A252" s="190" t="s">
        <v>3833</v>
      </c>
      <c r="B252" s="190" t="s">
        <v>782</v>
      </c>
      <c r="C252" s="190" t="s">
        <v>7378</v>
      </c>
      <c r="D252" s="260">
        <v>20</v>
      </c>
      <c r="E252" s="437">
        <f>20/2</f>
        <v>10</v>
      </c>
      <c r="F252" s="626" t="s">
        <v>3833</v>
      </c>
      <c r="G252" s="3"/>
      <c r="H252" s="3"/>
    </row>
    <row r="253" spans="1:8">
      <c r="A253" s="190" t="s">
        <v>3833</v>
      </c>
      <c r="B253" s="190" t="s">
        <v>782</v>
      </c>
      <c r="C253" s="190" t="s">
        <v>7379</v>
      </c>
      <c r="D253" s="260">
        <v>20</v>
      </c>
      <c r="E253" s="437">
        <v>20</v>
      </c>
      <c r="F253" s="626" t="s">
        <v>3833</v>
      </c>
      <c r="G253" s="3"/>
      <c r="H253" s="3"/>
    </row>
    <row r="254" spans="1:8" ht="51">
      <c r="A254" s="292" t="s">
        <v>2176</v>
      </c>
      <c r="B254" s="292" t="s">
        <v>782</v>
      </c>
      <c r="C254" s="292" t="s">
        <v>7380</v>
      </c>
      <c r="D254" s="424">
        <v>30</v>
      </c>
      <c r="E254" s="555">
        <v>30</v>
      </c>
      <c r="F254" s="626" t="s">
        <v>2176</v>
      </c>
      <c r="G254" s="3"/>
      <c r="H254" s="3"/>
    </row>
    <row r="255" spans="1:8" ht="25.5">
      <c r="A255" s="292" t="s">
        <v>2176</v>
      </c>
      <c r="B255" s="292" t="s">
        <v>782</v>
      </c>
      <c r="C255" s="292" t="s">
        <v>7381</v>
      </c>
      <c r="D255" s="293">
        <v>30</v>
      </c>
      <c r="E255" s="555">
        <v>30</v>
      </c>
      <c r="F255" s="626" t="s">
        <v>2176</v>
      </c>
      <c r="G255" s="3"/>
      <c r="H255" s="3"/>
    </row>
    <row r="256" spans="1:8" ht="38.25">
      <c r="A256" s="292" t="s">
        <v>2176</v>
      </c>
      <c r="B256" s="292" t="s">
        <v>782</v>
      </c>
      <c r="C256" s="292" t="s">
        <v>7382</v>
      </c>
      <c r="D256" s="424">
        <v>30</v>
      </c>
      <c r="E256" s="555">
        <v>30</v>
      </c>
      <c r="F256" s="626" t="s">
        <v>2176</v>
      </c>
      <c r="G256" s="3"/>
      <c r="H256" s="3"/>
    </row>
    <row r="257" spans="1:8" ht="38.25">
      <c r="A257" s="292" t="s">
        <v>2176</v>
      </c>
      <c r="B257" s="292" t="s">
        <v>782</v>
      </c>
      <c r="C257" s="292" t="s">
        <v>7383</v>
      </c>
      <c r="D257" s="293">
        <v>30</v>
      </c>
      <c r="E257" s="555">
        <v>30</v>
      </c>
      <c r="F257" s="626" t="s">
        <v>2176</v>
      </c>
      <c r="G257" s="3"/>
      <c r="H257" s="3"/>
    </row>
    <row r="258" spans="1:8" ht="25.5">
      <c r="A258" s="292" t="s">
        <v>2176</v>
      </c>
      <c r="B258" s="292" t="s">
        <v>782</v>
      </c>
      <c r="C258" s="292" t="s">
        <v>7384</v>
      </c>
      <c r="D258" s="293">
        <v>30</v>
      </c>
      <c r="E258" s="555">
        <v>30</v>
      </c>
      <c r="F258" s="626" t="s">
        <v>2176</v>
      </c>
      <c r="G258" s="3"/>
      <c r="H258" s="3"/>
    </row>
    <row r="259" spans="1:8" ht="51">
      <c r="A259" s="292" t="s">
        <v>2176</v>
      </c>
      <c r="B259" s="292" t="s">
        <v>782</v>
      </c>
      <c r="C259" s="292" t="s">
        <v>7385</v>
      </c>
      <c r="D259" s="293">
        <v>20</v>
      </c>
      <c r="E259" s="555">
        <v>20</v>
      </c>
      <c r="F259" s="626" t="s">
        <v>2176</v>
      </c>
      <c r="G259" s="3"/>
      <c r="H259" s="3"/>
    </row>
    <row r="260" spans="1:8">
      <c r="A260" s="190" t="s">
        <v>6505</v>
      </c>
      <c r="B260" s="190" t="s">
        <v>782</v>
      </c>
      <c r="C260" s="233" t="s">
        <v>7386</v>
      </c>
      <c r="D260" s="263">
        <v>30</v>
      </c>
      <c r="E260" s="437">
        <v>30</v>
      </c>
      <c r="F260" s="626" t="s">
        <v>3851</v>
      </c>
      <c r="G260" s="3"/>
      <c r="H260" s="3"/>
    </row>
    <row r="261" spans="1:8">
      <c r="A261" s="190" t="s">
        <v>6505</v>
      </c>
      <c r="B261" s="190" t="s">
        <v>782</v>
      </c>
      <c r="C261" s="233" t="s">
        <v>7387</v>
      </c>
      <c r="D261" s="260">
        <v>30</v>
      </c>
      <c r="E261" s="437">
        <v>30</v>
      </c>
      <c r="F261" s="626" t="s">
        <v>3851</v>
      </c>
      <c r="G261" s="3"/>
      <c r="H261" s="3"/>
    </row>
    <row r="262" spans="1:8">
      <c r="A262" s="190" t="s">
        <v>6505</v>
      </c>
      <c r="B262" s="190" t="s">
        <v>782</v>
      </c>
      <c r="C262" s="233" t="s">
        <v>7388</v>
      </c>
      <c r="D262" s="263">
        <v>30</v>
      </c>
      <c r="E262" s="437">
        <v>30</v>
      </c>
      <c r="F262" s="626" t="s">
        <v>3851</v>
      </c>
      <c r="G262" s="3"/>
      <c r="H262" s="3"/>
    </row>
    <row r="263" spans="1:8">
      <c r="A263" s="190" t="s">
        <v>6505</v>
      </c>
      <c r="B263" s="190" t="s">
        <v>782</v>
      </c>
      <c r="C263" s="233" t="s">
        <v>7389</v>
      </c>
      <c r="D263" s="260">
        <v>20</v>
      </c>
      <c r="E263" s="437">
        <v>20</v>
      </c>
      <c r="F263" s="626" t="s">
        <v>3851</v>
      </c>
      <c r="G263" s="3"/>
      <c r="H263" s="3"/>
    </row>
    <row r="264" spans="1:8">
      <c r="A264" s="190" t="s">
        <v>6505</v>
      </c>
      <c r="B264" s="190" t="s">
        <v>782</v>
      </c>
      <c r="C264" s="233" t="s">
        <v>7390</v>
      </c>
      <c r="D264" s="260">
        <v>20</v>
      </c>
      <c r="E264" s="437">
        <v>20</v>
      </c>
      <c r="F264" s="626" t="s">
        <v>3851</v>
      </c>
      <c r="G264" s="3"/>
      <c r="H264" s="3"/>
    </row>
    <row r="265" spans="1:8">
      <c r="A265" s="190" t="s">
        <v>6505</v>
      </c>
      <c r="B265" s="190" t="s">
        <v>782</v>
      </c>
      <c r="C265" s="190" t="s">
        <v>7391</v>
      </c>
      <c r="D265" s="260">
        <v>20</v>
      </c>
      <c r="E265" s="437">
        <v>20</v>
      </c>
      <c r="F265" s="626" t="s">
        <v>3851</v>
      </c>
      <c r="G265" s="3"/>
      <c r="H265" s="3"/>
    </row>
    <row r="266" spans="1:8" ht="25.5">
      <c r="A266" s="190" t="s">
        <v>3869</v>
      </c>
      <c r="B266" s="190" t="s">
        <v>3862</v>
      </c>
      <c r="C266" s="190" t="s">
        <v>7392</v>
      </c>
      <c r="D266" s="263">
        <v>30</v>
      </c>
      <c r="E266" s="437">
        <v>30</v>
      </c>
      <c r="F266" s="626" t="s">
        <v>3869</v>
      </c>
      <c r="G266" s="3"/>
      <c r="H266" s="3"/>
    </row>
    <row r="267" spans="1:8">
      <c r="A267" s="190" t="s">
        <v>3869</v>
      </c>
      <c r="B267" s="190" t="s">
        <v>3862</v>
      </c>
      <c r="C267" s="190" t="s">
        <v>7393</v>
      </c>
      <c r="D267" s="260">
        <v>30</v>
      </c>
      <c r="E267" s="437">
        <v>30</v>
      </c>
      <c r="F267" s="626" t="s">
        <v>3869</v>
      </c>
      <c r="G267" s="3"/>
      <c r="H267" s="3"/>
    </row>
    <row r="268" spans="1:8" ht="38.25">
      <c r="A268" s="657" t="s">
        <v>3887</v>
      </c>
      <c r="B268" s="657" t="s">
        <v>782</v>
      </c>
      <c r="C268" s="692" t="s">
        <v>7394</v>
      </c>
      <c r="D268" s="693">
        <v>20</v>
      </c>
      <c r="E268" s="694">
        <v>20</v>
      </c>
      <c r="F268" s="626" t="s">
        <v>3887</v>
      </c>
      <c r="G268" s="3"/>
      <c r="H268" s="3"/>
    </row>
    <row r="269" spans="1:8" ht="51">
      <c r="A269" s="657" t="s">
        <v>3887</v>
      </c>
      <c r="B269" s="657" t="s">
        <v>782</v>
      </c>
      <c r="C269" s="692" t="s">
        <v>7395</v>
      </c>
      <c r="D269" s="693">
        <v>20</v>
      </c>
      <c r="E269" s="694">
        <v>20</v>
      </c>
      <c r="F269" s="626" t="s">
        <v>3887</v>
      </c>
      <c r="G269" s="3"/>
      <c r="H269" s="3"/>
    </row>
    <row r="270" spans="1:8" ht="38.25">
      <c r="A270" s="657" t="s">
        <v>3887</v>
      </c>
      <c r="B270" s="657" t="s">
        <v>782</v>
      </c>
      <c r="C270" s="692" t="s">
        <v>7396</v>
      </c>
      <c r="D270" s="695">
        <v>20</v>
      </c>
      <c r="E270" s="694">
        <v>20</v>
      </c>
      <c r="F270" s="626" t="s">
        <v>3887</v>
      </c>
      <c r="G270" s="3"/>
      <c r="H270" s="3"/>
    </row>
    <row r="271" spans="1:8" ht="38.25">
      <c r="A271" s="657" t="s">
        <v>3887</v>
      </c>
      <c r="B271" s="657" t="s">
        <v>782</v>
      </c>
      <c r="C271" s="692" t="s">
        <v>7397</v>
      </c>
      <c r="D271" s="695">
        <v>20</v>
      </c>
      <c r="E271" s="694">
        <v>20</v>
      </c>
      <c r="F271" s="626" t="s">
        <v>3887</v>
      </c>
      <c r="G271" s="3"/>
      <c r="H271" s="3"/>
    </row>
    <row r="272" spans="1:8" ht="38.25">
      <c r="A272" s="657" t="s">
        <v>3887</v>
      </c>
      <c r="B272" s="657" t="s">
        <v>782</v>
      </c>
      <c r="C272" s="692" t="s">
        <v>7398</v>
      </c>
      <c r="D272" s="695">
        <v>20</v>
      </c>
      <c r="E272" s="694">
        <v>20</v>
      </c>
      <c r="F272" s="626" t="s">
        <v>3887</v>
      </c>
      <c r="G272" s="3"/>
      <c r="H272" s="3"/>
    </row>
    <row r="273" spans="1:8" ht="38.25">
      <c r="A273" s="657" t="s">
        <v>3887</v>
      </c>
      <c r="B273" s="657" t="s">
        <v>782</v>
      </c>
      <c r="C273" s="692" t="s">
        <v>7399</v>
      </c>
      <c r="D273" s="695">
        <v>20</v>
      </c>
      <c r="E273" s="694">
        <v>20</v>
      </c>
      <c r="F273" s="626" t="s">
        <v>3887</v>
      </c>
      <c r="G273" s="3"/>
      <c r="H273" s="3"/>
    </row>
    <row r="274" spans="1:8" ht="38.25">
      <c r="A274" s="657" t="s">
        <v>3887</v>
      </c>
      <c r="B274" s="657" t="s">
        <v>782</v>
      </c>
      <c r="C274" s="692" t="s">
        <v>7400</v>
      </c>
      <c r="D274" s="695">
        <v>30</v>
      </c>
      <c r="E274" s="694">
        <v>30</v>
      </c>
      <c r="F274" s="626" t="s">
        <v>3887</v>
      </c>
      <c r="G274" s="3"/>
      <c r="H274" s="3"/>
    </row>
    <row r="275" spans="1:8" ht="38.25">
      <c r="A275" s="657" t="s">
        <v>3887</v>
      </c>
      <c r="B275" s="657" t="s">
        <v>782</v>
      </c>
      <c r="C275" s="692" t="s">
        <v>7401</v>
      </c>
      <c r="D275" s="695">
        <v>30</v>
      </c>
      <c r="E275" s="694">
        <v>30</v>
      </c>
      <c r="F275" s="626" t="s">
        <v>3887</v>
      </c>
      <c r="G275" s="3"/>
      <c r="H275" s="3"/>
    </row>
    <row r="276" spans="1:8" ht="38.25">
      <c r="A276" s="657" t="s">
        <v>3887</v>
      </c>
      <c r="B276" s="657" t="s">
        <v>782</v>
      </c>
      <c r="C276" s="692" t="s">
        <v>7402</v>
      </c>
      <c r="D276" s="695">
        <v>30</v>
      </c>
      <c r="E276" s="694">
        <v>30</v>
      </c>
      <c r="F276" s="626" t="s">
        <v>3887</v>
      </c>
      <c r="G276" s="3"/>
      <c r="H276" s="3"/>
    </row>
    <row r="277" spans="1:8" ht="38.25">
      <c r="A277" s="657" t="s">
        <v>3887</v>
      </c>
      <c r="B277" s="657" t="s">
        <v>782</v>
      </c>
      <c r="C277" s="692" t="s">
        <v>7403</v>
      </c>
      <c r="D277" s="695">
        <v>30</v>
      </c>
      <c r="E277" s="694">
        <v>30</v>
      </c>
      <c r="F277" s="626" t="s">
        <v>3887</v>
      </c>
      <c r="G277" s="3"/>
      <c r="H277" s="3"/>
    </row>
    <row r="278" spans="1:8" ht="38.25">
      <c r="A278" s="657" t="s">
        <v>3887</v>
      </c>
      <c r="B278" s="657" t="s">
        <v>782</v>
      </c>
      <c r="C278" s="692" t="s">
        <v>7404</v>
      </c>
      <c r="D278" s="695">
        <v>30</v>
      </c>
      <c r="E278" s="694">
        <v>30</v>
      </c>
      <c r="F278" s="626" t="s">
        <v>3887</v>
      </c>
      <c r="G278" s="3"/>
      <c r="H278" s="3"/>
    </row>
    <row r="279" spans="1:8" ht="51">
      <c r="A279" s="657" t="s">
        <v>3887</v>
      </c>
      <c r="B279" s="657" t="s">
        <v>782</v>
      </c>
      <c r="C279" s="692" t="s">
        <v>7405</v>
      </c>
      <c r="D279" s="695">
        <v>20</v>
      </c>
      <c r="E279" s="694">
        <v>20</v>
      </c>
      <c r="F279" s="626" t="s">
        <v>3887</v>
      </c>
      <c r="G279" s="3"/>
      <c r="H279" s="3"/>
    </row>
    <row r="280" spans="1:8" ht="38.25">
      <c r="A280" s="292" t="s">
        <v>4069</v>
      </c>
      <c r="B280" s="292" t="s">
        <v>782</v>
      </c>
      <c r="C280" s="292" t="s">
        <v>7406</v>
      </c>
      <c r="D280" s="424">
        <v>30</v>
      </c>
      <c r="E280" s="424">
        <v>30</v>
      </c>
      <c r="F280" s="626" t="s">
        <v>3894</v>
      </c>
      <c r="G280" s="3"/>
      <c r="H280" s="3"/>
    </row>
    <row r="281" spans="1:8" ht="38.25">
      <c r="A281" s="292" t="s">
        <v>4069</v>
      </c>
      <c r="B281" s="292" t="s">
        <v>782</v>
      </c>
      <c r="C281" s="292" t="s">
        <v>7407</v>
      </c>
      <c r="D281" s="424">
        <v>30</v>
      </c>
      <c r="E281" s="424">
        <v>30</v>
      </c>
      <c r="F281" s="626" t="s">
        <v>3894</v>
      </c>
      <c r="G281" s="3"/>
      <c r="H281" s="3"/>
    </row>
    <row r="282" spans="1:8" ht="25.5">
      <c r="A282" s="292" t="s">
        <v>4069</v>
      </c>
      <c r="B282" s="292" t="s">
        <v>782</v>
      </c>
      <c r="C282" s="292" t="s">
        <v>7408</v>
      </c>
      <c r="D282" s="424">
        <v>30</v>
      </c>
      <c r="E282" s="424">
        <v>30</v>
      </c>
      <c r="F282" s="626" t="s">
        <v>3894</v>
      </c>
      <c r="G282" s="3"/>
      <c r="H282" s="3"/>
    </row>
    <row r="283" spans="1:8" ht="25.5">
      <c r="A283" s="292" t="s">
        <v>4069</v>
      </c>
      <c r="B283" s="292" t="s">
        <v>782</v>
      </c>
      <c r="C283" s="292" t="s">
        <v>7409</v>
      </c>
      <c r="D283" s="424">
        <v>20</v>
      </c>
      <c r="E283" s="424">
        <v>20</v>
      </c>
      <c r="F283" s="626" t="s">
        <v>3894</v>
      </c>
      <c r="G283" s="3"/>
      <c r="H283" s="3"/>
    </row>
    <row r="284" spans="1:8" ht="51">
      <c r="A284" s="292" t="s">
        <v>4069</v>
      </c>
      <c r="B284" s="292" t="s">
        <v>782</v>
      </c>
      <c r="C284" s="292" t="s">
        <v>7410</v>
      </c>
      <c r="D284" s="424">
        <v>20</v>
      </c>
      <c r="E284" s="424">
        <v>20</v>
      </c>
      <c r="F284" s="626" t="s">
        <v>3894</v>
      </c>
      <c r="G284" s="3"/>
      <c r="H284" s="3"/>
    </row>
    <row r="285" spans="1:8" ht="38.25">
      <c r="A285" s="292" t="s">
        <v>4069</v>
      </c>
      <c r="B285" s="292" t="s">
        <v>782</v>
      </c>
      <c r="C285" s="292" t="s">
        <v>7411</v>
      </c>
      <c r="D285" s="424">
        <v>20</v>
      </c>
      <c r="E285" s="424">
        <v>20</v>
      </c>
      <c r="F285" s="626" t="s">
        <v>3894</v>
      </c>
      <c r="G285" s="3"/>
      <c r="H285" s="3"/>
    </row>
    <row r="286" spans="1:8" ht="38.25">
      <c r="A286" s="292" t="s">
        <v>4069</v>
      </c>
      <c r="B286" s="292" t="s">
        <v>782</v>
      </c>
      <c r="C286" s="292" t="s">
        <v>7412</v>
      </c>
      <c r="D286" s="424">
        <v>20</v>
      </c>
      <c r="E286" s="424">
        <v>20</v>
      </c>
      <c r="F286" s="626" t="s">
        <v>3894</v>
      </c>
      <c r="G286" s="3"/>
      <c r="H286" s="3"/>
    </row>
    <row r="287" spans="1:8" ht="51">
      <c r="A287" s="292" t="s">
        <v>4069</v>
      </c>
      <c r="B287" s="292" t="s">
        <v>782</v>
      </c>
      <c r="C287" s="292" t="s">
        <v>7413</v>
      </c>
      <c r="D287" s="424">
        <v>20</v>
      </c>
      <c r="E287" s="424">
        <v>20</v>
      </c>
      <c r="F287" s="626" t="s">
        <v>3894</v>
      </c>
      <c r="G287" s="3"/>
      <c r="H287" s="3"/>
    </row>
    <row r="288" spans="1:8" ht="25.5">
      <c r="A288" s="292" t="s">
        <v>4069</v>
      </c>
      <c r="B288" s="292" t="s">
        <v>782</v>
      </c>
      <c r="C288" s="292" t="s">
        <v>7414</v>
      </c>
      <c r="D288" s="424">
        <v>20</v>
      </c>
      <c r="E288" s="424">
        <v>20</v>
      </c>
      <c r="F288" s="626" t="s">
        <v>3894</v>
      </c>
      <c r="G288" s="3"/>
      <c r="H288" s="3"/>
    </row>
    <row r="289" spans="1:8" ht="38.25">
      <c r="A289" s="292" t="s">
        <v>4069</v>
      </c>
      <c r="B289" s="292" t="s">
        <v>782</v>
      </c>
      <c r="C289" s="292" t="s">
        <v>7415</v>
      </c>
      <c r="D289" s="424">
        <v>20</v>
      </c>
      <c r="E289" s="424">
        <v>20</v>
      </c>
      <c r="F289" s="626" t="s">
        <v>3894</v>
      </c>
      <c r="G289" s="3"/>
      <c r="H289" s="3"/>
    </row>
    <row r="290" spans="1:8" ht="51">
      <c r="A290" s="292" t="s">
        <v>4069</v>
      </c>
      <c r="B290" s="292" t="s">
        <v>782</v>
      </c>
      <c r="C290" s="292" t="s">
        <v>7416</v>
      </c>
      <c r="D290" s="424">
        <v>20</v>
      </c>
      <c r="E290" s="424">
        <v>20</v>
      </c>
      <c r="F290" s="626" t="s">
        <v>3894</v>
      </c>
      <c r="G290" s="3"/>
      <c r="H290" s="3"/>
    </row>
    <row r="291" spans="1:8" ht="25.5">
      <c r="A291" s="292" t="s">
        <v>3909</v>
      </c>
      <c r="B291" s="292" t="s">
        <v>782</v>
      </c>
      <c r="C291" s="292" t="s">
        <v>7417</v>
      </c>
      <c r="D291" s="424">
        <v>20</v>
      </c>
      <c r="E291" s="555">
        <v>20</v>
      </c>
      <c r="F291" s="626" t="s">
        <v>3909</v>
      </c>
      <c r="G291" s="3"/>
      <c r="H291" s="3"/>
    </row>
    <row r="292" spans="1:8" ht="25.5">
      <c r="A292" s="292" t="s">
        <v>3909</v>
      </c>
      <c r="B292" s="292" t="s">
        <v>782</v>
      </c>
      <c r="C292" s="292" t="s">
        <v>7418</v>
      </c>
      <c r="D292" s="293">
        <v>20</v>
      </c>
      <c r="E292" s="555">
        <v>20</v>
      </c>
      <c r="F292" s="626" t="s">
        <v>3909</v>
      </c>
      <c r="G292" s="3"/>
      <c r="H292" s="3"/>
    </row>
    <row r="293" spans="1:8" ht="38.25">
      <c r="A293" s="292" t="s">
        <v>4737</v>
      </c>
      <c r="B293" s="292" t="s">
        <v>782</v>
      </c>
      <c r="C293" s="292" t="s">
        <v>7419</v>
      </c>
      <c r="D293" s="424">
        <v>20</v>
      </c>
      <c r="E293" s="555">
        <f t="shared" ref="E293:E302" si="1">D293</f>
        <v>20</v>
      </c>
      <c r="F293" s="626" t="s">
        <v>4737</v>
      </c>
      <c r="G293" s="3"/>
      <c r="H293" s="3"/>
    </row>
    <row r="294" spans="1:8">
      <c r="A294" s="292" t="s">
        <v>4737</v>
      </c>
      <c r="B294" s="292" t="s">
        <v>782</v>
      </c>
      <c r="C294" s="292" t="s">
        <v>7420</v>
      </c>
      <c r="D294" s="424">
        <v>20</v>
      </c>
      <c r="E294" s="555">
        <f t="shared" si="1"/>
        <v>20</v>
      </c>
      <c r="F294" s="626" t="s">
        <v>4737</v>
      </c>
      <c r="G294" s="3"/>
      <c r="H294" s="3"/>
    </row>
    <row r="295" spans="1:8" ht="51">
      <c r="A295" s="292" t="s">
        <v>4737</v>
      </c>
      <c r="B295" s="292" t="s">
        <v>782</v>
      </c>
      <c r="C295" s="292" t="s">
        <v>7421</v>
      </c>
      <c r="D295" s="424">
        <v>20</v>
      </c>
      <c r="E295" s="555">
        <f t="shared" si="1"/>
        <v>20</v>
      </c>
      <c r="F295" s="626" t="s">
        <v>4737</v>
      </c>
      <c r="G295" s="3"/>
      <c r="H295" s="3"/>
    </row>
    <row r="296" spans="1:8" ht="51">
      <c r="A296" s="292" t="s">
        <v>4737</v>
      </c>
      <c r="B296" s="292" t="s">
        <v>782</v>
      </c>
      <c r="C296" s="292" t="s">
        <v>7422</v>
      </c>
      <c r="D296" s="424">
        <v>20</v>
      </c>
      <c r="E296" s="555">
        <f t="shared" si="1"/>
        <v>20</v>
      </c>
      <c r="F296" s="626" t="s">
        <v>4737</v>
      </c>
      <c r="G296" s="3"/>
      <c r="H296" s="3"/>
    </row>
    <row r="297" spans="1:8" ht="38.25">
      <c r="A297" s="292" t="s">
        <v>4737</v>
      </c>
      <c r="B297" s="292" t="s">
        <v>782</v>
      </c>
      <c r="C297" s="292" t="s">
        <v>7423</v>
      </c>
      <c r="D297" s="424">
        <v>20</v>
      </c>
      <c r="E297" s="555">
        <f t="shared" si="1"/>
        <v>20</v>
      </c>
      <c r="F297" s="626" t="s">
        <v>4737</v>
      </c>
      <c r="G297" s="3"/>
      <c r="H297" s="3"/>
    </row>
    <row r="298" spans="1:8" ht="38.25">
      <c r="A298" s="292" t="s">
        <v>4737</v>
      </c>
      <c r="B298" s="292" t="s">
        <v>782</v>
      </c>
      <c r="C298" s="292" t="s">
        <v>7424</v>
      </c>
      <c r="D298" s="424">
        <v>20</v>
      </c>
      <c r="E298" s="555">
        <f t="shared" si="1"/>
        <v>20</v>
      </c>
      <c r="F298" s="626" t="s">
        <v>4737</v>
      </c>
      <c r="G298" s="3"/>
      <c r="H298" s="3"/>
    </row>
    <row r="299" spans="1:8" ht="25.5">
      <c r="A299" s="696" t="s">
        <v>4737</v>
      </c>
      <c r="B299" s="696" t="s">
        <v>782</v>
      </c>
      <c r="C299" s="696" t="s">
        <v>7425</v>
      </c>
      <c r="D299" s="697">
        <v>30</v>
      </c>
      <c r="E299" s="698">
        <f t="shared" si="1"/>
        <v>30</v>
      </c>
      <c r="F299" s="626" t="s">
        <v>4737</v>
      </c>
      <c r="G299" s="3"/>
      <c r="H299" s="3"/>
    </row>
    <row r="300" spans="1:8" ht="38.25">
      <c r="A300" s="696" t="s">
        <v>4737</v>
      </c>
      <c r="B300" s="696" t="s">
        <v>782</v>
      </c>
      <c r="C300" s="696" t="s">
        <v>7426</v>
      </c>
      <c r="D300" s="697">
        <v>30</v>
      </c>
      <c r="E300" s="698">
        <f t="shared" si="1"/>
        <v>30</v>
      </c>
      <c r="F300" s="626" t="s">
        <v>4737</v>
      </c>
      <c r="G300" s="3"/>
      <c r="H300" s="3"/>
    </row>
    <row r="301" spans="1:8" ht="38.25">
      <c r="A301" s="696" t="s">
        <v>4737</v>
      </c>
      <c r="B301" s="696" t="s">
        <v>782</v>
      </c>
      <c r="C301" s="696" t="s">
        <v>7427</v>
      </c>
      <c r="D301" s="697">
        <v>30</v>
      </c>
      <c r="E301" s="698">
        <f t="shared" si="1"/>
        <v>30</v>
      </c>
      <c r="F301" s="626" t="s">
        <v>4737</v>
      </c>
      <c r="G301" s="3"/>
      <c r="H301" s="3"/>
    </row>
    <row r="302" spans="1:8" ht="38.25">
      <c r="A302" s="696" t="s">
        <v>4737</v>
      </c>
      <c r="B302" s="696" t="s">
        <v>782</v>
      </c>
      <c r="C302" s="696" t="s">
        <v>7428</v>
      </c>
      <c r="D302" s="697">
        <v>30</v>
      </c>
      <c r="E302" s="698">
        <f t="shared" si="1"/>
        <v>30</v>
      </c>
      <c r="F302" s="626" t="s">
        <v>4737</v>
      </c>
      <c r="G302" s="3"/>
      <c r="H302" s="3"/>
    </row>
    <row r="303" spans="1:8" ht="38.25">
      <c r="A303" s="190" t="s">
        <v>5192</v>
      </c>
      <c r="B303" s="190" t="s">
        <v>782</v>
      </c>
      <c r="C303" s="190" t="s">
        <v>7429</v>
      </c>
      <c r="D303" s="260">
        <v>20</v>
      </c>
      <c r="E303" s="260">
        <v>20</v>
      </c>
      <c r="F303" s="626" t="s">
        <v>3952</v>
      </c>
      <c r="G303" s="3"/>
      <c r="H303" s="3"/>
    </row>
    <row r="304" spans="1:8" ht="38.25">
      <c r="A304" s="190" t="s">
        <v>5192</v>
      </c>
      <c r="B304" s="190" t="s">
        <v>782</v>
      </c>
      <c r="C304" s="190" t="s">
        <v>7430</v>
      </c>
      <c r="D304" s="260">
        <v>20</v>
      </c>
      <c r="E304" s="260">
        <v>20</v>
      </c>
      <c r="F304" s="626" t="s">
        <v>3952</v>
      </c>
      <c r="G304" s="3"/>
      <c r="H304" s="3"/>
    </row>
    <row r="305" spans="1:8" ht="38.25">
      <c r="A305" s="190" t="s">
        <v>5192</v>
      </c>
      <c r="B305" s="190" t="s">
        <v>782</v>
      </c>
      <c r="C305" s="190" t="s">
        <v>7431</v>
      </c>
      <c r="D305" s="260">
        <v>20</v>
      </c>
      <c r="E305" s="260">
        <v>20</v>
      </c>
      <c r="F305" s="626" t="s">
        <v>3952</v>
      </c>
      <c r="G305" s="3"/>
      <c r="H305" s="3"/>
    </row>
    <row r="306" spans="1:8" ht="38.25">
      <c r="A306" s="190" t="s">
        <v>5192</v>
      </c>
      <c r="B306" s="190" t="s">
        <v>782</v>
      </c>
      <c r="C306" s="190" t="s">
        <v>7432</v>
      </c>
      <c r="D306" s="260">
        <v>20</v>
      </c>
      <c r="E306" s="260">
        <v>20</v>
      </c>
      <c r="F306" s="626" t="s">
        <v>3952</v>
      </c>
      <c r="G306" s="3"/>
      <c r="H306" s="3"/>
    </row>
    <row r="307" spans="1:8" ht="38.25">
      <c r="A307" s="190" t="s">
        <v>5192</v>
      </c>
      <c r="B307" s="190" t="s">
        <v>782</v>
      </c>
      <c r="C307" s="190" t="s">
        <v>7433</v>
      </c>
      <c r="D307" s="260">
        <v>20</v>
      </c>
      <c r="E307" s="260">
        <v>20</v>
      </c>
      <c r="F307" s="626" t="s">
        <v>3952</v>
      </c>
      <c r="G307" s="3"/>
      <c r="H307" s="3"/>
    </row>
    <row r="308" spans="1:8" ht="51">
      <c r="A308" s="190" t="s">
        <v>5192</v>
      </c>
      <c r="B308" s="190" t="s">
        <v>782</v>
      </c>
      <c r="C308" s="190" t="s">
        <v>7434</v>
      </c>
      <c r="D308" s="260">
        <v>20</v>
      </c>
      <c r="E308" s="260">
        <v>20</v>
      </c>
      <c r="F308" s="626" t="s">
        <v>3952</v>
      </c>
      <c r="G308" s="3"/>
      <c r="H308" s="3"/>
    </row>
    <row r="309" spans="1:8" ht="38.25">
      <c r="A309" s="190" t="s">
        <v>5192</v>
      </c>
      <c r="B309" s="190" t="s">
        <v>782</v>
      </c>
      <c r="C309" s="190" t="s">
        <v>7435</v>
      </c>
      <c r="D309" s="260">
        <v>20</v>
      </c>
      <c r="E309" s="260">
        <v>20</v>
      </c>
      <c r="F309" s="626" t="s">
        <v>3952</v>
      </c>
      <c r="G309" s="3"/>
      <c r="H309" s="3"/>
    </row>
    <row r="310" spans="1:8" ht="51">
      <c r="A310" s="190" t="s">
        <v>5192</v>
      </c>
      <c r="B310" s="190" t="s">
        <v>782</v>
      </c>
      <c r="C310" s="190" t="s">
        <v>7436</v>
      </c>
      <c r="D310" s="260">
        <v>20</v>
      </c>
      <c r="E310" s="260">
        <v>20</v>
      </c>
      <c r="F310" s="626" t="s">
        <v>3952</v>
      </c>
      <c r="G310" s="3"/>
      <c r="H310" s="3"/>
    </row>
    <row r="311" spans="1:8" ht="38.25">
      <c r="A311" s="190" t="s">
        <v>5192</v>
      </c>
      <c r="B311" s="190" t="s">
        <v>782</v>
      </c>
      <c r="C311" s="190" t="s">
        <v>7437</v>
      </c>
      <c r="D311" s="260">
        <v>20</v>
      </c>
      <c r="E311" s="260">
        <v>20</v>
      </c>
      <c r="F311" s="626" t="s">
        <v>3952</v>
      </c>
      <c r="G311" s="3"/>
      <c r="H311" s="3"/>
    </row>
    <row r="312" spans="1:8" ht="25.5">
      <c r="A312" s="190" t="s">
        <v>5192</v>
      </c>
      <c r="B312" s="190" t="s">
        <v>782</v>
      </c>
      <c r="C312" s="190" t="s">
        <v>7438</v>
      </c>
      <c r="D312" s="260">
        <v>20</v>
      </c>
      <c r="E312" s="260">
        <v>20</v>
      </c>
      <c r="F312" s="626" t="s">
        <v>3952</v>
      </c>
      <c r="G312" s="3"/>
      <c r="H312" s="3"/>
    </row>
    <row r="313" spans="1:8">
      <c r="A313" s="190" t="s">
        <v>5192</v>
      </c>
      <c r="B313" s="190" t="s">
        <v>782</v>
      </c>
      <c r="C313" s="584" t="s">
        <v>7439</v>
      </c>
      <c r="D313" s="260">
        <v>20</v>
      </c>
      <c r="E313" s="437">
        <v>20</v>
      </c>
      <c r="F313" s="626" t="s">
        <v>3952</v>
      </c>
      <c r="G313" s="3"/>
      <c r="H313" s="3"/>
    </row>
    <row r="314" spans="1:8" ht="25.5">
      <c r="A314" s="555" t="s">
        <v>4777</v>
      </c>
      <c r="B314" s="292" t="s">
        <v>782</v>
      </c>
      <c r="C314" s="292" t="s">
        <v>7440</v>
      </c>
      <c r="D314" s="424">
        <v>30</v>
      </c>
      <c r="E314" s="555">
        <v>30</v>
      </c>
      <c r="F314" s="233" t="s">
        <v>4782</v>
      </c>
      <c r="G314" s="3"/>
      <c r="H314" s="3"/>
    </row>
    <row r="315" spans="1:8" ht="25.5">
      <c r="A315" s="555" t="s">
        <v>4777</v>
      </c>
      <c r="B315" s="292" t="s">
        <v>782</v>
      </c>
      <c r="C315" s="292" t="s">
        <v>7441</v>
      </c>
      <c r="D315" s="293">
        <v>30</v>
      </c>
      <c r="E315" s="555">
        <v>30</v>
      </c>
      <c r="F315" s="233" t="s">
        <v>4782</v>
      </c>
      <c r="G315" s="3"/>
      <c r="H315" s="3"/>
    </row>
    <row r="316" spans="1:8" ht="25.5">
      <c r="A316" s="555" t="s">
        <v>4777</v>
      </c>
      <c r="B316" s="292" t="s">
        <v>782</v>
      </c>
      <c r="C316" s="292" t="s">
        <v>7442</v>
      </c>
      <c r="D316" s="424">
        <v>30</v>
      </c>
      <c r="E316" s="555">
        <v>30</v>
      </c>
      <c r="F316" s="233" t="s">
        <v>4782</v>
      </c>
      <c r="G316" s="3"/>
      <c r="H316" s="3"/>
    </row>
    <row r="317" spans="1:8" ht="25.5">
      <c r="A317" s="555" t="s">
        <v>4777</v>
      </c>
      <c r="B317" s="292" t="s">
        <v>782</v>
      </c>
      <c r="C317" s="292" t="s">
        <v>7443</v>
      </c>
      <c r="D317" s="293">
        <v>20</v>
      </c>
      <c r="E317" s="555">
        <v>20</v>
      </c>
      <c r="F317" s="233" t="s">
        <v>4782</v>
      </c>
      <c r="G317" s="3"/>
      <c r="H317" s="3"/>
    </row>
    <row r="318" spans="1:8" ht="25.5">
      <c r="A318" s="555" t="s">
        <v>4777</v>
      </c>
      <c r="B318" s="292" t="s">
        <v>782</v>
      </c>
      <c r="C318" s="292" t="s">
        <v>7444</v>
      </c>
      <c r="D318" s="293">
        <v>20</v>
      </c>
      <c r="E318" s="555">
        <v>20</v>
      </c>
      <c r="F318" s="233" t="s">
        <v>4782</v>
      </c>
      <c r="G318" s="3"/>
      <c r="H318" s="3"/>
    </row>
    <row r="319" spans="1:8" ht="38.25">
      <c r="A319" s="292" t="s">
        <v>6706</v>
      </c>
      <c r="B319" s="292" t="s">
        <v>782</v>
      </c>
      <c r="C319" s="292" t="s">
        <v>7445</v>
      </c>
      <c r="D319" s="293">
        <v>20</v>
      </c>
      <c r="E319" s="555">
        <v>20</v>
      </c>
      <c r="F319" s="626" t="s">
        <v>4792</v>
      </c>
      <c r="G319" s="3"/>
      <c r="H319" s="3"/>
    </row>
    <row r="320" spans="1:8" ht="25.5">
      <c r="A320" s="292" t="s">
        <v>6706</v>
      </c>
      <c r="B320" s="292" t="s">
        <v>782</v>
      </c>
      <c r="C320" s="292" t="s">
        <v>7446</v>
      </c>
      <c r="D320" s="293">
        <v>20</v>
      </c>
      <c r="E320" s="555">
        <v>20</v>
      </c>
      <c r="F320" s="626" t="s">
        <v>4792</v>
      </c>
      <c r="G320" s="3"/>
      <c r="H320" s="3"/>
    </row>
    <row r="321" spans="1:8" ht="38.25">
      <c r="A321" s="292" t="s">
        <v>6706</v>
      </c>
      <c r="B321" s="292" t="s">
        <v>782</v>
      </c>
      <c r="C321" s="292" t="s">
        <v>7447</v>
      </c>
      <c r="D321" s="293">
        <v>20</v>
      </c>
      <c r="E321" s="555">
        <v>20</v>
      </c>
      <c r="F321" s="626" t="s">
        <v>4792</v>
      </c>
      <c r="G321" s="3"/>
      <c r="H321" s="3"/>
    </row>
    <row r="322" spans="1:8" ht="25.5">
      <c r="A322" s="292" t="s">
        <v>6706</v>
      </c>
      <c r="B322" s="292" t="s">
        <v>782</v>
      </c>
      <c r="C322" s="292" t="s">
        <v>7448</v>
      </c>
      <c r="D322" s="293">
        <v>20</v>
      </c>
      <c r="E322" s="555">
        <v>20</v>
      </c>
      <c r="F322" s="626" t="s">
        <v>4792</v>
      </c>
      <c r="G322" s="3"/>
      <c r="H322" s="3"/>
    </row>
    <row r="323" spans="1:8" ht="25.5">
      <c r="A323" s="292" t="s">
        <v>6706</v>
      </c>
      <c r="B323" s="292" t="s">
        <v>782</v>
      </c>
      <c r="C323" s="292" t="s">
        <v>7449</v>
      </c>
      <c r="D323" s="293">
        <v>30</v>
      </c>
      <c r="E323" s="555">
        <v>30</v>
      </c>
      <c r="F323" s="626" t="s">
        <v>4792</v>
      </c>
      <c r="G323" s="3"/>
      <c r="H323" s="3"/>
    </row>
    <row r="324" spans="1:8" ht="38.25">
      <c r="A324" s="292" t="s">
        <v>6706</v>
      </c>
      <c r="B324" s="292" t="s">
        <v>782</v>
      </c>
      <c r="C324" s="292" t="s">
        <v>7450</v>
      </c>
      <c r="D324" s="293">
        <v>30</v>
      </c>
      <c r="E324" s="555">
        <v>30</v>
      </c>
      <c r="F324" s="626" t="s">
        <v>4792</v>
      </c>
      <c r="G324" s="3"/>
      <c r="H324" s="3"/>
    </row>
    <row r="325" spans="1:8" ht="38.25">
      <c r="A325" s="471" t="s">
        <v>6706</v>
      </c>
      <c r="B325" s="292" t="s">
        <v>1714</v>
      </c>
      <c r="C325" s="471" t="s">
        <v>7451</v>
      </c>
      <c r="D325" s="670">
        <v>30</v>
      </c>
      <c r="E325" s="670">
        <v>30</v>
      </c>
      <c r="F325" s="626" t="s">
        <v>4792</v>
      </c>
      <c r="G325" s="3"/>
      <c r="H325" s="3"/>
    </row>
    <row r="326" spans="1:8" ht="51">
      <c r="A326" s="292" t="s">
        <v>6708</v>
      </c>
      <c r="B326" s="190" t="s">
        <v>782</v>
      </c>
      <c r="C326" s="292" t="s">
        <v>7452</v>
      </c>
      <c r="D326" s="424">
        <v>20</v>
      </c>
      <c r="E326" s="555">
        <v>20</v>
      </c>
      <c r="F326" s="626" t="s">
        <v>4802</v>
      </c>
      <c r="G326" s="3"/>
      <c r="H326" s="3"/>
    </row>
    <row r="327" spans="1:8" ht="51">
      <c r="A327" s="292" t="s">
        <v>6708</v>
      </c>
      <c r="B327" s="190" t="s">
        <v>782</v>
      </c>
      <c r="C327" s="292" t="s">
        <v>7453</v>
      </c>
      <c r="D327" s="424">
        <v>20</v>
      </c>
      <c r="E327" s="555">
        <v>20</v>
      </c>
      <c r="F327" s="626" t="s">
        <v>4802</v>
      </c>
      <c r="G327" s="3"/>
      <c r="H327" s="3"/>
    </row>
    <row r="328" spans="1:8" ht="51">
      <c r="A328" s="292" t="s">
        <v>6708</v>
      </c>
      <c r="B328" s="190" t="s">
        <v>782</v>
      </c>
      <c r="C328" s="292" t="s">
        <v>7454</v>
      </c>
      <c r="D328" s="424">
        <v>20</v>
      </c>
      <c r="E328" s="555">
        <v>20</v>
      </c>
      <c r="F328" s="626" t="s">
        <v>4802</v>
      </c>
      <c r="G328" s="3"/>
      <c r="H328" s="3"/>
    </row>
    <row r="329" spans="1:8" ht="51">
      <c r="A329" s="292" t="s">
        <v>6708</v>
      </c>
      <c r="B329" s="190" t="s">
        <v>782</v>
      </c>
      <c r="C329" s="292" t="s">
        <v>7455</v>
      </c>
      <c r="D329" s="424">
        <v>20</v>
      </c>
      <c r="E329" s="555">
        <v>20</v>
      </c>
      <c r="F329" s="626" t="s">
        <v>4802</v>
      </c>
      <c r="G329" s="3"/>
      <c r="H329" s="3"/>
    </row>
    <row r="330" spans="1:8" ht="63.75">
      <c r="A330" s="292" t="s">
        <v>6708</v>
      </c>
      <c r="B330" s="190" t="s">
        <v>782</v>
      </c>
      <c r="C330" s="292" t="s">
        <v>7456</v>
      </c>
      <c r="D330" s="424">
        <v>20</v>
      </c>
      <c r="E330" s="555">
        <v>20</v>
      </c>
      <c r="F330" s="626" t="s">
        <v>4802</v>
      </c>
      <c r="G330" s="3"/>
      <c r="H330" s="3"/>
    </row>
    <row r="331" spans="1:8" ht="51">
      <c r="A331" s="292" t="s">
        <v>6708</v>
      </c>
      <c r="B331" s="190" t="s">
        <v>782</v>
      </c>
      <c r="C331" s="292" t="s">
        <v>7457</v>
      </c>
      <c r="D331" s="424">
        <v>20</v>
      </c>
      <c r="E331" s="555">
        <v>20</v>
      </c>
      <c r="F331" s="626" t="s">
        <v>4802</v>
      </c>
      <c r="G331" s="3"/>
      <c r="H331" s="3"/>
    </row>
    <row r="332" spans="1:8" ht="63.75">
      <c r="A332" s="292" t="s">
        <v>6708</v>
      </c>
      <c r="B332" s="190" t="s">
        <v>782</v>
      </c>
      <c r="C332" s="292" t="s">
        <v>7458</v>
      </c>
      <c r="D332" s="424">
        <v>20</v>
      </c>
      <c r="E332" s="555">
        <v>20</v>
      </c>
      <c r="F332" s="626" t="s">
        <v>4802</v>
      </c>
      <c r="G332" s="3"/>
      <c r="H332" s="3"/>
    </row>
    <row r="333" spans="1:8" ht="63.75">
      <c r="A333" s="292" t="s">
        <v>6708</v>
      </c>
      <c r="B333" s="190" t="s">
        <v>782</v>
      </c>
      <c r="C333" s="292" t="s">
        <v>7459</v>
      </c>
      <c r="D333" s="424">
        <v>20</v>
      </c>
      <c r="E333" s="555">
        <v>20</v>
      </c>
      <c r="F333" s="626" t="s">
        <v>4802</v>
      </c>
      <c r="G333" s="3"/>
      <c r="H333" s="3"/>
    </row>
    <row r="334" spans="1:8" ht="63.75">
      <c r="A334" s="292" t="s">
        <v>6708</v>
      </c>
      <c r="B334" s="190" t="s">
        <v>782</v>
      </c>
      <c r="C334" s="292" t="s">
        <v>7460</v>
      </c>
      <c r="D334" s="424">
        <v>20</v>
      </c>
      <c r="E334" s="555">
        <v>20</v>
      </c>
      <c r="F334" s="626" t="s">
        <v>4802</v>
      </c>
      <c r="G334" s="3"/>
      <c r="H334" s="3"/>
    </row>
    <row r="335" spans="1:8" ht="63.75">
      <c r="A335" s="292" t="s">
        <v>6708</v>
      </c>
      <c r="B335" s="190" t="s">
        <v>782</v>
      </c>
      <c r="C335" s="292" t="s">
        <v>7461</v>
      </c>
      <c r="D335" s="424">
        <v>20</v>
      </c>
      <c r="E335" s="555">
        <v>20</v>
      </c>
      <c r="F335" s="626" t="s">
        <v>4802</v>
      </c>
      <c r="G335" s="3"/>
      <c r="H335" s="3"/>
    </row>
    <row r="336" spans="1:8" ht="76.5">
      <c r="A336" s="292" t="s">
        <v>6708</v>
      </c>
      <c r="B336" s="190" t="s">
        <v>782</v>
      </c>
      <c r="C336" s="292" t="s">
        <v>7462</v>
      </c>
      <c r="D336" s="293">
        <v>30</v>
      </c>
      <c r="E336" s="555">
        <v>30</v>
      </c>
      <c r="F336" s="626" t="s">
        <v>4802</v>
      </c>
      <c r="G336" s="3"/>
      <c r="H336" s="3"/>
    </row>
    <row r="337" spans="1:8" ht="76.5">
      <c r="A337" s="292" t="s">
        <v>6708</v>
      </c>
      <c r="B337" s="190" t="s">
        <v>782</v>
      </c>
      <c r="C337" s="292" t="s">
        <v>7463</v>
      </c>
      <c r="D337" s="293">
        <v>30</v>
      </c>
      <c r="E337" s="555">
        <v>30</v>
      </c>
      <c r="F337" s="626" t="s">
        <v>4802</v>
      </c>
      <c r="G337" s="3"/>
      <c r="H337" s="3"/>
    </row>
    <row r="338" spans="1:8" ht="63.75">
      <c r="A338" s="292" t="s">
        <v>6708</v>
      </c>
      <c r="B338" s="190" t="s">
        <v>782</v>
      </c>
      <c r="C338" s="292" t="s">
        <v>7464</v>
      </c>
      <c r="D338" s="293">
        <v>30</v>
      </c>
      <c r="E338" s="555">
        <v>30</v>
      </c>
      <c r="F338" s="626" t="s">
        <v>4802</v>
      </c>
      <c r="G338" s="3"/>
      <c r="H338" s="3"/>
    </row>
    <row r="339" spans="1:8" ht="51">
      <c r="A339" s="292" t="s">
        <v>6708</v>
      </c>
      <c r="B339" s="190" t="s">
        <v>782</v>
      </c>
      <c r="C339" s="292" t="s">
        <v>7465</v>
      </c>
      <c r="D339" s="293">
        <v>30</v>
      </c>
      <c r="E339" s="555">
        <v>30</v>
      </c>
      <c r="F339" s="626" t="s">
        <v>4802</v>
      </c>
      <c r="G339" s="3"/>
      <c r="H339" s="3"/>
    </row>
    <row r="340" spans="1:8" ht="63.75">
      <c r="A340" s="292" t="s">
        <v>6708</v>
      </c>
      <c r="B340" s="190" t="s">
        <v>782</v>
      </c>
      <c r="C340" s="292" t="s">
        <v>7466</v>
      </c>
      <c r="D340" s="293">
        <v>30</v>
      </c>
      <c r="E340" s="555">
        <v>30</v>
      </c>
      <c r="F340" s="626" t="s">
        <v>4802</v>
      </c>
      <c r="G340" s="3"/>
      <c r="H340" s="3"/>
    </row>
    <row r="341" spans="1:8" ht="51">
      <c r="A341" s="292" t="s">
        <v>6708</v>
      </c>
      <c r="B341" s="190" t="s">
        <v>782</v>
      </c>
      <c r="C341" s="292" t="s">
        <v>7467</v>
      </c>
      <c r="D341" s="293">
        <v>30</v>
      </c>
      <c r="E341" s="555">
        <v>30</v>
      </c>
      <c r="F341" s="626" t="s">
        <v>4802</v>
      </c>
      <c r="G341" s="3"/>
      <c r="H341" s="3"/>
    </row>
    <row r="342" spans="1:8" ht="63.75">
      <c r="A342" s="292" t="s">
        <v>6708</v>
      </c>
      <c r="B342" s="190" t="s">
        <v>782</v>
      </c>
      <c r="C342" s="292" t="s">
        <v>7468</v>
      </c>
      <c r="D342" s="293">
        <v>30</v>
      </c>
      <c r="E342" s="555">
        <v>30</v>
      </c>
      <c r="F342" s="626" t="s">
        <v>4802</v>
      </c>
      <c r="G342" s="3"/>
      <c r="H342" s="3"/>
    </row>
    <row r="343" spans="1:8" ht="76.5">
      <c r="A343" s="292" t="s">
        <v>6708</v>
      </c>
      <c r="B343" s="190" t="s">
        <v>782</v>
      </c>
      <c r="C343" s="292" t="s">
        <v>7469</v>
      </c>
      <c r="D343" s="293">
        <v>30</v>
      </c>
      <c r="E343" s="555">
        <v>30</v>
      </c>
      <c r="F343" s="626" t="s">
        <v>4802</v>
      </c>
      <c r="G343" s="3"/>
      <c r="H343" s="3"/>
    </row>
    <row r="344" spans="1:8" ht="76.5">
      <c r="A344" s="292" t="s">
        <v>6708</v>
      </c>
      <c r="B344" s="190" t="s">
        <v>782</v>
      </c>
      <c r="C344" s="292" t="s">
        <v>7470</v>
      </c>
      <c r="D344" s="293">
        <v>30</v>
      </c>
      <c r="E344" s="555">
        <v>30</v>
      </c>
      <c r="F344" s="626" t="s">
        <v>4802</v>
      </c>
      <c r="G344" s="3"/>
      <c r="H344" s="3"/>
    </row>
    <row r="345" spans="1:8" ht="51">
      <c r="A345" s="292" t="s">
        <v>6597</v>
      </c>
      <c r="B345" s="292" t="s">
        <v>782</v>
      </c>
      <c r="C345" s="292" t="s">
        <v>7471</v>
      </c>
      <c r="D345" s="424">
        <v>20</v>
      </c>
      <c r="E345" s="555">
        <v>20</v>
      </c>
      <c r="F345" s="626" t="s">
        <v>3958</v>
      </c>
      <c r="G345" s="3"/>
      <c r="H345" s="3"/>
    </row>
    <row r="346" spans="1:8" ht="51">
      <c r="A346" s="292" t="s">
        <v>6597</v>
      </c>
      <c r="B346" s="292" t="s">
        <v>782</v>
      </c>
      <c r="C346" s="292" t="s">
        <v>7472</v>
      </c>
      <c r="D346" s="424">
        <v>20</v>
      </c>
      <c r="E346" s="555">
        <v>20</v>
      </c>
      <c r="F346" s="626" t="s">
        <v>3958</v>
      </c>
      <c r="G346" s="3"/>
      <c r="H346" s="3"/>
    </row>
    <row r="347" spans="1:8" ht="51">
      <c r="A347" s="292" t="s">
        <v>6597</v>
      </c>
      <c r="B347" s="292" t="s">
        <v>782</v>
      </c>
      <c r="C347" s="292" t="s">
        <v>7473</v>
      </c>
      <c r="D347" s="424">
        <v>20</v>
      </c>
      <c r="E347" s="555">
        <v>20</v>
      </c>
      <c r="F347" s="626" t="s">
        <v>3958</v>
      </c>
      <c r="G347" s="3"/>
      <c r="H347" s="3"/>
    </row>
    <row r="348" spans="1:8" ht="51">
      <c r="A348" s="292" t="s">
        <v>6597</v>
      </c>
      <c r="B348" s="292" t="s">
        <v>782</v>
      </c>
      <c r="C348" s="292" t="s">
        <v>7474</v>
      </c>
      <c r="D348" s="424">
        <v>20</v>
      </c>
      <c r="E348" s="555">
        <v>20</v>
      </c>
      <c r="F348" s="626" t="s">
        <v>3958</v>
      </c>
      <c r="G348" s="3"/>
      <c r="H348" s="3"/>
    </row>
    <row r="349" spans="1:8" ht="25.5">
      <c r="A349" s="292" t="s">
        <v>6597</v>
      </c>
      <c r="B349" s="292" t="s">
        <v>782</v>
      </c>
      <c r="C349" s="292" t="s">
        <v>7475</v>
      </c>
      <c r="D349" s="424">
        <v>20</v>
      </c>
      <c r="E349" s="555">
        <v>20</v>
      </c>
      <c r="F349" s="626" t="s">
        <v>3958</v>
      </c>
      <c r="G349" s="3"/>
      <c r="H349" s="3"/>
    </row>
    <row r="350" spans="1:8" ht="38.25">
      <c r="A350" s="292" t="s">
        <v>6597</v>
      </c>
      <c r="B350" s="292" t="s">
        <v>782</v>
      </c>
      <c r="C350" s="292" t="s">
        <v>7476</v>
      </c>
      <c r="D350" s="424">
        <v>20</v>
      </c>
      <c r="E350" s="555">
        <v>20</v>
      </c>
      <c r="F350" s="626" t="s">
        <v>3958</v>
      </c>
      <c r="G350" s="3"/>
      <c r="H350" s="3"/>
    </row>
    <row r="351" spans="1:8">
      <c r="A351" s="292" t="s">
        <v>3987</v>
      </c>
      <c r="B351" s="292" t="s">
        <v>782</v>
      </c>
      <c r="C351" s="292" t="s">
        <v>7477</v>
      </c>
      <c r="D351" s="293">
        <v>20</v>
      </c>
      <c r="E351" s="555">
        <v>20</v>
      </c>
      <c r="F351" s="626" t="s">
        <v>3987</v>
      </c>
      <c r="G351" s="3"/>
      <c r="H351" s="3"/>
    </row>
    <row r="352" spans="1:8">
      <c r="A352" s="292" t="s">
        <v>3987</v>
      </c>
      <c r="B352" s="292" t="s">
        <v>782</v>
      </c>
      <c r="C352" s="292" t="s">
        <v>7478</v>
      </c>
      <c r="D352" s="293">
        <v>20</v>
      </c>
      <c r="E352" s="555">
        <v>20</v>
      </c>
      <c r="F352" s="626" t="s">
        <v>3987</v>
      </c>
      <c r="G352" s="3"/>
      <c r="H352" s="3"/>
    </row>
    <row r="353" spans="1:8">
      <c r="A353" s="292" t="s">
        <v>3987</v>
      </c>
      <c r="B353" s="292" t="s">
        <v>782</v>
      </c>
      <c r="C353" s="292" t="s">
        <v>7479</v>
      </c>
      <c r="D353" s="293">
        <v>20</v>
      </c>
      <c r="E353" s="555">
        <v>20</v>
      </c>
      <c r="F353" s="626" t="s">
        <v>3987</v>
      </c>
      <c r="G353" s="3"/>
      <c r="H353" s="3"/>
    </row>
    <row r="354" spans="1:8">
      <c r="A354" s="292" t="s">
        <v>3987</v>
      </c>
      <c r="B354" s="292" t="s">
        <v>782</v>
      </c>
      <c r="C354" s="292" t="s">
        <v>7480</v>
      </c>
      <c r="D354" s="293">
        <v>30</v>
      </c>
      <c r="E354" s="555">
        <v>30</v>
      </c>
      <c r="F354" s="626" t="s">
        <v>3987</v>
      </c>
      <c r="G354" s="3"/>
      <c r="H354" s="3"/>
    </row>
    <row r="355" spans="1:8">
      <c r="A355" s="292" t="s">
        <v>3987</v>
      </c>
      <c r="B355" s="292" t="s">
        <v>782</v>
      </c>
      <c r="C355" s="292" t="s">
        <v>7481</v>
      </c>
      <c r="D355" s="293">
        <v>30</v>
      </c>
      <c r="E355" s="555">
        <v>30</v>
      </c>
      <c r="F355" s="626" t="s">
        <v>3987</v>
      </c>
      <c r="G355" s="3"/>
      <c r="H355" s="3"/>
    </row>
    <row r="356" spans="1:8" ht="38.25">
      <c r="A356" s="292" t="s">
        <v>4064</v>
      </c>
      <c r="B356" s="292" t="s">
        <v>782</v>
      </c>
      <c r="C356" s="292" t="s">
        <v>7482</v>
      </c>
      <c r="D356" s="424">
        <v>20</v>
      </c>
      <c r="E356" s="555">
        <v>20</v>
      </c>
      <c r="F356" s="299" t="s">
        <v>4064</v>
      </c>
      <c r="G356" s="3"/>
      <c r="H356" s="3"/>
    </row>
    <row r="357" spans="1:8" ht="51">
      <c r="A357" s="292" t="s">
        <v>4064</v>
      </c>
      <c r="B357" s="292" t="s">
        <v>782</v>
      </c>
      <c r="C357" s="292" t="s">
        <v>7483</v>
      </c>
      <c r="D357" s="424">
        <v>20</v>
      </c>
      <c r="E357" s="555">
        <v>20</v>
      </c>
      <c r="F357" s="299" t="s">
        <v>4064</v>
      </c>
      <c r="G357" s="3"/>
      <c r="H357" s="3"/>
    </row>
    <row r="358" spans="1:8" ht="63.75">
      <c r="A358" s="292" t="s">
        <v>4064</v>
      </c>
      <c r="B358" s="292" t="s">
        <v>782</v>
      </c>
      <c r="C358" s="292" t="s">
        <v>7484</v>
      </c>
      <c r="D358" s="424">
        <v>20</v>
      </c>
      <c r="E358" s="555">
        <v>20</v>
      </c>
      <c r="F358" s="299" t="s">
        <v>4064</v>
      </c>
      <c r="G358" s="3"/>
      <c r="H358" s="3"/>
    </row>
    <row r="359" spans="1:8" ht="38.25">
      <c r="A359" s="292" t="s">
        <v>4064</v>
      </c>
      <c r="B359" s="292" t="s">
        <v>782</v>
      </c>
      <c r="C359" s="292" t="s">
        <v>7485</v>
      </c>
      <c r="D359" s="424">
        <v>20</v>
      </c>
      <c r="E359" s="555">
        <v>20</v>
      </c>
      <c r="F359" s="299" t="s">
        <v>4064</v>
      </c>
      <c r="G359" s="3"/>
      <c r="H359" s="3"/>
    </row>
    <row r="360" spans="1:8" ht="38.25">
      <c r="A360" s="292" t="s">
        <v>4064</v>
      </c>
      <c r="B360" s="292" t="s">
        <v>782</v>
      </c>
      <c r="C360" s="292" t="s">
        <v>7486</v>
      </c>
      <c r="D360" s="424">
        <v>20</v>
      </c>
      <c r="E360" s="555">
        <v>20</v>
      </c>
      <c r="F360" s="299" t="s">
        <v>4064</v>
      </c>
      <c r="G360" s="3"/>
      <c r="H360" s="3"/>
    </row>
    <row r="361" spans="1:8" ht="38.25">
      <c r="A361" s="292" t="s">
        <v>4064</v>
      </c>
      <c r="B361" s="292" t="s">
        <v>782</v>
      </c>
      <c r="C361" s="292" t="s">
        <v>7487</v>
      </c>
      <c r="D361" s="424">
        <v>20</v>
      </c>
      <c r="E361" s="555">
        <v>20</v>
      </c>
      <c r="F361" s="299" t="s">
        <v>4064</v>
      </c>
      <c r="G361" s="3"/>
      <c r="H361" s="3"/>
    </row>
    <row r="362" spans="1:8" ht="51">
      <c r="A362" s="292" t="s">
        <v>4064</v>
      </c>
      <c r="B362" s="292" t="s">
        <v>782</v>
      </c>
      <c r="C362" s="292" t="s">
        <v>7488</v>
      </c>
      <c r="D362" s="424">
        <v>20</v>
      </c>
      <c r="E362" s="555">
        <v>20</v>
      </c>
      <c r="F362" s="299" t="s">
        <v>4064</v>
      </c>
      <c r="G362" s="3"/>
      <c r="H362" s="3"/>
    </row>
    <row r="363" spans="1:8" ht="25.5">
      <c r="A363" s="292" t="s">
        <v>4064</v>
      </c>
      <c r="B363" s="292" t="s">
        <v>782</v>
      </c>
      <c r="C363" s="292" t="s">
        <v>7489</v>
      </c>
      <c r="D363" s="424">
        <v>20</v>
      </c>
      <c r="E363" s="555">
        <v>20</v>
      </c>
      <c r="F363" s="299" t="s">
        <v>4064</v>
      </c>
      <c r="G363" s="3"/>
      <c r="H363" s="3"/>
    </row>
    <row r="364" spans="1:8" ht="38.25">
      <c r="A364" s="292" t="s">
        <v>4064</v>
      </c>
      <c r="B364" s="292" t="s">
        <v>782</v>
      </c>
      <c r="C364" s="292" t="s">
        <v>7490</v>
      </c>
      <c r="D364" s="424">
        <v>20</v>
      </c>
      <c r="E364" s="555">
        <v>20</v>
      </c>
      <c r="F364" s="299" t="s">
        <v>4064</v>
      </c>
      <c r="G364" s="3"/>
      <c r="H364" s="3"/>
    </row>
    <row r="365" spans="1:8" ht="38.25">
      <c r="A365" s="292" t="s">
        <v>4064</v>
      </c>
      <c r="B365" s="292" t="s">
        <v>782</v>
      </c>
      <c r="C365" s="292" t="s">
        <v>7491</v>
      </c>
      <c r="D365" s="424">
        <v>20</v>
      </c>
      <c r="E365" s="555">
        <v>20</v>
      </c>
      <c r="F365" s="299" t="s">
        <v>4064</v>
      </c>
      <c r="G365" s="3"/>
      <c r="H365" s="3"/>
    </row>
    <row r="366" spans="1:8" ht="38.25">
      <c r="A366" s="292" t="s">
        <v>4064</v>
      </c>
      <c r="B366" s="292" t="s">
        <v>782</v>
      </c>
      <c r="C366" s="292" t="s">
        <v>7492</v>
      </c>
      <c r="D366" s="424">
        <v>20</v>
      </c>
      <c r="E366" s="555">
        <v>20</v>
      </c>
      <c r="F366" s="299" t="s">
        <v>4064</v>
      </c>
      <c r="G366" s="3"/>
      <c r="H366" s="3"/>
    </row>
    <row r="367" spans="1:8" ht="51">
      <c r="A367" s="292" t="s">
        <v>4064</v>
      </c>
      <c r="B367" s="292" t="s">
        <v>782</v>
      </c>
      <c r="C367" s="292" t="s">
        <v>7493</v>
      </c>
      <c r="D367" s="424">
        <v>30</v>
      </c>
      <c r="E367" s="555">
        <v>30</v>
      </c>
      <c r="F367" s="299" t="s">
        <v>4064</v>
      </c>
      <c r="G367" s="3"/>
      <c r="H367" s="3"/>
    </row>
    <row r="368" spans="1:8" ht="51">
      <c r="A368" s="292" t="s">
        <v>4064</v>
      </c>
      <c r="B368" s="292" t="s">
        <v>782</v>
      </c>
      <c r="C368" s="292" t="s">
        <v>7494</v>
      </c>
      <c r="D368" s="424">
        <v>30</v>
      </c>
      <c r="E368" s="555">
        <v>30</v>
      </c>
      <c r="F368" s="299" t="s">
        <v>4064</v>
      </c>
      <c r="G368" s="3"/>
      <c r="H368" s="3"/>
    </row>
    <row r="369" spans="1:8" ht="51">
      <c r="A369" s="292" t="s">
        <v>4064</v>
      </c>
      <c r="B369" s="292" t="s">
        <v>782</v>
      </c>
      <c r="C369" s="292" t="s">
        <v>7495</v>
      </c>
      <c r="D369" s="424">
        <v>30</v>
      </c>
      <c r="E369" s="555">
        <v>30</v>
      </c>
      <c r="F369" s="299" t="s">
        <v>4064</v>
      </c>
      <c r="G369" s="3"/>
      <c r="H369" s="3"/>
    </row>
    <row r="370" spans="1:8" ht="25.5">
      <c r="A370" s="292" t="s">
        <v>6606</v>
      </c>
      <c r="B370" s="292" t="s">
        <v>782</v>
      </c>
      <c r="C370" s="292" t="s">
        <v>7496</v>
      </c>
      <c r="D370" s="424">
        <v>30</v>
      </c>
      <c r="E370" s="555">
        <v>30</v>
      </c>
      <c r="F370" s="626" t="s">
        <v>4004</v>
      </c>
      <c r="G370" s="3"/>
      <c r="H370" s="3"/>
    </row>
    <row r="371" spans="1:8" ht="51">
      <c r="A371" s="292" t="s">
        <v>6606</v>
      </c>
      <c r="B371" s="292" t="s">
        <v>782</v>
      </c>
      <c r="C371" s="292" t="s">
        <v>7497</v>
      </c>
      <c r="D371" s="293">
        <v>30</v>
      </c>
      <c r="E371" s="555">
        <v>30</v>
      </c>
      <c r="F371" s="626" t="s">
        <v>4004</v>
      </c>
      <c r="G371" s="3"/>
      <c r="H371" s="3"/>
    </row>
    <row r="372" spans="1:8">
      <c r="A372" s="292" t="s">
        <v>4007</v>
      </c>
      <c r="B372" s="292" t="s">
        <v>782</v>
      </c>
      <c r="C372" s="626" t="s">
        <v>7498</v>
      </c>
      <c r="D372" s="293">
        <v>20</v>
      </c>
      <c r="E372" s="555">
        <v>20</v>
      </c>
      <c r="F372" s="626" t="s">
        <v>4007</v>
      </c>
      <c r="G372" s="3"/>
      <c r="H372" s="3"/>
    </row>
    <row r="373" spans="1:8" ht="51">
      <c r="A373" s="292" t="s">
        <v>4007</v>
      </c>
      <c r="B373" s="292" t="s">
        <v>782</v>
      </c>
      <c r="C373" s="292" t="s">
        <v>7499</v>
      </c>
      <c r="D373" s="293">
        <v>20</v>
      </c>
      <c r="E373" s="555">
        <v>20</v>
      </c>
      <c r="F373" s="626" t="s">
        <v>4007</v>
      </c>
      <c r="G373" s="3"/>
      <c r="H373" s="3"/>
    </row>
    <row r="374" spans="1:8" ht="38.25">
      <c r="A374" s="292" t="s">
        <v>4007</v>
      </c>
      <c r="B374" s="292" t="s">
        <v>782</v>
      </c>
      <c r="C374" s="292" t="s">
        <v>7500</v>
      </c>
      <c r="D374" s="293">
        <v>20</v>
      </c>
      <c r="E374" s="555">
        <v>20</v>
      </c>
      <c r="F374" s="626" t="s">
        <v>4007</v>
      </c>
      <c r="G374" s="3"/>
      <c r="H374" s="3"/>
    </row>
    <row r="375" spans="1:8" ht="25.5">
      <c r="A375" s="292" t="s">
        <v>4007</v>
      </c>
      <c r="B375" s="292" t="s">
        <v>782</v>
      </c>
      <c r="C375" s="292" t="s">
        <v>7501</v>
      </c>
      <c r="D375" s="293">
        <v>20</v>
      </c>
      <c r="E375" s="555">
        <v>20</v>
      </c>
      <c r="F375" s="626" t="s">
        <v>4007</v>
      </c>
      <c r="G375" s="3"/>
      <c r="H375" s="3"/>
    </row>
    <row r="376" spans="1:8" ht="38.25">
      <c r="A376" s="292" t="s">
        <v>4007</v>
      </c>
      <c r="B376" s="292" t="s">
        <v>782</v>
      </c>
      <c r="C376" s="292" t="s">
        <v>7502</v>
      </c>
      <c r="D376" s="293">
        <v>20</v>
      </c>
      <c r="E376" s="555">
        <v>20</v>
      </c>
      <c r="F376" s="626" t="s">
        <v>4007</v>
      </c>
      <c r="G376" s="3"/>
      <c r="H376" s="3"/>
    </row>
    <row r="377" spans="1:8" ht="25.5">
      <c r="A377" s="292" t="s">
        <v>4007</v>
      </c>
      <c r="B377" s="292" t="s">
        <v>782</v>
      </c>
      <c r="C377" s="292" t="s">
        <v>7503</v>
      </c>
      <c r="D377" s="293">
        <v>30</v>
      </c>
      <c r="E377" s="555">
        <v>30</v>
      </c>
      <c r="F377" s="626" t="s">
        <v>4007</v>
      </c>
      <c r="G377" s="3"/>
      <c r="H377" s="3"/>
    </row>
    <row r="378" spans="1:8" ht="38.25">
      <c r="A378" s="292" t="s">
        <v>4007</v>
      </c>
      <c r="B378" s="292" t="s">
        <v>782</v>
      </c>
      <c r="C378" s="292" t="s">
        <v>7504</v>
      </c>
      <c r="D378" s="293">
        <v>30</v>
      </c>
      <c r="E378" s="555">
        <v>30</v>
      </c>
      <c r="F378" s="626" t="s">
        <v>4007</v>
      </c>
      <c r="G378" s="3"/>
      <c r="H378" s="3"/>
    </row>
    <row r="379" spans="1:8" ht="38.25">
      <c r="A379" s="292" t="s">
        <v>4007</v>
      </c>
      <c r="B379" s="292" t="s">
        <v>782</v>
      </c>
      <c r="C379" s="292" t="s">
        <v>7505</v>
      </c>
      <c r="D379" s="293">
        <v>30</v>
      </c>
      <c r="E379" s="555">
        <v>30</v>
      </c>
      <c r="F379" s="626" t="s">
        <v>4007</v>
      </c>
      <c r="G379" s="3"/>
      <c r="H379" s="3"/>
    </row>
    <row r="380" spans="1:8" ht="38.25">
      <c r="A380" s="292" t="s">
        <v>4007</v>
      </c>
      <c r="B380" s="292" t="s">
        <v>782</v>
      </c>
      <c r="C380" s="292" t="s">
        <v>7506</v>
      </c>
      <c r="D380" s="293">
        <v>30</v>
      </c>
      <c r="E380" s="555">
        <v>30</v>
      </c>
      <c r="F380" s="626" t="s">
        <v>4007</v>
      </c>
      <c r="G380" s="3"/>
      <c r="H380" s="3"/>
    </row>
    <row r="381" spans="1:8" ht="38.25">
      <c r="A381" s="292" t="s">
        <v>4007</v>
      </c>
      <c r="B381" s="292" t="s">
        <v>782</v>
      </c>
      <c r="C381" s="292" t="s">
        <v>7507</v>
      </c>
      <c r="D381" s="293">
        <v>30</v>
      </c>
      <c r="E381" s="555">
        <v>30</v>
      </c>
      <c r="F381" s="626" t="s">
        <v>4007</v>
      </c>
      <c r="G381" s="3"/>
      <c r="H381" s="3"/>
    </row>
    <row r="382" spans="1:8" ht="38.25">
      <c r="A382" s="292" t="s">
        <v>4007</v>
      </c>
      <c r="B382" s="292" t="s">
        <v>782</v>
      </c>
      <c r="C382" s="292" t="s">
        <v>7508</v>
      </c>
      <c r="D382" s="293">
        <v>30</v>
      </c>
      <c r="E382" s="555">
        <v>30</v>
      </c>
      <c r="F382" s="626" t="s">
        <v>4007</v>
      </c>
      <c r="G382" s="3"/>
      <c r="H382" s="3"/>
    </row>
    <row r="383" spans="1:8" ht="25.5">
      <c r="A383" s="292" t="s">
        <v>4007</v>
      </c>
      <c r="B383" s="292" t="s">
        <v>782</v>
      </c>
      <c r="C383" s="292" t="s">
        <v>7509</v>
      </c>
      <c r="D383" s="293">
        <v>30</v>
      </c>
      <c r="E383" s="555">
        <v>30</v>
      </c>
      <c r="F383" s="626" t="s">
        <v>4007</v>
      </c>
      <c r="G383" s="3"/>
      <c r="H383" s="3"/>
    </row>
    <row r="384" spans="1:8" ht="38.25">
      <c r="A384" s="292" t="s">
        <v>4007</v>
      </c>
      <c r="B384" s="292" t="s">
        <v>782</v>
      </c>
      <c r="C384" s="292" t="s">
        <v>7510</v>
      </c>
      <c r="D384" s="293">
        <v>30</v>
      </c>
      <c r="E384" s="555">
        <v>30</v>
      </c>
      <c r="F384" s="626" t="s">
        <v>4007</v>
      </c>
      <c r="G384" s="3"/>
      <c r="H384" s="3"/>
    </row>
    <row r="385" spans="1:8" ht="38.25">
      <c r="A385" s="292" t="s">
        <v>4007</v>
      </c>
      <c r="B385" s="292" t="s">
        <v>782</v>
      </c>
      <c r="C385" s="292" t="s">
        <v>7511</v>
      </c>
      <c r="D385" s="293">
        <v>30</v>
      </c>
      <c r="E385" s="555">
        <v>30</v>
      </c>
      <c r="F385" s="626" t="s">
        <v>4007</v>
      </c>
      <c r="G385" s="3"/>
      <c r="H385" s="3"/>
    </row>
    <row r="386" spans="1:8" ht="51">
      <c r="A386" s="292" t="s">
        <v>6626</v>
      </c>
      <c r="B386" s="292" t="s">
        <v>782</v>
      </c>
      <c r="C386" s="292" t="s">
        <v>7512</v>
      </c>
      <c r="D386" s="424">
        <v>20</v>
      </c>
      <c r="E386" s="555">
        <v>20</v>
      </c>
      <c r="F386" s="626" t="s">
        <v>4014</v>
      </c>
      <c r="G386" s="3"/>
      <c r="H386" s="3"/>
    </row>
    <row r="387" spans="1:8" ht="25.5">
      <c r="A387" s="292" t="s">
        <v>6626</v>
      </c>
      <c r="B387" s="292" t="s">
        <v>782</v>
      </c>
      <c r="C387" s="292" t="s">
        <v>7513</v>
      </c>
      <c r="D387" s="293">
        <v>20</v>
      </c>
      <c r="E387" s="555">
        <v>20</v>
      </c>
      <c r="F387" s="626" t="s">
        <v>4014</v>
      </c>
      <c r="G387" s="3"/>
      <c r="H387" s="3"/>
    </row>
    <row r="388" spans="1:8" ht="38.25">
      <c r="A388" s="292" t="s">
        <v>6626</v>
      </c>
      <c r="B388" s="292" t="s">
        <v>782</v>
      </c>
      <c r="C388" s="292" t="s">
        <v>7514</v>
      </c>
      <c r="D388" s="424">
        <v>20</v>
      </c>
      <c r="E388" s="555">
        <v>20</v>
      </c>
      <c r="F388" s="626" t="s">
        <v>4014</v>
      </c>
      <c r="G388" s="3"/>
      <c r="H388" s="3"/>
    </row>
    <row r="389" spans="1:8" ht="38.25">
      <c r="A389" s="292" t="s">
        <v>6626</v>
      </c>
      <c r="B389" s="292" t="s">
        <v>782</v>
      </c>
      <c r="C389" s="292" t="s">
        <v>7515</v>
      </c>
      <c r="D389" s="293">
        <v>20</v>
      </c>
      <c r="E389" s="555">
        <v>20</v>
      </c>
      <c r="F389" s="626" t="s">
        <v>4014</v>
      </c>
      <c r="G389" s="3"/>
      <c r="H389" s="3"/>
    </row>
    <row r="390" spans="1:8" ht="25.5">
      <c r="A390" s="292" t="s">
        <v>6626</v>
      </c>
      <c r="B390" s="292" t="s">
        <v>782</v>
      </c>
      <c r="C390" s="292" t="s">
        <v>7516</v>
      </c>
      <c r="D390" s="293">
        <v>20</v>
      </c>
      <c r="E390" s="555">
        <v>20</v>
      </c>
      <c r="F390" s="626" t="s">
        <v>4014</v>
      </c>
      <c r="G390" s="3"/>
      <c r="H390" s="3"/>
    </row>
    <row r="391" spans="1:8" ht="38.25">
      <c r="A391" s="292" t="s">
        <v>6626</v>
      </c>
      <c r="B391" s="292" t="s">
        <v>782</v>
      </c>
      <c r="C391" s="292" t="s">
        <v>7517</v>
      </c>
      <c r="D391" s="293">
        <v>30</v>
      </c>
      <c r="E391" s="555">
        <v>30</v>
      </c>
      <c r="F391" s="626" t="s">
        <v>4014</v>
      </c>
      <c r="G391" s="3"/>
      <c r="H391" s="3"/>
    </row>
    <row r="392" spans="1:8" ht="25.5">
      <c r="A392" s="292" t="s">
        <v>6626</v>
      </c>
      <c r="B392" s="292" t="s">
        <v>782</v>
      </c>
      <c r="C392" s="292" t="s">
        <v>7518</v>
      </c>
      <c r="D392" s="293">
        <v>30</v>
      </c>
      <c r="E392" s="555">
        <v>30</v>
      </c>
      <c r="F392" s="626" t="s">
        <v>4014</v>
      </c>
      <c r="G392" s="3"/>
      <c r="H392" s="3"/>
    </row>
    <row r="393" spans="1:8" ht="38.25">
      <c r="A393" s="292" t="s">
        <v>6626</v>
      </c>
      <c r="B393" s="292" t="s">
        <v>782</v>
      </c>
      <c r="C393" s="292" t="s">
        <v>7519</v>
      </c>
      <c r="D393" s="293">
        <v>30</v>
      </c>
      <c r="E393" s="555">
        <v>30</v>
      </c>
      <c r="F393" s="626" t="s">
        <v>4014</v>
      </c>
      <c r="G393" s="3"/>
      <c r="H393" s="3"/>
    </row>
    <row r="394" spans="1:8" ht="38.25">
      <c r="A394" s="190" t="s">
        <v>6711</v>
      </c>
      <c r="B394" s="190" t="s">
        <v>782</v>
      </c>
      <c r="C394" s="190" t="s">
        <v>7520</v>
      </c>
      <c r="D394" s="260">
        <v>30</v>
      </c>
      <c r="E394" s="437">
        <v>30</v>
      </c>
      <c r="F394" s="626" t="s">
        <v>4027</v>
      </c>
      <c r="G394" s="3"/>
      <c r="H394" s="3"/>
    </row>
    <row r="395" spans="1:8" ht="38.25">
      <c r="A395" s="190" t="s">
        <v>6711</v>
      </c>
      <c r="B395" s="190" t="s">
        <v>782</v>
      </c>
      <c r="C395" s="190" t="s">
        <v>7521</v>
      </c>
      <c r="D395" s="260">
        <v>30</v>
      </c>
      <c r="E395" s="437">
        <v>30</v>
      </c>
      <c r="F395" s="626" t="s">
        <v>4027</v>
      </c>
      <c r="G395" s="3"/>
      <c r="H395" s="3"/>
    </row>
    <row r="396" spans="1:8" ht="38.25">
      <c r="A396" s="190" t="s">
        <v>6711</v>
      </c>
      <c r="B396" s="190" t="s">
        <v>782</v>
      </c>
      <c r="C396" s="190" t="s">
        <v>7522</v>
      </c>
      <c r="D396" s="260">
        <v>30</v>
      </c>
      <c r="E396" s="437">
        <v>30</v>
      </c>
      <c r="F396" s="626" t="s">
        <v>4027</v>
      </c>
      <c r="G396" s="3"/>
      <c r="H396" s="3"/>
    </row>
    <row r="397" spans="1:8" ht="51">
      <c r="A397" s="190" t="s">
        <v>6711</v>
      </c>
      <c r="B397" s="190" t="s">
        <v>782</v>
      </c>
      <c r="C397" s="190" t="s">
        <v>7523</v>
      </c>
      <c r="D397" s="260">
        <v>30</v>
      </c>
      <c r="E397" s="437">
        <v>30</v>
      </c>
      <c r="F397" s="626" t="s">
        <v>4027</v>
      </c>
      <c r="G397" s="3"/>
      <c r="H397" s="3"/>
    </row>
    <row r="398" spans="1:8" ht="38.25">
      <c r="A398" s="190" t="s">
        <v>6711</v>
      </c>
      <c r="B398" s="190" t="s">
        <v>782</v>
      </c>
      <c r="C398" s="190" t="s">
        <v>7524</v>
      </c>
      <c r="D398" s="260">
        <v>20</v>
      </c>
      <c r="E398" s="437">
        <v>20</v>
      </c>
      <c r="F398" s="626" t="s">
        <v>4027</v>
      </c>
      <c r="G398" s="3"/>
      <c r="H398" s="3"/>
    </row>
    <row r="399" spans="1:8" ht="25.5">
      <c r="A399" s="190" t="s">
        <v>6711</v>
      </c>
      <c r="B399" s="190" t="s">
        <v>782</v>
      </c>
      <c r="C399" s="190" t="s">
        <v>7525</v>
      </c>
      <c r="D399" s="260">
        <v>20</v>
      </c>
      <c r="E399" s="437">
        <v>20</v>
      </c>
      <c r="F399" s="626" t="s">
        <v>4027</v>
      </c>
      <c r="G399" s="3"/>
      <c r="H399" s="3"/>
    </row>
    <row r="400" spans="1:8" ht="51">
      <c r="A400" s="190" t="s">
        <v>6712</v>
      </c>
      <c r="B400" s="190" t="s">
        <v>782</v>
      </c>
      <c r="C400" s="258" t="s">
        <v>7526</v>
      </c>
      <c r="D400" s="263">
        <v>30</v>
      </c>
      <c r="E400" s="437">
        <v>30</v>
      </c>
      <c r="F400" s="299" t="s">
        <v>6255</v>
      </c>
    </row>
    <row r="401" spans="1:6" ht="51">
      <c r="A401" s="292" t="s">
        <v>7527</v>
      </c>
      <c r="B401" s="292" t="s">
        <v>782</v>
      </c>
      <c r="C401" s="292" t="s">
        <v>7528</v>
      </c>
      <c r="D401" s="424">
        <v>20</v>
      </c>
      <c r="E401" s="555">
        <v>20</v>
      </c>
      <c r="F401" s="626" t="s">
        <v>4035</v>
      </c>
    </row>
    <row r="402" spans="1:6" ht="38.25">
      <c r="A402" s="292" t="s">
        <v>7527</v>
      </c>
      <c r="B402" s="292" t="s">
        <v>782</v>
      </c>
      <c r="C402" s="292" t="s">
        <v>7529</v>
      </c>
      <c r="D402" s="424">
        <v>20</v>
      </c>
      <c r="E402" s="555">
        <v>20</v>
      </c>
      <c r="F402" s="626" t="s">
        <v>4035</v>
      </c>
    </row>
    <row r="403" spans="1:6" ht="51">
      <c r="A403" s="292" t="s">
        <v>7527</v>
      </c>
      <c r="B403" s="292" t="s">
        <v>782</v>
      </c>
      <c r="C403" s="292" t="s">
        <v>7530</v>
      </c>
      <c r="D403" s="424">
        <v>20</v>
      </c>
      <c r="E403" s="555">
        <v>20</v>
      </c>
      <c r="F403" s="626" t="s">
        <v>4035</v>
      </c>
    </row>
    <row r="404" spans="1:6" ht="51">
      <c r="A404" s="292" t="s">
        <v>7527</v>
      </c>
      <c r="B404" s="292" t="s">
        <v>782</v>
      </c>
      <c r="C404" s="292" t="s">
        <v>7531</v>
      </c>
      <c r="D404" s="424">
        <v>20</v>
      </c>
      <c r="E404" s="555">
        <v>20</v>
      </c>
      <c r="F404" s="626" t="s">
        <v>4035</v>
      </c>
    </row>
    <row r="405" spans="1:6" ht="51">
      <c r="A405" s="292" t="s">
        <v>7527</v>
      </c>
      <c r="B405" s="292" t="s">
        <v>782</v>
      </c>
      <c r="C405" s="292" t="s">
        <v>7532</v>
      </c>
      <c r="D405" s="424">
        <v>20</v>
      </c>
      <c r="E405" s="555">
        <v>20</v>
      </c>
      <c r="F405" s="626" t="s">
        <v>4035</v>
      </c>
    </row>
    <row r="406" spans="1:6" ht="51">
      <c r="A406" s="292" t="s">
        <v>7527</v>
      </c>
      <c r="B406" s="292" t="s">
        <v>782</v>
      </c>
      <c r="C406" s="292" t="s">
        <v>7533</v>
      </c>
      <c r="D406" s="424">
        <v>20</v>
      </c>
      <c r="E406" s="555">
        <v>20</v>
      </c>
      <c r="F406" s="626" t="s">
        <v>4035</v>
      </c>
    </row>
    <row r="407" spans="1:6" ht="63.75">
      <c r="A407" s="292" t="s">
        <v>7527</v>
      </c>
      <c r="B407" s="292" t="s">
        <v>782</v>
      </c>
      <c r="C407" s="292" t="s">
        <v>7534</v>
      </c>
      <c r="D407" s="424">
        <v>20</v>
      </c>
      <c r="E407" s="555">
        <v>20</v>
      </c>
      <c r="F407" s="626" t="s">
        <v>4035</v>
      </c>
    </row>
    <row r="408" spans="1:6" ht="51">
      <c r="A408" s="292" t="s">
        <v>7527</v>
      </c>
      <c r="B408" s="292" t="s">
        <v>782</v>
      </c>
      <c r="C408" s="292" t="s">
        <v>7535</v>
      </c>
      <c r="D408" s="424">
        <v>20</v>
      </c>
      <c r="E408" s="555">
        <v>20</v>
      </c>
      <c r="F408" s="626" t="s">
        <v>4035</v>
      </c>
    </row>
    <row r="409" spans="1:6" ht="51">
      <c r="A409" s="292" t="s">
        <v>7527</v>
      </c>
      <c r="B409" s="292" t="s">
        <v>782</v>
      </c>
      <c r="C409" s="292" t="s">
        <v>7536</v>
      </c>
      <c r="D409" s="424">
        <v>20</v>
      </c>
      <c r="E409" s="555">
        <v>20</v>
      </c>
      <c r="F409" s="626" t="s">
        <v>4035</v>
      </c>
    </row>
    <row r="410" spans="1:6" ht="51">
      <c r="A410" s="292" t="s">
        <v>7527</v>
      </c>
      <c r="B410" s="292" t="s">
        <v>782</v>
      </c>
      <c r="C410" s="292" t="s">
        <v>7537</v>
      </c>
      <c r="D410" s="424">
        <v>20</v>
      </c>
      <c r="E410" s="555">
        <v>20</v>
      </c>
      <c r="F410" s="626" t="s">
        <v>4035</v>
      </c>
    </row>
    <row r="411" spans="1:6" ht="51">
      <c r="A411" s="292" t="s">
        <v>7527</v>
      </c>
      <c r="B411" s="292" t="s">
        <v>782</v>
      </c>
      <c r="C411" s="292" t="s">
        <v>7538</v>
      </c>
      <c r="D411" s="424">
        <v>20</v>
      </c>
      <c r="E411" s="555">
        <v>20</v>
      </c>
      <c r="F411" s="626" t="s">
        <v>4035</v>
      </c>
    </row>
    <row r="412" spans="1:6" ht="51">
      <c r="A412" s="292" t="s">
        <v>7527</v>
      </c>
      <c r="B412" s="292" t="s">
        <v>782</v>
      </c>
      <c r="C412" s="292" t="s">
        <v>7539</v>
      </c>
      <c r="D412" s="424">
        <v>20</v>
      </c>
      <c r="E412" s="555">
        <v>20</v>
      </c>
      <c r="F412" s="626" t="s">
        <v>4035</v>
      </c>
    </row>
    <row r="413" spans="1:6">
      <c r="A413" s="221"/>
      <c r="B413" s="221"/>
      <c r="C413" s="221"/>
      <c r="D413" s="198"/>
      <c r="E413" s="197"/>
      <c r="F413" s="228"/>
    </row>
    <row r="414" spans="1:6">
      <c r="A414" s="292"/>
      <c r="B414" s="292"/>
      <c r="C414" s="292"/>
      <c r="D414" s="293"/>
      <c r="E414" s="555"/>
      <c r="F414" s="280"/>
    </row>
    <row r="415" spans="1:6">
      <c r="A415" s="8"/>
      <c r="B415" s="17"/>
      <c r="C415" s="17"/>
      <c r="D415" s="18"/>
      <c r="E415" s="18">
        <f>SUM(E9:E414)</f>
        <v>9470</v>
      </c>
    </row>
    <row r="416" spans="1:6">
      <c r="A416" s="1"/>
      <c r="B416" s="1"/>
      <c r="C416" s="2"/>
      <c r="D416" s="2"/>
      <c r="E416" s="2"/>
      <c r="F416" s="3"/>
    </row>
    <row r="417" spans="1:6">
      <c r="A417" s="714" t="s">
        <v>59</v>
      </c>
      <c r="B417" s="714"/>
      <c r="C417" s="714"/>
      <c r="D417" s="714"/>
      <c r="E417" s="714"/>
      <c r="F417" s="114"/>
    </row>
    <row r="418" spans="1:6">
      <c r="A418" s="1"/>
      <c r="B418" s="1"/>
      <c r="C418" s="2"/>
      <c r="D418" s="2"/>
      <c r="E418" s="3"/>
      <c r="F418" s="3"/>
    </row>
    <row r="419" spans="1:6">
      <c r="A419" s="1"/>
      <c r="B419" s="1"/>
      <c r="C419" s="2"/>
      <c r="D419" s="2"/>
      <c r="E419" s="2"/>
      <c r="F419" s="3"/>
    </row>
    <row r="420" spans="1:6">
      <c r="A420" s="1"/>
      <c r="B420" s="1"/>
      <c r="C420" s="2"/>
      <c r="D420" s="2"/>
      <c r="E420" s="3"/>
      <c r="F420" s="3"/>
    </row>
    <row r="421" spans="1:6">
      <c r="A421" s="1"/>
      <c r="B421" s="1"/>
      <c r="C421" s="2"/>
      <c r="D421" s="2"/>
      <c r="E421" s="2"/>
      <c r="F421" s="3"/>
    </row>
    <row r="422" spans="1:6">
      <c r="A422" s="1"/>
      <c r="B422" s="1"/>
      <c r="C422" s="2"/>
      <c r="D422" s="2"/>
      <c r="E422" s="2"/>
      <c r="F422" s="3"/>
    </row>
    <row r="423" spans="1:6">
      <c r="A423" s="1"/>
      <c r="B423" s="1"/>
      <c r="C423" s="2"/>
      <c r="D423" s="2"/>
      <c r="E423" s="2"/>
      <c r="F423" s="3"/>
    </row>
    <row r="424" spans="1:6">
      <c r="A424" s="1"/>
      <c r="B424" s="1"/>
      <c r="C424" s="2"/>
      <c r="D424" s="2"/>
      <c r="E424" s="2"/>
      <c r="F424" s="3"/>
    </row>
    <row r="425" spans="1:6">
      <c r="A425" s="1"/>
      <c r="B425" s="1"/>
      <c r="C425" s="2"/>
      <c r="D425" s="2"/>
      <c r="E425" s="2"/>
      <c r="F425" s="3"/>
    </row>
    <row r="426" spans="1:6">
      <c r="A426" s="1"/>
      <c r="B426" s="1"/>
      <c r="C426" s="2"/>
      <c r="D426" s="2"/>
      <c r="E426" s="2"/>
      <c r="F426" s="3"/>
    </row>
    <row r="427" spans="1:6">
      <c r="A427" s="1"/>
      <c r="B427" s="1"/>
      <c r="C427" s="2"/>
      <c r="D427" s="2"/>
      <c r="E427" s="2"/>
      <c r="F427" s="3"/>
    </row>
    <row r="428" spans="1:6">
      <c r="A428" s="1"/>
      <c r="B428" s="1"/>
      <c r="C428" s="2"/>
      <c r="D428" s="2"/>
      <c r="E428" s="2"/>
      <c r="F428" s="3"/>
    </row>
    <row r="429" spans="1:6">
      <c r="A429" s="1"/>
      <c r="B429" s="1"/>
      <c r="C429" s="2"/>
      <c r="D429" s="2"/>
      <c r="E429" s="2"/>
      <c r="F429" s="3"/>
    </row>
    <row r="430" spans="1:6">
      <c r="A430" s="1"/>
      <c r="B430" s="1"/>
      <c r="C430" s="2"/>
      <c r="D430" s="2"/>
      <c r="E430" s="2"/>
      <c r="F430" s="3"/>
    </row>
    <row r="431" spans="1:6">
      <c r="A431" s="1"/>
      <c r="B431" s="1"/>
      <c r="C431" s="2"/>
      <c r="D431" s="2"/>
      <c r="E431" s="2"/>
      <c r="F431" s="3"/>
    </row>
    <row r="432" spans="1:6">
      <c r="A432" s="1"/>
      <c r="B432" s="1"/>
      <c r="C432" s="2"/>
      <c r="D432" s="2"/>
      <c r="E432" s="2"/>
      <c r="F432" s="3"/>
    </row>
    <row r="433" spans="1:6">
      <c r="A433" s="1"/>
      <c r="B433" s="1"/>
      <c r="C433" s="2"/>
      <c r="D433" s="2"/>
      <c r="E433" s="2"/>
      <c r="F433" s="3"/>
    </row>
    <row r="434" spans="1:6">
      <c r="A434" s="1"/>
      <c r="B434" s="1"/>
      <c r="C434" s="2"/>
      <c r="D434" s="2"/>
      <c r="E434" s="2"/>
      <c r="F434" s="3"/>
    </row>
    <row r="435" spans="1:6">
      <c r="A435" s="1"/>
      <c r="B435" s="1"/>
      <c r="C435" s="2"/>
      <c r="D435" s="2"/>
      <c r="E435" s="2"/>
      <c r="F435" s="3"/>
    </row>
    <row r="436" spans="1:6">
      <c r="A436" s="1"/>
      <c r="B436" s="1"/>
      <c r="C436" s="2"/>
      <c r="D436" s="2"/>
      <c r="E436" s="2"/>
      <c r="F436" s="3"/>
    </row>
    <row r="437" spans="1:6">
      <c r="A437" s="1"/>
      <c r="B437" s="1"/>
      <c r="C437" s="2"/>
      <c r="D437" s="2"/>
      <c r="E437" s="2"/>
      <c r="F437" s="3"/>
    </row>
    <row r="438" spans="1:6">
      <c r="A438" s="1"/>
      <c r="B438" s="1"/>
      <c r="C438" s="2"/>
      <c r="D438" s="2"/>
      <c r="E438" s="2"/>
      <c r="F438" s="3"/>
    </row>
    <row r="439" spans="1:6">
      <c r="A439" s="1"/>
      <c r="B439" s="1"/>
      <c r="C439" s="2"/>
      <c r="D439" s="2"/>
      <c r="E439" s="2"/>
      <c r="F439" s="3"/>
    </row>
    <row r="440" spans="1:6">
      <c r="A440" s="1"/>
      <c r="B440" s="1"/>
      <c r="C440" s="2"/>
      <c r="D440" s="2"/>
      <c r="E440" s="2"/>
      <c r="F440" s="3"/>
    </row>
    <row r="441" spans="1:6">
      <c r="A441" s="1"/>
      <c r="B441" s="1"/>
      <c r="C441" s="2"/>
      <c r="D441" s="2"/>
      <c r="E441" s="2"/>
      <c r="F441" s="3"/>
    </row>
    <row r="442" spans="1:6">
      <c r="A442" s="1"/>
      <c r="B442" s="1"/>
      <c r="C442" s="2"/>
      <c r="D442" s="2"/>
      <c r="E442" s="2"/>
      <c r="F442" s="3"/>
    </row>
    <row r="443" spans="1:6">
      <c r="A443" s="1"/>
      <c r="B443" s="1"/>
      <c r="C443" s="2"/>
      <c r="D443" s="2"/>
      <c r="E443" s="2"/>
      <c r="F443" s="3"/>
    </row>
    <row r="444" spans="1:6">
      <c r="A444" s="1"/>
      <c r="B444" s="1"/>
      <c r="C444" s="2"/>
      <c r="D444" s="2"/>
      <c r="E444" s="2"/>
      <c r="F444" s="3"/>
    </row>
    <row r="445" spans="1:6">
      <c r="A445" s="1"/>
      <c r="B445" s="1"/>
      <c r="C445" s="2"/>
      <c r="D445" s="2"/>
      <c r="E445" s="2"/>
      <c r="F445" s="3"/>
    </row>
    <row r="446" spans="1:6">
      <c r="A446" s="1"/>
      <c r="B446" s="1"/>
      <c r="C446" s="2"/>
      <c r="D446" s="2"/>
      <c r="E446" s="2"/>
      <c r="F446" s="3"/>
    </row>
    <row r="447" spans="1:6">
      <c r="A447" s="1"/>
      <c r="B447" s="1"/>
      <c r="C447" s="2"/>
      <c r="D447" s="2"/>
      <c r="E447" s="2"/>
      <c r="F447" s="3"/>
    </row>
    <row r="448" spans="1:6">
      <c r="A448" s="1"/>
      <c r="B448" s="1"/>
      <c r="C448" s="2"/>
      <c r="D448" s="2"/>
      <c r="E448" s="2"/>
      <c r="F448" s="3"/>
    </row>
    <row r="449" spans="1:6">
      <c r="A449" s="1"/>
      <c r="B449" s="1"/>
      <c r="C449" s="2"/>
      <c r="D449" s="2"/>
      <c r="E449" s="2"/>
      <c r="F449" s="3"/>
    </row>
    <row r="450" spans="1:6">
      <c r="A450" s="1"/>
      <c r="B450" s="1"/>
      <c r="C450" s="2"/>
      <c r="D450" s="2"/>
      <c r="E450" s="2"/>
      <c r="F450" s="3"/>
    </row>
    <row r="451" spans="1:6">
      <c r="A451" s="1"/>
      <c r="B451" s="1"/>
      <c r="C451" s="2"/>
      <c r="D451" s="2"/>
      <c r="E451" s="2"/>
      <c r="F451" s="3"/>
    </row>
    <row r="452" spans="1:6">
      <c r="A452" s="1"/>
      <c r="B452" s="1"/>
      <c r="C452" s="2"/>
      <c r="D452" s="2"/>
      <c r="E452" s="2"/>
      <c r="F452" s="3"/>
    </row>
    <row r="453" spans="1:6">
      <c r="A453" s="1"/>
      <c r="B453" s="1"/>
      <c r="C453" s="2"/>
      <c r="D453" s="2"/>
      <c r="E453" s="2"/>
      <c r="F453" s="3"/>
    </row>
    <row r="454" spans="1:6">
      <c r="A454" s="1"/>
      <c r="B454" s="1"/>
      <c r="C454" s="2"/>
      <c r="D454" s="2"/>
      <c r="E454" s="2"/>
      <c r="F454" s="3"/>
    </row>
    <row r="455" spans="1:6">
      <c r="A455" s="1"/>
      <c r="B455" s="1"/>
      <c r="C455" s="2"/>
      <c r="D455" s="2"/>
      <c r="E455" s="2"/>
      <c r="F455" s="3"/>
    </row>
    <row r="456" spans="1:6">
      <c r="A456" s="1"/>
      <c r="B456" s="1"/>
      <c r="C456" s="2"/>
      <c r="D456" s="2"/>
      <c r="E456" s="2"/>
      <c r="F456" s="3"/>
    </row>
    <row r="457" spans="1:6">
      <c r="A457" s="1"/>
      <c r="B457" s="1"/>
      <c r="C457" s="2"/>
      <c r="D457" s="2"/>
      <c r="E457" s="2"/>
      <c r="F457" s="3"/>
    </row>
    <row r="458" spans="1:6">
      <c r="A458" s="1"/>
      <c r="B458" s="1"/>
      <c r="C458" s="2"/>
      <c r="D458" s="2"/>
      <c r="E458" s="2"/>
      <c r="F458" s="3"/>
    </row>
    <row r="459" spans="1:6">
      <c r="A459" s="1"/>
      <c r="B459" s="1"/>
      <c r="C459" s="2"/>
      <c r="D459" s="2"/>
      <c r="E459" s="2"/>
      <c r="F459" s="3"/>
    </row>
    <row r="460" spans="1:6">
      <c r="A460" s="1"/>
      <c r="B460" s="1"/>
      <c r="C460" s="2"/>
      <c r="D460" s="2"/>
      <c r="E460" s="2"/>
      <c r="F460" s="3"/>
    </row>
    <row r="461" spans="1:6">
      <c r="A461" s="1"/>
      <c r="B461" s="1"/>
      <c r="C461" s="2"/>
      <c r="D461" s="2"/>
      <c r="E461" s="2"/>
      <c r="F461" s="3"/>
    </row>
    <row r="462" spans="1:6">
      <c r="A462" s="1"/>
      <c r="B462" s="1"/>
      <c r="C462" s="2"/>
      <c r="D462" s="2"/>
      <c r="E462" s="2"/>
      <c r="F462" s="3"/>
    </row>
    <row r="463" spans="1:6">
      <c r="A463" s="1"/>
      <c r="B463" s="1"/>
      <c r="C463" s="2"/>
      <c r="D463" s="2"/>
      <c r="E463" s="2"/>
      <c r="F463" s="3"/>
    </row>
    <row r="464" spans="1:6">
      <c r="A464" s="1"/>
      <c r="B464" s="1"/>
      <c r="C464" s="2"/>
      <c r="D464" s="2"/>
      <c r="E464" s="2"/>
      <c r="F464" s="3"/>
    </row>
    <row r="465" spans="1:6">
      <c r="A465" s="1"/>
      <c r="B465" s="1"/>
      <c r="C465" s="2"/>
      <c r="D465" s="2"/>
      <c r="E465" s="2"/>
      <c r="F465" s="3"/>
    </row>
    <row r="466" spans="1:6">
      <c r="A466" s="1"/>
      <c r="B466" s="1"/>
      <c r="C466" s="2"/>
      <c r="D466" s="2"/>
      <c r="E466" s="2"/>
      <c r="F466" s="3"/>
    </row>
    <row r="467" spans="1:6">
      <c r="A467" s="1"/>
      <c r="B467" s="1"/>
      <c r="C467" s="2"/>
      <c r="D467" s="2"/>
      <c r="E467" s="2"/>
      <c r="F467" s="3"/>
    </row>
    <row r="468" spans="1:6">
      <c r="A468" s="1"/>
      <c r="B468" s="1"/>
      <c r="C468" s="2"/>
      <c r="D468" s="2"/>
      <c r="E468" s="2"/>
      <c r="F468" s="3"/>
    </row>
    <row r="469" spans="1:6">
      <c r="A469" s="1"/>
      <c r="B469" s="1"/>
      <c r="C469" s="2"/>
      <c r="D469" s="2"/>
      <c r="E469" s="2"/>
      <c r="F469" s="3"/>
    </row>
    <row r="470" spans="1:6">
      <c r="A470" s="1"/>
      <c r="B470" s="1"/>
      <c r="C470" s="2"/>
      <c r="D470" s="2"/>
      <c r="E470" s="2"/>
      <c r="F470" s="3"/>
    </row>
    <row r="471" spans="1:6">
      <c r="A471" s="1"/>
      <c r="B471" s="1"/>
      <c r="C471" s="2"/>
      <c r="D471" s="2"/>
      <c r="E471" s="2"/>
      <c r="F471" s="3"/>
    </row>
    <row r="472" spans="1:6">
      <c r="A472" s="1"/>
      <c r="B472" s="1"/>
      <c r="C472" s="2"/>
      <c r="D472" s="2"/>
      <c r="E472" s="2"/>
      <c r="F472" s="3"/>
    </row>
    <row r="473" spans="1:6">
      <c r="A473" s="1"/>
      <c r="B473" s="1"/>
      <c r="C473" s="2"/>
      <c r="D473" s="2"/>
      <c r="E473" s="2"/>
      <c r="F473" s="3"/>
    </row>
    <row r="474" spans="1:6">
      <c r="A474" s="1"/>
      <c r="B474" s="1"/>
      <c r="C474" s="2"/>
      <c r="D474" s="2"/>
      <c r="E474" s="2"/>
      <c r="F474" s="3"/>
    </row>
    <row r="475" spans="1:6">
      <c r="A475" s="1"/>
      <c r="B475" s="1"/>
      <c r="C475" s="2"/>
      <c r="D475" s="2"/>
      <c r="E475" s="2"/>
      <c r="F475" s="3"/>
    </row>
    <row r="476" spans="1:6">
      <c r="A476" s="1"/>
      <c r="B476" s="1"/>
      <c r="C476" s="2"/>
      <c r="D476" s="2"/>
      <c r="E476" s="2"/>
      <c r="F476" s="3"/>
    </row>
    <row r="477" spans="1:6">
      <c r="A477" s="1"/>
      <c r="B477" s="1"/>
      <c r="C477" s="2"/>
      <c r="D477" s="2"/>
      <c r="E477" s="2"/>
      <c r="F477" s="3"/>
    </row>
    <row r="478" spans="1:6">
      <c r="A478" s="1"/>
      <c r="B478" s="1"/>
      <c r="C478" s="2"/>
      <c r="D478" s="2"/>
      <c r="E478" s="2"/>
      <c r="F478" s="3"/>
    </row>
    <row r="479" spans="1:6">
      <c r="A479" s="1"/>
      <c r="B479" s="1"/>
      <c r="C479" s="2"/>
      <c r="D479" s="2"/>
      <c r="E479" s="2"/>
      <c r="F479" s="3"/>
    </row>
    <row r="480" spans="1:6">
      <c r="A480" s="1"/>
      <c r="B480" s="1"/>
      <c r="C480" s="2"/>
      <c r="D480" s="2"/>
      <c r="E480" s="2"/>
      <c r="F480" s="3"/>
    </row>
    <row r="481" spans="1:6">
      <c r="A481" s="1"/>
      <c r="B481" s="1"/>
      <c r="C481" s="2"/>
      <c r="D481" s="2"/>
      <c r="E481" s="2"/>
      <c r="F481" s="3"/>
    </row>
    <row r="482" spans="1:6">
      <c r="A482" s="1"/>
      <c r="B482" s="1"/>
      <c r="C482" s="2"/>
      <c r="D482" s="2"/>
      <c r="E482" s="2"/>
      <c r="F482" s="3"/>
    </row>
    <row r="483" spans="1:6">
      <c r="A483" s="1"/>
      <c r="B483" s="1"/>
      <c r="C483" s="2"/>
      <c r="D483" s="2"/>
      <c r="E483" s="2"/>
      <c r="F483" s="3"/>
    </row>
    <row r="484" spans="1:6">
      <c r="A484" s="1"/>
      <c r="B484" s="1"/>
      <c r="C484" s="2"/>
      <c r="D484" s="2"/>
      <c r="E484" s="2"/>
      <c r="F484" s="3"/>
    </row>
    <row r="485" spans="1:6">
      <c r="A485" s="1"/>
      <c r="B485" s="1"/>
      <c r="C485" s="2"/>
      <c r="D485" s="2"/>
      <c r="E485" s="2"/>
      <c r="F485" s="3"/>
    </row>
    <row r="486" spans="1:6">
      <c r="A486" s="1"/>
      <c r="B486" s="1"/>
      <c r="C486" s="2"/>
      <c r="D486" s="2"/>
      <c r="E486" s="2"/>
      <c r="F486" s="3"/>
    </row>
    <row r="487" spans="1:6">
      <c r="A487" s="1"/>
      <c r="B487" s="1"/>
      <c r="C487" s="2"/>
      <c r="D487" s="2"/>
      <c r="E487" s="2"/>
      <c r="F487" s="3"/>
    </row>
    <row r="488" spans="1:6">
      <c r="A488" s="1"/>
      <c r="B488" s="1"/>
      <c r="C488" s="2"/>
      <c r="D488" s="2"/>
      <c r="E488" s="2"/>
      <c r="F488" s="3"/>
    </row>
    <row r="489" spans="1:6">
      <c r="A489" s="1"/>
      <c r="B489" s="1"/>
      <c r="C489" s="2"/>
      <c r="D489" s="2"/>
      <c r="E489" s="2"/>
      <c r="F489" s="3"/>
    </row>
    <row r="490" spans="1:6">
      <c r="A490" s="1"/>
      <c r="B490" s="1"/>
      <c r="C490" s="2"/>
      <c r="D490" s="2"/>
      <c r="E490" s="2"/>
      <c r="F490" s="3"/>
    </row>
    <row r="491" spans="1:6">
      <c r="A491" s="1"/>
      <c r="B491" s="1"/>
      <c r="C491" s="2"/>
      <c r="D491" s="2"/>
      <c r="E491" s="2"/>
      <c r="F491" s="3"/>
    </row>
    <row r="492" spans="1:6">
      <c r="A492" s="1"/>
      <c r="B492" s="1"/>
      <c r="C492" s="2"/>
      <c r="D492" s="2"/>
      <c r="E492" s="2"/>
      <c r="F492" s="3"/>
    </row>
    <row r="493" spans="1:6">
      <c r="A493" s="1"/>
      <c r="B493" s="1"/>
      <c r="C493" s="2"/>
      <c r="D493" s="2"/>
      <c r="E493" s="2"/>
      <c r="F493" s="3"/>
    </row>
    <row r="494" spans="1:6">
      <c r="A494" s="1"/>
      <c r="B494" s="1"/>
      <c r="C494" s="2"/>
      <c r="D494" s="2"/>
      <c r="E494" s="2"/>
      <c r="F494" s="3"/>
    </row>
    <row r="495" spans="1:6">
      <c r="A495" s="1"/>
      <c r="B495" s="1"/>
      <c r="C495" s="2"/>
      <c r="D495" s="2"/>
      <c r="E495" s="2"/>
      <c r="F495" s="3"/>
    </row>
    <row r="496" spans="1:6">
      <c r="A496" s="1"/>
      <c r="B496" s="1"/>
      <c r="C496" s="2"/>
      <c r="D496" s="2"/>
      <c r="E496" s="2"/>
      <c r="F496" s="3"/>
    </row>
    <row r="497" spans="1:6">
      <c r="A497" s="1"/>
      <c r="B497" s="1"/>
      <c r="C497" s="2"/>
      <c r="D497" s="2"/>
      <c r="E497" s="2"/>
      <c r="F497" s="3"/>
    </row>
    <row r="498" spans="1:6">
      <c r="A498" s="1"/>
      <c r="B498" s="1"/>
      <c r="C498" s="2"/>
      <c r="D498" s="2"/>
      <c r="E498" s="2"/>
      <c r="F498" s="3"/>
    </row>
    <row r="499" spans="1:6">
      <c r="A499" s="1"/>
      <c r="B499" s="1"/>
      <c r="C499" s="2"/>
      <c r="D499" s="2"/>
      <c r="E499" s="2"/>
      <c r="F499" s="3"/>
    </row>
    <row r="500" spans="1:6">
      <c r="A500" s="1"/>
      <c r="B500" s="1"/>
      <c r="C500" s="2"/>
      <c r="D500" s="2"/>
      <c r="E500" s="2"/>
      <c r="F500" s="3"/>
    </row>
    <row r="501" spans="1:6">
      <c r="A501" s="1"/>
      <c r="B501" s="1"/>
      <c r="C501" s="2"/>
      <c r="D501" s="2"/>
      <c r="E501" s="2"/>
      <c r="F501" s="3"/>
    </row>
    <row r="502" spans="1:6">
      <c r="A502" s="1"/>
      <c r="B502" s="1"/>
      <c r="C502" s="2"/>
      <c r="D502" s="2"/>
      <c r="E502" s="2"/>
      <c r="F502" s="3"/>
    </row>
    <row r="503" spans="1:6">
      <c r="A503" s="1"/>
      <c r="B503" s="1"/>
      <c r="C503" s="2"/>
      <c r="D503" s="2"/>
      <c r="E503" s="2"/>
      <c r="F503" s="3"/>
    </row>
    <row r="504" spans="1:6">
      <c r="A504" s="1"/>
      <c r="B504" s="1"/>
      <c r="C504" s="2"/>
      <c r="D504" s="2"/>
      <c r="E504" s="2"/>
      <c r="F504" s="3"/>
    </row>
    <row r="505" spans="1:6">
      <c r="A505" s="1"/>
      <c r="B505" s="1"/>
      <c r="C505" s="2"/>
      <c r="D505" s="2"/>
      <c r="E505" s="2"/>
      <c r="F505" s="3"/>
    </row>
    <row r="506" spans="1:6">
      <c r="A506" s="1"/>
      <c r="B506" s="1"/>
      <c r="C506" s="2"/>
      <c r="D506" s="2"/>
      <c r="E506" s="2"/>
      <c r="F506" s="3"/>
    </row>
    <row r="507" spans="1:6">
      <c r="A507" s="1"/>
      <c r="B507" s="1"/>
      <c r="C507" s="2"/>
      <c r="D507" s="2"/>
      <c r="E507" s="2"/>
      <c r="F507" s="3"/>
    </row>
    <row r="508" spans="1:6">
      <c r="A508" s="1"/>
      <c r="B508" s="1"/>
      <c r="C508" s="2"/>
      <c r="D508" s="2"/>
      <c r="E508" s="2"/>
      <c r="F508" s="3"/>
    </row>
    <row r="509" spans="1:6">
      <c r="A509" s="1"/>
      <c r="B509" s="1"/>
      <c r="C509" s="2"/>
      <c r="D509" s="2"/>
      <c r="E509" s="2"/>
      <c r="F509" s="3"/>
    </row>
    <row r="510" spans="1:6">
      <c r="A510" s="1"/>
      <c r="B510" s="1"/>
      <c r="C510" s="2"/>
      <c r="D510" s="2"/>
      <c r="E510" s="2"/>
      <c r="F510" s="3"/>
    </row>
    <row r="511" spans="1:6">
      <c r="A511" s="1"/>
      <c r="B511" s="1"/>
      <c r="C511" s="2"/>
      <c r="D511" s="2"/>
      <c r="E511" s="2"/>
      <c r="F511" s="3"/>
    </row>
    <row r="512" spans="1:6">
      <c r="A512" s="1"/>
      <c r="B512" s="1"/>
      <c r="C512" s="2"/>
      <c r="D512" s="2"/>
      <c r="E512" s="2"/>
      <c r="F512" s="3"/>
    </row>
    <row r="513" spans="1:6">
      <c r="A513" s="1"/>
      <c r="B513" s="1"/>
      <c r="C513" s="2"/>
      <c r="D513" s="2"/>
      <c r="E513" s="2"/>
      <c r="F513" s="3"/>
    </row>
    <row r="514" spans="1:6">
      <c r="A514" s="1"/>
      <c r="B514" s="1"/>
      <c r="C514" s="2"/>
      <c r="D514" s="2"/>
      <c r="E514" s="2"/>
      <c r="F514" s="3"/>
    </row>
    <row r="515" spans="1:6">
      <c r="A515" s="1"/>
      <c r="B515" s="1"/>
      <c r="C515" s="2"/>
      <c r="D515" s="2"/>
      <c r="E515" s="2"/>
      <c r="F515" s="3"/>
    </row>
    <row r="516" spans="1:6">
      <c r="A516" s="1"/>
      <c r="B516" s="1"/>
      <c r="C516" s="2"/>
      <c r="D516" s="2"/>
      <c r="E516" s="2"/>
      <c r="F516" s="3"/>
    </row>
    <row r="517" spans="1:6">
      <c r="A517" s="1"/>
      <c r="B517" s="1"/>
      <c r="C517" s="2"/>
      <c r="D517" s="2"/>
      <c r="E517" s="2"/>
      <c r="F517" s="3"/>
    </row>
    <row r="518" spans="1:6">
      <c r="A518" s="1"/>
      <c r="B518" s="1"/>
      <c r="C518" s="2"/>
      <c r="D518" s="2"/>
      <c r="E518" s="2"/>
      <c r="F518" s="3"/>
    </row>
    <row r="519" spans="1:6">
      <c r="A519" s="1"/>
      <c r="B519" s="1"/>
      <c r="C519" s="2"/>
      <c r="D519" s="2"/>
      <c r="E519" s="2"/>
      <c r="F519" s="3"/>
    </row>
    <row r="520" spans="1:6">
      <c r="A520" s="1"/>
      <c r="B520" s="1"/>
      <c r="C520" s="2"/>
      <c r="D520" s="2"/>
      <c r="E520" s="2"/>
      <c r="F520" s="3"/>
    </row>
    <row r="521" spans="1:6">
      <c r="A521" s="1"/>
      <c r="B521" s="1"/>
      <c r="C521" s="2"/>
      <c r="D521" s="2"/>
      <c r="E521" s="2"/>
      <c r="F521" s="3"/>
    </row>
    <row r="522" spans="1:6">
      <c r="A522" s="1"/>
      <c r="B522" s="1"/>
      <c r="C522" s="2"/>
      <c r="D522" s="2"/>
      <c r="E522" s="2"/>
      <c r="F522" s="3"/>
    </row>
    <row r="523" spans="1:6">
      <c r="A523" s="1"/>
      <c r="B523" s="1"/>
      <c r="C523" s="2"/>
      <c r="D523" s="2"/>
      <c r="E523" s="2"/>
      <c r="F523" s="3"/>
    </row>
    <row r="524" spans="1:6">
      <c r="A524" s="1"/>
      <c r="B524" s="1"/>
      <c r="C524" s="2"/>
      <c r="D524" s="2"/>
      <c r="E524" s="2"/>
      <c r="F524" s="3"/>
    </row>
    <row r="525" spans="1:6">
      <c r="A525" s="1"/>
      <c r="B525" s="1"/>
      <c r="C525" s="2"/>
      <c r="D525" s="2"/>
      <c r="E525" s="2"/>
      <c r="F525" s="3"/>
    </row>
    <row r="526" spans="1:6">
      <c r="A526" s="1"/>
      <c r="B526" s="1"/>
      <c r="C526" s="2"/>
      <c r="D526" s="2"/>
      <c r="E526" s="2"/>
      <c r="F526" s="3"/>
    </row>
    <row r="527" spans="1:6">
      <c r="A527" s="1"/>
      <c r="B527" s="1"/>
      <c r="C527" s="2"/>
      <c r="D527" s="2"/>
      <c r="E527" s="2"/>
      <c r="F527" s="3"/>
    </row>
    <row r="528" spans="1:6">
      <c r="A528" s="1"/>
      <c r="B528" s="1"/>
      <c r="C528" s="2"/>
      <c r="D528" s="2"/>
      <c r="E528" s="2"/>
      <c r="F528" s="3"/>
    </row>
    <row r="529" spans="1:6">
      <c r="A529" s="1"/>
      <c r="B529" s="1"/>
      <c r="C529" s="2"/>
      <c r="D529" s="2"/>
      <c r="E529" s="2"/>
      <c r="F529" s="3"/>
    </row>
    <row r="530" spans="1:6">
      <c r="A530" s="1"/>
      <c r="B530" s="1"/>
      <c r="C530" s="2"/>
      <c r="D530" s="2"/>
      <c r="E530" s="2"/>
      <c r="F530" s="3"/>
    </row>
    <row r="531" spans="1:6">
      <c r="A531" s="1"/>
      <c r="B531" s="1"/>
      <c r="C531" s="2"/>
      <c r="D531" s="2"/>
      <c r="E531" s="2"/>
      <c r="F531" s="3"/>
    </row>
    <row r="532" spans="1:6">
      <c r="A532" s="1"/>
      <c r="B532" s="1"/>
      <c r="C532" s="2"/>
      <c r="D532" s="2"/>
      <c r="E532" s="2"/>
      <c r="F532" s="3"/>
    </row>
    <row r="533" spans="1:6">
      <c r="A533" s="1"/>
      <c r="B533" s="1"/>
      <c r="C533" s="2"/>
      <c r="D533" s="2"/>
      <c r="E533" s="2"/>
      <c r="F533" s="3"/>
    </row>
    <row r="534" spans="1:6">
      <c r="A534" s="1"/>
      <c r="B534" s="1"/>
      <c r="C534" s="2"/>
      <c r="D534" s="2"/>
      <c r="E534" s="2"/>
      <c r="F534" s="3"/>
    </row>
    <row r="535" spans="1:6">
      <c r="A535" s="1"/>
      <c r="B535" s="1"/>
      <c r="C535" s="2"/>
      <c r="D535" s="2"/>
      <c r="E535" s="2"/>
      <c r="F535" s="3"/>
    </row>
    <row r="536" spans="1:6">
      <c r="A536" s="1"/>
      <c r="B536" s="1"/>
      <c r="C536" s="2"/>
      <c r="D536" s="2"/>
      <c r="E536" s="2"/>
      <c r="F536" s="3"/>
    </row>
    <row r="537" spans="1:6">
      <c r="A537" s="1"/>
      <c r="B537" s="1"/>
      <c r="C537" s="2"/>
      <c r="D537" s="2"/>
      <c r="E537" s="2"/>
      <c r="F537" s="3"/>
    </row>
    <row r="538" spans="1:6">
      <c r="A538" s="1"/>
      <c r="B538" s="1"/>
      <c r="C538" s="2"/>
      <c r="D538" s="2"/>
      <c r="E538" s="2"/>
      <c r="F538" s="3"/>
    </row>
    <row r="539" spans="1:6">
      <c r="A539" s="1"/>
      <c r="B539" s="1"/>
      <c r="C539" s="2"/>
      <c r="D539" s="2"/>
      <c r="E539" s="2"/>
      <c r="F539" s="3"/>
    </row>
    <row r="540" spans="1:6">
      <c r="A540" s="1"/>
      <c r="B540" s="1"/>
      <c r="C540" s="2"/>
      <c r="D540" s="2"/>
      <c r="E540" s="2"/>
      <c r="F540" s="3"/>
    </row>
    <row r="541" spans="1:6">
      <c r="A541" s="1"/>
      <c r="B541" s="1"/>
      <c r="C541" s="2"/>
      <c r="D541" s="2"/>
      <c r="E541" s="2"/>
      <c r="F541" s="3"/>
    </row>
    <row r="542" spans="1:6">
      <c r="A542" s="1"/>
      <c r="B542" s="1"/>
      <c r="C542" s="2"/>
      <c r="D542" s="2"/>
      <c r="E542" s="2"/>
      <c r="F542" s="3"/>
    </row>
    <row r="543" spans="1:6">
      <c r="A543" s="1"/>
      <c r="B543" s="1"/>
      <c r="C543" s="2"/>
      <c r="D543" s="2"/>
      <c r="E543" s="2"/>
      <c r="F543" s="3"/>
    </row>
    <row r="544" spans="1:6">
      <c r="A544" s="1"/>
      <c r="B544" s="1"/>
      <c r="C544" s="2"/>
      <c r="D544" s="2"/>
      <c r="E544" s="2"/>
      <c r="F544" s="3"/>
    </row>
    <row r="545" spans="1:6">
      <c r="A545" s="1"/>
      <c r="B545" s="1"/>
      <c r="C545" s="2"/>
      <c r="D545" s="2"/>
      <c r="E545" s="2"/>
      <c r="F545" s="3"/>
    </row>
    <row r="546" spans="1:6">
      <c r="A546" s="1"/>
      <c r="B546" s="1"/>
      <c r="C546" s="2"/>
      <c r="D546" s="2"/>
      <c r="E546" s="2"/>
      <c r="F546" s="3"/>
    </row>
    <row r="547" spans="1:6">
      <c r="A547" s="1"/>
      <c r="B547" s="1"/>
      <c r="C547" s="2"/>
      <c r="D547" s="2"/>
      <c r="E547" s="2"/>
      <c r="F547" s="3"/>
    </row>
    <row r="548" spans="1:6">
      <c r="A548" s="1"/>
      <c r="B548" s="1"/>
      <c r="C548" s="2"/>
      <c r="D548" s="2"/>
      <c r="E548" s="2"/>
      <c r="F548" s="3"/>
    </row>
    <row r="549" spans="1:6">
      <c r="A549" s="1"/>
      <c r="B549" s="1"/>
      <c r="C549" s="2"/>
      <c r="D549" s="2"/>
      <c r="E549" s="2"/>
      <c r="F549" s="3"/>
    </row>
    <row r="550" spans="1:6">
      <c r="A550" s="1"/>
      <c r="B550" s="1"/>
      <c r="C550" s="2"/>
      <c r="D550" s="2"/>
      <c r="E550" s="2"/>
      <c r="F550" s="3"/>
    </row>
    <row r="551" spans="1:6">
      <c r="A551" s="1"/>
      <c r="B551" s="1"/>
      <c r="C551" s="2"/>
      <c r="D551" s="2"/>
      <c r="E551" s="2"/>
      <c r="F551" s="3"/>
    </row>
    <row r="552" spans="1:6">
      <c r="A552" s="1"/>
      <c r="B552" s="1"/>
      <c r="C552" s="2"/>
      <c r="D552" s="2"/>
      <c r="E552" s="2"/>
      <c r="F552" s="3"/>
    </row>
    <row r="553" spans="1:6">
      <c r="A553" s="1"/>
      <c r="B553" s="1"/>
      <c r="C553" s="2"/>
      <c r="D553" s="2"/>
      <c r="E553" s="2"/>
      <c r="F553" s="3"/>
    </row>
    <row r="554" spans="1:6">
      <c r="A554" s="1"/>
      <c r="B554" s="1"/>
      <c r="C554" s="2"/>
      <c r="D554" s="2"/>
      <c r="E554" s="2"/>
      <c r="F554" s="3"/>
    </row>
    <row r="555" spans="1:6">
      <c r="A555" s="1"/>
      <c r="B555" s="1"/>
      <c r="C555" s="2"/>
      <c r="D555" s="2"/>
      <c r="E555" s="2"/>
      <c r="F555" s="3"/>
    </row>
    <row r="556" spans="1:6">
      <c r="A556" s="1"/>
      <c r="B556" s="1"/>
      <c r="C556" s="2"/>
      <c r="D556" s="2"/>
      <c r="E556" s="2"/>
      <c r="F556" s="3"/>
    </row>
    <row r="557" spans="1:6">
      <c r="A557" s="1"/>
      <c r="B557" s="1"/>
      <c r="C557" s="2"/>
      <c r="D557" s="2"/>
      <c r="E557" s="2"/>
      <c r="F557" s="3"/>
    </row>
    <row r="558" spans="1:6">
      <c r="A558" s="1"/>
      <c r="B558" s="1"/>
      <c r="C558" s="2"/>
      <c r="D558" s="2"/>
      <c r="E558" s="2"/>
      <c r="F558" s="3"/>
    </row>
    <row r="559" spans="1:6">
      <c r="A559" s="1"/>
      <c r="B559" s="1"/>
      <c r="C559" s="2"/>
      <c r="D559" s="2"/>
      <c r="E559" s="2"/>
      <c r="F559" s="3"/>
    </row>
    <row r="560" spans="1:6">
      <c r="A560" s="1"/>
      <c r="B560" s="1"/>
      <c r="C560" s="2"/>
      <c r="D560" s="2"/>
      <c r="E560" s="2"/>
      <c r="F560" s="3"/>
    </row>
    <row r="561" spans="1:6">
      <c r="A561" s="1"/>
      <c r="B561" s="1"/>
      <c r="C561" s="2"/>
      <c r="D561" s="2"/>
      <c r="E561" s="2"/>
      <c r="F561" s="3"/>
    </row>
    <row r="562" spans="1:6">
      <c r="A562" s="1"/>
      <c r="B562" s="1"/>
      <c r="C562" s="2"/>
      <c r="D562" s="2"/>
      <c r="E562" s="2"/>
      <c r="F562" s="3"/>
    </row>
    <row r="563" spans="1:6">
      <c r="A563" s="1"/>
      <c r="B563" s="1"/>
      <c r="C563" s="2"/>
      <c r="D563" s="2"/>
      <c r="E563" s="2"/>
      <c r="F563" s="3"/>
    </row>
    <row r="564" spans="1:6">
      <c r="A564" s="1"/>
      <c r="B564" s="1"/>
      <c r="C564" s="2"/>
      <c r="D564" s="2"/>
      <c r="E564" s="2"/>
      <c r="F564" s="3"/>
    </row>
    <row r="565" spans="1:6">
      <c r="A565" s="1"/>
      <c r="B565" s="1"/>
      <c r="C565" s="2"/>
      <c r="D565" s="2"/>
      <c r="E565" s="2"/>
      <c r="F565" s="3"/>
    </row>
    <row r="566" spans="1:6">
      <c r="A566" s="1"/>
      <c r="B566" s="1"/>
      <c r="C566" s="2"/>
      <c r="D566" s="2"/>
      <c r="E566" s="2"/>
      <c r="F566" s="3"/>
    </row>
    <row r="567" spans="1:6">
      <c r="A567" s="1"/>
      <c r="B567" s="1"/>
      <c r="C567" s="2"/>
      <c r="D567" s="2"/>
      <c r="E567" s="2"/>
      <c r="F567" s="3"/>
    </row>
    <row r="568" spans="1:6">
      <c r="A568" s="1"/>
      <c r="B568" s="1"/>
      <c r="C568" s="2"/>
      <c r="D568" s="2"/>
      <c r="E568" s="2"/>
      <c r="F568" s="3"/>
    </row>
    <row r="569" spans="1:6">
      <c r="A569" s="1"/>
      <c r="B569" s="1"/>
      <c r="C569" s="2"/>
      <c r="D569" s="2"/>
      <c r="E569" s="2"/>
      <c r="F569" s="3"/>
    </row>
    <row r="570" spans="1:6">
      <c r="A570" s="1"/>
      <c r="B570" s="1"/>
      <c r="C570" s="2"/>
      <c r="D570" s="2"/>
      <c r="E570" s="2"/>
      <c r="F570" s="3"/>
    </row>
    <row r="571" spans="1:6">
      <c r="A571" s="1"/>
      <c r="B571" s="1"/>
      <c r="C571" s="2"/>
      <c r="D571" s="2"/>
      <c r="E571" s="2"/>
      <c r="F571" s="3"/>
    </row>
    <row r="572" spans="1:6">
      <c r="A572" s="1"/>
      <c r="B572" s="1"/>
      <c r="C572" s="2"/>
      <c r="D572" s="2"/>
      <c r="E572" s="2"/>
      <c r="F572" s="3"/>
    </row>
    <row r="573" spans="1:6">
      <c r="A573" s="1"/>
      <c r="B573" s="1"/>
      <c r="C573" s="2"/>
      <c r="D573" s="2"/>
      <c r="E573" s="2"/>
      <c r="F573" s="3"/>
    </row>
    <row r="574" spans="1:6">
      <c r="A574" s="1"/>
      <c r="B574" s="1"/>
      <c r="C574" s="2"/>
      <c r="D574" s="2"/>
      <c r="E574" s="2"/>
      <c r="F574" s="3"/>
    </row>
    <row r="575" spans="1:6">
      <c r="A575" s="1"/>
      <c r="B575" s="1"/>
      <c r="C575" s="2"/>
      <c r="D575" s="2"/>
      <c r="E575" s="2"/>
      <c r="F575" s="3"/>
    </row>
    <row r="576" spans="1:6">
      <c r="A576" s="1"/>
      <c r="B576" s="1"/>
      <c r="C576" s="2"/>
      <c r="D576" s="2"/>
      <c r="E576" s="2"/>
      <c r="F576" s="3"/>
    </row>
    <row r="577" spans="1:6">
      <c r="A577" s="1"/>
      <c r="B577" s="1"/>
      <c r="C577" s="2"/>
      <c r="D577" s="2"/>
      <c r="E577" s="2"/>
      <c r="F577" s="3"/>
    </row>
    <row r="578" spans="1:6">
      <c r="A578" s="1"/>
      <c r="B578" s="1"/>
      <c r="C578" s="2"/>
      <c r="D578" s="2"/>
      <c r="E578" s="2"/>
      <c r="F578" s="3"/>
    </row>
    <row r="579" spans="1:6">
      <c r="A579" s="1"/>
      <c r="B579" s="1"/>
      <c r="C579" s="2"/>
      <c r="D579" s="2"/>
      <c r="E579" s="2"/>
      <c r="F579" s="3"/>
    </row>
    <row r="580" spans="1:6">
      <c r="A580" s="1"/>
      <c r="B580" s="1"/>
      <c r="C580" s="2"/>
      <c r="D580" s="2"/>
      <c r="E580" s="2"/>
      <c r="F580" s="3"/>
    </row>
    <row r="581" spans="1:6">
      <c r="A581" s="1"/>
      <c r="B581" s="1"/>
      <c r="C581" s="2"/>
      <c r="D581" s="2"/>
      <c r="E581" s="2"/>
      <c r="F581" s="3"/>
    </row>
    <row r="582" spans="1:6">
      <c r="A582" s="1"/>
      <c r="B582" s="1"/>
      <c r="C582" s="2"/>
      <c r="D582" s="2"/>
      <c r="E582" s="2"/>
      <c r="F582" s="3"/>
    </row>
    <row r="583" spans="1:6">
      <c r="A583" s="1"/>
      <c r="B583" s="1"/>
      <c r="C583" s="2"/>
      <c r="D583" s="2"/>
      <c r="E583" s="2"/>
      <c r="F583" s="3"/>
    </row>
    <row r="584" spans="1:6">
      <c r="A584" s="1"/>
      <c r="B584" s="1"/>
      <c r="C584" s="2"/>
      <c r="D584" s="2"/>
      <c r="E584" s="2"/>
      <c r="F584" s="3"/>
    </row>
    <row r="585" spans="1:6">
      <c r="A585" s="1"/>
      <c r="B585" s="1"/>
      <c r="C585" s="2"/>
      <c r="D585" s="2"/>
      <c r="E585" s="2"/>
      <c r="F585" s="3"/>
    </row>
    <row r="586" spans="1:6">
      <c r="A586" s="1"/>
      <c r="B586" s="1"/>
      <c r="C586" s="2"/>
      <c r="D586" s="2"/>
      <c r="E586" s="2"/>
      <c r="F586" s="3"/>
    </row>
    <row r="587" spans="1:6">
      <c r="A587" s="1"/>
      <c r="B587" s="1"/>
      <c r="C587" s="2"/>
      <c r="D587" s="2"/>
      <c r="E587" s="2"/>
      <c r="F587" s="3"/>
    </row>
    <row r="588" spans="1:6">
      <c r="A588" s="1"/>
      <c r="B588" s="1"/>
      <c r="C588" s="2"/>
      <c r="D588" s="2"/>
      <c r="E588" s="2"/>
      <c r="F588" s="3"/>
    </row>
    <row r="589" spans="1:6">
      <c r="A589" s="1"/>
      <c r="B589" s="1"/>
      <c r="C589" s="2"/>
      <c r="D589" s="2"/>
      <c r="E589" s="2"/>
      <c r="F589" s="3"/>
    </row>
    <row r="590" spans="1:6">
      <c r="A590" s="1"/>
      <c r="B590" s="1"/>
      <c r="C590" s="2"/>
      <c r="D590" s="2"/>
      <c r="E590" s="2"/>
      <c r="F590" s="3"/>
    </row>
    <row r="591" spans="1:6">
      <c r="A591" s="1"/>
      <c r="B591" s="1"/>
      <c r="C591" s="2"/>
      <c r="D591" s="2"/>
      <c r="E591" s="2"/>
      <c r="F591" s="3"/>
    </row>
    <row r="592" spans="1:6">
      <c r="A592" s="1"/>
      <c r="B592" s="1"/>
      <c r="C592" s="2"/>
      <c r="D592" s="2"/>
      <c r="E592" s="2"/>
      <c r="F592" s="3"/>
    </row>
    <row r="593" spans="1:6">
      <c r="A593" s="1"/>
      <c r="B593" s="1"/>
      <c r="C593" s="2"/>
      <c r="D593" s="2"/>
      <c r="E593" s="2"/>
      <c r="F593" s="3"/>
    </row>
    <row r="594" spans="1:6">
      <c r="A594" s="1"/>
      <c r="B594" s="1"/>
      <c r="C594" s="2"/>
      <c r="D594" s="2"/>
      <c r="E594" s="2"/>
      <c r="F594" s="3"/>
    </row>
    <row r="595" spans="1:6">
      <c r="A595" s="1"/>
      <c r="B595" s="1"/>
      <c r="C595" s="2"/>
      <c r="D595" s="2"/>
      <c r="E595" s="2"/>
      <c r="F595" s="3"/>
    </row>
    <row r="596" spans="1:6">
      <c r="A596" s="1"/>
      <c r="B596" s="1"/>
      <c r="C596" s="2"/>
      <c r="D596" s="2"/>
      <c r="E596" s="2"/>
      <c r="F596" s="3"/>
    </row>
    <row r="597" spans="1:6">
      <c r="A597" s="1"/>
      <c r="B597" s="1"/>
      <c r="C597" s="2"/>
      <c r="D597" s="2"/>
      <c r="E597" s="2"/>
      <c r="F597" s="3"/>
    </row>
    <row r="598" spans="1:6">
      <c r="A598" s="1"/>
      <c r="B598" s="1"/>
      <c r="C598" s="2"/>
      <c r="D598" s="2"/>
      <c r="E598" s="2"/>
      <c r="F598" s="3"/>
    </row>
    <row r="599" spans="1:6">
      <c r="A599" s="1"/>
      <c r="B599" s="1"/>
      <c r="C599" s="2"/>
      <c r="D599" s="2"/>
      <c r="E599" s="2"/>
      <c r="F599" s="3"/>
    </row>
    <row r="600" spans="1:6">
      <c r="A600" s="1"/>
      <c r="B600" s="1"/>
      <c r="C600" s="2"/>
      <c r="D600" s="2"/>
      <c r="E600" s="2"/>
      <c r="F600" s="3"/>
    </row>
    <row r="601" spans="1:6">
      <c r="A601" s="1"/>
      <c r="B601" s="1"/>
      <c r="C601" s="2"/>
      <c r="D601" s="2"/>
      <c r="E601" s="2"/>
      <c r="F601" s="3"/>
    </row>
    <row r="602" spans="1:6">
      <c r="A602" s="1"/>
      <c r="B602" s="1"/>
      <c r="C602" s="2"/>
      <c r="D602" s="2"/>
      <c r="E602" s="2"/>
      <c r="F602" s="3"/>
    </row>
    <row r="603" spans="1:6">
      <c r="A603" s="1"/>
      <c r="B603" s="1"/>
      <c r="C603" s="2"/>
      <c r="D603" s="2"/>
      <c r="E603" s="2"/>
      <c r="F603" s="3"/>
    </row>
    <row r="604" spans="1:6">
      <c r="A604" s="1"/>
      <c r="B604" s="1"/>
      <c r="C604" s="2"/>
      <c r="D604" s="2"/>
      <c r="E604" s="2"/>
      <c r="F604" s="3"/>
    </row>
    <row r="605" spans="1:6">
      <c r="A605" s="1"/>
      <c r="B605" s="1"/>
      <c r="C605" s="2"/>
      <c r="D605" s="2"/>
      <c r="E605" s="2"/>
      <c r="F605" s="3"/>
    </row>
    <row r="606" spans="1:6">
      <c r="A606" s="1"/>
      <c r="B606" s="1"/>
      <c r="C606" s="2"/>
      <c r="D606" s="2"/>
      <c r="E606" s="2"/>
      <c r="F606" s="3"/>
    </row>
    <row r="607" spans="1:6">
      <c r="A607" s="1"/>
      <c r="B607" s="1"/>
      <c r="C607" s="2"/>
      <c r="D607" s="2"/>
      <c r="E607" s="2"/>
      <c r="F607" s="3"/>
    </row>
    <row r="608" spans="1:6">
      <c r="A608" s="1"/>
      <c r="B608" s="1"/>
      <c r="C608" s="2"/>
      <c r="D608" s="2"/>
      <c r="E608" s="2"/>
      <c r="F608" s="3"/>
    </row>
    <row r="609" spans="1:6">
      <c r="A609" s="1"/>
      <c r="B609" s="1"/>
      <c r="C609" s="2"/>
      <c r="D609" s="2"/>
      <c r="E609" s="2"/>
      <c r="F609" s="3"/>
    </row>
    <row r="610" spans="1:6">
      <c r="A610" s="1"/>
      <c r="B610" s="1"/>
      <c r="C610" s="2"/>
      <c r="D610" s="2"/>
      <c r="E610" s="2"/>
      <c r="F610" s="3"/>
    </row>
    <row r="611" spans="1:6">
      <c r="A611" s="1"/>
      <c r="B611" s="1"/>
      <c r="C611" s="2"/>
      <c r="D611" s="2"/>
      <c r="E611" s="2"/>
      <c r="F611" s="3"/>
    </row>
    <row r="612" spans="1:6">
      <c r="A612" s="1"/>
      <c r="B612" s="1"/>
      <c r="C612" s="2"/>
      <c r="D612" s="2"/>
      <c r="E612" s="2"/>
      <c r="F612" s="3"/>
    </row>
    <row r="613" spans="1:6">
      <c r="A613" s="1"/>
      <c r="B613" s="1"/>
      <c r="C613" s="2"/>
      <c r="D613" s="2"/>
      <c r="E613" s="2"/>
      <c r="F613" s="3"/>
    </row>
    <row r="614" spans="1:6">
      <c r="A614" s="1"/>
      <c r="B614" s="1"/>
      <c r="C614" s="2"/>
      <c r="D614" s="2"/>
      <c r="E614" s="2"/>
      <c r="F614" s="3"/>
    </row>
    <row r="615" spans="1:6">
      <c r="A615" s="1"/>
      <c r="B615" s="1"/>
      <c r="C615" s="2"/>
      <c r="D615" s="2"/>
      <c r="E615" s="2"/>
      <c r="F615" s="3"/>
    </row>
    <row r="616" spans="1:6">
      <c r="A616" s="1"/>
      <c r="B616" s="1"/>
      <c r="C616" s="2"/>
      <c r="D616" s="2"/>
      <c r="E616" s="2"/>
      <c r="F616" s="3"/>
    </row>
    <row r="617" spans="1:6">
      <c r="A617" s="1"/>
      <c r="B617" s="1"/>
      <c r="C617" s="2"/>
      <c r="D617" s="2"/>
      <c r="E617" s="2"/>
      <c r="F617" s="3"/>
    </row>
    <row r="618" spans="1:6">
      <c r="A618" s="1"/>
      <c r="B618" s="1"/>
      <c r="C618" s="2"/>
      <c r="D618" s="2"/>
      <c r="E618" s="2"/>
      <c r="F618" s="3"/>
    </row>
    <row r="619" spans="1:6">
      <c r="A619" s="1"/>
      <c r="B619" s="1"/>
      <c r="C619" s="2"/>
      <c r="D619" s="2"/>
      <c r="E619" s="2"/>
      <c r="F619" s="3"/>
    </row>
    <row r="620" spans="1:6">
      <c r="A620" s="1"/>
      <c r="B620" s="1"/>
      <c r="C620" s="2"/>
      <c r="D620" s="2"/>
      <c r="E620" s="2"/>
      <c r="F620" s="3"/>
    </row>
  </sheetData>
  <mergeCells count="5">
    <mergeCell ref="A2:E2"/>
    <mergeCell ref="A4:E4"/>
    <mergeCell ref="A5:E5"/>
    <mergeCell ref="A6:E6"/>
    <mergeCell ref="A417:E417"/>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V1006"/>
  <sheetViews>
    <sheetView topLeftCell="A19" workbookViewId="0">
      <selection activeCell="O22" sqref="O22"/>
    </sheetView>
  </sheetViews>
  <sheetFormatPr defaultColWidth="14.3984375" defaultRowHeight="15" customHeight="1"/>
  <cols>
    <col min="1" max="1" width="14.265625" customWidth="1"/>
    <col min="2" max="2" width="14.86328125" customWidth="1"/>
    <col min="3" max="3" width="10.1328125" customWidth="1"/>
    <col min="4" max="4" width="12.265625" customWidth="1"/>
    <col min="5" max="5" width="6" customWidth="1"/>
    <col min="6" max="6" width="9.3984375" customWidth="1"/>
    <col min="7" max="7" width="8" customWidth="1"/>
    <col min="8" max="8" width="12" customWidth="1"/>
    <col min="9" max="11" width="8.73046875" customWidth="1"/>
    <col min="12" max="12" width="8.3984375" customWidth="1"/>
    <col min="13" max="13" width="19.3984375" style="131" bestFit="1" customWidth="1"/>
    <col min="14" max="16" width="9.1328125" customWidth="1"/>
    <col min="17" max="22" width="8" customWidth="1"/>
  </cols>
  <sheetData>
    <row r="1" spans="1:22" ht="14.25">
      <c r="A1" s="1"/>
      <c r="B1" s="2"/>
      <c r="C1" s="2"/>
      <c r="D1" s="2"/>
      <c r="E1" s="3"/>
      <c r="F1" s="3"/>
      <c r="G1" s="3"/>
      <c r="H1" s="3"/>
      <c r="I1" s="3"/>
      <c r="J1" s="3"/>
      <c r="K1" s="3"/>
      <c r="L1" s="3"/>
      <c r="M1" s="124"/>
      <c r="N1" s="3"/>
      <c r="O1" s="3"/>
      <c r="P1" s="3"/>
    </row>
    <row r="2" spans="1:22" ht="15.75" customHeight="1">
      <c r="A2" s="722" t="s">
        <v>60</v>
      </c>
      <c r="B2" s="718"/>
      <c r="C2" s="718"/>
      <c r="D2" s="718"/>
      <c r="E2" s="718"/>
      <c r="F2" s="718"/>
      <c r="G2" s="718"/>
      <c r="H2" s="718"/>
      <c r="I2" s="718"/>
      <c r="J2" s="718"/>
      <c r="K2" s="718"/>
      <c r="L2" s="719"/>
      <c r="M2" s="118"/>
      <c r="N2" s="32"/>
      <c r="O2" s="32"/>
      <c r="P2" s="32"/>
      <c r="Q2" s="19"/>
      <c r="R2" s="19"/>
      <c r="S2" s="19"/>
      <c r="T2" s="19"/>
      <c r="U2" s="19"/>
      <c r="V2" s="19"/>
    </row>
    <row r="3" spans="1:22" ht="14.25">
      <c r="A3" s="19"/>
      <c r="B3" s="19"/>
      <c r="C3" s="19"/>
      <c r="D3" s="19"/>
      <c r="E3" s="19"/>
      <c r="F3" s="19"/>
      <c r="G3" s="19"/>
      <c r="H3" s="19"/>
      <c r="I3" s="19"/>
      <c r="J3" s="19"/>
      <c r="K3" s="19"/>
      <c r="L3" s="19"/>
      <c r="M3" s="118"/>
      <c r="N3" s="32"/>
      <c r="O3" s="32"/>
      <c r="P3" s="32"/>
      <c r="Q3" s="19"/>
      <c r="R3" s="19"/>
      <c r="S3" s="19"/>
      <c r="T3" s="19"/>
      <c r="U3" s="19"/>
      <c r="V3" s="19"/>
    </row>
    <row r="4" spans="1:22" ht="40.5" customHeight="1">
      <c r="A4" s="717" t="s">
        <v>61</v>
      </c>
      <c r="B4" s="718"/>
      <c r="C4" s="718"/>
      <c r="D4" s="718"/>
      <c r="E4" s="718"/>
      <c r="F4" s="718"/>
      <c r="G4" s="718"/>
      <c r="H4" s="718"/>
      <c r="I4" s="718"/>
      <c r="J4" s="718"/>
      <c r="K4" s="718"/>
      <c r="L4" s="719"/>
      <c r="M4" s="118"/>
      <c r="N4" s="32"/>
      <c r="O4" s="32"/>
      <c r="P4" s="32"/>
      <c r="Q4" s="19"/>
      <c r="R4" s="19"/>
      <c r="S4" s="19"/>
      <c r="T4" s="19"/>
      <c r="U4" s="19"/>
      <c r="V4" s="19"/>
    </row>
    <row r="5" spans="1:22" ht="36.75" customHeight="1">
      <c r="A5" s="717" t="s">
        <v>62</v>
      </c>
      <c r="B5" s="718"/>
      <c r="C5" s="718"/>
      <c r="D5" s="718"/>
      <c r="E5" s="718"/>
      <c r="F5" s="718"/>
      <c r="G5" s="718"/>
      <c r="H5" s="718"/>
      <c r="I5" s="718"/>
      <c r="J5" s="718"/>
      <c r="K5" s="718"/>
      <c r="L5" s="719"/>
      <c r="M5" s="118"/>
      <c r="N5" s="32"/>
      <c r="O5" s="32"/>
      <c r="P5" s="32"/>
      <c r="Q5" s="19"/>
      <c r="R5" s="19"/>
      <c r="S5" s="19"/>
      <c r="T5" s="19"/>
      <c r="U5" s="19"/>
      <c r="V5" s="19"/>
    </row>
    <row r="6" spans="1:22" ht="27.75" customHeight="1">
      <c r="A6" s="717" t="s">
        <v>63</v>
      </c>
      <c r="B6" s="718"/>
      <c r="C6" s="718"/>
      <c r="D6" s="718"/>
      <c r="E6" s="718"/>
      <c r="F6" s="718"/>
      <c r="G6" s="718"/>
      <c r="H6" s="718"/>
      <c r="I6" s="718"/>
      <c r="J6" s="718"/>
      <c r="K6" s="718"/>
      <c r="L6" s="719"/>
      <c r="M6" s="118"/>
      <c r="N6" s="32"/>
      <c r="O6" s="32"/>
      <c r="P6" s="32"/>
      <c r="Q6" s="19"/>
      <c r="R6" s="19"/>
      <c r="S6" s="19"/>
      <c r="T6" s="19"/>
      <c r="U6" s="19"/>
      <c r="V6" s="19"/>
    </row>
    <row r="7" spans="1:22" ht="28.5" customHeight="1">
      <c r="A7" s="717" t="s">
        <v>64</v>
      </c>
      <c r="B7" s="718"/>
      <c r="C7" s="718"/>
      <c r="D7" s="718"/>
      <c r="E7" s="718"/>
      <c r="F7" s="718"/>
      <c r="G7" s="718"/>
      <c r="H7" s="718"/>
      <c r="I7" s="718"/>
      <c r="J7" s="718"/>
      <c r="K7" s="718"/>
      <c r="L7" s="719"/>
      <c r="M7" s="118"/>
      <c r="N7" s="32"/>
      <c r="O7" s="32"/>
      <c r="P7" s="32"/>
      <c r="Q7" s="19"/>
      <c r="R7" s="19"/>
      <c r="S7" s="19"/>
      <c r="T7" s="19"/>
      <c r="U7" s="19"/>
      <c r="V7" s="19"/>
    </row>
    <row r="8" spans="1:22" ht="14.25">
      <c r="A8" s="717" t="s">
        <v>65</v>
      </c>
      <c r="B8" s="718"/>
      <c r="C8" s="718"/>
      <c r="D8" s="718"/>
      <c r="E8" s="718"/>
      <c r="F8" s="718"/>
      <c r="G8" s="718"/>
      <c r="H8" s="718"/>
      <c r="I8" s="718"/>
      <c r="J8" s="718"/>
      <c r="K8" s="718"/>
      <c r="L8" s="719"/>
      <c r="M8" s="118"/>
      <c r="N8" s="32"/>
      <c r="O8" s="32"/>
      <c r="P8" s="32"/>
      <c r="Q8" s="19"/>
      <c r="R8" s="19"/>
      <c r="S8" s="19"/>
      <c r="T8" s="19"/>
      <c r="U8" s="19"/>
      <c r="V8" s="19"/>
    </row>
    <row r="9" spans="1:22" ht="101.25" customHeight="1">
      <c r="A9" s="720" t="s">
        <v>66</v>
      </c>
      <c r="B9" s="718"/>
      <c r="C9" s="718"/>
      <c r="D9" s="718"/>
      <c r="E9" s="718"/>
      <c r="F9" s="718"/>
      <c r="G9" s="718"/>
      <c r="H9" s="718"/>
      <c r="I9" s="718"/>
      <c r="J9" s="718"/>
      <c r="K9" s="718"/>
      <c r="L9" s="719"/>
      <c r="M9" s="118"/>
      <c r="N9" s="32"/>
      <c r="O9" s="32"/>
      <c r="P9" s="32"/>
      <c r="Q9" s="19"/>
      <c r="R9" s="19"/>
      <c r="S9" s="19"/>
      <c r="T9" s="19"/>
      <c r="U9" s="19"/>
      <c r="V9" s="19"/>
    </row>
    <row r="10" spans="1:22" ht="14.25">
      <c r="A10" s="7"/>
      <c r="B10" s="8"/>
      <c r="C10" s="8"/>
      <c r="D10" s="8"/>
      <c r="E10" s="7"/>
      <c r="F10" s="7"/>
      <c r="G10" s="7"/>
      <c r="H10" s="7"/>
      <c r="I10" s="7"/>
      <c r="J10" s="7"/>
      <c r="K10" s="7"/>
      <c r="L10" s="7"/>
      <c r="M10" s="118"/>
      <c r="N10" s="32"/>
      <c r="O10" s="32"/>
      <c r="P10" s="32"/>
      <c r="Q10" s="19"/>
      <c r="R10" s="19"/>
      <c r="S10" s="19"/>
      <c r="T10" s="19"/>
      <c r="U10" s="19"/>
      <c r="V10" s="19"/>
    </row>
    <row r="11" spans="1:22" ht="82.5" customHeight="1">
      <c r="A11" s="42" t="s">
        <v>42</v>
      </c>
      <c r="B11" s="42" t="s">
        <v>43</v>
      </c>
      <c r="C11" s="20" t="s">
        <v>67</v>
      </c>
      <c r="D11" s="126" t="s">
        <v>381</v>
      </c>
      <c r="E11" s="42" t="s">
        <v>68</v>
      </c>
      <c r="F11" s="20" t="s">
        <v>69</v>
      </c>
      <c r="G11" s="20" t="s">
        <v>53</v>
      </c>
      <c r="H11" s="20" t="s">
        <v>70</v>
      </c>
      <c r="I11" s="20" t="s">
        <v>55</v>
      </c>
      <c r="J11" s="20" t="s">
        <v>56</v>
      </c>
      <c r="K11" s="42" t="s">
        <v>71</v>
      </c>
      <c r="L11" s="206" t="s">
        <v>57</v>
      </c>
      <c r="M11" s="208" t="s">
        <v>393</v>
      </c>
      <c r="N11" s="110"/>
      <c r="O11" s="110"/>
      <c r="P11" s="110"/>
      <c r="Q11" s="111"/>
      <c r="R11" s="111"/>
      <c r="S11" s="111"/>
      <c r="T11" s="111"/>
      <c r="U11" s="111"/>
      <c r="V11" s="111"/>
    </row>
    <row r="12" spans="1:22" ht="293.25">
      <c r="A12" s="168" t="s">
        <v>935</v>
      </c>
      <c r="B12" s="205" t="s">
        <v>422</v>
      </c>
      <c r="C12" s="169" t="s">
        <v>936</v>
      </c>
      <c r="D12" s="202" t="s">
        <v>937</v>
      </c>
      <c r="E12" s="169" t="s">
        <v>938</v>
      </c>
      <c r="F12" s="203" t="s">
        <v>939</v>
      </c>
      <c r="G12" s="170">
        <v>2022</v>
      </c>
      <c r="H12" s="170">
        <v>5</v>
      </c>
      <c r="I12" s="204">
        <v>3</v>
      </c>
      <c r="J12" s="204">
        <v>5</v>
      </c>
      <c r="K12" s="204">
        <f>298*10</f>
        <v>2980</v>
      </c>
      <c r="L12" s="207">
        <f>K12/5</f>
        <v>596</v>
      </c>
      <c r="M12" s="183" t="s">
        <v>940</v>
      </c>
      <c r="N12" s="3"/>
      <c r="O12" s="3"/>
      <c r="P12" s="3"/>
    </row>
    <row r="13" spans="1:22" ht="14.25">
      <c r="A13" s="242" t="s">
        <v>2465</v>
      </c>
      <c r="B13" s="242" t="s">
        <v>422</v>
      </c>
      <c r="C13" s="243" t="s">
        <v>2466</v>
      </c>
      <c r="D13" s="242" t="s">
        <v>2467</v>
      </c>
      <c r="E13" s="244">
        <v>9781032255163</v>
      </c>
      <c r="F13" s="245" t="s">
        <v>939</v>
      </c>
      <c r="G13" s="171">
        <v>2022</v>
      </c>
      <c r="H13" s="171">
        <v>5</v>
      </c>
      <c r="I13" s="246">
        <v>3</v>
      </c>
      <c r="J13" s="246">
        <v>5</v>
      </c>
      <c r="K13" s="246">
        <v>2980</v>
      </c>
      <c r="L13" s="247">
        <v>596</v>
      </c>
      <c r="M13" s="248" t="s">
        <v>2401</v>
      </c>
      <c r="N13" s="3"/>
      <c r="O13" s="3"/>
      <c r="P13" s="3"/>
    </row>
    <row r="14" spans="1:22" ht="14.25">
      <c r="A14" s="329" t="s">
        <v>2468</v>
      </c>
      <c r="B14" s="329" t="s">
        <v>422</v>
      </c>
      <c r="C14" s="330" t="s">
        <v>2469</v>
      </c>
      <c r="D14" s="329" t="s">
        <v>2470</v>
      </c>
      <c r="E14" s="331">
        <v>9783631879474</v>
      </c>
      <c r="F14" s="332" t="s">
        <v>2471</v>
      </c>
      <c r="G14" s="230">
        <v>2022</v>
      </c>
      <c r="H14" s="230">
        <v>1</v>
      </c>
      <c r="I14" s="333">
        <v>1</v>
      </c>
      <c r="J14" s="333">
        <v>2</v>
      </c>
      <c r="K14" s="333">
        <v>2560</v>
      </c>
      <c r="L14" s="334">
        <v>2560</v>
      </c>
      <c r="M14" s="248" t="s">
        <v>2401</v>
      </c>
      <c r="N14" s="3"/>
      <c r="O14" s="3"/>
      <c r="P14" s="3"/>
    </row>
    <row r="15" spans="1:22" ht="204">
      <c r="A15" s="221" t="s">
        <v>4050</v>
      </c>
      <c r="B15" s="221" t="s">
        <v>782</v>
      </c>
      <c r="C15" s="221" t="s">
        <v>4051</v>
      </c>
      <c r="D15" s="234" t="s">
        <v>4052</v>
      </c>
      <c r="E15" s="341" t="s">
        <v>4053</v>
      </c>
      <c r="F15" s="199">
        <v>182</v>
      </c>
      <c r="G15" s="199">
        <v>2022</v>
      </c>
      <c r="H15" s="340">
        <v>2</v>
      </c>
      <c r="I15" s="340">
        <v>2</v>
      </c>
      <c r="J15" s="340">
        <v>3</v>
      </c>
      <c r="K15" s="340" t="s">
        <v>4054</v>
      </c>
      <c r="L15" s="228">
        <v>455</v>
      </c>
      <c r="M15" s="180" t="s">
        <v>3813</v>
      </c>
      <c r="N15" s="3"/>
      <c r="O15" s="3"/>
      <c r="P15" s="3"/>
    </row>
    <row r="16" spans="1:22" ht="204">
      <c r="A16" s="221" t="s">
        <v>4050</v>
      </c>
      <c r="B16" s="221" t="s">
        <v>782</v>
      </c>
      <c r="C16" s="221" t="s">
        <v>4051</v>
      </c>
      <c r="D16" s="234" t="s">
        <v>4052</v>
      </c>
      <c r="E16" s="222" t="s">
        <v>4053</v>
      </c>
      <c r="F16" s="199">
        <v>182</v>
      </c>
      <c r="G16" s="199">
        <v>2022</v>
      </c>
      <c r="H16" s="340">
        <v>2</v>
      </c>
      <c r="I16" s="340">
        <v>2</v>
      </c>
      <c r="J16" s="340">
        <v>3</v>
      </c>
      <c r="K16" s="340">
        <f>5*182</f>
        <v>910</v>
      </c>
      <c r="L16" s="228">
        <f>K16/I16</f>
        <v>455</v>
      </c>
      <c r="M16" s="180" t="s">
        <v>2176</v>
      </c>
      <c r="N16" s="3"/>
      <c r="O16" s="3"/>
      <c r="P16" s="3"/>
    </row>
    <row r="17" spans="1:16" ht="165.75">
      <c r="A17" s="256" t="s">
        <v>4055</v>
      </c>
      <c r="B17" s="256" t="s">
        <v>3862</v>
      </c>
      <c r="C17" s="256" t="s">
        <v>4056</v>
      </c>
      <c r="D17" s="256" t="s">
        <v>4057</v>
      </c>
      <c r="E17" s="342">
        <v>9780367695675</v>
      </c>
      <c r="F17" s="343" t="s">
        <v>4058</v>
      </c>
      <c r="G17" s="221">
        <v>2022</v>
      </c>
      <c r="H17" s="221">
        <v>0</v>
      </c>
      <c r="I17" s="199">
        <v>1</v>
      </c>
      <c r="J17" s="199">
        <v>2</v>
      </c>
      <c r="K17" s="199" t="s">
        <v>4059</v>
      </c>
      <c r="L17" s="181">
        <v>1290</v>
      </c>
      <c r="M17" s="228" t="s">
        <v>3869</v>
      </c>
      <c r="N17" s="3"/>
      <c r="O17" s="3"/>
      <c r="P17" s="3"/>
    </row>
    <row r="18" spans="1:16" ht="127.5">
      <c r="A18" s="256" t="s">
        <v>4060</v>
      </c>
      <c r="B18" s="256" t="s">
        <v>782</v>
      </c>
      <c r="C18" s="256" t="s">
        <v>4061</v>
      </c>
      <c r="D18" s="256" t="s">
        <v>4062</v>
      </c>
      <c r="E18" s="256" t="s">
        <v>4053</v>
      </c>
      <c r="F18" s="234" t="s">
        <v>4063</v>
      </c>
      <c r="G18" s="221">
        <v>2022</v>
      </c>
      <c r="H18" s="221">
        <v>2</v>
      </c>
      <c r="I18" s="199">
        <v>2</v>
      </c>
      <c r="J18" s="199">
        <v>2</v>
      </c>
      <c r="K18" s="199">
        <v>280</v>
      </c>
      <c r="L18" s="181">
        <v>140</v>
      </c>
      <c r="M18" s="180" t="s">
        <v>4064</v>
      </c>
      <c r="N18" s="3"/>
      <c r="O18" s="3"/>
      <c r="P18" s="3"/>
    </row>
    <row r="19" spans="1:16" ht="89.25">
      <c r="A19" s="256" t="s">
        <v>2465</v>
      </c>
      <c r="B19" s="256" t="s">
        <v>782</v>
      </c>
      <c r="C19" s="256" t="s">
        <v>2466</v>
      </c>
      <c r="D19" s="256" t="s">
        <v>4065</v>
      </c>
      <c r="E19" s="256">
        <v>9781032255163</v>
      </c>
      <c r="F19" s="234" t="s">
        <v>939</v>
      </c>
      <c r="G19" s="221">
        <v>2022</v>
      </c>
      <c r="H19" s="221">
        <v>5</v>
      </c>
      <c r="I19" s="199">
        <v>3</v>
      </c>
      <c r="J19" s="199">
        <v>5</v>
      </c>
      <c r="K19" s="199">
        <v>2980</v>
      </c>
      <c r="L19" s="181">
        <v>596</v>
      </c>
      <c r="M19" s="228" t="s">
        <v>4004</v>
      </c>
      <c r="N19" s="3"/>
      <c r="O19" s="3"/>
      <c r="P19" s="3"/>
    </row>
    <row r="20" spans="1:16" ht="127.5">
      <c r="A20" s="256" t="s">
        <v>4066</v>
      </c>
      <c r="B20" s="221" t="s">
        <v>782</v>
      </c>
      <c r="C20" s="256" t="s">
        <v>4061</v>
      </c>
      <c r="D20" s="256" t="s">
        <v>4067</v>
      </c>
      <c r="E20" s="256" t="s">
        <v>4068</v>
      </c>
      <c r="F20" s="234" t="s">
        <v>4063</v>
      </c>
      <c r="G20" s="221">
        <v>2022</v>
      </c>
      <c r="H20" s="221">
        <v>2</v>
      </c>
      <c r="I20" s="199">
        <v>2</v>
      </c>
      <c r="J20" s="199">
        <v>2</v>
      </c>
      <c r="K20" s="199">
        <f>28*10</f>
        <v>280</v>
      </c>
      <c r="L20" s="181">
        <f>K20/2</f>
        <v>140</v>
      </c>
      <c r="M20" s="228" t="s">
        <v>4035</v>
      </c>
      <c r="N20" s="3"/>
      <c r="O20" s="3"/>
      <c r="P20" s="3"/>
    </row>
    <row r="21" spans="1:16" ht="14.25">
      <c r="A21" s="344"/>
      <c r="B21" s="347"/>
      <c r="C21" s="238"/>
      <c r="D21" s="345"/>
      <c r="E21" s="335"/>
      <c r="F21" s="336"/>
      <c r="G21" s="240"/>
      <c r="H21" s="240"/>
      <c r="I21" s="337"/>
      <c r="J21" s="337"/>
      <c r="K21" s="337"/>
      <c r="L21" s="338"/>
      <c r="M21" s="339"/>
      <c r="N21" s="3"/>
      <c r="O21" s="3"/>
      <c r="P21" s="3"/>
    </row>
    <row r="22" spans="1:16" ht="14.25">
      <c r="A22" s="12"/>
      <c r="B22" s="21"/>
      <c r="C22" s="21"/>
      <c r="D22" s="21"/>
      <c r="E22" s="21"/>
      <c r="F22" s="29"/>
      <c r="G22" s="21"/>
      <c r="H22" s="21"/>
      <c r="I22" s="16"/>
      <c r="J22" s="16"/>
      <c r="K22" s="16"/>
      <c r="L22" s="130"/>
      <c r="M22" s="124"/>
      <c r="N22" s="3"/>
      <c r="O22" s="3"/>
      <c r="P22" s="3"/>
    </row>
    <row r="23" spans="1:16" ht="14.25">
      <c r="A23" s="12"/>
      <c r="B23" s="21"/>
      <c r="C23" s="21"/>
      <c r="D23" s="21"/>
      <c r="E23" s="21"/>
      <c r="F23" s="29"/>
      <c r="G23" s="21"/>
      <c r="H23" s="21"/>
      <c r="I23" s="16"/>
      <c r="J23" s="16"/>
      <c r="K23" s="16"/>
      <c r="L23" s="130"/>
      <c r="M23" s="124"/>
      <c r="N23" s="3"/>
      <c r="O23" s="3"/>
      <c r="P23" s="3"/>
    </row>
    <row r="24" spans="1:16" ht="14.25">
      <c r="A24" s="30" t="s">
        <v>58</v>
      </c>
      <c r="B24" s="2"/>
      <c r="C24" s="2"/>
      <c r="D24" s="2"/>
      <c r="E24" s="3"/>
      <c r="F24" s="3"/>
      <c r="G24" s="3"/>
      <c r="H24" s="3"/>
      <c r="I24" s="32"/>
      <c r="J24" s="32"/>
      <c r="K24" s="32"/>
      <c r="L24" s="48">
        <f>SUM(L12:L23)</f>
        <v>6828</v>
      </c>
      <c r="M24" s="3"/>
      <c r="N24" s="3"/>
      <c r="O24" s="3"/>
      <c r="P24" s="3"/>
    </row>
    <row r="25" spans="1:16" ht="14.25">
      <c r="A25" s="1"/>
      <c r="B25" s="2"/>
      <c r="C25" s="2"/>
      <c r="D25" s="2"/>
      <c r="E25" s="3"/>
      <c r="F25" s="3"/>
      <c r="G25" s="3"/>
      <c r="H25" s="3"/>
      <c r="I25" s="3"/>
      <c r="J25" s="3"/>
      <c r="K25" s="3"/>
      <c r="L25" s="3"/>
      <c r="M25" s="3"/>
      <c r="N25" s="3"/>
      <c r="O25" s="3"/>
      <c r="P25" s="3"/>
    </row>
    <row r="26" spans="1:16" ht="14.25">
      <c r="A26" s="714" t="s">
        <v>59</v>
      </c>
      <c r="B26" s="721"/>
      <c r="C26" s="721"/>
      <c r="D26" s="721"/>
      <c r="E26" s="721"/>
      <c r="F26" s="721"/>
      <c r="G26" s="721"/>
      <c r="H26" s="721"/>
      <c r="I26" s="721"/>
      <c r="J26" s="721"/>
      <c r="K26" s="721"/>
      <c r="L26" s="721"/>
      <c r="M26" s="3"/>
      <c r="N26" s="3"/>
      <c r="O26" s="3"/>
      <c r="P26" s="3"/>
    </row>
    <row r="27" spans="1:16" ht="15.75" customHeight="1">
      <c r="A27" s="1"/>
      <c r="B27" s="2"/>
      <c r="C27" s="2"/>
      <c r="D27" s="2"/>
      <c r="E27" s="3"/>
      <c r="F27" s="3"/>
      <c r="G27" s="3"/>
      <c r="H27" s="3"/>
      <c r="I27" s="3"/>
      <c r="J27" s="3"/>
      <c r="K27" s="3"/>
      <c r="L27" s="3"/>
      <c r="M27" s="3"/>
      <c r="N27" s="3"/>
      <c r="O27" s="3"/>
      <c r="P27" s="3"/>
    </row>
    <row r="28" spans="1:16" ht="15.75" customHeight="1">
      <c r="A28" s="1"/>
      <c r="B28" s="2"/>
      <c r="C28" s="2"/>
      <c r="D28" s="2"/>
      <c r="E28" s="3"/>
      <c r="F28" s="3"/>
      <c r="G28" s="3"/>
      <c r="H28" s="3"/>
      <c r="I28" s="3"/>
      <c r="J28" s="3"/>
      <c r="K28" s="3"/>
      <c r="L28" s="3"/>
      <c r="M28" s="3"/>
      <c r="N28" s="3"/>
      <c r="O28" s="3"/>
      <c r="P28" s="3"/>
    </row>
    <row r="29" spans="1:16" ht="15.75" customHeight="1">
      <c r="A29" s="1"/>
      <c r="B29" s="2"/>
      <c r="C29" s="2"/>
      <c r="D29" s="2"/>
      <c r="E29" s="3"/>
      <c r="F29" s="3"/>
      <c r="G29" s="3"/>
      <c r="H29" s="3"/>
      <c r="I29" s="3"/>
      <c r="J29" s="3"/>
      <c r="K29" s="3"/>
      <c r="L29" s="3"/>
      <c r="M29" s="3"/>
      <c r="N29" s="3"/>
      <c r="O29" s="3"/>
      <c r="P29" s="3"/>
    </row>
    <row r="30" spans="1:16" ht="15.75" customHeight="1">
      <c r="A30" s="1"/>
      <c r="B30" s="2"/>
      <c r="C30" s="2"/>
      <c r="D30" s="2"/>
      <c r="E30" s="3"/>
      <c r="F30" s="3"/>
      <c r="G30" s="3"/>
      <c r="H30" s="3"/>
      <c r="I30" s="3"/>
      <c r="J30" s="3"/>
      <c r="K30" s="3"/>
      <c r="L30" s="3"/>
      <c r="M30" s="3"/>
      <c r="N30" s="3"/>
      <c r="O30" s="3"/>
      <c r="P30" s="3"/>
    </row>
    <row r="31" spans="1:16" ht="15.75" customHeight="1">
      <c r="A31" s="1"/>
      <c r="B31" s="2"/>
      <c r="C31" s="2"/>
      <c r="D31" s="2"/>
      <c r="E31" s="3"/>
      <c r="F31" s="3"/>
      <c r="G31" s="3"/>
      <c r="H31" s="3"/>
      <c r="I31" s="3"/>
      <c r="J31" s="3"/>
      <c r="K31" s="3"/>
      <c r="L31" s="3"/>
      <c r="M31" s="3"/>
      <c r="N31" s="3"/>
      <c r="O31" s="3"/>
      <c r="P31" s="3"/>
    </row>
    <row r="32" spans="1:16" ht="15.75" customHeight="1">
      <c r="A32" s="1"/>
      <c r="B32" s="2"/>
      <c r="C32" s="2"/>
      <c r="D32" s="2"/>
      <c r="E32" s="3"/>
      <c r="F32" s="3"/>
      <c r="G32" s="3"/>
      <c r="H32" s="3"/>
      <c r="I32" s="3"/>
      <c r="J32" s="3"/>
      <c r="K32" s="3"/>
      <c r="L32" s="3"/>
      <c r="M32" s="3"/>
      <c r="N32" s="3"/>
      <c r="O32" s="3"/>
      <c r="P32" s="3"/>
    </row>
    <row r="33" spans="1:16" ht="15.75" customHeight="1">
      <c r="A33" s="1"/>
      <c r="B33" s="2"/>
      <c r="C33" s="2"/>
      <c r="D33" s="2"/>
      <c r="E33" s="3"/>
      <c r="F33" s="3"/>
      <c r="G33" s="3"/>
      <c r="H33" s="3"/>
      <c r="I33" s="3"/>
      <c r="J33" s="3"/>
      <c r="K33" s="3"/>
      <c r="L33" s="3"/>
      <c r="M33" s="3"/>
      <c r="N33" s="3"/>
      <c r="O33" s="3"/>
      <c r="P33" s="3"/>
    </row>
    <row r="34" spans="1:16" ht="15.75" customHeight="1">
      <c r="A34" s="1"/>
      <c r="B34" s="2"/>
      <c r="C34" s="2"/>
      <c r="D34" s="2"/>
      <c r="E34" s="3"/>
      <c r="F34" s="3"/>
      <c r="G34" s="3"/>
      <c r="H34" s="3"/>
      <c r="I34" s="3"/>
      <c r="J34" s="3"/>
      <c r="K34" s="3"/>
      <c r="L34" s="3"/>
      <c r="M34" s="3"/>
      <c r="N34" s="3"/>
      <c r="O34" s="3"/>
      <c r="P34" s="3"/>
    </row>
    <row r="35" spans="1:16" ht="15.75" customHeight="1">
      <c r="A35" s="1"/>
      <c r="B35" s="2"/>
      <c r="C35" s="2"/>
      <c r="D35" s="2"/>
      <c r="E35" s="3"/>
      <c r="F35" s="3"/>
      <c r="G35" s="3"/>
      <c r="H35" s="3"/>
      <c r="I35" s="3"/>
      <c r="J35" s="3"/>
      <c r="K35" s="3"/>
      <c r="L35" s="3"/>
      <c r="M35" s="3"/>
      <c r="N35" s="3"/>
      <c r="O35" s="3"/>
      <c r="P35" s="3"/>
    </row>
    <row r="36" spans="1:16" ht="15.75" customHeight="1">
      <c r="A36" s="1"/>
      <c r="B36" s="2"/>
      <c r="C36" s="2"/>
      <c r="D36" s="2"/>
      <c r="E36" s="3"/>
      <c r="F36" s="3"/>
      <c r="G36" s="3"/>
      <c r="H36" s="3"/>
      <c r="I36" s="3"/>
      <c r="J36" s="3"/>
      <c r="K36" s="3"/>
      <c r="L36" s="3"/>
      <c r="M36" s="3"/>
      <c r="N36" s="3"/>
      <c r="O36" s="3"/>
      <c r="P36" s="3"/>
    </row>
    <row r="37" spans="1:16" ht="15.75" customHeight="1">
      <c r="A37" s="1"/>
      <c r="B37" s="2"/>
      <c r="C37" s="2"/>
      <c r="D37" s="2"/>
      <c r="E37" s="3"/>
      <c r="F37" s="3"/>
      <c r="G37" s="3"/>
      <c r="H37" s="3"/>
      <c r="I37" s="3"/>
      <c r="J37" s="3"/>
      <c r="K37" s="3"/>
      <c r="L37" s="3"/>
      <c r="M37" s="3"/>
      <c r="N37" s="3"/>
      <c r="O37" s="3"/>
      <c r="P37" s="3"/>
    </row>
    <row r="38" spans="1:16" ht="15.75" customHeight="1">
      <c r="A38" s="1"/>
      <c r="B38" s="2"/>
      <c r="C38" s="2"/>
      <c r="D38" s="2"/>
      <c r="E38" s="3"/>
      <c r="F38" s="3"/>
      <c r="G38" s="3"/>
      <c r="H38" s="3"/>
      <c r="I38" s="3"/>
      <c r="J38" s="3"/>
      <c r="K38" s="3"/>
      <c r="L38" s="3"/>
      <c r="M38" s="3"/>
      <c r="N38" s="3"/>
      <c r="O38" s="3"/>
      <c r="P38" s="3"/>
    </row>
    <row r="39" spans="1:16" ht="15.75" customHeight="1">
      <c r="A39" s="1"/>
      <c r="B39" s="2"/>
      <c r="C39" s="2"/>
      <c r="D39" s="2"/>
      <c r="E39" s="3"/>
      <c r="F39" s="3"/>
      <c r="G39" s="3"/>
      <c r="H39" s="3"/>
      <c r="I39" s="3"/>
      <c r="J39" s="3"/>
      <c r="K39" s="3"/>
      <c r="L39" s="3"/>
      <c r="M39" s="3"/>
      <c r="N39" s="3"/>
      <c r="O39" s="3"/>
      <c r="P39" s="3"/>
    </row>
    <row r="40" spans="1:16" ht="15.75" customHeight="1">
      <c r="A40" s="1"/>
      <c r="B40" s="2"/>
      <c r="C40" s="2"/>
      <c r="D40" s="2"/>
      <c r="E40" s="3"/>
      <c r="F40" s="3"/>
      <c r="G40" s="3"/>
      <c r="H40" s="3"/>
      <c r="I40" s="3"/>
      <c r="J40" s="3"/>
      <c r="K40" s="3"/>
      <c r="L40" s="3"/>
      <c r="M40" s="3"/>
      <c r="N40" s="3"/>
      <c r="O40" s="3"/>
      <c r="P40" s="3"/>
    </row>
    <row r="41" spans="1:16" ht="15.75" customHeight="1">
      <c r="A41" s="1"/>
      <c r="B41" s="2"/>
      <c r="C41" s="2"/>
      <c r="D41" s="2"/>
      <c r="E41" s="3"/>
      <c r="F41" s="3"/>
      <c r="G41" s="3"/>
      <c r="H41" s="3"/>
      <c r="I41" s="3"/>
      <c r="J41" s="3"/>
      <c r="K41" s="3"/>
      <c r="L41" s="3"/>
      <c r="M41" s="3"/>
      <c r="N41" s="3"/>
      <c r="O41" s="3"/>
      <c r="P41" s="3"/>
    </row>
    <row r="42" spans="1:16" ht="15.75" customHeight="1">
      <c r="A42" s="1"/>
      <c r="B42" s="2"/>
      <c r="C42" s="2"/>
      <c r="D42" s="2"/>
      <c r="E42" s="3"/>
      <c r="F42" s="3"/>
      <c r="G42" s="3"/>
      <c r="H42" s="3"/>
      <c r="I42" s="3"/>
      <c r="J42" s="3"/>
      <c r="K42" s="3"/>
      <c r="L42" s="3"/>
      <c r="M42" s="3"/>
      <c r="N42" s="3"/>
      <c r="O42" s="3"/>
      <c r="P42" s="3"/>
    </row>
    <row r="43" spans="1:16" ht="15.75" customHeight="1">
      <c r="A43" s="1"/>
      <c r="B43" s="2"/>
      <c r="C43" s="2"/>
      <c r="D43" s="2"/>
      <c r="E43" s="3"/>
      <c r="F43" s="3"/>
      <c r="G43" s="3"/>
      <c r="H43" s="3"/>
      <c r="I43" s="3"/>
      <c r="J43" s="3"/>
      <c r="K43" s="3"/>
      <c r="L43" s="3"/>
      <c r="M43" s="3"/>
      <c r="N43" s="3"/>
      <c r="O43" s="3"/>
      <c r="P43" s="3"/>
    </row>
    <row r="44" spans="1:16" ht="15.75" customHeight="1">
      <c r="A44" s="1"/>
      <c r="B44" s="2"/>
      <c r="C44" s="2"/>
      <c r="D44" s="2"/>
      <c r="E44" s="3"/>
      <c r="F44" s="3"/>
      <c r="G44" s="3"/>
      <c r="H44" s="3"/>
      <c r="I44" s="3"/>
      <c r="J44" s="3"/>
      <c r="K44" s="3"/>
      <c r="L44" s="3"/>
      <c r="M44" s="3"/>
      <c r="N44" s="3"/>
      <c r="O44" s="3"/>
      <c r="P44" s="3"/>
    </row>
    <row r="45" spans="1:16" ht="15.75" customHeight="1">
      <c r="A45" s="1"/>
      <c r="B45" s="2"/>
      <c r="C45" s="2"/>
      <c r="D45" s="2"/>
      <c r="E45" s="3"/>
      <c r="F45" s="3"/>
      <c r="G45" s="3"/>
      <c r="H45" s="3"/>
      <c r="I45" s="3"/>
      <c r="J45" s="3"/>
      <c r="K45" s="3"/>
      <c r="L45" s="3"/>
      <c r="M45" s="3"/>
      <c r="N45" s="3"/>
      <c r="O45" s="3"/>
      <c r="P45" s="3"/>
    </row>
    <row r="46" spans="1:16" ht="15.75" customHeight="1">
      <c r="A46" s="1"/>
      <c r="B46" s="2"/>
      <c r="C46" s="2"/>
      <c r="D46" s="2"/>
      <c r="E46" s="3"/>
      <c r="F46" s="3"/>
      <c r="G46" s="3"/>
      <c r="H46" s="3"/>
      <c r="I46" s="3"/>
      <c r="J46" s="3"/>
      <c r="K46" s="3"/>
      <c r="L46" s="3"/>
      <c r="M46" s="3"/>
      <c r="N46" s="3"/>
      <c r="O46" s="3"/>
      <c r="P46" s="3"/>
    </row>
    <row r="47" spans="1:16" ht="15.75" customHeight="1">
      <c r="A47" s="1"/>
      <c r="B47" s="2"/>
      <c r="C47" s="2"/>
      <c r="D47" s="2"/>
      <c r="E47" s="3"/>
      <c r="F47" s="3"/>
      <c r="G47" s="3"/>
      <c r="H47" s="3"/>
      <c r="I47" s="3"/>
      <c r="J47" s="3"/>
      <c r="K47" s="3"/>
      <c r="L47" s="3"/>
      <c r="M47" s="3"/>
      <c r="N47" s="3"/>
      <c r="O47" s="3"/>
      <c r="P47" s="3"/>
    </row>
    <row r="48" spans="1:16" ht="15.75" customHeight="1">
      <c r="A48" s="1"/>
      <c r="B48" s="2"/>
      <c r="C48" s="2"/>
      <c r="D48" s="2"/>
      <c r="E48" s="3"/>
      <c r="F48" s="3"/>
      <c r="G48" s="3"/>
      <c r="H48" s="3"/>
      <c r="I48" s="3"/>
      <c r="J48" s="3"/>
      <c r="K48" s="3"/>
      <c r="L48" s="3"/>
      <c r="M48" s="3"/>
      <c r="N48" s="3"/>
      <c r="O48" s="3"/>
      <c r="P48" s="3"/>
    </row>
    <row r="49" spans="1:16" ht="15.75" customHeight="1">
      <c r="A49" s="1"/>
      <c r="B49" s="2"/>
      <c r="C49" s="2"/>
      <c r="D49" s="2"/>
      <c r="E49" s="3"/>
      <c r="F49" s="3"/>
      <c r="G49" s="3"/>
      <c r="H49" s="3"/>
      <c r="I49" s="3"/>
      <c r="J49" s="3"/>
      <c r="K49" s="3"/>
      <c r="L49" s="3"/>
      <c r="M49" s="3"/>
      <c r="N49" s="3"/>
      <c r="O49" s="3"/>
      <c r="P49" s="3"/>
    </row>
    <row r="50" spans="1:16" ht="15.75" customHeight="1">
      <c r="A50" s="1"/>
      <c r="B50" s="2"/>
      <c r="C50" s="2"/>
      <c r="D50" s="2"/>
      <c r="E50" s="3"/>
      <c r="F50" s="3"/>
      <c r="G50" s="3"/>
      <c r="H50" s="3"/>
      <c r="I50" s="3"/>
      <c r="J50" s="3"/>
      <c r="K50" s="3"/>
      <c r="L50" s="3"/>
      <c r="M50" s="3"/>
      <c r="N50" s="3"/>
      <c r="O50" s="3"/>
      <c r="P50" s="3"/>
    </row>
    <row r="51" spans="1:16" ht="15.75" customHeight="1">
      <c r="A51" s="1"/>
      <c r="B51" s="2"/>
      <c r="C51" s="2"/>
      <c r="D51" s="2"/>
      <c r="E51" s="3"/>
      <c r="F51" s="3"/>
      <c r="G51" s="3"/>
      <c r="H51" s="3"/>
      <c r="I51" s="3"/>
      <c r="J51" s="3"/>
      <c r="K51" s="3"/>
      <c r="L51" s="3"/>
      <c r="M51" s="3"/>
      <c r="N51" s="3"/>
      <c r="O51" s="3"/>
      <c r="P51" s="3"/>
    </row>
    <row r="52" spans="1:16" ht="15.75" customHeight="1">
      <c r="A52" s="1"/>
      <c r="B52" s="2"/>
      <c r="C52" s="2"/>
      <c r="D52" s="2"/>
      <c r="E52" s="3"/>
      <c r="F52" s="3"/>
      <c r="G52" s="3"/>
      <c r="H52" s="3"/>
      <c r="I52" s="3"/>
      <c r="J52" s="3"/>
      <c r="K52" s="3"/>
      <c r="L52" s="3"/>
      <c r="M52" s="3"/>
      <c r="N52" s="3"/>
      <c r="O52" s="3"/>
      <c r="P52" s="3"/>
    </row>
    <row r="53" spans="1:16" ht="15.75" customHeight="1">
      <c r="A53" s="1"/>
      <c r="B53" s="2"/>
      <c r="C53" s="2"/>
      <c r="D53" s="2"/>
      <c r="E53" s="3"/>
      <c r="F53" s="3"/>
      <c r="G53" s="3"/>
      <c r="H53" s="3"/>
      <c r="I53" s="3"/>
      <c r="J53" s="3"/>
      <c r="K53" s="3"/>
      <c r="L53" s="3"/>
      <c r="M53" s="3"/>
      <c r="N53" s="3"/>
      <c r="O53" s="3"/>
      <c r="P53" s="3"/>
    </row>
    <row r="54" spans="1:16" ht="15.75" customHeight="1">
      <c r="A54" s="1"/>
      <c r="B54" s="2"/>
      <c r="C54" s="2"/>
      <c r="D54" s="2"/>
      <c r="E54" s="3"/>
      <c r="F54" s="3"/>
      <c r="G54" s="3"/>
      <c r="H54" s="3"/>
      <c r="I54" s="3"/>
      <c r="J54" s="3"/>
      <c r="K54" s="3"/>
      <c r="L54" s="3"/>
      <c r="M54" s="3"/>
      <c r="N54" s="3"/>
      <c r="O54" s="3"/>
      <c r="P54" s="3"/>
    </row>
    <row r="55" spans="1:16" ht="15.75" customHeight="1">
      <c r="A55" s="1"/>
      <c r="B55" s="2"/>
      <c r="C55" s="2"/>
      <c r="D55" s="2"/>
      <c r="E55" s="3"/>
      <c r="F55" s="3"/>
      <c r="G55" s="3"/>
      <c r="H55" s="3"/>
      <c r="I55" s="3"/>
      <c r="J55" s="3"/>
      <c r="K55" s="3"/>
      <c r="L55" s="3"/>
      <c r="M55" s="3"/>
      <c r="N55" s="3"/>
      <c r="O55" s="3"/>
      <c r="P55" s="3"/>
    </row>
    <row r="56" spans="1:16" ht="15.75" customHeight="1">
      <c r="A56" s="1"/>
      <c r="B56" s="2"/>
      <c r="C56" s="2"/>
      <c r="D56" s="2"/>
      <c r="E56" s="3"/>
      <c r="F56" s="3"/>
      <c r="G56" s="3"/>
      <c r="H56" s="3"/>
      <c r="I56" s="3"/>
      <c r="J56" s="3"/>
      <c r="K56" s="3"/>
      <c r="L56" s="3"/>
      <c r="M56" s="3"/>
      <c r="N56" s="3"/>
      <c r="O56" s="3"/>
      <c r="P56" s="3"/>
    </row>
    <row r="57" spans="1:16" ht="15.75" customHeight="1">
      <c r="A57" s="1"/>
      <c r="B57" s="2"/>
      <c r="C57" s="2"/>
      <c r="D57" s="2"/>
      <c r="E57" s="3"/>
      <c r="F57" s="3"/>
      <c r="G57" s="3"/>
      <c r="H57" s="3"/>
      <c r="I57" s="3"/>
      <c r="J57" s="3"/>
      <c r="K57" s="3"/>
      <c r="L57" s="3"/>
      <c r="M57" s="3"/>
      <c r="N57" s="3"/>
      <c r="O57" s="3"/>
      <c r="P57" s="3"/>
    </row>
    <row r="58" spans="1:16" ht="15.75" customHeight="1">
      <c r="A58" s="1"/>
      <c r="B58" s="2"/>
      <c r="C58" s="2"/>
      <c r="D58" s="2"/>
      <c r="E58" s="3"/>
      <c r="F58" s="3"/>
      <c r="G58" s="3"/>
      <c r="H58" s="3"/>
      <c r="I58" s="3"/>
      <c r="J58" s="3"/>
      <c r="K58" s="3"/>
      <c r="L58" s="3"/>
      <c r="M58" s="3"/>
      <c r="N58" s="3"/>
      <c r="O58" s="3"/>
      <c r="P58" s="3"/>
    </row>
    <row r="59" spans="1:16" ht="15.75" customHeight="1">
      <c r="A59" s="1"/>
      <c r="B59" s="2"/>
      <c r="C59" s="2"/>
      <c r="D59" s="2"/>
      <c r="E59" s="3"/>
      <c r="F59" s="3"/>
      <c r="G59" s="3"/>
      <c r="H59" s="3"/>
      <c r="I59" s="3"/>
      <c r="J59" s="3"/>
      <c r="K59" s="3"/>
      <c r="L59" s="3"/>
      <c r="M59" s="3"/>
      <c r="N59" s="3"/>
      <c r="O59" s="3"/>
      <c r="P59" s="3"/>
    </row>
    <row r="60" spans="1:16" ht="15.75" customHeight="1">
      <c r="A60" s="1"/>
      <c r="B60" s="2"/>
      <c r="C60" s="2"/>
      <c r="D60" s="2"/>
      <c r="E60" s="3"/>
      <c r="F60" s="3"/>
      <c r="G60" s="3"/>
      <c r="H60" s="3"/>
      <c r="I60" s="3"/>
      <c r="J60" s="3"/>
      <c r="K60" s="3"/>
      <c r="L60" s="3"/>
      <c r="M60" s="3"/>
      <c r="N60" s="3"/>
      <c r="O60" s="3"/>
      <c r="P60" s="3"/>
    </row>
    <row r="61" spans="1:16" ht="15.75" customHeight="1">
      <c r="A61" s="1"/>
      <c r="B61" s="2"/>
      <c r="C61" s="2"/>
      <c r="D61" s="2"/>
      <c r="E61" s="3"/>
      <c r="F61" s="3"/>
      <c r="G61" s="3"/>
      <c r="H61" s="3"/>
      <c r="I61" s="3"/>
      <c r="J61" s="3"/>
      <c r="K61" s="3"/>
      <c r="L61" s="3"/>
      <c r="M61" s="3"/>
      <c r="N61" s="3"/>
      <c r="O61" s="3"/>
      <c r="P61" s="3"/>
    </row>
    <row r="62" spans="1:16" ht="15.75" customHeight="1">
      <c r="A62" s="1"/>
      <c r="B62" s="2"/>
      <c r="C62" s="2"/>
      <c r="D62" s="2"/>
      <c r="E62" s="3"/>
      <c r="F62" s="3"/>
      <c r="G62" s="3"/>
      <c r="H62" s="3"/>
      <c r="I62" s="3"/>
      <c r="J62" s="3"/>
      <c r="K62" s="3"/>
      <c r="L62" s="3"/>
      <c r="M62" s="3"/>
      <c r="N62" s="3"/>
      <c r="O62" s="3"/>
      <c r="P62" s="3"/>
    </row>
    <row r="63" spans="1:16" ht="15.75" customHeight="1">
      <c r="A63" s="1"/>
      <c r="B63" s="2"/>
      <c r="C63" s="2"/>
      <c r="D63" s="2"/>
      <c r="E63" s="3"/>
      <c r="F63" s="3"/>
      <c r="G63" s="3"/>
      <c r="H63" s="3"/>
      <c r="I63" s="3"/>
      <c r="J63" s="3"/>
      <c r="K63" s="3"/>
      <c r="L63" s="3"/>
      <c r="M63" s="3"/>
      <c r="N63" s="3"/>
      <c r="O63" s="3"/>
      <c r="P63" s="3"/>
    </row>
    <row r="64" spans="1:16" ht="15.75" customHeight="1">
      <c r="A64" s="1"/>
      <c r="B64" s="2"/>
      <c r="C64" s="2"/>
      <c r="D64" s="2"/>
      <c r="E64" s="3"/>
      <c r="F64" s="3"/>
      <c r="G64" s="3"/>
      <c r="H64" s="3"/>
      <c r="I64" s="3"/>
      <c r="J64" s="3"/>
      <c r="K64" s="3"/>
      <c r="L64" s="3"/>
      <c r="M64" s="3"/>
      <c r="N64" s="3"/>
      <c r="O64" s="3"/>
      <c r="P64" s="3"/>
    </row>
    <row r="65" spans="1:16" ht="15.75" customHeight="1">
      <c r="A65" s="1"/>
      <c r="B65" s="2"/>
      <c r="C65" s="2"/>
      <c r="D65" s="2"/>
      <c r="E65" s="3"/>
      <c r="F65" s="3"/>
      <c r="G65" s="3"/>
      <c r="H65" s="3"/>
      <c r="I65" s="3"/>
      <c r="J65" s="3"/>
      <c r="K65" s="3"/>
      <c r="L65" s="3"/>
      <c r="M65" s="3"/>
      <c r="N65" s="3"/>
      <c r="O65" s="3"/>
      <c r="P65" s="3"/>
    </row>
    <row r="66" spans="1:16" ht="15.75" customHeight="1">
      <c r="A66" s="1"/>
      <c r="B66" s="2"/>
      <c r="C66" s="2"/>
      <c r="D66" s="2"/>
      <c r="E66" s="3"/>
      <c r="F66" s="3"/>
      <c r="G66" s="3"/>
      <c r="H66" s="3"/>
      <c r="I66" s="3"/>
      <c r="J66" s="3"/>
      <c r="K66" s="3"/>
      <c r="L66" s="3"/>
      <c r="M66" s="3"/>
      <c r="N66" s="3"/>
      <c r="O66" s="3"/>
      <c r="P66" s="3"/>
    </row>
    <row r="67" spans="1:16" ht="15.75" customHeight="1">
      <c r="A67" s="1"/>
      <c r="B67" s="2"/>
      <c r="C67" s="2"/>
      <c r="D67" s="2"/>
      <c r="E67" s="3"/>
      <c r="F67" s="3"/>
      <c r="G67" s="3"/>
      <c r="H67" s="3"/>
      <c r="I67" s="3"/>
      <c r="J67" s="3"/>
      <c r="K67" s="3"/>
      <c r="L67" s="3"/>
      <c r="M67" s="3"/>
      <c r="N67" s="3"/>
      <c r="O67" s="3"/>
      <c r="P67" s="3"/>
    </row>
    <row r="68" spans="1:16" ht="15.75" customHeight="1">
      <c r="A68" s="1"/>
      <c r="B68" s="2"/>
      <c r="C68" s="2"/>
      <c r="D68" s="2"/>
      <c r="E68" s="3"/>
      <c r="F68" s="3"/>
      <c r="G68" s="3"/>
      <c r="H68" s="3"/>
      <c r="I68" s="3"/>
      <c r="J68" s="3"/>
      <c r="K68" s="3"/>
      <c r="L68" s="3"/>
      <c r="M68" s="3"/>
      <c r="N68" s="3"/>
      <c r="O68" s="3"/>
      <c r="P68" s="3"/>
    </row>
    <row r="69" spans="1:16" ht="15.75" customHeight="1">
      <c r="A69" s="1"/>
      <c r="B69" s="2"/>
      <c r="C69" s="2"/>
      <c r="D69" s="2"/>
      <c r="E69" s="3"/>
      <c r="F69" s="3"/>
      <c r="G69" s="3"/>
      <c r="H69" s="3"/>
      <c r="I69" s="3"/>
      <c r="J69" s="3"/>
      <c r="K69" s="3"/>
      <c r="L69" s="3"/>
      <c r="M69" s="3"/>
      <c r="N69" s="3"/>
      <c r="O69" s="3"/>
      <c r="P69" s="3"/>
    </row>
    <row r="70" spans="1:16" ht="15.75" customHeight="1">
      <c r="A70" s="1"/>
      <c r="B70" s="2"/>
      <c r="C70" s="2"/>
      <c r="D70" s="2"/>
      <c r="E70" s="3"/>
      <c r="F70" s="3"/>
      <c r="G70" s="3"/>
      <c r="H70" s="3"/>
      <c r="I70" s="3"/>
      <c r="J70" s="3"/>
      <c r="K70" s="3"/>
      <c r="L70" s="3"/>
      <c r="M70" s="3"/>
      <c r="N70" s="3"/>
      <c r="O70" s="3"/>
      <c r="P70" s="3"/>
    </row>
    <row r="71" spans="1:16" ht="15.75" customHeight="1">
      <c r="A71" s="1"/>
      <c r="B71" s="2"/>
      <c r="C71" s="2"/>
      <c r="D71" s="2"/>
      <c r="E71" s="3"/>
      <c r="F71" s="3"/>
      <c r="G71" s="3"/>
      <c r="H71" s="3"/>
      <c r="I71" s="3"/>
      <c r="J71" s="3"/>
      <c r="K71" s="3"/>
      <c r="L71" s="3"/>
      <c r="M71" s="3"/>
      <c r="N71" s="3"/>
      <c r="O71" s="3"/>
      <c r="P71" s="3"/>
    </row>
    <row r="72" spans="1:16" ht="15.75" customHeight="1">
      <c r="A72" s="1"/>
      <c r="B72" s="2"/>
      <c r="C72" s="2"/>
      <c r="D72" s="2"/>
      <c r="E72" s="3"/>
      <c r="F72" s="3"/>
      <c r="G72" s="3"/>
      <c r="H72" s="3"/>
      <c r="I72" s="3"/>
      <c r="J72" s="3"/>
      <c r="K72" s="3"/>
      <c r="L72" s="3"/>
      <c r="M72" s="3"/>
      <c r="N72" s="3"/>
      <c r="O72" s="3"/>
      <c r="P72" s="3"/>
    </row>
    <row r="73" spans="1:16" ht="15.75" customHeight="1">
      <c r="A73" s="1"/>
      <c r="B73" s="2"/>
      <c r="C73" s="2"/>
      <c r="D73" s="2"/>
      <c r="E73" s="3"/>
      <c r="F73" s="3"/>
      <c r="G73" s="3"/>
      <c r="H73" s="3"/>
      <c r="I73" s="3"/>
      <c r="J73" s="3"/>
      <c r="K73" s="3"/>
      <c r="L73" s="3"/>
      <c r="M73" s="3"/>
      <c r="N73" s="3"/>
      <c r="O73" s="3"/>
      <c r="P73" s="3"/>
    </row>
    <row r="74" spans="1:16" ht="15.75" customHeight="1">
      <c r="A74" s="1"/>
      <c r="B74" s="2"/>
      <c r="C74" s="2"/>
      <c r="D74" s="2"/>
      <c r="E74" s="3"/>
      <c r="F74" s="3"/>
      <c r="G74" s="3"/>
      <c r="H74" s="3"/>
      <c r="I74" s="3"/>
      <c r="J74" s="3"/>
      <c r="K74" s="3"/>
      <c r="L74" s="3"/>
      <c r="M74" s="3"/>
      <c r="N74" s="3"/>
      <c r="O74" s="3"/>
      <c r="P74" s="3"/>
    </row>
    <row r="75" spans="1:16" ht="15.75" customHeight="1">
      <c r="A75" s="1"/>
      <c r="B75" s="2"/>
      <c r="C75" s="2"/>
      <c r="D75" s="2"/>
      <c r="E75" s="3"/>
      <c r="F75" s="3"/>
      <c r="G75" s="3"/>
      <c r="H75" s="3"/>
      <c r="I75" s="3"/>
      <c r="J75" s="3"/>
      <c r="K75" s="3"/>
      <c r="L75" s="3"/>
      <c r="M75" s="3"/>
      <c r="N75" s="3"/>
      <c r="O75" s="3"/>
      <c r="P75" s="3"/>
    </row>
    <row r="76" spans="1:16" ht="15.75" customHeight="1">
      <c r="A76" s="1"/>
      <c r="B76" s="2"/>
      <c r="C76" s="2"/>
      <c r="D76" s="2"/>
      <c r="E76" s="3"/>
      <c r="F76" s="3"/>
      <c r="G76" s="3"/>
      <c r="H76" s="3"/>
      <c r="I76" s="3"/>
      <c r="J76" s="3"/>
      <c r="K76" s="3"/>
      <c r="L76" s="3"/>
      <c r="M76" s="3"/>
      <c r="N76" s="3"/>
      <c r="O76" s="3"/>
      <c r="P76" s="3"/>
    </row>
    <row r="77" spans="1:16" ht="15.75" customHeight="1">
      <c r="A77" s="1"/>
      <c r="B77" s="2"/>
      <c r="C77" s="2"/>
      <c r="D77" s="2"/>
      <c r="E77" s="3"/>
      <c r="F77" s="3"/>
      <c r="G77" s="3"/>
      <c r="H77" s="3"/>
      <c r="I77" s="3"/>
      <c r="J77" s="3"/>
      <c r="K77" s="3"/>
      <c r="L77" s="3"/>
      <c r="M77" s="3"/>
      <c r="N77" s="3"/>
      <c r="O77" s="3"/>
      <c r="P77" s="3"/>
    </row>
    <row r="78" spans="1:16" ht="15.75" customHeight="1">
      <c r="A78" s="1"/>
      <c r="B78" s="2"/>
      <c r="C78" s="2"/>
      <c r="D78" s="2"/>
      <c r="E78" s="3"/>
      <c r="F78" s="3"/>
      <c r="G78" s="3"/>
      <c r="H78" s="3"/>
      <c r="I78" s="3"/>
      <c r="J78" s="3"/>
      <c r="K78" s="3"/>
      <c r="L78" s="3"/>
      <c r="M78" s="3"/>
      <c r="N78" s="3"/>
      <c r="O78" s="3"/>
      <c r="P78" s="3"/>
    </row>
    <row r="79" spans="1:16" ht="15.75" customHeight="1">
      <c r="A79" s="1"/>
      <c r="B79" s="2"/>
      <c r="C79" s="2"/>
      <c r="D79" s="2"/>
      <c r="E79" s="3"/>
      <c r="F79" s="3"/>
      <c r="G79" s="3"/>
      <c r="H79" s="3"/>
      <c r="I79" s="3"/>
      <c r="J79" s="3"/>
      <c r="K79" s="3"/>
      <c r="L79" s="3"/>
      <c r="M79" s="3"/>
      <c r="N79" s="3"/>
      <c r="O79" s="3"/>
      <c r="P79" s="3"/>
    </row>
    <row r="80" spans="1:16" ht="15.75" customHeight="1">
      <c r="A80" s="1"/>
      <c r="B80" s="2"/>
      <c r="C80" s="2"/>
      <c r="D80" s="2"/>
      <c r="E80" s="3"/>
      <c r="F80" s="3"/>
      <c r="G80" s="3"/>
      <c r="H80" s="3"/>
      <c r="I80" s="3"/>
      <c r="J80" s="3"/>
      <c r="K80" s="3"/>
      <c r="L80" s="3"/>
      <c r="M80" s="3"/>
      <c r="N80" s="3"/>
      <c r="O80" s="3"/>
      <c r="P80" s="3"/>
    </row>
    <row r="81" spans="1:16" ht="15.75" customHeight="1">
      <c r="A81" s="1"/>
      <c r="B81" s="2"/>
      <c r="C81" s="2"/>
      <c r="D81" s="2"/>
      <c r="E81" s="3"/>
      <c r="F81" s="3"/>
      <c r="G81" s="3"/>
      <c r="H81" s="3"/>
      <c r="I81" s="3"/>
      <c r="J81" s="3"/>
      <c r="K81" s="3"/>
      <c r="L81" s="3"/>
      <c r="M81" s="3"/>
      <c r="N81" s="3"/>
      <c r="O81" s="3"/>
      <c r="P81" s="3"/>
    </row>
    <row r="82" spans="1:16" ht="15.75" customHeight="1">
      <c r="A82" s="1"/>
      <c r="B82" s="2"/>
      <c r="C82" s="2"/>
      <c r="D82" s="2"/>
      <c r="E82" s="3"/>
      <c r="F82" s="3"/>
      <c r="G82" s="3"/>
      <c r="H82" s="3"/>
      <c r="I82" s="3"/>
      <c r="J82" s="3"/>
      <c r="K82" s="3"/>
      <c r="L82" s="3"/>
      <c r="M82" s="3"/>
      <c r="N82" s="3"/>
      <c r="O82" s="3"/>
      <c r="P82" s="3"/>
    </row>
    <row r="83" spans="1:16" ht="15.75" customHeight="1">
      <c r="A83" s="1"/>
      <c r="B83" s="2"/>
      <c r="C83" s="2"/>
      <c r="D83" s="2"/>
      <c r="E83" s="3"/>
      <c r="F83" s="3"/>
      <c r="G83" s="3"/>
      <c r="H83" s="3"/>
      <c r="I83" s="3"/>
      <c r="J83" s="3"/>
      <c r="K83" s="3"/>
      <c r="L83" s="3"/>
      <c r="M83" s="3"/>
      <c r="N83" s="3"/>
      <c r="O83" s="3"/>
      <c r="P83" s="3"/>
    </row>
    <row r="84" spans="1:16" ht="15.75" customHeight="1">
      <c r="A84" s="1"/>
      <c r="B84" s="2"/>
      <c r="C84" s="2"/>
      <c r="D84" s="2"/>
      <c r="E84" s="3"/>
      <c r="F84" s="3"/>
      <c r="G84" s="3"/>
      <c r="H84" s="3"/>
      <c r="I84" s="3"/>
      <c r="J84" s="3"/>
      <c r="K84" s="3"/>
      <c r="L84" s="3"/>
      <c r="M84" s="3"/>
      <c r="N84" s="3"/>
      <c r="O84" s="3"/>
      <c r="P84" s="3"/>
    </row>
    <row r="85" spans="1:16" ht="15.75" customHeight="1">
      <c r="A85" s="1"/>
      <c r="B85" s="2"/>
      <c r="C85" s="2"/>
      <c r="D85" s="2"/>
      <c r="E85" s="3"/>
      <c r="F85" s="3"/>
      <c r="G85" s="3"/>
      <c r="H85" s="3"/>
      <c r="I85" s="3"/>
      <c r="J85" s="3"/>
      <c r="K85" s="3"/>
      <c r="L85" s="3"/>
      <c r="M85" s="3"/>
      <c r="N85" s="3"/>
      <c r="O85" s="3"/>
      <c r="P85" s="3"/>
    </row>
    <row r="86" spans="1:16" ht="15.75" customHeight="1">
      <c r="A86" s="1"/>
      <c r="B86" s="2"/>
      <c r="C86" s="2"/>
      <c r="D86" s="2"/>
      <c r="E86" s="3"/>
      <c r="F86" s="3"/>
      <c r="G86" s="3"/>
      <c r="H86" s="3"/>
      <c r="I86" s="3"/>
      <c r="J86" s="3"/>
      <c r="K86" s="3"/>
      <c r="L86" s="3"/>
      <c r="M86" s="3"/>
      <c r="N86" s="3"/>
      <c r="O86" s="3"/>
      <c r="P86" s="3"/>
    </row>
    <row r="87" spans="1:16" ht="15.75" customHeight="1">
      <c r="A87" s="1"/>
      <c r="B87" s="2"/>
      <c r="C87" s="2"/>
      <c r="D87" s="2"/>
      <c r="E87" s="3"/>
      <c r="F87" s="3"/>
      <c r="G87" s="3"/>
      <c r="H87" s="3"/>
      <c r="I87" s="3"/>
      <c r="J87" s="3"/>
      <c r="K87" s="3"/>
      <c r="L87" s="3"/>
      <c r="M87" s="3"/>
      <c r="N87" s="3"/>
      <c r="O87" s="3"/>
      <c r="P87" s="3"/>
    </row>
    <row r="88" spans="1:16" ht="15.75" customHeight="1">
      <c r="A88" s="1"/>
      <c r="B88" s="2"/>
      <c r="C88" s="2"/>
      <c r="D88" s="2"/>
      <c r="E88" s="3"/>
      <c r="F88" s="3"/>
      <c r="G88" s="3"/>
      <c r="H88" s="3"/>
      <c r="I88" s="3"/>
      <c r="J88" s="3"/>
      <c r="K88" s="3"/>
      <c r="L88" s="3"/>
      <c r="M88" s="3"/>
      <c r="N88" s="3"/>
      <c r="O88" s="3"/>
      <c r="P88" s="3"/>
    </row>
    <row r="89" spans="1:16" ht="15.75" customHeight="1">
      <c r="A89" s="1"/>
      <c r="B89" s="2"/>
      <c r="C89" s="2"/>
      <c r="D89" s="2"/>
      <c r="E89" s="3"/>
      <c r="F89" s="3"/>
      <c r="G89" s="3"/>
      <c r="H89" s="3"/>
      <c r="I89" s="3"/>
      <c r="J89" s="3"/>
      <c r="K89" s="3"/>
      <c r="L89" s="3"/>
      <c r="M89" s="3"/>
      <c r="N89" s="3"/>
      <c r="O89" s="3"/>
      <c r="P89" s="3"/>
    </row>
    <row r="90" spans="1:16" ht="15.75" customHeight="1">
      <c r="A90" s="1"/>
      <c r="B90" s="2"/>
      <c r="C90" s="2"/>
      <c r="D90" s="2"/>
      <c r="E90" s="3"/>
      <c r="F90" s="3"/>
      <c r="G90" s="3"/>
      <c r="H90" s="3"/>
      <c r="I90" s="3"/>
      <c r="J90" s="3"/>
      <c r="K90" s="3"/>
      <c r="L90" s="3"/>
      <c r="M90" s="3"/>
      <c r="N90" s="3"/>
      <c r="O90" s="3"/>
      <c r="P90" s="3"/>
    </row>
    <row r="91" spans="1:16" ht="15.75" customHeight="1">
      <c r="A91" s="1"/>
      <c r="B91" s="2"/>
      <c r="C91" s="2"/>
      <c r="D91" s="2"/>
      <c r="E91" s="3"/>
      <c r="F91" s="3"/>
      <c r="G91" s="3"/>
      <c r="H91" s="3"/>
      <c r="I91" s="3"/>
      <c r="J91" s="3"/>
      <c r="K91" s="3"/>
      <c r="L91" s="3"/>
      <c r="M91" s="3"/>
      <c r="N91" s="3"/>
      <c r="O91" s="3"/>
      <c r="P91" s="3"/>
    </row>
    <row r="92" spans="1:16" ht="15.75" customHeight="1">
      <c r="A92" s="1"/>
      <c r="B92" s="2"/>
      <c r="C92" s="2"/>
      <c r="D92" s="2"/>
      <c r="E92" s="3"/>
      <c r="F92" s="3"/>
      <c r="G92" s="3"/>
      <c r="H92" s="3"/>
      <c r="I92" s="3"/>
      <c r="J92" s="3"/>
      <c r="K92" s="3"/>
      <c r="L92" s="3"/>
      <c r="M92" s="3"/>
      <c r="N92" s="3"/>
      <c r="O92" s="3"/>
      <c r="P92" s="3"/>
    </row>
    <row r="93" spans="1:16" ht="15.75" customHeight="1">
      <c r="A93" s="1"/>
      <c r="B93" s="2"/>
      <c r="C93" s="2"/>
      <c r="D93" s="2"/>
      <c r="E93" s="3"/>
      <c r="F93" s="3"/>
      <c r="G93" s="3"/>
      <c r="H93" s="3"/>
      <c r="I93" s="3"/>
      <c r="J93" s="3"/>
      <c r="K93" s="3"/>
      <c r="L93" s="3"/>
      <c r="M93" s="3"/>
      <c r="N93" s="3"/>
      <c r="O93" s="3"/>
      <c r="P93" s="3"/>
    </row>
    <row r="94" spans="1:16" ht="15.75" customHeight="1">
      <c r="A94" s="1"/>
      <c r="B94" s="2"/>
      <c r="C94" s="2"/>
      <c r="D94" s="2"/>
      <c r="E94" s="3"/>
      <c r="F94" s="3"/>
      <c r="G94" s="3"/>
      <c r="H94" s="3"/>
      <c r="I94" s="3"/>
      <c r="J94" s="3"/>
      <c r="K94" s="3"/>
      <c r="L94" s="3"/>
      <c r="M94" s="3"/>
      <c r="N94" s="3"/>
      <c r="O94" s="3"/>
      <c r="P94" s="3"/>
    </row>
    <row r="95" spans="1:16" ht="15.75" customHeight="1">
      <c r="A95" s="1"/>
      <c r="B95" s="2"/>
      <c r="C95" s="2"/>
      <c r="D95" s="2"/>
      <c r="E95" s="3"/>
      <c r="F95" s="3"/>
      <c r="G95" s="3"/>
      <c r="H95" s="3"/>
      <c r="I95" s="3"/>
      <c r="J95" s="3"/>
      <c r="K95" s="3"/>
      <c r="L95" s="3"/>
      <c r="M95" s="3"/>
      <c r="N95" s="3"/>
      <c r="O95" s="3"/>
      <c r="P95" s="3"/>
    </row>
    <row r="96" spans="1:16" ht="15.75" customHeight="1">
      <c r="A96" s="1"/>
      <c r="B96" s="2"/>
      <c r="C96" s="2"/>
      <c r="D96" s="2"/>
      <c r="E96" s="3"/>
      <c r="F96" s="3"/>
      <c r="G96" s="3"/>
      <c r="H96" s="3"/>
      <c r="I96" s="3"/>
      <c r="J96" s="3"/>
      <c r="K96" s="3"/>
      <c r="L96" s="3"/>
      <c r="M96" s="3"/>
      <c r="N96" s="3"/>
      <c r="O96" s="3"/>
      <c r="P96" s="3"/>
    </row>
    <row r="97" spans="1:16" ht="15.75" customHeight="1">
      <c r="A97" s="1"/>
      <c r="B97" s="2"/>
      <c r="C97" s="2"/>
      <c r="D97" s="2"/>
      <c r="E97" s="3"/>
      <c r="F97" s="3"/>
      <c r="G97" s="3"/>
      <c r="H97" s="3"/>
      <c r="I97" s="3"/>
      <c r="J97" s="3"/>
      <c r="K97" s="3"/>
      <c r="L97" s="3"/>
      <c r="M97" s="3"/>
      <c r="N97" s="3"/>
      <c r="O97" s="3"/>
      <c r="P97" s="3"/>
    </row>
    <row r="98" spans="1:16" ht="15.75" customHeight="1">
      <c r="A98" s="1"/>
      <c r="B98" s="2"/>
      <c r="C98" s="2"/>
      <c r="D98" s="2"/>
      <c r="E98" s="3"/>
      <c r="F98" s="3"/>
      <c r="G98" s="3"/>
      <c r="H98" s="3"/>
      <c r="I98" s="3"/>
      <c r="J98" s="3"/>
      <c r="K98" s="3"/>
      <c r="L98" s="3"/>
      <c r="M98" s="3"/>
      <c r="N98" s="3"/>
      <c r="O98" s="3"/>
      <c r="P98" s="3"/>
    </row>
    <row r="99" spans="1:16" ht="15.75" customHeight="1">
      <c r="A99" s="1"/>
      <c r="B99" s="2"/>
      <c r="C99" s="2"/>
      <c r="D99" s="2"/>
      <c r="E99" s="3"/>
      <c r="F99" s="3"/>
      <c r="G99" s="3"/>
      <c r="H99" s="3"/>
      <c r="I99" s="3"/>
      <c r="J99" s="3"/>
      <c r="K99" s="3"/>
      <c r="L99" s="3"/>
      <c r="M99" s="3"/>
      <c r="N99" s="3"/>
      <c r="O99" s="3"/>
      <c r="P99" s="3"/>
    </row>
    <row r="100" spans="1:16" ht="15.75" customHeight="1">
      <c r="A100" s="1"/>
      <c r="B100" s="2"/>
      <c r="C100" s="2"/>
      <c r="D100" s="2"/>
      <c r="E100" s="3"/>
      <c r="F100" s="3"/>
      <c r="G100" s="3"/>
      <c r="H100" s="3"/>
      <c r="I100" s="3"/>
      <c r="J100" s="3"/>
      <c r="K100" s="3"/>
      <c r="L100" s="3"/>
      <c r="M100" s="3"/>
      <c r="N100" s="3"/>
      <c r="O100" s="3"/>
      <c r="P100" s="3"/>
    </row>
    <row r="101" spans="1:16" ht="15.75" customHeight="1">
      <c r="A101" s="1"/>
      <c r="B101" s="2"/>
      <c r="C101" s="2"/>
      <c r="D101" s="2"/>
      <c r="E101" s="3"/>
      <c r="F101" s="3"/>
      <c r="G101" s="3"/>
      <c r="H101" s="3"/>
      <c r="I101" s="3"/>
      <c r="J101" s="3"/>
      <c r="K101" s="3"/>
      <c r="L101" s="3"/>
      <c r="M101" s="3"/>
      <c r="N101" s="3"/>
      <c r="O101" s="3"/>
      <c r="P101" s="3"/>
    </row>
    <row r="102" spans="1:16" ht="15.75" customHeight="1">
      <c r="A102" s="1"/>
      <c r="B102" s="2"/>
      <c r="C102" s="2"/>
      <c r="D102" s="2"/>
      <c r="E102" s="3"/>
      <c r="F102" s="3"/>
      <c r="G102" s="3"/>
      <c r="H102" s="3"/>
      <c r="I102" s="3"/>
      <c r="J102" s="3"/>
      <c r="K102" s="3"/>
      <c r="L102" s="3"/>
      <c r="M102" s="3"/>
      <c r="N102" s="3"/>
      <c r="O102" s="3"/>
      <c r="P102" s="3"/>
    </row>
    <row r="103" spans="1:16" ht="15.75" customHeight="1">
      <c r="A103" s="1"/>
      <c r="B103" s="2"/>
      <c r="C103" s="2"/>
      <c r="D103" s="2"/>
      <c r="E103" s="3"/>
      <c r="F103" s="3"/>
      <c r="G103" s="3"/>
      <c r="H103" s="3"/>
      <c r="I103" s="3"/>
      <c r="J103" s="3"/>
      <c r="K103" s="3"/>
      <c r="L103" s="3"/>
      <c r="M103" s="3"/>
      <c r="N103" s="3"/>
      <c r="O103" s="3"/>
      <c r="P103" s="3"/>
    </row>
    <row r="104" spans="1:16" ht="15.75" customHeight="1">
      <c r="A104" s="1"/>
      <c r="B104" s="2"/>
      <c r="C104" s="2"/>
      <c r="D104" s="2"/>
      <c r="E104" s="3"/>
      <c r="F104" s="3"/>
      <c r="G104" s="3"/>
      <c r="H104" s="3"/>
      <c r="I104" s="3"/>
      <c r="J104" s="3"/>
      <c r="K104" s="3"/>
      <c r="L104" s="3"/>
      <c r="M104" s="3"/>
      <c r="N104" s="3"/>
      <c r="O104" s="3"/>
      <c r="P104" s="3"/>
    </row>
    <row r="105" spans="1:16" ht="15.75" customHeight="1">
      <c r="A105" s="1"/>
      <c r="B105" s="2"/>
      <c r="C105" s="2"/>
      <c r="D105" s="2"/>
      <c r="E105" s="3"/>
      <c r="F105" s="3"/>
      <c r="G105" s="3"/>
      <c r="H105" s="3"/>
      <c r="I105" s="3"/>
      <c r="J105" s="3"/>
      <c r="K105" s="3"/>
      <c r="L105" s="3"/>
      <c r="M105" s="3"/>
      <c r="N105" s="3"/>
      <c r="O105" s="3"/>
      <c r="P105" s="3"/>
    </row>
    <row r="106" spans="1:16" ht="15.75" customHeight="1">
      <c r="A106" s="1"/>
      <c r="B106" s="2"/>
      <c r="C106" s="2"/>
      <c r="D106" s="2"/>
      <c r="E106" s="3"/>
      <c r="F106" s="3"/>
      <c r="G106" s="3"/>
      <c r="H106" s="3"/>
      <c r="I106" s="3"/>
      <c r="J106" s="3"/>
      <c r="K106" s="3"/>
      <c r="L106" s="3"/>
      <c r="M106" s="3"/>
      <c r="N106" s="3"/>
      <c r="O106" s="3"/>
      <c r="P106" s="3"/>
    </row>
    <row r="107" spans="1:16" ht="15.75" customHeight="1">
      <c r="A107" s="1"/>
      <c r="B107" s="2"/>
      <c r="C107" s="2"/>
      <c r="D107" s="2"/>
      <c r="E107" s="3"/>
      <c r="F107" s="3"/>
      <c r="G107" s="3"/>
      <c r="H107" s="3"/>
      <c r="I107" s="3"/>
      <c r="J107" s="3"/>
      <c r="K107" s="3"/>
      <c r="L107" s="3"/>
      <c r="M107" s="3"/>
      <c r="N107" s="3"/>
      <c r="O107" s="3"/>
      <c r="P107" s="3"/>
    </row>
    <row r="108" spans="1:16" ht="15.75" customHeight="1">
      <c r="A108" s="1"/>
      <c r="B108" s="2"/>
      <c r="C108" s="2"/>
      <c r="D108" s="2"/>
      <c r="E108" s="3"/>
      <c r="F108" s="3"/>
      <c r="G108" s="3"/>
      <c r="H108" s="3"/>
      <c r="I108" s="3"/>
      <c r="J108" s="3"/>
      <c r="K108" s="3"/>
      <c r="L108" s="3"/>
      <c r="M108" s="3"/>
      <c r="N108" s="3"/>
      <c r="O108" s="3"/>
      <c r="P108" s="3"/>
    </row>
    <row r="109" spans="1:16" ht="15.75" customHeight="1">
      <c r="A109" s="1"/>
      <c r="B109" s="2"/>
      <c r="C109" s="2"/>
      <c r="D109" s="2"/>
      <c r="E109" s="3"/>
      <c r="F109" s="3"/>
      <c r="G109" s="3"/>
      <c r="H109" s="3"/>
      <c r="I109" s="3"/>
      <c r="J109" s="3"/>
      <c r="K109" s="3"/>
      <c r="L109" s="3"/>
      <c r="M109" s="3"/>
      <c r="N109" s="3"/>
      <c r="O109" s="3"/>
      <c r="P109" s="3"/>
    </row>
    <row r="110" spans="1:16" ht="15.75" customHeight="1">
      <c r="A110" s="1"/>
      <c r="B110" s="2"/>
      <c r="C110" s="2"/>
      <c r="D110" s="2"/>
      <c r="E110" s="3"/>
      <c r="F110" s="3"/>
      <c r="G110" s="3"/>
      <c r="H110" s="3"/>
      <c r="I110" s="3"/>
      <c r="J110" s="3"/>
      <c r="K110" s="3"/>
      <c r="L110" s="3"/>
      <c r="M110" s="3"/>
      <c r="N110" s="3"/>
      <c r="O110" s="3"/>
      <c r="P110" s="3"/>
    </row>
    <row r="111" spans="1:16" ht="15.75" customHeight="1">
      <c r="A111" s="1"/>
      <c r="B111" s="2"/>
      <c r="C111" s="2"/>
      <c r="D111" s="2"/>
      <c r="E111" s="3"/>
      <c r="F111" s="3"/>
      <c r="G111" s="3"/>
      <c r="H111" s="3"/>
      <c r="I111" s="3"/>
      <c r="J111" s="3"/>
      <c r="K111" s="3"/>
      <c r="L111" s="3"/>
      <c r="M111" s="3"/>
      <c r="N111" s="3"/>
      <c r="O111" s="3"/>
      <c r="P111" s="3"/>
    </row>
    <row r="112" spans="1:16" ht="15.75" customHeight="1">
      <c r="A112" s="1"/>
      <c r="B112" s="2"/>
      <c r="C112" s="2"/>
      <c r="D112" s="2"/>
      <c r="E112" s="3"/>
      <c r="F112" s="3"/>
      <c r="G112" s="3"/>
      <c r="H112" s="3"/>
      <c r="I112" s="3"/>
      <c r="J112" s="3"/>
      <c r="K112" s="3"/>
      <c r="L112" s="3"/>
      <c r="M112" s="3"/>
      <c r="N112" s="3"/>
      <c r="O112" s="3"/>
      <c r="P112" s="3"/>
    </row>
    <row r="113" spans="1:16" ht="15.75" customHeight="1">
      <c r="A113" s="1"/>
      <c r="B113" s="2"/>
      <c r="C113" s="2"/>
      <c r="D113" s="2"/>
      <c r="E113" s="3"/>
      <c r="F113" s="3"/>
      <c r="G113" s="3"/>
      <c r="H113" s="3"/>
      <c r="I113" s="3"/>
      <c r="J113" s="3"/>
      <c r="K113" s="3"/>
      <c r="L113" s="3"/>
      <c r="M113" s="3"/>
      <c r="N113" s="3"/>
      <c r="O113" s="3"/>
      <c r="P113" s="3"/>
    </row>
    <row r="114" spans="1:16" ht="15.75" customHeight="1">
      <c r="A114" s="1"/>
      <c r="B114" s="2"/>
      <c r="C114" s="2"/>
      <c r="D114" s="2"/>
      <c r="E114" s="3"/>
      <c r="F114" s="3"/>
      <c r="G114" s="3"/>
      <c r="H114" s="3"/>
      <c r="I114" s="3"/>
      <c r="J114" s="3"/>
      <c r="K114" s="3"/>
      <c r="L114" s="3"/>
      <c r="M114" s="3"/>
      <c r="N114" s="3"/>
      <c r="O114" s="3"/>
      <c r="P114" s="3"/>
    </row>
    <row r="115" spans="1:16" ht="15.75" customHeight="1">
      <c r="A115" s="1"/>
      <c r="B115" s="2"/>
      <c r="C115" s="2"/>
      <c r="D115" s="2"/>
      <c r="E115" s="3"/>
      <c r="F115" s="3"/>
      <c r="G115" s="3"/>
      <c r="H115" s="3"/>
      <c r="I115" s="3"/>
      <c r="J115" s="3"/>
      <c r="K115" s="3"/>
      <c r="L115" s="3"/>
      <c r="M115" s="3"/>
      <c r="N115" s="3"/>
      <c r="O115" s="3"/>
      <c r="P115" s="3"/>
    </row>
    <row r="116" spans="1:16" ht="15.75" customHeight="1">
      <c r="A116" s="1"/>
      <c r="B116" s="2"/>
      <c r="C116" s="2"/>
      <c r="D116" s="2"/>
      <c r="E116" s="3"/>
      <c r="F116" s="3"/>
      <c r="G116" s="3"/>
      <c r="H116" s="3"/>
      <c r="I116" s="3"/>
      <c r="J116" s="3"/>
      <c r="K116" s="3"/>
      <c r="L116" s="3"/>
      <c r="M116" s="3"/>
      <c r="N116" s="3"/>
      <c r="O116" s="3"/>
      <c r="P116" s="3"/>
    </row>
    <row r="117" spans="1:16" ht="15.75" customHeight="1">
      <c r="A117" s="1"/>
      <c r="B117" s="2"/>
      <c r="C117" s="2"/>
      <c r="D117" s="2"/>
      <c r="E117" s="3"/>
      <c r="F117" s="3"/>
      <c r="G117" s="3"/>
      <c r="H117" s="3"/>
      <c r="I117" s="3"/>
      <c r="J117" s="3"/>
      <c r="K117" s="3"/>
      <c r="L117" s="3"/>
      <c r="M117" s="3"/>
      <c r="N117" s="3"/>
      <c r="O117" s="3"/>
      <c r="P117" s="3"/>
    </row>
    <row r="118" spans="1:16" ht="15.75" customHeight="1">
      <c r="A118" s="1"/>
      <c r="B118" s="2"/>
      <c r="C118" s="2"/>
      <c r="D118" s="2"/>
      <c r="E118" s="3"/>
      <c r="F118" s="3"/>
      <c r="G118" s="3"/>
      <c r="H118" s="3"/>
      <c r="I118" s="3"/>
      <c r="J118" s="3"/>
      <c r="K118" s="3"/>
      <c r="L118" s="3"/>
      <c r="M118" s="3"/>
      <c r="N118" s="3"/>
      <c r="O118" s="3"/>
      <c r="P118" s="3"/>
    </row>
    <row r="119" spans="1:16" ht="15.75" customHeight="1">
      <c r="A119" s="1"/>
      <c r="B119" s="2"/>
      <c r="C119" s="2"/>
      <c r="D119" s="2"/>
      <c r="E119" s="3"/>
      <c r="F119" s="3"/>
      <c r="G119" s="3"/>
      <c r="H119" s="3"/>
      <c r="I119" s="3"/>
      <c r="J119" s="3"/>
      <c r="K119" s="3"/>
      <c r="L119" s="3"/>
      <c r="M119" s="3"/>
      <c r="N119" s="3"/>
      <c r="O119" s="3"/>
      <c r="P119" s="3"/>
    </row>
    <row r="120" spans="1:16" ht="15.75" customHeight="1">
      <c r="A120" s="1"/>
      <c r="B120" s="2"/>
      <c r="C120" s="2"/>
      <c r="D120" s="2"/>
      <c r="E120" s="3"/>
      <c r="F120" s="3"/>
      <c r="G120" s="3"/>
      <c r="H120" s="3"/>
      <c r="I120" s="3"/>
      <c r="J120" s="3"/>
      <c r="K120" s="3"/>
      <c r="L120" s="3"/>
      <c r="M120" s="3"/>
      <c r="N120" s="3"/>
      <c r="O120" s="3"/>
      <c r="P120" s="3"/>
    </row>
    <row r="121" spans="1:16" ht="15.75" customHeight="1">
      <c r="A121" s="1"/>
      <c r="B121" s="2"/>
      <c r="C121" s="2"/>
      <c r="D121" s="2"/>
      <c r="E121" s="3"/>
      <c r="F121" s="3"/>
      <c r="G121" s="3"/>
      <c r="H121" s="3"/>
      <c r="I121" s="3"/>
      <c r="J121" s="3"/>
      <c r="K121" s="3"/>
      <c r="L121" s="3"/>
      <c r="M121" s="3"/>
      <c r="N121" s="3"/>
      <c r="O121" s="3"/>
      <c r="P121" s="3"/>
    </row>
    <row r="122" spans="1:16" ht="15.75" customHeight="1">
      <c r="A122" s="1"/>
      <c r="B122" s="2"/>
      <c r="C122" s="2"/>
      <c r="D122" s="2"/>
      <c r="E122" s="3"/>
      <c r="F122" s="3"/>
      <c r="G122" s="3"/>
      <c r="H122" s="3"/>
      <c r="I122" s="3"/>
      <c r="J122" s="3"/>
      <c r="K122" s="3"/>
      <c r="L122" s="3"/>
      <c r="M122" s="3"/>
      <c r="N122" s="3"/>
      <c r="O122" s="3"/>
      <c r="P122" s="3"/>
    </row>
    <row r="123" spans="1:16" ht="15.75" customHeight="1">
      <c r="A123" s="1"/>
      <c r="B123" s="2"/>
      <c r="C123" s="2"/>
      <c r="D123" s="2"/>
      <c r="E123" s="3"/>
      <c r="F123" s="3"/>
      <c r="G123" s="3"/>
      <c r="H123" s="3"/>
      <c r="I123" s="3"/>
      <c r="J123" s="3"/>
      <c r="K123" s="3"/>
      <c r="L123" s="3"/>
      <c r="M123" s="3"/>
      <c r="N123" s="3"/>
      <c r="O123" s="3"/>
      <c r="P123" s="3"/>
    </row>
    <row r="124" spans="1:16" ht="15.75" customHeight="1">
      <c r="A124" s="1"/>
      <c r="B124" s="2"/>
      <c r="C124" s="2"/>
      <c r="D124" s="2"/>
      <c r="E124" s="3"/>
      <c r="F124" s="3"/>
      <c r="G124" s="3"/>
      <c r="H124" s="3"/>
      <c r="I124" s="3"/>
      <c r="J124" s="3"/>
      <c r="K124" s="3"/>
      <c r="L124" s="3"/>
      <c r="M124" s="3"/>
      <c r="N124" s="3"/>
      <c r="O124" s="3"/>
      <c r="P124" s="3"/>
    </row>
    <row r="125" spans="1:16" ht="15.75" customHeight="1">
      <c r="A125" s="1"/>
      <c r="B125" s="2"/>
      <c r="C125" s="2"/>
      <c r="D125" s="2"/>
      <c r="E125" s="3"/>
      <c r="F125" s="3"/>
      <c r="G125" s="3"/>
      <c r="H125" s="3"/>
      <c r="I125" s="3"/>
      <c r="J125" s="3"/>
      <c r="K125" s="3"/>
      <c r="L125" s="3"/>
      <c r="M125" s="3"/>
      <c r="N125" s="3"/>
      <c r="O125" s="3"/>
      <c r="P125" s="3"/>
    </row>
    <row r="126" spans="1:16" ht="15.75" customHeight="1">
      <c r="A126" s="1"/>
      <c r="B126" s="2"/>
      <c r="C126" s="2"/>
      <c r="D126" s="2"/>
      <c r="E126" s="3"/>
      <c r="F126" s="3"/>
      <c r="G126" s="3"/>
      <c r="H126" s="3"/>
      <c r="I126" s="3"/>
      <c r="J126" s="3"/>
      <c r="K126" s="3"/>
      <c r="L126" s="3"/>
      <c r="M126" s="3"/>
      <c r="N126" s="3"/>
      <c r="O126" s="3"/>
      <c r="P126" s="3"/>
    </row>
    <row r="127" spans="1:16" ht="15.75" customHeight="1">
      <c r="A127" s="1"/>
      <c r="B127" s="2"/>
      <c r="C127" s="2"/>
      <c r="D127" s="2"/>
      <c r="E127" s="3"/>
      <c r="F127" s="3"/>
      <c r="G127" s="3"/>
      <c r="H127" s="3"/>
      <c r="I127" s="3"/>
      <c r="J127" s="3"/>
      <c r="K127" s="3"/>
      <c r="L127" s="3"/>
      <c r="M127" s="3"/>
      <c r="N127" s="3"/>
      <c r="O127" s="3"/>
      <c r="P127" s="3"/>
    </row>
    <row r="128" spans="1:16" ht="15.75" customHeight="1">
      <c r="A128" s="1"/>
      <c r="B128" s="2"/>
      <c r="C128" s="2"/>
      <c r="D128" s="2"/>
      <c r="E128" s="3"/>
      <c r="F128" s="3"/>
      <c r="G128" s="3"/>
      <c r="H128" s="3"/>
      <c r="I128" s="3"/>
      <c r="J128" s="3"/>
      <c r="K128" s="3"/>
      <c r="L128" s="3"/>
      <c r="M128" s="3"/>
      <c r="N128" s="3"/>
      <c r="O128" s="3"/>
      <c r="P128" s="3"/>
    </row>
    <row r="129" spans="1:16" ht="15.75" customHeight="1">
      <c r="A129" s="1"/>
      <c r="B129" s="2"/>
      <c r="C129" s="2"/>
      <c r="D129" s="2"/>
      <c r="E129" s="3"/>
      <c r="F129" s="3"/>
      <c r="G129" s="3"/>
      <c r="H129" s="3"/>
      <c r="I129" s="3"/>
      <c r="J129" s="3"/>
      <c r="K129" s="3"/>
      <c r="L129" s="3"/>
      <c r="M129" s="3"/>
      <c r="N129" s="3"/>
      <c r="O129" s="3"/>
      <c r="P129" s="3"/>
    </row>
    <row r="130" spans="1:16" ht="15.75" customHeight="1">
      <c r="A130" s="1"/>
      <c r="B130" s="2"/>
      <c r="C130" s="2"/>
      <c r="D130" s="2"/>
      <c r="E130" s="3"/>
      <c r="F130" s="3"/>
      <c r="G130" s="3"/>
      <c r="H130" s="3"/>
      <c r="I130" s="3"/>
      <c r="J130" s="3"/>
      <c r="K130" s="3"/>
      <c r="L130" s="3"/>
      <c r="M130" s="3"/>
      <c r="N130" s="3"/>
      <c r="O130" s="3"/>
      <c r="P130" s="3"/>
    </row>
    <row r="131" spans="1:16" ht="15.75" customHeight="1">
      <c r="A131" s="1"/>
      <c r="B131" s="2"/>
      <c r="C131" s="2"/>
      <c r="D131" s="2"/>
      <c r="E131" s="3"/>
      <c r="F131" s="3"/>
      <c r="G131" s="3"/>
      <c r="H131" s="3"/>
      <c r="I131" s="3"/>
      <c r="J131" s="3"/>
      <c r="K131" s="3"/>
      <c r="L131" s="3"/>
      <c r="M131" s="3"/>
      <c r="N131" s="3"/>
      <c r="O131" s="3"/>
      <c r="P131" s="3"/>
    </row>
    <row r="132" spans="1:16" ht="15.75" customHeight="1">
      <c r="A132" s="1"/>
      <c r="B132" s="2"/>
      <c r="C132" s="2"/>
      <c r="D132" s="2"/>
      <c r="E132" s="3"/>
      <c r="F132" s="3"/>
      <c r="G132" s="3"/>
      <c r="H132" s="3"/>
      <c r="I132" s="3"/>
      <c r="J132" s="3"/>
      <c r="K132" s="3"/>
      <c r="L132" s="3"/>
      <c r="M132" s="3"/>
      <c r="N132" s="3"/>
      <c r="O132" s="3"/>
      <c r="P132" s="3"/>
    </row>
    <row r="133" spans="1:16" ht="15.75" customHeight="1">
      <c r="A133" s="1"/>
      <c r="B133" s="2"/>
      <c r="C133" s="2"/>
      <c r="D133" s="2"/>
      <c r="E133" s="3"/>
      <c r="F133" s="3"/>
      <c r="G133" s="3"/>
      <c r="H133" s="3"/>
      <c r="I133" s="3"/>
      <c r="J133" s="3"/>
      <c r="K133" s="3"/>
      <c r="L133" s="3"/>
      <c r="M133" s="3"/>
      <c r="N133" s="3"/>
      <c r="O133" s="3"/>
      <c r="P133" s="3"/>
    </row>
    <row r="134" spans="1:16" ht="15.75" customHeight="1">
      <c r="A134" s="1"/>
      <c r="B134" s="2"/>
      <c r="C134" s="2"/>
      <c r="D134" s="2"/>
      <c r="E134" s="3"/>
      <c r="F134" s="3"/>
      <c r="G134" s="3"/>
      <c r="H134" s="3"/>
      <c r="I134" s="3"/>
      <c r="J134" s="3"/>
      <c r="K134" s="3"/>
      <c r="L134" s="3"/>
      <c r="M134" s="3"/>
      <c r="N134" s="3"/>
      <c r="O134" s="3"/>
      <c r="P134" s="3"/>
    </row>
    <row r="135" spans="1:16" ht="15.75" customHeight="1">
      <c r="A135" s="1"/>
      <c r="B135" s="2"/>
      <c r="C135" s="2"/>
      <c r="D135" s="2"/>
      <c r="E135" s="3"/>
      <c r="F135" s="3"/>
      <c r="G135" s="3"/>
      <c r="H135" s="3"/>
      <c r="I135" s="3"/>
      <c r="J135" s="3"/>
      <c r="K135" s="3"/>
      <c r="L135" s="3"/>
      <c r="M135" s="3"/>
      <c r="N135" s="3"/>
      <c r="O135" s="3"/>
      <c r="P135" s="3"/>
    </row>
    <row r="136" spans="1:16" ht="15.75" customHeight="1">
      <c r="A136" s="1"/>
      <c r="B136" s="2"/>
      <c r="C136" s="2"/>
      <c r="D136" s="2"/>
      <c r="E136" s="3"/>
      <c r="F136" s="3"/>
      <c r="G136" s="3"/>
      <c r="H136" s="3"/>
      <c r="I136" s="3"/>
      <c r="J136" s="3"/>
      <c r="K136" s="3"/>
      <c r="L136" s="3"/>
      <c r="M136" s="3"/>
      <c r="N136" s="3"/>
      <c r="O136" s="3"/>
      <c r="P136" s="3"/>
    </row>
    <row r="137" spans="1:16" ht="15.75" customHeight="1">
      <c r="A137" s="1"/>
      <c r="B137" s="2"/>
      <c r="C137" s="2"/>
      <c r="D137" s="2"/>
      <c r="E137" s="3"/>
      <c r="F137" s="3"/>
      <c r="G137" s="3"/>
      <c r="H137" s="3"/>
      <c r="I137" s="3"/>
      <c r="J137" s="3"/>
      <c r="K137" s="3"/>
      <c r="L137" s="3"/>
      <c r="M137" s="3"/>
      <c r="N137" s="3"/>
      <c r="O137" s="3"/>
      <c r="P137" s="3"/>
    </row>
    <row r="138" spans="1:16" ht="15.75" customHeight="1">
      <c r="A138" s="1"/>
      <c r="B138" s="2"/>
      <c r="C138" s="2"/>
      <c r="D138" s="2"/>
      <c r="E138" s="3"/>
      <c r="F138" s="3"/>
      <c r="G138" s="3"/>
      <c r="H138" s="3"/>
      <c r="I138" s="3"/>
      <c r="J138" s="3"/>
      <c r="K138" s="3"/>
      <c r="L138" s="3"/>
      <c r="M138" s="3"/>
      <c r="N138" s="3"/>
      <c r="O138" s="3"/>
      <c r="P138" s="3"/>
    </row>
    <row r="139" spans="1:16" ht="15.75" customHeight="1">
      <c r="A139" s="1"/>
      <c r="B139" s="2"/>
      <c r="C139" s="2"/>
      <c r="D139" s="2"/>
      <c r="E139" s="3"/>
      <c r="F139" s="3"/>
      <c r="G139" s="3"/>
      <c r="H139" s="3"/>
      <c r="I139" s="3"/>
      <c r="J139" s="3"/>
      <c r="K139" s="3"/>
      <c r="L139" s="3"/>
      <c r="M139" s="3"/>
      <c r="N139" s="3"/>
      <c r="O139" s="3"/>
      <c r="P139" s="3"/>
    </row>
    <row r="140" spans="1:16" ht="15.75" customHeight="1">
      <c r="A140" s="1"/>
      <c r="B140" s="2"/>
      <c r="C140" s="2"/>
      <c r="D140" s="2"/>
      <c r="E140" s="3"/>
      <c r="F140" s="3"/>
      <c r="G140" s="3"/>
      <c r="H140" s="3"/>
      <c r="I140" s="3"/>
      <c r="J140" s="3"/>
      <c r="K140" s="3"/>
      <c r="L140" s="3"/>
      <c r="M140" s="3"/>
      <c r="N140" s="3"/>
      <c r="O140" s="3"/>
      <c r="P140" s="3"/>
    </row>
    <row r="141" spans="1:16" ht="15.75" customHeight="1">
      <c r="A141" s="1"/>
      <c r="B141" s="2"/>
      <c r="C141" s="2"/>
      <c r="D141" s="2"/>
      <c r="E141" s="3"/>
      <c r="F141" s="3"/>
      <c r="G141" s="3"/>
      <c r="H141" s="3"/>
      <c r="I141" s="3"/>
      <c r="J141" s="3"/>
      <c r="K141" s="3"/>
      <c r="L141" s="3"/>
      <c r="M141" s="3"/>
      <c r="N141" s="3"/>
      <c r="O141" s="3"/>
      <c r="P141" s="3"/>
    </row>
    <row r="142" spans="1:16" ht="15.75" customHeight="1">
      <c r="A142" s="1"/>
      <c r="B142" s="2"/>
      <c r="C142" s="2"/>
      <c r="D142" s="2"/>
      <c r="E142" s="3"/>
      <c r="F142" s="3"/>
      <c r="G142" s="3"/>
      <c r="H142" s="3"/>
      <c r="I142" s="3"/>
      <c r="J142" s="3"/>
      <c r="K142" s="3"/>
      <c r="L142" s="3"/>
      <c r="M142" s="3"/>
      <c r="N142" s="3"/>
      <c r="O142" s="3"/>
      <c r="P142" s="3"/>
    </row>
    <row r="143" spans="1:16" ht="15.75" customHeight="1">
      <c r="A143" s="1"/>
      <c r="B143" s="2"/>
      <c r="C143" s="2"/>
      <c r="D143" s="2"/>
      <c r="E143" s="3"/>
      <c r="F143" s="3"/>
      <c r="G143" s="3"/>
      <c r="H143" s="3"/>
      <c r="I143" s="3"/>
      <c r="J143" s="3"/>
      <c r="K143" s="3"/>
      <c r="L143" s="3"/>
      <c r="M143" s="3"/>
      <c r="N143" s="3"/>
      <c r="O143" s="3"/>
      <c r="P143" s="3"/>
    </row>
    <row r="144" spans="1:16" ht="15.75" customHeight="1">
      <c r="A144" s="1"/>
      <c r="B144" s="2"/>
      <c r="C144" s="2"/>
      <c r="D144" s="2"/>
      <c r="E144" s="3"/>
      <c r="F144" s="3"/>
      <c r="G144" s="3"/>
      <c r="H144" s="3"/>
      <c r="I144" s="3"/>
      <c r="J144" s="3"/>
      <c r="K144" s="3"/>
      <c r="L144" s="3"/>
      <c r="M144" s="3"/>
      <c r="N144" s="3"/>
      <c r="O144" s="3"/>
      <c r="P144" s="3"/>
    </row>
    <row r="145" spans="1:16" ht="15.75" customHeight="1">
      <c r="A145" s="1"/>
      <c r="B145" s="2"/>
      <c r="C145" s="2"/>
      <c r="D145" s="2"/>
      <c r="E145" s="3"/>
      <c r="F145" s="3"/>
      <c r="G145" s="3"/>
      <c r="H145" s="3"/>
      <c r="I145" s="3"/>
      <c r="J145" s="3"/>
      <c r="K145" s="3"/>
      <c r="L145" s="3"/>
      <c r="M145" s="3"/>
      <c r="N145" s="3"/>
      <c r="O145" s="3"/>
      <c r="P145" s="3"/>
    </row>
    <row r="146" spans="1:16" ht="15.75" customHeight="1">
      <c r="A146" s="1"/>
      <c r="B146" s="2"/>
      <c r="C146" s="2"/>
      <c r="D146" s="2"/>
      <c r="E146" s="3"/>
      <c r="F146" s="3"/>
      <c r="G146" s="3"/>
      <c r="H146" s="3"/>
      <c r="I146" s="3"/>
      <c r="J146" s="3"/>
      <c r="K146" s="3"/>
      <c r="L146" s="3"/>
      <c r="M146" s="3"/>
      <c r="N146" s="3"/>
      <c r="O146" s="3"/>
      <c r="P146" s="3"/>
    </row>
    <row r="147" spans="1:16" ht="15.75" customHeight="1">
      <c r="A147" s="1"/>
      <c r="B147" s="2"/>
      <c r="C147" s="2"/>
      <c r="D147" s="2"/>
      <c r="E147" s="3"/>
      <c r="F147" s="3"/>
      <c r="G147" s="3"/>
      <c r="H147" s="3"/>
      <c r="I147" s="3"/>
      <c r="J147" s="3"/>
      <c r="K147" s="3"/>
      <c r="L147" s="3"/>
      <c r="M147" s="3"/>
      <c r="N147" s="3"/>
      <c r="O147" s="3"/>
      <c r="P147" s="3"/>
    </row>
    <row r="148" spans="1:16" ht="15.75" customHeight="1">
      <c r="A148" s="1"/>
      <c r="B148" s="2"/>
      <c r="C148" s="2"/>
      <c r="D148" s="2"/>
      <c r="E148" s="3"/>
      <c r="F148" s="3"/>
      <c r="G148" s="3"/>
      <c r="H148" s="3"/>
      <c r="I148" s="3"/>
      <c r="J148" s="3"/>
      <c r="K148" s="3"/>
      <c r="L148" s="3"/>
      <c r="M148" s="3"/>
      <c r="N148" s="3"/>
      <c r="O148" s="3"/>
      <c r="P148" s="3"/>
    </row>
    <row r="149" spans="1:16" ht="15.75" customHeight="1">
      <c r="A149" s="1"/>
      <c r="B149" s="2"/>
      <c r="C149" s="2"/>
      <c r="D149" s="2"/>
      <c r="E149" s="3"/>
      <c r="F149" s="3"/>
      <c r="G149" s="3"/>
      <c r="H149" s="3"/>
      <c r="I149" s="3"/>
      <c r="J149" s="3"/>
      <c r="K149" s="3"/>
      <c r="L149" s="3"/>
      <c r="M149" s="3"/>
      <c r="N149" s="3"/>
      <c r="O149" s="3"/>
      <c r="P149" s="3"/>
    </row>
    <row r="150" spans="1:16" ht="15.75" customHeight="1">
      <c r="A150" s="1"/>
      <c r="B150" s="2"/>
      <c r="C150" s="2"/>
      <c r="D150" s="2"/>
      <c r="E150" s="3"/>
      <c r="F150" s="3"/>
      <c r="G150" s="3"/>
      <c r="H150" s="3"/>
      <c r="I150" s="3"/>
      <c r="J150" s="3"/>
      <c r="K150" s="3"/>
      <c r="L150" s="3"/>
      <c r="M150" s="3"/>
      <c r="N150" s="3"/>
      <c r="O150" s="3"/>
      <c r="P150" s="3"/>
    </row>
    <row r="151" spans="1:16" ht="15.75" customHeight="1">
      <c r="A151" s="1"/>
      <c r="B151" s="2"/>
      <c r="C151" s="2"/>
      <c r="D151" s="2"/>
      <c r="E151" s="3"/>
      <c r="F151" s="3"/>
      <c r="G151" s="3"/>
      <c r="H151" s="3"/>
      <c r="I151" s="3"/>
      <c r="J151" s="3"/>
      <c r="K151" s="3"/>
      <c r="L151" s="3"/>
      <c r="M151" s="3"/>
      <c r="N151" s="3"/>
      <c r="O151" s="3"/>
      <c r="P151" s="3"/>
    </row>
    <row r="152" spans="1:16" ht="15.75" customHeight="1">
      <c r="A152" s="1"/>
      <c r="B152" s="2"/>
      <c r="C152" s="2"/>
      <c r="D152" s="2"/>
      <c r="E152" s="3"/>
      <c r="F152" s="3"/>
      <c r="G152" s="3"/>
      <c r="H152" s="3"/>
      <c r="I152" s="3"/>
      <c r="J152" s="3"/>
      <c r="K152" s="3"/>
      <c r="L152" s="3"/>
      <c r="M152" s="3"/>
      <c r="N152" s="3"/>
      <c r="O152" s="3"/>
      <c r="P152" s="3"/>
    </row>
    <row r="153" spans="1:16" ht="15.75" customHeight="1">
      <c r="A153" s="1"/>
      <c r="B153" s="2"/>
      <c r="C153" s="2"/>
      <c r="D153" s="2"/>
      <c r="E153" s="3"/>
      <c r="F153" s="3"/>
      <c r="G153" s="3"/>
      <c r="H153" s="3"/>
      <c r="I153" s="3"/>
      <c r="J153" s="3"/>
      <c r="K153" s="3"/>
      <c r="L153" s="3"/>
      <c r="M153" s="3"/>
      <c r="N153" s="3"/>
      <c r="O153" s="3"/>
      <c r="P153" s="3"/>
    </row>
    <row r="154" spans="1:16" ht="15.75" customHeight="1">
      <c r="A154" s="1"/>
      <c r="B154" s="2"/>
      <c r="C154" s="2"/>
      <c r="D154" s="2"/>
      <c r="E154" s="3"/>
      <c r="F154" s="3"/>
      <c r="G154" s="3"/>
      <c r="H154" s="3"/>
      <c r="I154" s="3"/>
      <c r="J154" s="3"/>
      <c r="K154" s="3"/>
      <c r="L154" s="3"/>
      <c r="M154" s="3"/>
      <c r="N154" s="3"/>
      <c r="O154" s="3"/>
      <c r="P154" s="3"/>
    </row>
    <row r="155" spans="1:16" ht="15.75" customHeight="1">
      <c r="A155" s="1"/>
      <c r="B155" s="2"/>
      <c r="C155" s="2"/>
      <c r="D155" s="2"/>
      <c r="E155" s="3"/>
      <c r="F155" s="3"/>
      <c r="G155" s="3"/>
      <c r="H155" s="3"/>
      <c r="I155" s="3"/>
      <c r="J155" s="3"/>
      <c r="K155" s="3"/>
      <c r="L155" s="3"/>
      <c r="M155" s="3"/>
      <c r="N155" s="3"/>
      <c r="O155" s="3"/>
      <c r="P155" s="3"/>
    </row>
    <row r="156" spans="1:16" ht="15.75" customHeight="1">
      <c r="A156" s="1"/>
      <c r="B156" s="2"/>
      <c r="C156" s="2"/>
      <c r="D156" s="2"/>
      <c r="E156" s="3"/>
      <c r="F156" s="3"/>
      <c r="G156" s="3"/>
      <c r="H156" s="3"/>
      <c r="I156" s="3"/>
      <c r="J156" s="3"/>
      <c r="K156" s="3"/>
      <c r="L156" s="3"/>
      <c r="M156" s="3"/>
      <c r="N156" s="3"/>
      <c r="O156" s="3"/>
      <c r="P156" s="3"/>
    </row>
    <row r="157" spans="1:16" ht="15.75" customHeight="1">
      <c r="A157" s="1"/>
      <c r="B157" s="2"/>
      <c r="C157" s="2"/>
      <c r="D157" s="2"/>
      <c r="E157" s="3"/>
      <c r="F157" s="3"/>
      <c r="G157" s="3"/>
      <c r="H157" s="3"/>
      <c r="I157" s="3"/>
      <c r="J157" s="3"/>
      <c r="K157" s="3"/>
      <c r="L157" s="3"/>
      <c r="M157" s="3"/>
      <c r="N157" s="3"/>
      <c r="O157" s="3"/>
      <c r="P157" s="3"/>
    </row>
    <row r="158" spans="1:16" ht="15.75" customHeight="1">
      <c r="A158" s="1"/>
      <c r="B158" s="2"/>
      <c r="C158" s="2"/>
      <c r="D158" s="2"/>
      <c r="E158" s="3"/>
      <c r="F158" s="3"/>
      <c r="G158" s="3"/>
      <c r="H158" s="3"/>
      <c r="I158" s="3"/>
      <c r="J158" s="3"/>
      <c r="K158" s="3"/>
      <c r="L158" s="3"/>
      <c r="M158" s="3"/>
      <c r="N158" s="3"/>
      <c r="O158" s="3"/>
      <c r="P158" s="3"/>
    </row>
    <row r="159" spans="1:16" ht="15.75" customHeight="1">
      <c r="A159" s="1"/>
      <c r="B159" s="2"/>
      <c r="C159" s="2"/>
      <c r="D159" s="2"/>
      <c r="E159" s="3"/>
      <c r="F159" s="3"/>
      <c r="G159" s="3"/>
      <c r="H159" s="3"/>
      <c r="I159" s="3"/>
      <c r="J159" s="3"/>
      <c r="K159" s="3"/>
      <c r="L159" s="3"/>
      <c r="M159" s="3"/>
      <c r="N159" s="3"/>
      <c r="O159" s="3"/>
      <c r="P159" s="3"/>
    </row>
    <row r="160" spans="1:16" ht="15.75" customHeight="1">
      <c r="A160" s="1"/>
      <c r="B160" s="2"/>
      <c r="C160" s="2"/>
      <c r="D160" s="2"/>
      <c r="E160" s="3"/>
      <c r="F160" s="3"/>
      <c r="G160" s="3"/>
      <c r="H160" s="3"/>
      <c r="I160" s="3"/>
      <c r="J160" s="3"/>
      <c r="K160" s="3"/>
      <c r="L160" s="3"/>
      <c r="M160" s="3"/>
      <c r="N160" s="3"/>
      <c r="O160" s="3"/>
      <c r="P160" s="3"/>
    </row>
    <row r="161" spans="1:16" ht="15.75" customHeight="1">
      <c r="A161" s="1"/>
      <c r="B161" s="2"/>
      <c r="C161" s="2"/>
      <c r="D161" s="2"/>
      <c r="E161" s="3"/>
      <c r="F161" s="3"/>
      <c r="G161" s="3"/>
      <c r="H161" s="3"/>
      <c r="I161" s="3"/>
      <c r="J161" s="3"/>
      <c r="K161" s="3"/>
      <c r="L161" s="3"/>
      <c r="M161" s="3"/>
      <c r="N161" s="3"/>
      <c r="O161" s="3"/>
      <c r="P161" s="3"/>
    </row>
    <row r="162" spans="1:16" ht="15.75" customHeight="1">
      <c r="A162" s="1"/>
      <c r="B162" s="2"/>
      <c r="C162" s="2"/>
      <c r="D162" s="2"/>
      <c r="E162" s="3"/>
      <c r="F162" s="3"/>
      <c r="G162" s="3"/>
      <c r="H162" s="3"/>
      <c r="I162" s="3"/>
      <c r="J162" s="3"/>
      <c r="K162" s="3"/>
      <c r="L162" s="3"/>
      <c r="M162" s="3"/>
      <c r="N162" s="3"/>
      <c r="O162" s="3"/>
      <c r="P162" s="3"/>
    </row>
    <row r="163" spans="1:16" ht="15.75" customHeight="1">
      <c r="A163" s="1"/>
      <c r="B163" s="2"/>
      <c r="C163" s="2"/>
      <c r="D163" s="2"/>
      <c r="E163" s="3"/>
      <c r="F163" s="3"/>
      <c r="G163" s="3"/>
      <c r="H163" s="3"/>
      <c r="I163" s="3"/>
      <c r="J163" s="3"/>
      <c r="K163" s="3"/>
      <c r="L163" s="3"/>
      <c r="M163" s="3"/>
      <c r="N163" s="3"/>
      <c r="O163" s="3"/>
      <c r="P163" s="3"/>
    </row>
    <row r="164" spans="1:16" ht="15.75" customHeight="1">
      <c r="A164" s="1"/>
      <c r="B164" s="2"/>
      <c r="C164" s="2"/>
      <c r="D164" s="2"/>
      <c r="E164" s="3"/>
      <c r="F164" s="3"/>
      <c r="G164" s="3"/>
      <c r="H164" s="3"/>
      <c r="I164" s="3"/>
      <c r="J164" s="3"/>
      <c r="K164" s="3"/>
      <c r="L164" s="3"/>
      <c r="M164" s="3"/>
      <c r="N164" s="3"/>
      <c r="O164" s="3"/>
      <c r="P164" s="3"/>
    </row>
    <row r="165" spans="1:16" ht="15.75" customHeight="1">
      <c r="A165" s="1"/>
      <c r="B165" s="2"/>
      <c r="C165" s="2"/>
      <c r="D165" s="2"/>
      <c r="E165" s="3"/>
      <c r="F165" s="3"/>
      <c r="G165" s="3"/>
      <c r="H165" s="3"/>
      <c r="I165" s="3"/>
      <c r="J165" s="3"/>
      <c r="K165" s="3"/>
      <c r="L165" s="3"/>
      <c r="M165" s="3"/>
      <c r="N165" s="3"/>
      <c r="O165" s="3"/>
      <c r="P165" s="3"/>
    </row>
    <row r="166" spans="1:16" ht="15.75" customHeight="1">
      <c r="A166" s="1"/>
      <c r="B166" s="2"/>
      <c r="C166" s="2"/>
      <c r="D166" s="2"/>
      <c r="E166" s="3"/>
      <c r="F166" s="3"/>
      <c r="G166" s="3"/>
      <c r="H166" s="3"/>
      <c r="I166" s="3"/>
      <c r="J166" s="3"/>
      <c r="K166" s="3"/>
      <c r="L166" s="3"/>
      <c r="M166" s="3"/>
      <c r="N166" s="3"/>
      <c r="O166" s="3"/>
      <c r="P166" s="3"/>
    </row>
    <row r="167" spans="1:16" ht="15.75" customHeight="1">
      <c r="A167" s="1"/>
      <c r="B167" s="2"/>
      <c r="C167" s="2"/>
      <c r="D167" s="2"/>
      <c r="E167" s="3"/>
      <c r="F167" s="3"/>
      <c r="G167" s="3"/>
      <c r="H167" s="3"/>
      <c r="I167" s="3"/>
      <c r="J167" s="3"/>
      <c r="K167" s="3"/>
      <c r="L167" s="3"/>
      <c r="M167" s="3"/>
      <c r="N167" s="3"/>
      <c r="O167" s="3"/>
      <c r="P167" s="3"/>
    </row>
    <row r="168" spans="1:16" ht="15.75" customHeight="1">
      <c r="A168" s="1"/>
      <c r="B168" s="2"/>
      <c r="C168" s="2"/>
      <c r="D168" s="2"/>
      <c r="E168" s="3"/>
      <c r="F168" s="3"/>
      <c r="G168" s="3"/>
      <c r="H168" s="3"/>
      <c r="I168" s="3"/>
      <c r="J168" s="3"/>
      <c r="K168" s="3"/>
      <c r="L168" s="3"/>
      <c r="M168" s="3"/>
      <c r="N168" s="3"/>
      <c r="O168" s="3"/>
      <c r="P168" s="3"/>
    </row>
    <row r="169" spans="1:16" ht="15.75" customHeight="1">
      <c r="A169" s="1"/>
      <c r="B169" s="2"/>
      <c r="C169" s="2"/>
      <c r="D169" s="2"/>
      <c r="E169" s="3"/>
      <c r="F169" s="3"/>
      <c r="G169" s="3"/>
      <c r="H169" s="3"/>
      <c r="I169" s="3"/>
      <c r="J169" s="3"/>
      <c r="K169" s="3"/>
      <c r="L169" s="3"/>
      <c r="M169" s="3"/>
      <c r="N169" s="3"/>
      <c r="O169" s="3"/>
      <c r="P169" s="3"/>
    </row>
    <row r="170" spans="1:16" ht="15.75" customHeight="1">
      <c r="A170" s="1"/>
      <c r="B170" s="2"/>
      <c r="C170" s="2"/>
      <c r="D170" s="2"/>
      <c r="E170" s="3"/>
      <c r="F170" s="3"/>
      <c r="G170" s="3"/>
      <c r="H170" s="3"/>
      <c r="I170" s="3"/>
      <c r="J170" s="3"/>
      <c r="K170" s="3"/>
      <c r="L170" s="3"/>
      <c r="M170" s="3"/>
      <c r="N170" s="3"/>
      <c r="O170" s="3"/>
      <c r="P170" s="3"/>
    </row>
    <row r="171" spans="1:16" ht="15.75" customHeight="1">
      <c r="A171" s="1"/>
      <c r="B171" s="2"/>
      <c r="C171" s="2"/>
      <c r="D171" s="2"/>
      <c r="E171" s="3"/>
      <c r="F171" s="3"/>
      <c r="G171" s="3"/>
      <c r="H171" s="3"/>
      <c r="I171" s="3"/>
      <c r="J171" s="3"/>
      <c r="K171" s="3"/>
      <c r="L171" s="3"/>
      <c r="M171" s="3"/>
      <c r="N171" s="3"/>
      <c r="O171" s="3"/>
      <c r="P171" s="3"/>
    </row>
    <row r="172" spans="1:16" ht="15.75" customHeight="1">
      <c r="A172" s="1"/>
      <c r="B172" s="2"/>
      <c r="C172" s="2"/>
      <c r="D172" s="2"/>
      <c r="E172" s="3"/>
      <c r="F172" s="3"/>
      <c r="G172" s="3"/>
      <c r="H172" s="3"/>
      <c r="I172" s="3"/>
      <c r="J172" s="3"/>
      <c r="K172" s="3"/>
      <c r="L172" s="3"/>
      <c r="M172" s="3"/>
      <c r="N172" s="3"/>
      <c r="O172" s="3"/>
      <c r="P172" s="3"/>
    </row>
    <row r="173" spans="1:16" ht="15.75" customHeight="1">
      <c r="A173" s="1"/>
      <c r="B173" s="2"/>
      <c r="C173" s="2"/>
      <c r="D173" s="2"/>
      <c r="E173" s="3"/>
      <c r="F173" s="3"/>
      <c r="G173" s="3"/>
      <c r="H173" s="3"/>
      <c r="I173" s="3"/>
      <c r="J173" s="3"/>
      <c r="K173" s="3"/>
      <c r="L173" s="3"/>
      <c r="M173" s="3"/>
      <c r="N173" s="3"/>
      <c r="O173" s="3"/>
      <c r="P173" s="3"/>
    </row>
    <row r="174" spans="1:16" ht="15.75" customHeight="1">
      <c r="A174" s="1"/>
      <c r="B174" s="2"/>
      <c r="C174" s="2"/>
      <c r="D174" s="2"/>
      <c r="E174" s="3"/>
      <c r="F174" s="3"/>
      <c r="G174" s="3"/>
      <c r="H174" s="3"/>
      <c r="I174" s="3"/>
      <c r="J174" s="3"/>
      <c r="K174" s="3"/>
      <c r="L174" s="3"/>
      <c r="M174" s="3"/>
      <c r="N174" s="3"/>
      <c r="O174" s="3"/>
      <c r="P174" s="3"/>
    </row>
    <row r="175" spans="1:16" ht="15.75" customHeight="1">
      <c r="A175" s="1"/>
      <c r="B175" s="2"/>
      <c r="C175" s="2"/>
      <c r="D175" s="2"/>
      <c r="E175" s="3"/>
      <c r="F175" s="3"/>
      <c r="G175" s="3"/>
      <c r="H175" s="3"/>
      <c r="I175" s="3"/>
      <c r="J175" s="3"/>
      <c r="K175" s="3"/>
      <c r="L175" s="3"/>
      <c r="M175" s="3"/>
      <c r="N175" s="3"/>
      <c r="O175" s="3"/>
      <c r="P175" s="3"/>
    </row>
    <row r="176" spans="1:16" ht="15.75" customHeight="1">
      <c r="A176" s="1"/>
      <c r="B176" s="2"/>
      <c r="C176" s="2"/>
      <c r="D176" s="2"/>
      <c r="E176" s="3"/>
      <c r="F176" s="3"/>
      <c r="G176" s="3"/>
      <c r="H176" s="3"/>
      <c r="I176" s="3"/>
      <c r="J176" s="3"/>
      <c r="K176" s="3"/>
      <c r="L176" s="3"/>
      <c r="M176" s="3"/>
      <c r="N176" s="3"/>
      <c r="O176" s="3"/>
      <c r="P176" s="3"/>
    </row>
    <row r="177" spans="1:16" ht="15.75" customHeight="1">
      <c r="A177" s="1"/>
      <c r="B177" s="2"/>
      <c r="C177" s="2"/>
      <c r="D177" s="2"/>
      <c r="E177" s="3"/>
      <c r="F177" s="3"/>
      <c r="G177" s="3"/>
      <c r="H177" s="3"/>
      <c r="I177" s="3"/>
      <c r="J177" s="3"/>
      <c r="K177" s="3"/>
      <c r="L177" s="3"/>
      <c r="M177" s="3"/>
      <c r="N177" s="3"/>
      <c r="O177" s="3"/>
      <c r="P177" s="3"/>
    </row>
    <row r="178" spans="1:16" ht="15.75" customHeight="1">
      <c r="A178" s="1"/>
      <c r="B178" s="2"/>
      <c r="C178" s="2"/>
      <c r="D178" s="2"/>
      <c r="E178" s="3"/>
      <c r="F178" s="3"/>
      <c r="G178" s="3"/>
      <c r="H178" s="3"/>
      <c r="I178" s="3"/>
      <c r="J178" s="3"/>
      <c r="K178" s="3"/>
      <c r="L178" s="3"/>
      <c r="M178" s="3"/>
      <c r="N178" s="3"/>
      <c r="O178" s="3"/>
      <c r="P178" s="3"/>
    </row>
    <row r="179" spans="1:16" ht="15.75" customHeight="1">
      <c r="A179" s="1"/>
      <c r="B179" s="2"/>
      <c r="C179" s="2"/>
      <c r="D179" s="2"/>
      <c r="E179" s="3"/>
      <c r="F179" s="3"/>
      <c r="G179" s="3"/>
      <c r="H179" s="3"/>
      <c r="I179" s="3"/>
      <c r="J179" s="3"/>
      <c r="K179" s="3"/>
      <c r="L179" s="3"/>
      <c r="M179" s="3"/>
      <c r="N179" s="3"/>
      <c r="O179" s="3"/>
      <c r="P179" s="3"/>
    </row>
    <row r="180" spans="1:16" ht="15.75" customHeight="1">
      <c r="A180" s="1"/>
      <c r="B180" s="2"/>
      <c r="C180" s="2"/>
      <c r="D180" s="2"/>
      <c r="E180" s="3"/>
      <c r="F180" s="3"/>
      <c r="G180" s="3"/>
      <c r="H180" s="3"/>
      <c r="I180" s="3"/>
      <c r="J180" s="3"/>
      <c r="K180" s="3"/>
      <c r="L180" s="3"/>
      <c r="M180" s="3"/>
      <c r="N180" s="3"/>
      <c r="O180" s="3"/>
      <c r="P180" s="3"/>
    </row>
    <row r="181" spans="1:16" ht="15.75" customHeight="1">
      <c r="A181" s="1"/>
      <c r="B181" s="2"/>
      <c r="C181" s="2"/>
      <c r="D181" s="2"/>
      <c r="E181" s="3"/>
      <c r="F181" s="3"/>
      <c r="G181" s="3"/>
      <c r="H181" s="3"/>
      <c r="I181" s="3"/>
      <c r="J181" s="3"/>
      <c r="K181" s="3"/>
      <c r="L181" s="3"/>
      <c r="M181" s="3"/>
      <c r="N181" s="3"/>
      <c r="O181" s="3"/>
      <c r="P181" s="3"/>
    </row>
    <row r="182" spans="1:16" ht="15.75" customHeight="1">
      <c r="A182" s="1"/>
      <c r="B182" s="2"/>
      <c r="C182" s="2"/>
      <c r="D182" s="2"/>
      <c r="E182" s="3"/>
      <c r="F182" s="3"/>
      <c r="G182" s="3"/>
      <c r="H182" s="3"/>
      <c r="I182" s="3"/>
      <c r="J182" s="3"/>
      <c r="K182" s="3"/>
      <c r="L182" s="3"/>
      <c r="M182" s="3"/>
      <c r="N182" s="3"/>
      <c r="O182" s="3"/>
      <c r="P182" s="3"/>
    </row>
    <row r="183" spans="1:16" ht="15.75" customHeight="1">
      <c r="A183" s="1"/>
      <c r="B183" s="2"/>
      <c r="C183" s="2"/>
      <c r="D183" s="2"/>
      <c r="E183" s="3"/>
      <c r="F183" s="3"/>
      <c r="G183" s="3"/>
      <c r="H183" s="3"/>
      <c r="I183" s="3"/>
      <c r="J183" s="3"/>
      <c r="K183" s="3"/>
      <c r="L183" s="3"/>
      <c r="M183" s="3"/>
      <c r="N183" s="3"/>
      <c r="O183" s="3"/>
      <c r="P183" s="3"/>
    </row>
    <row r="184" spans="1:16" ht="15.75" customHeight="1">
      <c r="A184" s="1"/>
      <c r="B184" s="2"/>
      <c r="C184" s="2"/>
      <c r="D184" s="2"/>
      <c r="E184" s="3"/>
      <c r="F184" s="3"/>
      <c r="G184" s="3"/>
      <c r="H184" s="3"/>
      <c r="I184" s="3"/>
      <c r="J184" s="3"/>
      <c r="K184" s="3"/>
      <c r="L184" s="3"/>
      <c r="M184" s="3"/>
      <c r="N184" s="3"/>
      <c r="O184" s="3"/>
      <c r="P184" s="3"/>
    </row>
    <row r="185" spans="1:16" ht="15.75" customHeight="1">
      <c r="A185" s="1"/>
      <c r="B185" s="2"/>
      <c r="C185" s="2"/>
      <c r="D185" s="2"/>
      <c r="E185" s="3"/>
      <c r="F185" s="3"/>
      <c r="G185" s="3"/>
      <c r="H185" s="3"/>
      <c r="I185" s="3"/>
      <c r="J185" s="3"/>
      <c r="K185" s="3"/>
      <c r="L185" s="3"/>
      <c r="M185" s="3"/>
      <c r="N185" s="3"/>
      <c r="O185" s="3"/>
      <c r="P185" s="3"/>
    </row>
    <row r="186" spans="1:16" ht="15.75" customHeight="1">
      <c r="A186" s="1"/>
      <c r="B186" s="2"/>
      <c r="C186" s="2"/>
      <c r="D186" s="2"/>
      <c r="E186" s="3"/>
      <c r="F186" s="3"/>
      <c r="G186" s="3"/>
      <c r="H186" s="3"/>
      <c r="I186" s="3"/>
      <c r="J186" s="3"/>
      <c r="K186" s="3"/>
      <c r="L186" s="3"/>
      <c r="M186" s="3"/>
      <c r="N186" s="3"/>
      <c r="O186" s="3"/>
      <c r="P186" s="3"/>
    </row>
    <row r="187" spans="1:16" ht="15.75" customHeight="1">
      <c r="A187" s="1"/>
      <c r="B187" s="2"/>
      <c r="C187" s="2"/>
      <c r="D187" s="2"/>
      <c r="E187" s="3"/>
      <c r="F187" s="3"/>
      <c r="G187" s="3"/>
      <c r="H187" s="3"/>
      <c r="I187" s="3"/>
      <c r="J187" s="3"/>
      <c r="K187" s="3"/>
      <c r="L187" s="3"/>
      <c r="M187" s="3"/>
      <c r="N187" s="3"/>
      <c r="O187" s="3"/>
      <c r="P187" s="3"/>
    </row>
    <row r="188" spans="1:16" ht="15.75" customHeight="1">
      <c r="A188" s="1"/>
      <c r="B188" s="2"/>
      <c r="C188" s="2"/>
      <c r="D188" s="2"/>
      <c r="E188" s="3"/>
      <c r="F188" s="3"/>
      <c r="G188" s="3"/>
      <c r="H188" s="3"/>
      <c r="I188" s="3"/>
      <c r="J188" s="3"/>
      <c r="K188" s="3"/>
      <c r="L188" s="3"/>
      <c r="M188" s="3"/>
      <c r="N188" s="3"/>
      <c r="O188" s="3"/>
      <c r="P188" s="3"/>
    </row>
    <row r="189" spans="1:16" ht="15.75" customHeight="1">
      <c r="A189" s="1"/>
      <c r="B189" s="2"/>
      <c r="C189" s="2"/>
      <c r="D189" s="2"/>
      <c r="E189" s="3"/>
      <c r="F189" s="3"/>
      <c r="G189" s="3"/>
      <c r="H189" s="3"/>
      <c r="I189" s="3"/>
      <c r="J189" s="3"/>
      <c r="K189" s="3"/>
      <c r="L189" s="3"/>
      <c r="M189" s="3"/>
      <c r="N189" s="3"/>
      <c r="O189" s="3"/>
      <c r="P189" s="3"/>
    </row>
    <row r="190" spans="1:16" ht="15.75" customHeight="1">
      <c r="A190" s="1"/>
      <c r="B190" s="2"/>
      <c r="C190" s="2"/>
      <c r="D190" s="2"/>
      <c r="E190" s="3"/>
      <c r="F190" s="3"/>
      <c r="G190" s="3"/>
      <c r="H190" s="3"/>
      <c r="I190" s="3"/>
      <c r="J190" s="3"/>
      <c r="K190" s="3"/>
      <c r="L190" s="3"/>
      <c r="M190" s="3"/>
      <c r="N190" s="3"/>
      <c r="O190" s="3"/>
      <c r="P190" s="3"/>
    </row>
    <row r="191" spans="1:16" ht="15.75" customHeight="1">
      <c r="A191" s="1"/>
      <c r="B191" s="2"/>
      <c r="C191" s="2"/>
      <c r="D191" s="2"/>
      <c r="E191" s="3"/>
      <c r="F191" s="3"/>
      <c r="G191" s="3"/>
      <c r="H191" s="3"/>
      <c r="I191" s="3"/>
      <c r="J191" s="3"/>
      <c r="K191" s="3"/>
      <c r="L191" s="3"/>
      <c r="M191" s="3"/>
      <c r="N191" s="3"/>
      <c r="O191" s="3"/>
      <c r="P191" s="3"/>
    </row>
    <row r="192" spans="1:16" ht="15.75" customHeight="1">
      <c r="A192" s="1"/>
      <c r="B192" s="2"/>
      <c r="C192" s="2"/>
      <c r="D192" s="2"/>
      <c r="E192" s="3"/>
      <c r="F192" s="3"/>
      <c r="G192" s="3"/>
      <c r="H192" s="3"/>
      <c r="I192" s="3"/>
      <c r="J192" s="3"/>
      <c r="K192" s="3"/>
      <c r="L192" s="3"/>
      <c r="M192" s="3"/>
      <c r="N192" s="3"/>
      <c r="O192" s="3"/>
      <c r="P192" s="3"/>
    </row>
    <row r="193" spans="1:16" ht="15.75" customHeight="1">
      <c r="A193" s="1"/>
      <c r="B193" s="2"/>
      <c r="C193" s="2"/>
      <c r="D193" s="2"/>
      <c r="E193" s="3"/>
      <c r="F193" s="3"/>
      <c r="G193" s="3"/>
      <c r="H193" s="3"/>
      <c r="I193" s="3"/>
      <c r="J193" s="3"/>
      <c r="K193" s="3"/>
      <c r="L193" s="3"/>
      <c r="M193" s="3"/>
      <c r="N193" s="3"/>
      <c r="O193" s="3"/>
      <c r="P193" s="3"/>
    </row>
    <row r="194" spans="1:16" ht="15.75" customHeight="1">
      <c r="A194" s="1"/>
      <c r="B194" s="2"/>
      <c r="C194" s="2"/>
      <c r="D194" s="2"/>
      <c r="E194" s="3"/>
      <c r="F194" s="3"/>
      <c r="G194" s="3"/>
      <c r="H194" s="3"/>
      <c r="I194" s="3"/>
      <c r="J194" s="3"/>
      <c r="K194" s="3"/>
      <c r="L194" s="3"/>
      <c r="M194" s="3"/>
      <c r="N194" s="3"/>
      <c r="O194" s="3"/>
      <c r="P194" s="3"/>
    </row>
    <row r="195" spans="1:16" ht="15.75" customHeight="1">
      <c r="A195" s="1"/>
      <c r="B195" s="2"/>
      <c r="C195" s="2"/>
      <c r="D195" s="2"/>
      <c r="E195" s="3"/>
      <c r="F195" s="3"/>
      <c r="G195" s="3"/>
      <c r="H195" s="3"/>
      <c r="I195" s="3"/>
      <c r="J195" s="3"/>
      <c r="K195" s="3"/>
      <c r="L195" s="3"/>
      <c r="M195" s="3"/>
      <c r="N195" s="3"/>
      <c r="O195" s="3"/>
      <c r="P195" s="3"/>
    </row>
    <row r="196" spans="1:16" ht="15.75" customHeight="1">
      <c r="A196" s="1"/>
      <c r="B196" s="2"/>
      <c r="C196" s="2"/>
      <c r="D196" s="2"/>
      <c r="E196" s="3"/>
      <c r="F196" s="3"/>
      <c r="G196" s="3"/>
      <c r="H196" s="3"/>
      <c r="I196" s="3"/>
      <c r="J196" s="3"/>
      <c r="K196" s="3"/>
      <c r="L196" s="3"/>
      <c r="M196" s="3"/>
      <c r="N196" s="3"/>
      <c r="O196" s="3"/>
      <c r="P196" s="3"/>
    </row>
    <row r="197" spans="1:16" ht="15.75" customHeight="1">
      <c r="A197" s="1"/>
      <c r="B197" s="2"/>
      <c r="C197" s="2"/>
      <c r="D197" s="2"/>
      <c r="E197" s="3"/>
      <c r="F197" s="3"/>
      <c r="G197" s="3"/>
      <c r="H197" s="3"/>
      <c r="I197" s="3"/>
      <c r="J197" s="3"/>
      <c r="K197" s="3"/>
      <c r="L197" s="3"/>
      <c r="M197" s="3"/>
      <c r="N197" s="3"/>
      <c r="O197" s="3"/>
      <c r="P197" s="3"/>
    </row>
    <row r="198" spans="1:16" ht="15.75" customHeight="1">
      <c r="A198" s="1"/>
      <c r="B198" s="2"/>
      <c r="C198" s="2"/>
      <c r="D198" s="2"/>
      <c r="E198" s="3"/>
      <c r="F198" s="3"/>
      <c r="G198" s="3"/>
      <c r="H198" s="3"/>
      <c r="I198" s="3"/>
      <c r="J198" s="3"/>
      <c r="K198" s="3"/>
      <c r="L198" s="3"/>
      <c r="M198" s="3"/>
      <c r="N198" s="3"/>
      <c r="O198" s="3"/>
      <c r="P198" s="3"/>
    </row>
    <row r="199" spans="1:16" ht="15.75" customHeight="1">
      <c r="A199" s="1"/>
      <c r="B199" s="2"/>
      <c r="C199" s="2"/>
      <c r="D199" s="2"/>
      <c r="E199" s="3"/>
      <c r="F199" s="3"/>
      <c r="G199" s="3"/>
      <c r="H199" s="3"/>
      <c r="I199" s="3"/>
      <c r="J199" s="3"/>
      <c r="K199" s="3"/>
      <c r="L199" s="3"/>
      <c r="M199" s="3"/>
      <c r="N199" s="3"/>
      <c r="O199" s="3"/>
      <c r="P199" s="3"/>
    </row>
    <row r="200" spans="1:16" ht="15.75" customHeight="1">
      <c r="A200" s="1"/>
      <c r="B200" s="2"/>
      <c r="C200" s="2"/>
      <c r="D200" s="2"/>
      <c r="E200" s="3"/>
      <c r="F200" s="3"/>
      <c r="G200" s="3"/>
      <c r="H200" s="3"/>
      <c r="I200" s="3"/>
      <c r="J200" s="3"/>
      <c r="K200" s="3"/>
      <c r="L200" s="3"/>
      <c r="M200" s="3"/>
      <c r="N200" s="3"/>
      <c r="O200" s="3"/>
      <c r="P200" s="3"/>
    </row>
    <row r="201" spans="1:16" ht="15.75" customHeight="1">
      <c r="A201" s="1"/>
      <c r="B201" s="2"/>
      <c r="C201" s="2"/>
      <c r="D201" s="2"/>
      <c r="E201" s="3"/>
      <c r="F201" s="3"/>
      <c r="G201" s="3"/>
      <c r="H201" s="3"/>
      <c r="I201" s="3"/>
      <c r="J201" s="3"/>
      <c r="K201" s="3"/>
      <c r="L201" s="3"/>
      <c r="M201" s="3"/>
      <c r="N201" s="3"/>
      <c r="O201" s="3"/>
      <c r="P201" s="3"/>
    </row>
    <row r="202" spans="1:16" ht="15.75" customHeight="1">
      <c r="A202" s="1"/>
      <c r="B202" s="2"/>
      <c r="C202" s="2"/>
      <c r="D202" s="2"/>
      <c r="E202" s="3"/>
      <c r="F202" s="3"/>
      <c r="G202" s="3"/>
      <c r="H202" s="3"/>
      <c r="I202" s="3"/>
      <c r="J202" s="3"/>
      <c r="K202" s="3"/>
      <c r="L202" s="3"/>
      <c r="M202" s="3"/>
      <c r="N202" s="3"/>
      <c r="O202" s="3"/>
      <c r="P202" s="3"/>
    </row>
    <row r="203" spans="1:16" ht="15.75" customHeight="1">
      <c r="A203" s="1"/>
      <c r="B203" s="2"/>
      <c r="C203" s="2"/>
      <c r="D203" s="2"/>
      <c r="E203" s="3"/>
      <c r="F203" s="3"/>
      <c r="G203" s="3"/>
      <c r="H203" s="3"/>
      <c r="I203" s="3"/>
      <c r="J203" s="3"/>
      <c r="K203" s="3"/>
      <c r="L203" s="3"/>
      <c r="M203" s="3"/>
      <c r="N203" s="3"/>
      <c r="O203" s="3"/>
      <c r="P203" s="3"/>
    </row>
    <row r="204" spans="1:16" ht="15.75" customHeight="1">
      <c r="A204" s="1"/>
      <c r="B204" s="2"/>
      <c r="C204" s="2"/>
      <c r="D204" s="2"/>
      <c r="E204" s="3"/>
      <c r="F204" s="3"/>
      <c r="G204" s="3"/>
      <c r="H204" s="3"/>
      <c r="I204" s="3"/>
      <c r="J204" s="3"/>
      <c r="K204" s="3"/>
      <c r="L204" s="3"/>
      <c r="M204" s="3"/>
      <c r="N204" s="3"/>
      <c r="O204" s="3"/>
      <c r="P204" s="3"/>
    </row>
    <row r="205" spans="1:16" ht="15.75" customHeight="1">
      <c r="A205" s="1"/>
      <c r="B205" s="2"/>
      <c r="C205" s="2"/>
      <c r="D205" s="2"/>
      <c r="E205" s="3"/>
      <c r="F205" s="3"/>
      <c r="G205" s="3"/>
      <c r="H205" s="3"/>
      <c r="I205" s="3"/>
      <c r="J205" s="3"/>
      <c r="K205" s="3"/>
      <c r="L205" s="3"/>
      <c r="M205" s="3"/>
      <c r="N205" s="3"/>
      <c r="O205" s="3"/>
      <c r="P205" s="3"/>
    </row>
    <row r="206" spans="1:16" ht="15.75" customHeight="1">
      <c r="A206" s="1"/>
      <c r="B206" s="2"/>
      <c r="C206" s="2"/>
      <c r="D206" s="2"/>
      <c r="E206" s="3"/>
      <c r="F206" s="3"/>
      <c r="G206" s="3"/>
      <c r="H206" s="3"/>
      <c r="I206" s="3"/>
      <c r="J206" s="3"/>
      <c r="K206" s="3"/>
      <c r="L206" s="3"/>
      <c r="M206" s="3"/>
      <c r="N206" s="3"/>
      <c r="O206" s="3"/>
      <c r="P206" s="3"/>
    </row>
    <row r="207" spans="1:16" ht="15.75" customHeight="1">
      <c r="A207" s="1"/>
      <c r="B207" s="2"/>
      <c r="C207" s="2"/>
      <c r="D207" s="2"/>
      <c r="E207" s="3"/>
      <c r="F207" s="3"/>
      <c r="G207" s="3"/>
      <c r="H207" s="3"/>
      <c r="I207" s="3"/>
      <c r="J207" s="3"/>
      <c r="K207" s="3"/>
      <c r="L207" s="3"/>
      <c r="M207" s="3"/>
      <c r="N207" s="3"/>
      <c r="O207" s="3"/>
      <c r="P207" s="3"/>
    </row>
    <row r="208" spans="1:16" ht="15.75" customHeight="1">
      <c r="A208" s="1"/>
      <c r="B208" s="2"/>
      <c r="C208" s="2"/>
      <c r="D208" s="2"/>
      <c r="E208" s="3"/>
      <c r="F208" s="3"/>
      <c r="G208" s="3"/>
      <c r="H208" s="3"/>
      <c r="I208" s="3"/>
      <c r="J208" s="3"/>
      <c r="K208" s="3"/>
      <c r="L208" s="3"/>
      <c r="M208" s="3"/>
      <c r="N208" s="3"/>
      <c r="O208" s="3"/>
      <c r="P208" s="3"/>
    </row>
    <row r="209" spans="1:16" ht="15.75" customHeight="1">
      <c r="A209" s="1"/>
      <c r="B209" s="2"/>
      <c r="C209" s="2"/>
      <c r="D209" s="2"/>
      <c r="E209" s="3"/>
      <c r="F209" s="3"/>
      <c r="G209" s="3"/>
      <c r="H209" s="3"/>
      <c r="I209" s="3"/>
      <c r="J209" s="3"/>
      <c r="K209" s="3"/>
      <c r="L209" s="3"/>
      <c r="M209" s="3"/>
      <c r="N209" s="3"/>
      <c r="O209" s="3"/>
      <c r="P209" s="3"/>
    </row>
    <row r="210" spans="1:16" ht="15.75" customHeight="1">
      <c r="A210" s="1"/>
      <c r="B210" s="2"/>
      <c r="C210" s="2"/>
      <c r="D210" s="2"/>
      <c r="E210" s="3"/>
      <c r="F210" s="3"/>
      <c r="G210" s="3"/>
      <c r="H210" s="3"/>
      <c r="I210" s="3"/>
      <c r="J210" s="3"/>
      <c r="K210" s="3"/>
      <c r="L210" s="3"/>
      <c r="M210" s="3"/>
      <c r="N210" s="3"/>
      <c r="O210" s="3"/>
      <c r="P210" s="3"/>
    </row>
    <row r="211" spans="1:16" ht="15.75" customHeight="1">
      <c r="A211" s="1"/>
      <c r="B211" s="2"/>
      <c r="C211" s="2"/>
      <c r="D211" s="2"/>
      <c r="E211" s="3"/>
      <c r="F211" s="3"/>
      <c r="G211" s="3"/>
      <c r="H211" s="3"/>
      <c r="I211" s="3"/>
      <c r="J211" s="3"/>
      <c r="K211" s="3"/>
      <c r="L211" s="3"/>
      <c r="M211" s="3"/>
      <c r="N211" s="3"/>
      <c r="O211" s="3"/>
      <c r="P211" s="3"/>
    </row>
    <row r="212" spans="1:16" ht="15.75" customHeight="1">
      <c r="A212" s="1"/>
      <c r="B212" s="2"/>
      <c r="C212" s="2"/>
      <c r="D212" s="2"/>
      <c r="E212" s="3"/>
      <c r="F212" s="3"/>
      <c r="G212" s="3"/>
      <c r="H212" s="3"/>
      <c r="I212" s="3"/>
      <c r="J212" s="3"/>
      <c r="K212" s="3"/>
      <c r="L212" s="3"/>
      <c r="M212" s="3"/>
      <c r="N212" s="3"/>
      <c r="O212" s="3"/>
      <c r="P212" s="3"/>
    </row>
    <row r="213" spans="1:16" ht="15.75" customHeight="1">
      <c r="A213" s="1"/>
      <c r="B213" s="2"/>
      <c r="C213" s="2"/>
      <c r="D213" s="2"/>
      <c r="E213" s="3"/>
      <c r="F213" s="3"/>
      <c r="G213" s="3"/>
      <c r="H213" s="3"/>
      <c r="I213" s="3"/>
      <c r="J213" s="3"/>
      <c r="K213" s="3"/>
      <c r="L213" s="3"/>
      <c r="M213" s="3"/>
      <c r="N213" s="3"/>
      <c r="O213" s="3"/>
      <c r="P213" s="3"/>
    </row>
    <row r="214" spans="1:16" ht="15.75" customHeight="1">
      <c r="A214" s="1"/>
      <c r="B214" s="2"/>
      <c r="C214" s="2"/>
      <c r="D214" s="2"/>
      <c r="E214" s="3"/>
      <c r="F214" s="3"/>
      <c r="G214" s="3"/>
      <c r="H214" s="3"/>
      <c r="I214" s="3"/>
      <c r="J214" s="3"/>
      <c r="K214" s="3"/>
      <c r="L214" s="3"/>
      <c r="M214" s="3"/>
      <c r="N214" s="3"/>
      <c r="O214" s="3"/>
      <c r="P214" s="3"/>
    </row>
    <row r="215" spans="1:16" ht="15.75" customHeight="1">
      <c r="A215" s="1"/>
      <c r="B215" s="2"/>
      <c r="C215" s="2"/>
      <c r="D215" s="2"/>
      <c r="E215" s="3"/>
      <c r="F215" s="3"/>
      <c r="G215" s="3"/>
      <c r="H215" s="3"/>
      <c r="I215" s="3"/>
      <c r="J215" s="3"/>
      <c r="K215" s="3"/>
      <c r="L215" s="3"/>
      <c r="M215" s="3"/>
      <c r="N215" s="3"/>
      <c r="O215" s="3"/>
      <c r="P215" s="3"/>
    </row>
    <row r="216" spans="1:16" ht="15.75" customHeight="1">
      <c r="A216" s="1"/>
      <c r="B216" s="2"/>
      <c r="C216" s="2"/>
      <c r="D216" s="2"/>
      <c r="E216" s="3"/>
      <c r="F216" s="3"/>
      <c r="G216" s="3"/>
      <c r="H216" s="3"/>
      <c r="I216" s="3"/>
      <c r="J216" s="3"/>
      <c r="K216" s="3"/>
      <c r="L216" s="3"/>
      <c r="M216" s="3"/>
      <c r="N216" s="3"/>
      <c r="O216" s="3"/>
      <c r="P216" s="3"/>
    </row>
    <row r="217" spans="1:16" ht="15.75" customHeight="1">
      <c r="A217" s="1"/>
      <c r="B217" s="2"/>
      <c r="C217" s="2"/>
      <c r="D217" s="2"/>
      <c r="E217" s="3"/>
      <c r="F217" s="3"/>
      <c r="G217" s="3"/>
      <c r="H217" s="3"/>
      <c r="I217" s="3"/>
      <c r="J217" s="3"/>
      <c r="K217" s="3"/>
      <c r="L217" s="3"/>
      <c r="M217" s="3"/>
      <c r="N217" s="3"/>
      <c r="O217" s="3"/>
      <c r="P217" s="3"/>
    </row>
    <row r="218" spans="1:16" ht="15.75" customHeight="1">
      <c r="A218" s="1"/>
      <c r="B218" s="2"/>
      <c r="C218" s="2"/>
      <c r="D218" s="2"/>
      <c r="E218" s="3"/>
      <c r="F218" s="3"/>
      <c r="G218" s="3"/>
      <c r="H218" s="3"/>
      <c r="I218" s="3"/>
      <c r="J218" s="3"/>
      <c r="K218" s="3"/>
      <c r="L218" s="3"/>
      <c r="M218" s="3"/>
      <c r="N218" s="3"/>
      <c r="O218" s="3"/>
      <c r="P218" s="3"/>
    </row>
    <row r="219" spans="1:16" ht="15.75" customHeight="1">
      <c r="A219" s="1"/>
      <c r="B219" s="2"/>
      <c r="C219" s="2"/>
      <c r="D219" s="2"/>
      <c r="E219" s="3"/>
      <c r="F219" s="3"/>
      <c r="G219" s="3"/>
      <c r="H219" s="3"/>
      <c r="I219" s="3"/>
      <c r="J219" s="3"/>
      <c r="K219" s="3"/>
      <c r="L219" s="3"/>
      <c r="M219" s="3"/>
      <c r="N219" s="3"/>
      <c r="O219" s="3"/>
      <c r="P219" s="3"/>
    </row>
    <row r="220" spans="1:16" ht="15.75" customHeight="1">
      <c r="A220" s="1"/>
      <c r="B220" s="2"/>
      <c r="C220" s="2"/>
      <c r="D220" s="2"/>
      <c r="E220" s="3"/>
      <c r="F220" s="3"/>
      <c r="G220" s="3"/>
      <c r="H220" s="3"/>
      <c r="I220" s="3"/>
      <c r="J220" s="3"/>
      <c r="K220" s="3"/>
      <c r="L220" s="3"/>
      <c r="M220" s="3"/>
      <c r="N220" s="3"/>
      <c r="O220" s="3"/>
      <c r="P220" s="3"/>
    </row>
    <row r="221" spans="1:16" ht="15.75" customHeight="1">
      <c r="A221" s="1"/>
      <c r="B221" s="2"/>
      <c r="C221" s="2"/>
      <c r="D221" s="2"/>
      <c r="E221" s="3"/>
      <c r="F221" s="3"/>
      <c r="G221" s="3"/>
      <c r="H221" s="3"/>
      <c r="I221" s="3"/>
      <c r="J221" s="3"/>
      <c r="K221" s="3"/>
      <c r="L221" s="3"/>
      <c r="M221" s="3"/>
      <c r="N221" s="3"/>
      <c r="O221" s="3"/>
      <c r="P221" s="3"/>
    </row>
    <row r="222" spans="1:16" ht="15.75" customHeight="1">
      <c r="A222" s="1"/>
      <c r="B222" s="2"/>
      <c r="C222" s="2"/>
      <c r="D222" s="2"/>
      <c r="E222" s="3"/>
      <c r="F222" s="3"/>
      <c r="G222" s="3"/>
      <c r="H222" s="3"/>
      <c r="I222" s="3"/>
      <c r="J222" s="3"/>
      <c r="K222" s="3"/>
      <c r="L222" s="3"/>
      <c r="M222" s="3"/>
      <c r="N222" s="3"/>
      <c r="O222" s="3"/>
      <c r="P222" s="3"/>
    </row>
    <row r="223" spans="1:16" ht="15.75" customHeight="1">
      <c r="A223" s="1"/>
      <c r="B223" s="2"/>
      <c r="C223" s="2"/>
      <c r="D223" s="2"/>
      <c r="E223" s="3"/>
      <c r="F223" s="3"/>
      <c r="G223" s="3"/>
      <c r="H223" s="3"/>
      <c r="I223" s="3"/>
      <c r="J223" s="3"/>
      <c r="K223" s="3"/>
      <c r="L223" s="3"/>
      <c r="M223" s="3"/>
      <c r="N223" s="3"/>
      <c r="O223" s="3"/>
      <c r="P223" s="3"/>
    </row>
    <row r="224" spans="1:16" ht="15.75" customHeight="1">
      <c r="A224" s="1"/>
      <c r="B224" s="2"/>
      <c r="C224" s="2"/>
      <c r="D224" s="2"/>
      <c r="E224" s="3"/>
      <c r="F224" s="3"/>
      <c r="G224" s="3"/>
      <c r="H224" s="3"/>
      <c r="I224" s="3"/>
      <c r="J224" s="3"/>
      <c r="K224" s="3"/>
      <c r="L224" s="3"/>
      <c r="M224" s="3"/>
      <c r="N224" s="3"/>
      <c r="O224" s="3"/>
      <c r="P224" s="3"/>
    </row>
    <row r="225" spans="1:16" ht="15.75" customHeight="1">
      <c r="A225" s="1"/>
      <c r="B225" s="2"/>
      <c r="C225" s="2"/>
      <c r="D225" s="2"/>
      <c r="E225" s="3"/>
      <c r="F225" s="3"/>
      <c r="G225" s="3"/>
      <c r="H225" s="3"/>
      <c r="I225" s="3"/>
      <c r="J225" s="3"/>
      <c r="K225" s="3"/>
      <c r="L225" s="3"/>
      <c r="M225" s="3"/>
      <c r="N225" s="3"/>
      <c r="O225" s="3"/>
      <c r="P225" s="3"/>
    </row>
    <row r="226" spans="1:16" ht="15.75" customHeight="1">
      <c r="A226" s="1"/>
      <c r="B226" s="2"/>
      <c r="C226" s="2"/>
      <c r="D226" s="2"/>
      <c r="E226" s="3"/>
      <c r="F226" s="3"/>
      <c r="G226" s="3"/>
      <c r="H226" s="3"/>
      <c r="I226" s="3"/>
      <c r="J226" s="3"/>
      <c r="K226" s="3"/>
      <c r="L226" s="3"/>
      <c r="M226" s="3"/>
      <c r="N226" s="3"/>
      <c r="O226" s="3"/>
      <c r="P226" s="3"/>
    </row>
    <row r="227" spans="1:16" ht="15.75" customHeight="1">
      <c r="M227"/>
    </row>
    <row r="228" spans="1:16" ht="15.75" customHeight="1">
      <c r="M228"/>
    </row>
    <row r="229" spans="1:16" ht="15.75" customHeight="1">
      <c r="M229"/>
    </row>
    <row r="230" spans="1:16" ht="15.75" customHeight="1">
      <c r="M230"/>
    </row>
    <row r="231" spans="1:16" ht="15.75" customHeight="1">
      <c r="M231"/>
    </row>
    <row r="232" spans="1:16" ht="15.75" customHeight="1">
      <c r="M232"/>
    </row>
    <row r="233" spans="1:16" ht="15.75" customHeight="1">
      <c r="M233"/>
    </row>
    <row r="234" spans="1:16" ht="15.75" customHeight="1">
      <c r="M234"/>
    </row>
    <row r="235" spans="1:16" ht="15.75" customHeight="1">
      <c r="M235"/>
    </row>
    <row r="236" spans="1:16" ht="15.75" customHeight="1">
      <c r="M236"/>
    </row>
    <row r="237" spans="1:16" ht="15.75" customHeight="1">
      <c r="M237"/>
    </row>
    <row r="238" spans="1:16" ht="15.75" customHeight="1">
      <c r="M238"/>
    </row>
    <row r="239" spans="1:16" ht="15.75" customHeight="1">
      <c r="M239"/>
    </row>
    <row r="240" spans="1:16" ht="15.75" customHeight="1">
      <c r="M240"/>
    </row>
    <row r="241" spans="13:13" ht="15.75" customHeight="1">
      <c r="M241"/>
    </row>
    <row r="242" spans="13:13" ht="15.75" customHeight="1">
      <c r="M242"/>
    </row>
    <row r="243" spans="13:13" ht="15.75" customHeight="1">
      <c r="M243"/>
    </row>
    <row r="244" spans="13:13" ht="15.75" customHeight="1">
      <c r="M244"/>
    </row>
    <row r="245" spans="13:13" ht="15.75" customHeight="1">
      <c r="M245"/>
    </row>
    <row r="246" spans="13:13" ht="15.75" customHeight="1">
      <c r="M246"/>
    </row>
    <row r="247" spans="13:13" ht="15.75" customHeight="1">
      <c r="M247"/>
    </row>
    <row r="248" spans="13:13" ht="15.75" customHeight="1">
      <c r="M248"/>
    </row>
    <row r="249" spans="13:13" ht="15.75" customHeight="1">
      <c r="M249"/>
    </row>
    <row r="250" spans="13:13" ht="15.75" customHeight="1">
      <c r="M250"/>
    </row>
    <row r="251" spans="13:13" ht="15.75" customHeight="1">
      <c r="M251"/>
    </row>
    <row r="252" spans="13:13" ht="15.75" customHeight="1">
      <c r="M252"/>
    </row>
    <row r="253" spans="13:13" ht="15.75" customHeight="1">
      <c r="M253"/>
    </row>
    <row r="254" spans="13:13" ht="15.75" customHeight="1">
      <c r="M254"/>
    </row>
    <row r="255" spans="13:13" ht="15.75" customHeight="1">
      <c r="M255"/>
    </row>
    <row r="256" spans="13:13" ht="15.75" customHeight="1">
      <c r="M256"/>
    </row>
    <row r="257" spans="13:13" ht="15.75" customHeight="1">
      <c r="M257"/>
    </row>
    <row r="258" spans="13:13" ht="15.75" customHeight="1">
      <c r="M258"/>
    </row>
    <row r="259" spans="13:13" ht="15.75" customHeight="1">
      <c r="M259"/>
    </row>
    <row r="260" spans="13:13" ht="15.75" customHeight="1">
      <c r="M260"/>
    </row>
    <row r="261" spans="13:13" ht="15.75" customHeight="1">
      <c r="M261"/>
    </row>
    <row r="262" spans="13:13" ht="15.75" customHeight="1">
      <c r="M262"/>
    </row>
    <row r="263" spans="13:13" ht="15.75" customHeight="1">
      <c r="M263"/>
    </row>
    <row r="264" spans="13:13" ht="15.75" customHeight="1">
      <c r="M264"/>
    </row>
    <row r="265" spans="13:13" ht="15.75" customHeight="1">
      <c r="M265"/>
    </row>
    <row r="266" spans="13:13" ht="15.75" customHeight="1">
      <c r="M266"/>
    </row>
    <row r="267" spans="13:13" ht="15.75" customHeight="1">
      <c r="M267"/>
    </row>
    <row r="268" spans="13:13" ht="15.75" customHeight="1">
      <c r="M268"/>
    </row>
    <row r="269" spans="13:13" ht="15.75" customHeight="1">
      <c r="M269"/>
    </row>
    <row r="270" spans="13:13" ht="15.75" customHeight="1">
      <c r="M270"/>
    </row>
    <row r="271" spans="13:13" ht="15.75" customHeight="1">
      <c r="M271"/>
    </row>
    <row r="272" spans="13:13" ht="15.75" customHeight="1">
      <c r="M272"/>
    </row>
    <row r="273" spans="13:13" ht="15.75" customHeight="1">
      <c r="M273"/>
    </row>
    <row r="274" spans="13:13" ht="15.75" customHeight="1">
      <c r="M274"/>
    </row>
    <row r="275" spans="13:13" ht="15.75" customHeight="1">
      <c r="M275"/>
    </row>
    <row r="276" spans="13:13" ht="15.75" customHeight="1">
      <c r="M276"/>
    </row>
    <row r="277" spans="13:13" ht="15.75" customHeight="1">
      <c r="M277"/>
    </row>
    <row r="278" spans="13:13" ht="15.75" customHeight="1">
      <c r="M278"/>
    </row>
    <row r="279" spans="13:13" ht="15.75" customHeight="1">
      <c r="M279"/>
    </row>
    <row r="280" spans="13:13" ht="15.75" customHeight="1">
      <c r="M280"/>
    </row>
    <row r="281" spans="13:13" ht="15.75" customHeight="1">
      <c r="M281"/>
    </row>
    <row r="282" spans="13:13" ht="15.75" customHeight="1">
      <c r="M282"/>
    </row>
    <row r="283" spans="13:13" ht="15.75" customHeight="1">
      <c r="M283"/>
    </row>
    <row r="284" spans="13:13" ht="15.75" customHeight="1">
      <c r="M284"/>
    </row>
    <row r="285" spans="13:13" ht="15.75" customHeight="1">
      <c r="M285"/>
    </row>
    <row r="286" spans="13:13" ht="15.75" customHeight="1">
      <c r="M286"/>
    </row>
    <row r="287" spans="13:13" ht="15.75" customHeight="1">
      <c r="M287"/>
    </row>
    <row r="288" spans="13:13" ht="15.75" customHeight="1">
      <c r="M288"/>
    </row>
    <row r="289" spans="13:13" ht="15.75" customHeight="1">
      <c r="M289"/>
    </row>
    <row r="290" spans="13:13" ht="15.75" customHeight="1">
      <c r="M290"/>
    </row>
    <row r="291" spans="13:13" ht="15.75" customHeight="1">
      <c r="M291"/>
    </row>
    <row r="292" spans="13:13" ht="15.75" customHeight="1">
      <c r="M292"/>
    </row>
    <row r="293" spans="13:13" ht="15.75" customHeight="1">
      <c r="M293"/>
    </row>
    <row r="294" spans="13:13" ht="15.75" customHeight="1">
      <c r="M294"/>
    </row>
    <row r="295" spans="13:13" ht="15.75" customHeight="1">
      <c r="M295"/>
    </row>
    <row r="296" spans="13:13" ht="15.75" customHeight="1">
      <c r="M296"/>
    </row>
    <row r="297" spans="13:13" ht="15.75" customHeight="1">
      <c r="M297"/>
    </row>
    <row r="298" spans="13:13" ht="15.75" customHeight="1">
      <c r="M298"/>
    </row>
    <row r="299" spans="13:13" ht="15.75" customHeight="1">
      <c r="M299"/>
    </row>
    <row r="300" spans="13:13" ht="15.75" customHeight="1">
      <c r="M300"/>
    </row>
    <row r="301" spans="13:13" ht="15.75" customHeight="1">
      <c r="M301"/>
    </row>
    <row r="302" spans="13:13" ht="15.75" customHeight="1">
      <c r="M302"/>
    </row>
    <row r="303" spans="13:13" ht="15.75" customHeight="1">
      <c r="M303"/>
    </row>
    <row r="304" spans="13:13" ht="15.75" customHeight="1">
      <c r="M304"/>
    </row>
    <row r="305" spans="13:13" ht="15.75" customHeight="1">
      <c r="M305"/>
    </row>
    <row r="306" spans="13:13" ht="15.75" customHeight="1">
      <c r="M306"/>
    </row>
    <row r="307" spans="13:13" ht="15.75" customHeight="1">
      <c r="M307"/>
    </row>
    <row r="308" spans="13:13" ht="15.75" customHeight="1">
      <c r="M308"/>
    </row>
    <row r="309" spans="13:13" ht="15.75" customHeight="1">
      <c r="M309"/>
    </row>
    <row r="310" spans="13:13" ht="15.75" customHeight="1">
      <c r="M310"/>
    </row>
    <row r="311" spans="13:13" ht="15.75" customHeight="1">
      <c r="M311"/>
    </row>
    <row r="312" spans="13:13" ht="15.75" customHeight="1">
      <c r="M312"/>
    </row>
    <row r="313" spans="13:13" ht="15.75" customHeight="1">
      <c r="M313"/>
    </row>
    <row r="314" spans="13:13" ht="15.75" customHeight="1">
      <c r="M314"/>
    </row>
    <row r="315" spans="13:13" ht="15.75" customHeight="1">
      <c r="M315"/>
    </row>
    <row r="316" spans="13:13" ht="15.75" customHeight="1">
      <c r="M316"/>
    </row>
    <row r="317" spans="13:13" ht="15.75" customHeight="1">
      <c r="M317"/>
    </row>
    <row r="318" spans="13:13" ht="15.75" customHeight="1">
      <c r="M318"/>
    </row>
    <row r="319" spans="13:13" ht="15.75" customHeight="1">
      <c r="M319"/>
    </row>
    <row r="320" spans="13:13" ht="15.75" customHeight="1">
      <c r="M320"/>
    </row>
    <row r="321" spans="13:13" ht="15.75" customHeight="1">
      <c r="M321"/>
    </row>
    <row r="322" spans="13:13" ht="15.75" customHeight="1">
      <c r="M322"/>
    </row>
    <row r="323" spans="13:13" ht="15.75" customHeight="1">
      <c r="M323"/>
    </row>
    <row r="324" spans="13:13" ht="15.75" customHeight="1">
      <c r="M324"/>
    </row>
    <row r="325" spans="13:13" ht="15.75" customHeight="1">
      <c r="M325"/>
    </row>
    <row r="326" spans="13:13" ht="15.75" customHeight="1">
      <c r="M326"/>
    </row>
    <row r="327" spans="13:13" ht="15.75" customHeight="1">
      <c r="M327"/>
    </row>
    <row r="328" spans="13:13" ht="15.75" customHeight="1">
      <c r="M328"/>
    </row>
    <row r="329" spans="13:13" ht="15.75" customHeight="1">
      <c r="M329"/>
    </row>
    <row r="330" spans="13:13" ht="15.75" customHeight="1">
      <c r="M330"/>
    </row>
    <row r="331" spans="13:13" ht="15.75" customHeight="1">
      <c r="M331"/>
    </row>
    <row r="332" spans="13:13" ht="15.75" customHeight="1">
      <c r="M332"/>
    </row>
    <row r="333" spans="13:13" ht="15.75" customHeight="1">
      <c r="M333"/>
    </row>
    <row r="334" spans="13:13" ht="15.75" customHeight="1">
      <c r="M334"/>
    </row>
    <row r="335" spans="13:13" ht="15.75" customHeight="1">
      <c r="M335"/>
    </row>
    <row r="336" spans="13:13" ht="15.75" customHeight="1">
      <c r="M336"/>
    </row>
    <row r="337" spans="13:13" ht="15.75" customHeight="1">
      <c r="M337"/>
    </row>
    <row r="338" spans="13:13" ht="15.75" customHeight="1">
      <c r="M338"/>
    </row>
    <row r="339" spans="13:13" ht="15.75" customHeight="1">
      <c r="M339"/>
    </row>
    <row r="340" spans="13:13" ht="15.75" customHeight="1">
      <c r="M340"/>
    </row>
    <row r="341" spans="13:13" ht="15.75" customHeight="1">
      <c r="M341"/>
    </row>
    <row r="342" spans="13:13" ht="15.75" customHeight="1">
      <c r="M342"/>
    </row>
    <row r="343" spans="13:13" ht="15.75" customHeight="1">
      <c r="M343"/>
    </row>
    <row r="344" spans="13:13" ht="15.75" customHeight="1">
      <c r="M344"/>
    </row>
    <row r="345" spans="13:13" ht="15.75" customHeight="1">
      <c r="M345"/>
    </row>
    <row r="346" spans="13:13" ht="15.75" customHeight="1">
      <c r="M346"/>
    </row>
    <row r="347" spans="13:13" ht="15.75" customHeight="1">
      <c r="M347"/>
    </row>
    <row r="348" spans="13:13" ht="15.75" customHeight="1">
      <c r="M348"/>
    </row>
    <row r="349" spans="13:13" ht="15.75" customHeight="1">
      <c r="M349"/>
    </row>
    <row r="350" spans="13:13" ht="15.75" customHeight="1">
      <c r="M350"/>
    </row>
    <row r="351" spans="13:13" ht="15.75" customHeight="1">
      <c r="M351"/>
    </row>
    <row r="352" spans="13:13" ht="15.75" customHeight="1">
      <c r="M352"/>
    </row>
    <row r="353" spans="13:13" ht="15.75" customHeight="1">
      <c r="M353"/>
    </row>
    <row r="354" spans="13:13" ht="15.75" customHeight="1">
      <c r="M354"/>
    </row>
    <row r="355" spans="13:13" ht="15.75" customHeight="1">
      <c r="M355"/>
    </row>
    <row r="356" spans="13:13" ht="15.75" customHeight="1">
      <c r="M356"/>
    </row>
    <row r="357" spans="13:13" ht="15.75" customHeight="1">
      <c r="M357"/>
    </row>
    <row r="358" spans="13:13" ht="15.75" customHeight="1">
      <c r="M358"/>
    </row>
    <row r="359" spans="13:13" ht="15.75" customHeight="1">
      <c r="M359"/>
    </row>
    <row r="360" spans="13:13" ht="15.75" customHeight="1">
      <c r="M360"/>
    </row>
    <row r="361" spans="13:13" ht="15.75" customHeight="1">
      <c r="M361"/>
    </row>
    <row r="362" spans="13:13" ht="15.75" customHeight="1">
      <c r="M362"/>
    </row>
    <row r="363" spans="13:13" ht="15.75" customHeight="1">
      <c r="M363"/>
    </row>
    <row r="364" spans="13:13" ht="15.75" customHeight="1">
      <c r="M364"/>
    </row>
    <row r="365" spans="13:13" ht="15.75" customHeight="1">
      <c r="M365"/>
    </row>
    <row r="366" spans="13:13" ht="15.75" customHeight="1">
      <c r="M366"/>
    </row>
    <row r="367" spans="13:13" ht="15.75" customHeight="1">
      <c r="M367"/>
    </row>
    <row r="368" spans="13:13" ht="15.75" customHeight="1">
      <c r="M368"/>
    </row>
    <row r="369" spans="13:13" ht="15.75" customHeight="1">
      <c r="M369"/>
    </row>
    <row r="370" spans="13:13" ht="15.75" customHeight="1">
      <c r="M370"/>
    </row>
    <row r="371" spans="13:13" ht="15.75" customHeight="1">
      <c r="M371"/>
    </row>
    <row r="372" spans="13:13" ht="15.75" customHeight="1">
      <c r="M372"/>
    </row>
    <row r="373" spans="13:13" ht="15.75" customHeight="1">
      <c r="M373"/>
    </row>
    <row r="374" spans="13:13" ht="15.75" customHeight="1">
      <c r="M374"/>
    </row>
    <row r="375" spans="13:13" ht="15.75" customHeight="1">
      <c r="M375"/>
    </row>
    <row r="376" spans="13:13" ht="15.75" customHeight="1">
      <c r="M376"/>
    </row>
    <row r="377" spans="13:13" ht="15.75" customHeight="1">
      <c r="M377"/>
    </row>
    <row r="378" spans="13:13" ht="15.75" customHeight="1">
      <c r="M378"/>
    </row>
    <row r="379" spans="13:13" ht="15.75" customHeight="1">
      <c r="M379"/>
    </row>
    <row r="380" spans="13:13" ht="15.75" customHeight="1">
      <c r="M380"/>
    </row>
    <row r="381" spans="13:13" ht="15.75" customHeight="1">
      <c r="M381"/>
    </row>
    <row r="382" spans="13:13" ht="15.75" customHeight="1">
      <c r="M382"/>
    </row>
    <row r="383" spans="13:13" ht="15.75" customHeight="1">
      <c r="M383"/>
    </row>
    <row r="384" spans="13:13" ht="15.75" customHeight="1">
      <c r="M384"/>
    </row>
    <row r="385" spans="13:13" ht="15.75" customHeight="1">
      <c r="M385"/>
    </row>
    <row r="386" spans="13:13" ht="15.75" customHeight="1">
      <c r="M386"/>
    </row>
    <row r="387" spans="13:13" ht="15.75" customHeight="1">
      <c r="M387"/>
    </row>
    <row r="388" spans="13:13" ht="15.75" customHeight="1">
      <c r="M388"/>
    </row>
    <row r="389" spans="13:13" ht="15.75" customHeight="1">
      <c r="M389"/>
    </row>
    <row r="390" spans="13:13" ht="15.75" customHeight="1">
      <c r="M390"/>
    </row>
    <row r="391" spans="13:13" ht="15.75" customHeight="1">
      <c r="M391"/>
    </row>
    <row r="392" spans="13:13" ht="15.75" customHeight="1">
      <c r="M392"/>
    </row>
    <row r="393" spans="13:13" ht="15.75" customHeight="1">
      <c r="M393"/>
    </row>
    <row r="394" spans="13:13" ht="15.75" customHeight="1">
      <c r="M394"/>
    </row>
    <row r="395" spans="13:13" ht="15.75" customHeight="1">
      <c r="M395"/>
    </row>
    <row r="396" spans="13:13" ht="15.75" customHeight="1">
      <c r="M396"/>
    </row>
    <row r="397" spans="13:13" ht="15.75" customHeight="1">
      <c r="M397"/>
    </row>
    <row r="398" spans="13:13" ht="15.75" customHeight="1">
      <c r="M398"/>
    </row>
    <row r="399" spans="13:13" ht="15.75" customHeight="1">
      <c r="M399"/>
    </row>
    <row r="400" spans="13:13" ht="15.75" customHeight="1">
      <c r="M400"/>
    </row>
    <row r="401" spans="13:13" ht="15.75" customHeight="1">
      <c r="M401"/>
    </row>
    <row r="402" spans="13:13" ht="15.75" customHeight="1">
      <c r="M402"/>
    </row>
    <row r="403" spans="13:13" ht="15.75" customHeight="1">
      <c r="M403"/>
    </row>
    <row r="404" spans="13:13" ht="15.75" customHeight="1">
      <c r="M404"/>
    </row>
    <row r="405" spans="13:13" ht="15.75" customHeight="1">
      <c r="M405"/>
    </row>
    <row r="406" spans="13:13" ht="15.75" customHeight="1">
      <c r="M406"/>
    </row>
    <row r="407" spans="13:13" ht="15.75" customHeight="1">
      <c r="M407"/>
    </row>
    <row r="408" spans="13:13" ht="15.75" customHeight="1">
      <c r="M408"/>
    </row>
    <row r="409" spans="13:13" ht="15.75" customHeight="1">
      <c r="M409"/>
    </row>
    <row r="410" spans="13:13" ht="15.75" customHeight="1">
      <c r="M410"/>
    </row>
    <row r="411" spans="13:13" ht="15.75" customHeight="1">
      <c r="M411"/>
    </row>
    <row r="412" spans="13:13" ht="15.75" customHeight="1">
      <c r="M412"/>
    </row>
    <row r="413" spans="13:13" ht="15.75" customHeight="1">
      <c r="M413"/>
    </row>
    <row r="414" spans="13:13" ht="15.75" customHeight="1">
      <c r="M414"/>
    </row>
    <row r="415" spans="13:13" ht="15.75" customHeight="1">
      <c r="M415"/>
    </row>
    <row r="416" spans="13:13" ht="15.75" customHeight="1">
      <c r="M416"/>
    </row>
    <row r="417" spans="13:13" ht="15.75" customHeight="1">
      <c r="M417"/>
    </row>
    <row r="418" spans="13:13" ht="15.75" customHeight="1">
      <c r="M418"/>
    </row>
    <row r="419" spans="13:13" ht="15.75" customHeight="1">
      <c r="M419"/>
    </row>
    <row r="420" spans="13:13" ht="15.75" customHeight="1">
      <c r="M420"/>
    </row>
    <row r="421" spans="13:13" ht="15.75" customHeight="1">
      <c r="M421"/>
    </row>
    <row r="422" spans="13:13" ht="15.75" customHeight="1">
      <c r="M422"/>
    </row>
    <row r="423" spans="13:13" ht="15.75" customHeight="1">
      <c r="M423"/>
    </row>
    <row r="424" spans="13:13" ht="15.75" customHeight="1">
      <c r="M424"/>
    </row>
    <row r="425" spans="13:13" ht="15.75" customHeight="1">
      <c r="M425"/>
    </row>
    <row r="426" spans="13:13" ht="15.75" customHeight="1">
      <c r="M426"/>
    </row>
    <row r="427" spans="13:13" ht="15.75" customHeight="1">
      <c r="M427"/>
    </row>
    <row r="428" spans="13:13" ht="15.75" customHeight="1">
      <c r="M428"/>
    </row>
    <row r="429" spans="13:13" ht="15.75" customHeight="1">
      <c r="M429"/>
    </row>
    <row r="430" spans="13:13" ht="15.75" customHeight="1">
      <c r="M430"/>
    </row>
    <row r="431" spans="13:13" ht="15.75" customHeight="1">
      <c r="M431"/>
    </row>
    <row r="432" spans="13:13" ht="15.75" customHeight="1">
      <c r="M432"/>
    </row>
    <row r="433" spans="13:13" ht="15.75" customHeight="1">
      <c r="M433"/>
    </row>
    <row r="434" spans="13:13" ht="15.75" customHeight="1">
      <c r="M434"/>
    </row>
    <row r="435" spans="13:13" ht="15.75" customHeight="1">
      <c r="M435"/>
    </row>
    <row r="436" spans="13:13" ht="15.75" customHeight="1">
      <c r="M436"/>
    </row>
    <row r="437" spans="13:13" ht="15.75" customHeight="1">
      <c r="M437"/>
    </row>
    <row r="438" spans="13:13" ht="15.75" customHeight="1">
      <c r="M438"/>
    </row>
    <row r="439" spans="13:13" ht="15.75" customHeight="1">
      <c r="M439"/>
    </row>
    <row r="440" spans="13:13" ht="15.75" customHeight="1">
      <c r="M440"/>
    </row>
    <row r="441" spans="13:13" ht="15.75" customHeight="1">
      <c r="M441"/>
    </row>
    <row r="442" spans="13:13" ht="15.75" customHeight="1">
      <c r="M442"/>
    </row>
    <row r="443" spans="13:13" ht="15.75" customHeight="1">
      <c r="M443"/>
    </row>
    <row r="444" spans="13:13" ht="15.75" customHeight="1">
      <c r="M444"/>
    </row>
    <row r="445" spans="13:13" ht="15.75" customHeight="1">
      <c r="M445"/>
    </row>
    <row r="446" spans="13:13" ht="15.75" customHeight="1">
      <c r="M446"/>
    </row>
    <row r="447" spans="13:13" ht="15.75" customHeight="1">
      <c r="M447"/>
    </row>
    <row r="448" spans="13:13" ht="15.75" customHeight="1">
      <c r="M448"/>
    </row>
    <row r="449" spans="13:13" ht="15.75" customHeight="1">
      <c r="M449"/>
    </row>
    <row r="450" spans="13:13" ht="15.75" customHeight="1">
      <c r="M450"/>
    </row>
    <row r="451" spans="13:13" ht="15.75" customHeight="1">
      <c r="M451"/>
    </row>
    <row r="452" spans="13:13" ht="15.75" customHeight="1">
      <c r="M452"/>
    </row>
    <row r="453" spans="13:13" ht="15.75" customHeight="1">
      <c r="M453"/>
    </row>
    <row r="454" spans="13:13" ht="15.75" customHeight="1">
      <c r="M454"/>
    </row>
    <row r="455" spans="13:13" ht="15.75" customHeight="1">
      <c r="M455"/>
    </row>
    <row r="456" spans="13:13" ht="15.75" customHeight="1">
      <c r="M456"/>
    </row>
    <row r="457" spans="13:13" ht="15.75" customHeight="1">
      <c r="M457"/>
    </row>
    <row r="458" spans="13:13" ht="15.75" customHeight="1">
      <c r="M458"/>
    </row>
    <row r="459" spans="13:13" ht="15.75" customHeight="1">
      <c r="M459"/>
    </row>
    <row r="460" spans="13:13" ht="15.75" customHeight="1">
      <c r="M460"/>
    </row>
    <row r="461" spans="13:13" ht="15.75" customHeight="1">
      <c r="M461"/>
    </row>
    <row r="462" spans="13:13" ht="15.75" customHeight="1">
      <c r="M462"/>
    </row>
    <row r="463" spans="13:13" ht="15.75" customHeight="1">
      <c r="M463"/>
    </row>
    <row r="464" spans="13:13" ht="15.75" customHeight="1">
      <c r="M464"/>
    </row>
    <row r="465" spans="13:13" ht="15.75" customHeight="1">
      <c r="M465"/>
    </row>
    <row r="466" spans="13:13" ht="15.75" customHeight="1">
      <c r="M466"/>
    </row>
    <row r="467" spans="13:13" ht="15.75" customHeight="1">
      <c r="M467"/>
    </row>
    <row r="468" spans="13:13" ht="15.75" customHeight="1">
      <c r="M468"/>
    </row>
    <row r="469" spans="13:13" ht="15.75" customHeight="1">
      <c r="M469"/>
    </row>
    <row r="470" spans="13:13" ht="15.75" customHeight="1">
      <c r="M470"/>
    </row>
    <row r="471" spans="13:13" ht="15.75" customHeight="1">
      <c r="M471"/>
    </row>
    <row r="472" spans="13:13" ht="15.75" customHeight="1">
      <c r="M472"/>
    </row>
    <row r="473" spans="13:13" ht="15.75" customHeight="1">
      <c r="M473"/>
    </row>
    <row r="474" spans="13:13" ht="15.75" customHeight="1">
      <c r="M474"/>
    </row>
    <row r="475" spans="13:13" ht="15.75" customHeight="1">
      <c r="M475"/>
    </row>
    <row r="476" spans="13:13" ht="15.75" customHeight="1">
      <c r="M476"/>
    </row>
    <row r="477" spans="13:13" ht="15.75" customHeight="1">
      <c r="M477"/>
    </row>
    <row r="478" spans="13:13" ht="15.75" customHeight="1">
      <c r="M478"/>
    </row>
    <row r="479" spans="13:13" ht="15.75" customHeight="1">
      <c r="M479"/>
    </row>
    <row r="480" spans="13:13" ht="15.75" customHeight="1">
      <c r="M480"/>
    </row>
    <row r="481" spans="13:13" ht="15.75" customHeight="1">
      <c r="M481"/>
    </row>
    <row r="482" spans="13:13" ht="15.75" customHeight="1">
      <c r="M482"/>
    </row>
    <row r="483" spans="13:13" ht="15.75" customHeight="1">
      <c r="M483"/>
    </row>
    <row r="484" spans="13:13" ht="15.75" customHeight="1">
      <c r="M484"/>
    </row>
    <row r="485" spans="13:13" ht="15.75" customHeight="1">
      <c r="M485"/>
    </row>
    <row r="486" spans="13:13" ht="15.75" customHeight="1">
      <c r="M486"/>
    </row>
    <row r="487" spans="13:13" ht="15.75" customHeight="1">
      <c r="M487"/>
    </row>
    <row r="488" spans="13:13" ht="15.75" customHeight="1">
      <c r="M488"/>
    </row>
    <row r="489" spans="13:13" ht="15.75" customHeight="1">
      <c r="M489"/>
    </row>
    <row r="490" spans="13:13" ht="15.75" customHeight="1">
      <c r="M490"/>
    </row>
    <row r="491" spans="13:13" ht="15.75" customHeight="1">
      <c r="M491"/>
    </row>
    <row r="492" spans="13:13" ht="15.75" customHeight="1">
      <c r="M492"/>
    </row>
    <row r="493" spans="13:13" ht="15.75" customHeight="1">
      <c r="M493"/>
    </row>
    <row r="494" spans="13:13" ht="15.75" customHeight="1">
      <c r="M494"/>
    </row>
    <row r="495" spans="13:13" ht="15.75" customHeight="1">
      <c r="M495"/>
    </row>
    <row r="496" spans="13:13" ht="15.75" customHeight="1">
      <c r="M496"/>
    </row>
    <row r="497" spans="13:13" ht="15.75" customHeight="1">
      <c r="M497"/>
    </row>
    <row r="498" spans="13:13" ht="15.75" customHeight="1">
      <c r="M498"/>
    </row>
    <row r="499" spans="13:13" ht="15.75" customHeight="1">
      <c r="M499"/>
    </row>
    <row r="500" spans="13:13" ht="15.75" customHeight="1">
      <c r="M500"/>
    </row>
    <row r="501" spans="13:13" ht="15.75" customHeight="1">
      <c r="M501"/>
    </row>
    <row r="502" spans="13:13" ht="15.75" customHeight="1">
      <c r="M502"/>
    </row>
    <row r="503" spans="13:13" ht="15.75" customHeight="1">
      <c r="M503"/>
    </row>
    <row r="504" spans="13:13" ht="15.75" customHeight="1">
      <c r="M504"/>
    </row>
    <row r="505" spans="13:13" ht="15.75" customHeight="1">
      <c r="M505"/>
    </row>
    <row r="506" spans="13:13" ht="15.75" customHeight="1">
      <c r="M506"/>
    </row>
    <row r="507" spans="13:13" ht="15.75" customHeight="1">
      <c r="M507"/>
    </row>
    <row r="508" spans="13:13" ht="15.75" customHeight="1">
      <c r="M508"/>
    </row>
    <row r="509" spans="13:13" ht="15.75" customHeight="1">
      <c r="M509"/>
    </row>
    <row r="510" spans="13:13" ht="15.75" customHeight="1">
      <c r="M510"/>
    </row>
    <row r="511" spans="13:13" ht="15.75" customHeight="1">
      <c r="M511"/>
    </row>
    <row r="512" spans="13:13" ht="15.75" customHeight="1">
      <c r="M512"/>
    </row>
    <row r="513" spans="13:13" ht="15.75" customHeight="1">
      <c r="M513"/>
    </row>
    <row r="514" spans="13:13" ht="15.75" customHeight="1">
      <c r="M514"/>
    </row>
    <row r="515" spans="13:13" ht="15.75" customHeight="1">
      <c r="M515"/>
    </row>
    <row r="516" spans="13:13" ht="15.75" customHeight="1">
      <c r="M516"/>
    </row>
    <row r="517" spans="13:13" ht="15.75" customHeight="1">
      <c r="M517"/>
    </row>
    <row r="518" spans="13:13" ht="15.75" customHeight="1">
      <c r="M518"/>
    </row>
    <row r="519" spans="13:13" ht="15.75" customHeight="1">
      <c r="M519"/>
    </row>
    <row r="520" spans="13:13" ht="15.75" customHeight="1">
      <c r="M520"/>
    </row>
    <row r="521" spans="13:13" ht="15.75" customHeight="1">
      <c r="M521"/>
    </row>
    <row r="522" spans="13:13" ht="15.75" customHeight="1">
      <c r="M522"/>
    </row>
    <row r="523" spans="13:13" ht="15.75" customHeight="1">
      <c r="M523"/>
    </row>
    <row r="524" spans="13:13" ht="15.75" customHeight="1">
      <c r="M524"/>
    </row>
    <row r="525" spans="13:13" ht="15.75" customHeight="1">
      <c r="M525"/>
    </row>
    <row r="526" spans="13:13" ht="15.75" customHeight="1">
      <c r="M526"/>
    </row>
    <row r="527" spans="13:13" ht="15.75" customHeight="1">
      <c r="M527"/>
    </row>
    <row r="528" spans="13:13" ht="15.75" customHeight="1">
      <c r="M528"/>
    </row>
    <row r="529" spans="13:13" ht="15.75" customHeight="1">
      <c r="M529"/>
    </row>
    <row r="530" spans="13:13" ht="15.75" customHeight="1">
      <c r="M530"/>
    </row>
    <row r="531" spans="13:13" ht="15.75" customHeight="1">
      <c r="M531"/>
    </row>
    <row r="532" spans="13:13" ht="15.75" customHeight="1">
      <c r="M532"/>
    </row>
    <row r="533" spans="13:13" ht="15.75" customHeight="1">
      <c r="M533"/>
    </row>
    <row r="534" spans="13:13" ht="15.75" customHeight="1">
      <c r="M534"/>
    </row>
    <row r="535" spans="13:13" ht="15.75" customHeight="1">
      <c r="M535"/>
    </row>
    <row r="536" spans="13:13" ht="15.75" customHeight="1">
      <c r="M536"/>
    </row>
    <row r="537" spans="13:13" ht="15.75" customHeight="1">
      <c r="M537"/>
    </row>
    <row r="538" spans="13:13" ht="15.75" customHeight="1">
      <c r="M538"/>
    </row>
    <row r="539" spans="13:13" ht="15.75" customHeight="1">
      <c r="M539"/>
    </row>
    <row r="540" spans="13:13" ht="15.75" customHeight="1">
      <c r="M540"/>
    </row>
    <row r="541" spans="13:13" ht="15.75" customHeight="1">
      <c r="M541"/>
    </row>
    <row r="542" spans="13:13" ht="15.75" customHeight="1">
      <c r="M542"/>
    </row>
    <row r="543" spans="13:13" ht="15.75" customHeight="1">
      <c r="M543"/>
    </row>
    <row r="544" spans="13:13" ht="15.75" customHeight="1">
      <c r="M544"/>
    </row>
    <row r="545" spans="13:13" ht="15.75" customHeight="1">
      <c r="M545"/>
    </row>
    <row r="546" spans="13:13" ht="15.75" customHeight="1">
      <c r="M546"/>
    </row>
    <row r="547" spans="13:13" ht="15.75" customHeight="1">
      <c r="M547"/>
    </row>
    <row r="548" spans="13:13" ht="15.75" customHeight="1">
      <c r="M548"/>
    </row>
    <row r="549" spans="13:13" ht="15.75" customHeight="1">
      <c r="M549"/>
    </row>
    <row r="550" spans="13:13" ht="15.75" customHeight="1">
      <c r="M550"/>
    </row>
    <row r="551" spans="13:13" ht="15.75" customHeight="1">
      <c r="M551"/>
    </row>
    <row r="552" spans="13:13" ht="15.75" customHeight="1">
      <c r="M552"/>
    </row>
    <row r="553" spans="13:13" ht="15.75" customHeight="1">
      <c r="M553"/>
    </row>
    <row r="554" spans="13:13" ht="15.75" customHeight="1">
      <c r="M554"/>
    </row>
    <row r="555" spans="13:13" ht="15.75" customHeight="1">
      <c r="M555"/>
    </row>
    <row r="556" spans="13:13" ht="15.75" customHeight="1">
      <c r="M556"/>
    </row>
    <row r="557" spans="13:13" ht="15.75" customHeight="1">
      <c r="M557"/>
    </row>
    <row r="558" spans="13:13" ht="15.75" customHeight="1">
      <c r="M558"/>
    </row>
    <row r="559" spans="13:13" ht="15.75" customHeight="1">
      <c r="M559"/>
    </row>
    <row r="560" spans="13:13" ht="15.75" customHeight="1">
      <c r="M560"/>
    </row>
    <row r="561" spans="13:13" ht="15.75" customHeight="1">
      <c r="M561"/>
    </row>
    <row r="562" spans="13:13" ht="15.75" customHeight="1">
      <c r="M562"/>
    </row>
    <row r="563" spans="13:13" ht="15.75" customHeight="1">
      <c r="M563"/>
    </row>
    <row r="564" spans="13:13" ht="15.75" customHeight="1">
      <c r="M564"/>
    </row>
    <row r="565" spans="13:13" ht="15.75" customHeight="1">
      <c r="M565"/>
    </row>
    <row r="566" spans="13:13" ht="15.75" customHeight="1">
      <c r="M566"/>
    </row>
    <row r="567" spans="13:13" ht="15.75" customHeight="1">
      <c r="M567"/>
    </row>
    <row r="568" spans="13:13" ht="15.75" customHeight="1">
      <c r="M568"/>
    </row>
    <row r="569" spans="13:13" ht="15.75" customHeight="1">
      <c r="M569"/>
    </row>
    <row r="570" spans="13:13" ht="15.75" customHeight="1">
      <c r="M570"/>
    </row>
    <row r="571" spans="13:13" ht="15.75" customHeight="1">
      <c r="M571"/>
    </row>
    <row r="572" spans="13:13" ht="15.75" customHeight="1">
      <c r="M572"/>
    </row>
    <row r="573" spans="13:13" ht="15.75" customHeight="1">
      <c r="M573"/>
    </row>
    <row r="574" spans="13:13" ht="15.75" customHeight="1">
      <c r="M574"/>
    </row>
    <row r="575" spans="13:13" ht="15.75" customHeight="1">
      <c r="M575"/>
    </row>
    <row r="576" spans="13:13" ht="15.75" customHeight="1">
      <c r="M576"/>
    </row>
    <row r="577" spans="13:13" ht="15.75" customHeight="1">
      <c r="M577"/>
    </row>
    <row r="578" spans="13:13" ht="15.75" customHeight="1">
      <c r="M578"/>
    </row>
    <row r="579" spans="13:13" ht="15.75" customHeight="1">
      <c r="M579"/>
    </row>
    <row r="580" spans="13:13" ht="15.75" customHeight="1">
      <c r="M580"/>
    </row>
    <row r="581" spans="13:13" ht="15.75" customHeight="1">
      <c r="M581"/>
    </row>
    <row r="582" spans="13:13" ht="15.75" customHeight="1">
      <c r="M582"/>
    </row>
    <row r="583" spans="13:13" ht="15.75" customHeight="1">
      <c r="M583"/>
    </row>
    <row r="584" spans="13:13" ht="15.75" customHeight="1">
      <c r="M584"/>
    </row>
    <row r="585" spans="13:13" ht="15.75" customHeight="1">
      <c r="M585"/>
    </row>
    <row r="586" spans="13:13" ht="15.75" customHeight="1">
      <c r="M586"/>
    </row>
    <row r="587" spans="13:13" ht="15.75" customHeight="1">
      <c r="M587"/>
    </row>
    <row r="588" spans="13:13" ht="15.75" customHeight="1">
      <c r="M588"/>
    </row>
    <row r="589" spans="13:13" ht="15.75" customHeight="1">
      <c r="M589"/>
    </row>
    <row r="590" spans="13:13" ht="15.75" customHeight="1">
      <c r="M590"/>
    </row>
    <row r="591" spans="13:13" ht="15.75" customHeight="1">
      <c r="M591"/>
    </row>
    <row r="592" spans="13:13" ht="15.75" customHeight="1">
      <c r="M592"/>
    </row>
    <row r="593" spans="13:13" ht="15.75" customHeight="1">
      <c r="M593"/>
    </row>
    <row r="594" spans="13:13" ht="15.75" customHeight="1">
      <c r="M594"/>
    </row>
    <row r="595" spans="13:13" ht="15.75" customHeight="1">
      <c r="M595"/>
    </row>
    <row r="596" spans="13:13" ht="15.75" customHeight="1">
      <c r="M596"/>
    </row>
    <row r="597" spans="13:13" ht="15.75" customHeight="1">
      <c r="M597"/>
    </row>
    <row r="598" spans="13:13" ht="15.75" customHeight="1">
      <c r="M598"/>
    </row>
    <row r="599" spans="13:13" ht="15.75" customHeight="1">
      <c r="M599"/>
    </row>
    <row r="600" spans="13:13" ht="15.75" customHeight="1">
      <c r="M600"/>
    </row>
    <row r="601" spans="13:13" ht="15.75" customHeight="1">
      <c r="M601"/>
    </row>
    <row r="602" spans="13:13" ht="15.75" customHeight="1">
      <c r="M602"/>
    </row>
    <row r="603" spans="13:13" ht="15.75" customHeight="1">
      <c r="M603"/>
    </row>
    <row r="604" spans="13:13" ht="15.75" customHeight="1">
      <c r="M604"/>
    </row>
    <row r="605" spans="13:13" ht="15.75" customHeight="1">
      <c r="M605"/>
    </row>
    <row r="606" spans="13:13" ht="15.75" customHeight="1">
      <c r="M606"/>
    </row>
    <row r="607" spans="13:13" ht="15.75" customHeight="1">
      <c r="M607"/>
    </row>
    <row r="608" spans="13:13" ht="15.75" customHeight="1">
      <c r="M608"/>
    </row>
    <row r="609" spans="13:13" ht="15.75" customHeight="1">
      <c r="M609"/>
    </row>
    <row r="610" spans="13:13" ht="15.75" customHeight="1">
      <c r="M610"/>
    </row>
    <row r="611" spans="13:13" ht="15.75" customHeight="1">
      <c r="M611"/>
    </row>
    <row r="612" spans="13:13" ht="15.75" customHeight="1">
      <c r="M612"/>
    </row>
    <row r="613" spans="13:13" ht="15.75" customHeight="1">
      <c r="M613"/>
    </row>
    <row r="614" spans="13:13" ht="15.75" customHeight="1">
      <c r="M614"/>
    </row>
    <row r="615" spans="13:13" ht="15.75" customHeight="1">
      <c r="M615"/>
    </row>
    <row r="616" spans="13:13" ht="15.75" customHeight="1">
      <c r="M616"/>
    </row>
    <row r="617" spans="13:13" ht="15.75" customHeight="1">
      <c r="M617"/>
    </row>
    <row r="618" spans="13:13" ht="15.75" customHeight="1">
      <c r="M618"/>
    </row>
    <row r="619" spans="13:13" ht="15.75" customHeight="1">
      <c r="M619"/>
    </row>
    <row r="620" spans="13:13" ht="15.75" customHeight="1">
      <c r="M620"/>
    </row>
    <row r="621" spans="13:13" ht="15.75" customHeight="1">
      <c r="M621"/>
    </row>
    <row r="622" spans="13:13" ht="15.75" customHeight="1">
      <c r="M622"/>
    </row>
    <row r="623" spans="13:13" ht="15.75" customHeight="1">
      <c r="M623"/>
    </row>
    <row r="624" spans="13:13" ht="15.75" customHeight="1">
      <c r="M624"/>
    </row>
    <row r="625" spans="13:13" ht="15.75" customHeight="1">
      <c r="M625"/>
    </row>
    <row r="626" spans="13:13" ht="15.75" customHeight="1">
      <c r="M626"/>
    </row>
    <row r="627" spans="13:13" ht="15.75" customHeight="1">
      <c r="M627"/>
    </row>
    <row r="628" spans="13:13" ht="15.75" customHeight="1">
      <c r="M628"/>
    </row>
    <row r="629" spans="13:13" ht="15.75" customHeight="1">
      <c r="M629"/>
    </row>
    <row r="630" spans="13:13" ht="15.75" customHeight="1">
      <c r="M630"/>
    </row>
    <row r="631" spans="13:13" ht="15.75" customHeight="1">
      <c r="M631"/>
    </row>
    <row r="632" spans="13:13" ht="15.75" customHeight="1">
      <c r="M632"/>
    </row>
    <row r="633" spans="13:13" ht="15.75" customHeight="1">
      <c r="M633"/>
    </row>
    <row r="634" spans="13:13" ht="15.75" customHeight="1">
      <c r="M634"/>
    </row>
    <row r="635" spans="13:13" ht="15.75" customHeight="1">
      <c r="M635"/>
    </row>
    <row r="636" spans="13:13" ht="15.75" customHeight="1">
      <c r="M636"/>
    </row>
    <row r="637" spans="13:13" ht="15.75" customHeight="1">
      <c r="M637"/>
    </row>
    <row r="638" spans="13:13" ht="15.75" customHeight="1">
      <c r="M638"/>
    </row>
    <row r="639" spans="13:13" ht="15.75" customHeight="1">
      <c r="M639"/>
    </row>
    <row r="640" spans="13:13" ht="15.75" customHeight="1">
      <c r="M640"/>
    </row>
    <row r="641" spans="13:13" ht="15.75" customHeight="1">
      <c r="M641"/>
    </row>
    <row r="642" spans="13:13" ht="15.75" customHeight="1">
      <c r="M642"/>
    </row>
    <row r="643" spans="13:13" ht="15.75" customHeight="1">
      <c r="M643"/>
    </row>
    <row r="644" spans="13:13" ht="15.75" customHeight="1">
      <c r="M644"/>
    </row>
    <row r="645" spans="13:13" ht="15.75" customHeight="1">
      <c r="M645"/>
    </row>
    <row r="646" spans="13:13" ht="15.75" customHeight="1">
      <c r="M646"/>
    </row>
    <row r="647" spans="13:13" ht="15.75" customHeight="1">
      <c r="M647"/>
    </row>
    <row r="648" spans="13:13" ht="15.75" customHeight="1">
      <c r="M648"/>
    </row>
    <row r="649" spans="13:13" ht="15.75" customHeight="1">
      <c r="M649"/>
    </row>
    <row r="650" spans="13:13" ht="15.75" customHeight="1">
      <c r="M650"/>
    </row>
    <row r="651" spans="13:13" ht="15.75" customHeight="1">
      <c r="M651"/>
    </row>
    <row r="652" spans="13:13" ht="15.75" customHeight="1">
      <c r="M652"/>
    </row>
    <row r="653" spans="13:13" ht="15.75" customHeight="1">
      <c r="M653"/>
    </row>
    <row r="654" spans="13:13" ht="15.75" customHeight="1">
      <c r="M654"/>
    </row>
    <row r="655" spans="13:13" ht="15.75" customHeight="1">
      <c r="M655"/>
    </row>
    <row r="656" spans="13:13" ht="15.75" customHeight="1">
      <c r="M656"/>
    </row>
    <row r="657" spans="13:13" ht="15.75" customHeight="1">
      <c r="M657"/>
    </row>
    <row r="658" spans="13:13" ht="15.75" customHeight="1">
      <c r="M658"/>
    </row>
    <row r="659" spans="13:13" ht="15.75" customHeight="1">
      <c r="M659"/>
    </row>
    <row r="660" spans="13:13" ht="15.75" customHeight="1">
      <c r="M660"/>
    </row>
    <row r="661" spans="13:13" ht="15.75" customHeight="1">
      <c r="M661"/>
    </row>
    <row r="662" spans="13:13" ht="15.75" customHeight="1">
      <c r="M662"/>
    </row>
    <row r="663" spans="13:13" ht="15.75" customHeight="1">
      <c r="M663"/>
    </row>
    <row r="664" spans="13:13" ht="15.75" customHeight="1">
      <c r="M664"/>
    </row>
    <row r="665" spans="13:13" ht="15.75" customHeight="1">
      <c r="M665"/>
    </row>
    <row r="666" spans="13:13" ht="15.75" customHeight="1">
      <c r="M666"/>
    </row>
    <row r="667" spans="13:13" ht="15.75" customHeight="1">
      <c r="M667"/>
    </row>
    <row r="668" spans="13:13" ht="15.75" customHeight="1">
      <c r="M668"/>
    </row>
    <row r="669" spans="13:13" ht="15.75" customHeight="1">
      <c r="M669"/>
    </row>
    <row r="670" spans="13:13" ht="15.75" customHeight="1">
      <c r="M670"/>
    </row>
    <row r="671" spans="13:13" ht="15.75" customHeight="1">
      <c r="M671"/>
    </row>
    <row r="672" spans="13:13" ht="15.75" customHeight="1">
      <c r="M672"/>
    </row>
    <row r="673" spans="13:13" ht="15.75" customHeight="1">
      <c r="M673"/>
    </row>
    <row r="674" spans="13:13" ht="15.75" customHeight="1">
      <c r="M674"/>
    </row>
    <row r="675" spans="13:13" ht="15.75" customHeight="1">
      <c r="M675"/>
    </row>
    <row r="676" spans="13:13" ht="15.75" customHeight="1">
      <c r="M676"/>
    </row>
    <row r="677" spans="13:13" ht="15.75" customHeight="1">
      <c r="M677"/>
    </row>
    <row r="678" spans="13:13" ht="15.75" customHeight="1">
      <c r="M678"/>
    </row>
    <row r="679" spans="13:13" ht="15.75" customHeight="1">
      <c r="M679"/>
    </row>
    <row r="680" spans="13:13" ht="15.75" customHeight="1">
      <c r="M680"/>
    </row>
    <row r="681" spans="13:13" ht="15.75" customHeight="1">
      <c r="M681"/>
    </row>
    <row r="682" spans="13:13" ht="15.75" customHeight="1">
      <c r="M682"/>
    </row>
    <row r="683" spans="13:13" ht="15.75" customHeight="1">
      <c r="M683"/>
    </row>
    <row r="684" spans="13:13" ht="15.75" customHeight="1">
      <c r="M684"/>
    </row>
    <row r="685" spans="13:13" ht="15.75" customHeight="1">
      <c r="M685"/>
    </row>
    <row r="686" spans="13:13" ht="15.75" customHeight="1">
      <c r="M686"/>
    </row>
    <row r="687" spans="13:13" ht="15.75" customHeight="1">
      <c r="M687"/>
    </row>
    <row r="688" spans="13:13" ht="15.75" customHeight="1">
      <c r="M688"/>
    </row>
    <row r="689" spans="13:13" ht="15.75" customHeight="1">
      <c r="M689"/>
    </row>
    <row r="690" spans="13:13" ht="15.75" customHeight="1">
      <c r="M690"/>
    </row>
    <row r="691" spans="13:13" ht="15.75" customHeight="1">
      <c r="M691"/>
    </row>
    <row r="692" spans="13:13" ht="15.75" customHeight="1">
      <c r="M692"/>
    </row>
    <row r="693" spans="13:13" ht="15.75" customHeight="1">
      <c r="M693"/>
    </row>
    <row r="694" spans="13:13" ht="15.75" customHeight="1">
      <c r="M694"/>
    </row>
    <row r="695" spans="13:13" ht="15.75" customHeight="1">
      <c r="M695"/>
    </row>
    <row r="696" spans="13:13" ht="15.75" customHeight="1">
      <c r="M696"/>
    </row>
    <row r="697" spans="13:13" ht="15.75" customHeight="1">
      <c r="M697"/>
    </row>
    <row r="698" spans="13:13" ht="15.75" customHeight="1">
      <c r="M698"/>
    </row>
    <row r="699" spans="13:13" ht="15.75" customHeight="1">
      <c r="M699"/>
    </row>
    <row r="700" spans="13:13" ht="15.75" customHeight="1">
      <c r="M700"/>
    </row>
    <row r="701" spans="13:13" ht="15.75" customHeight="1">
      <c r="M701"/>
    </row>
    <row r="702" spans="13:13" ht="15.75" customHeight="1">
      <c r="M702"/>
    </row>
    <row r="703" spans="13:13" ht="15.75" customHeight="1">
      <c r="M703"/>
    </row>
    <row r="704" spans="13:13" ht="15.75" customHeight="1">
      <c r="M704"/>
    </row>
    <row r="705" spans="13:13" ht="15.75" customHeight="1">
      <c r="M705"/>
    </row>
    <row r="706" spans="13:13" ht="15.75" customHeight="1">
      <c r="M706"/>
    </row>
    <row r="707" spans="13:13" ht="15.75" customHeight="1">
      <c r="M707"/>
    </row>
    <row r="708" spans="13:13" ht="15.75" customHeight="1">
      <c r="M708"/>
    </row>
    <row r="709" spans="13:13" ht="15.75" customHeight="1">
      <c r="M709"/>
    </row>
    <row r="710" spans="13:13" ht="15.75" customHeight="1">
      <c r="M710"/>
    </row>
    <row r="711" spans="13:13" ht="15.75" customHeight="1">
      <c r="M711"/>
    </row>
    <row r="712" spans="13:13" ht="15.75" customHeight="1">
      <c r="M712"/>
    </row>
    <row r="713" spans="13:13" ht="15.75" customHeight="1">
      <c r="M713"/>
    </row>
    <row r="714" spans="13:13" ht="15.75" customHeight="1">
      <c r="M714"/>
    </row>
    <row r="715" spans="13:13" ht="15.75" customHeight="1">
      <c r="M715"/>
    </row>
    <row r="716" spans="13:13" ht="15.75" customHeight="1">
      <c r="M716"/>
    </row>
    <row r="717" spans="13:13" ht="15.75" customHeight="1">
      <c r="M717"/>
    </row>
    <row r="718" spans="13:13" ht="15.75" customHeight="1">
      <c r="M718"/>
    </row>
    <row r="719" spans="13:13" ht="15.75" customHeight="1">
      <c r="M719"/>
    </row>
    <row r="720" spans="13:13" ht="15.75" customHeight="1">
      <c r="M720"/>
    </row>
    <row r="721" spans="13:13" ht="15.75" customHeight="1">
      <c r="M721"/>
    </row>
    <row r="722" spans="13:13" ht="15.75" customHeight="1">
      <c r="M722"/>
    </row>
    <row r="723" spans="13:13" ht="15.75" customHeight="1">
      <c r="M723"/>
    </row>
    <row r="724" spans="13:13" ht="15.75" customHeight="1">
      <c r="M724"/>
    </row>
    <row r="725" spans="13:13" ht="15.75" customHeight="1">
      <c r="M725"/>
    </row>
    <row r="726" spans="13:13" ht="15.75" customHeight="1">
      <c r="M726"/>
    </row>
    <row r="727" spans="13:13" ht="15.75" customHeight="1">
      <c r="M727"/>
    </row>
    <row r="728" spans="13:13" ht="15.75" customHeight="1">
      <c r="M728"/>
    </row>
    <row r="729" spans="13:13" ht="15.75" customHeight="1">
      <c r="M729"/>
    </row>
    <row r="730" spans="13:13" ht="15.75" customHeight="1">
      <c r="M730"/>
    </row>
    <row r="731" spans="13:13" ht="15.75" customHeight="1">
      <c r="M731"/>
    </row>
    <row r="732" spans="13:13" ht="15.75" customHeight="1">
      <c r="M732"/>
    </row>
    <row r="733" spans="13:13" ht="15.75" customHeight="1">
      <c r="M733"/>
    </row>
    <row r="734" spans="13:13" ht="15.75" customHeight="1">
      <c r="M734"/>
    </row>
    <row r="735" spans="13:13" ht="15.75" customHeight="1">
      <c r="M735"/>
    </row>
    <row r="736" spans="13:13" ht="15.75" customHeight="1">
      <c r="M736"/>
    </row>
    <row r="737" spans="13:13" ht="15.75" customHeight="1">
      <c r="M737"/>
    </row>
    <row r="738" spans="13:13" ht="15.75" customHeight="1">
      <c r="M738"/>
    </row>
    <row r="739" spans="13:13" ht="15.75" customHeight="1">
      <c r="M739"/>
    </row>
    <row r="740" spans="13:13" ht="15.75" customHeight="1">
      <c r="M740"/>
    </row>
    <row r="741" spans="13:13" ht="15.75" customHeight="1">
      <c r="M741"/>
    </row>
    <row r="742" spans="13:13" ht="15.75" customHeight="1">
      <c r="M742"/>
    </row>
    <row r="743" spans="13:13" ht="15.75" customHeight="1">
      <c r="M743"/>
    </row>
    <row r="744" spans="13:13" ht="15.75" customHeight="1">
      <c r="M744"/>
    </row>
    <row r="745" spans="13:13" ht="15.75" customHeight="1">
      <c r="M745"/>
    </row>
    <row r="746" spans="13:13" ht="15.75" customHeight="1">
      <c r="M746"/>
    </row>
    <row r="747" spans="13:13" ht="15.75" customHeight="1">
      <c r="M747"/>
    </row>
    <row r="748" spans="13:13" ht="15.75" customHeight="1">
      <c r="M748"/>
    </row>
    <row r="749" spans="13:13" ht="15.75" customHeight="1">
      <c r="M749"/>
    </row>
    <row r="750" spans="13:13" ht="15.75" customHeight="1">
      <c r="M750"/>
    </row>
    <row r="751" spans="13:13" ht="15.75" customHeight="1">
      <c r="M751"/>
    </row>
    <row r="752" spans="13:13" ht="15.75" customHeight="1">
      <c r="M752"/>
    </row>
    <row r="753" spans="13:13" ht="15.75" customHeight="1">
      <c r="M753"/>
    </row>
    <row r="754" spans="13:13" ht="15.75" customHeight="1">
      <c r="M754"/>
    </row>
    <row r="755" spans="13:13" ht="15.75" customHeight="1">
      <c r="M755"/>
    </row>
    <row r="756" spans="13:13" ht="15.75" customHeight="1">
      <c r="M756"/>
    </row>
    <row r="757" spans="13:13" ht="15.75" customHeight="1">
      <c r="M757"/>
    </row>
    <row r="758" spans="13:13" ht="15.75" customHeight="1">
      <c r="M758"/>
    </row>
    <row r="759" spans="13:13" ht="15.75" customHeight="1">
      <c r="M759"/>
    </row>
    <row r="760" spans="13:13" ht="15.75" customHeight="1">
      <c r="M760"/>
    </row>
    <row r="761" spans="13:13" ht="15.75" customHeight="1">
      <c r="M761"/>
    </row>
    <row r="762" spans="13:13" ht="15.75" customHeight="1">
      <c r="M762"/>
    </row>
    <row r="763" spans="13:13" ht="15.75" customHeight="1">
      <c r="M763"/>
    </row>
    <row r="764" spans="13:13" ht="15.75" customHeight="1">
      <c r="M764"/>
    </row>
    <row r="765" spans="13:13" ht="15.75" customHeight="1">
      <c r="M765"/>
    </row>
    <row r="766" spans="13:13" ht="15.75" customHeight="1">
      <c r="M766"/>
    </row>
    <row r="767" spans="13:13" ht="15.75" customHeight="1">
      <c r="M767"/>
    </row>
    <row r="768" spans="13:13" ht="15.75" customHeight="1">
      <c r="M768"/>
    </row>
    <row r="769" spans="13:13" ht="15.75" customHeight="1">
      <c r="M769"/>
    </row>
    <row r="770" spans="13:13" ht="15.75" customHeight="1">
      <c r="M770"/>
    </row>
    <row r="771" spans="13:13" ht="15.75" customHeight="1">
      <c r="M771"/>
    </row>
    <row r="772" spans="13:13" ht="15.75" customHeight="1">
      <c r="M772"/>
    </row>
    <row r="773" spans="13:13" ht="15.75" customHeight="1">
      <c r="M773"/>
    </row>
    <row r="774" spans="13:13" ht="15.75" customHeight="1">
      <c r="M774"/>
    </row>
    <row r="775" spans="13:13" ht="15.75" customHeight="1">
      <c r="M775"/>
    </row>
    <row r="776" spans="13:13" ht="15.75" customHeight="1">
      <c r="M776"/>
    </row>
    <row r="777" spans="13:13" ht="15.75" customHeight="1">
      <c r="M777"/>
    </row>
    <row r="778" spans="13:13" ht="15.75" customHeight="1">
      <c r="M778"/>
    </row>
    <row r="779" spans="13:13" ht="15.75" customHeight="1">
      <c r="M779"/>
    </row>
    <row r="780" spans="13:13" ht="15.75" customHeight="1">
      <c r="M780"/>
    </row>
    <row r="781" spans="13:13" ht="15.75" customHeight="1">
      <c r="M781"/>
    </row>
    <row r="782" spans="13:13" ht="15.75" customHeight="1">
      <c r="M782"/>
    </row>
    <row r="783" spans="13:13" ht="15.75" customHeight="1">
      <c r="M783"/>
    </row>
    <row r="784" spans="13:13" ht="15.75" customHeight="1">
      <c r="M784"/>
    </row>
    <row r="785" spans="13:13" ht="15.75" customHeight="1">
      <c r="M785"/>
    </row>
    <row r="786" spans="13:13" ht="15.75" customHeight="1">
      <c r="M786"/>
    </row>
    <row r="787" spans="13:13" ht="15.75" customHeight="1">
      <c r="M787"/>
    </row>
    <row r="788" spans="13:13" ht="15.75" customHeight="1">
      <c r="M788"/>
    </row>
    <row r="789" spans="13:13" ht="15.75" customHeight="1">
      <c r="M789"/>
    </row>
    <row r="790" spans="13:13" ht="15.75" customHeight="1">
      <c r="M790"/>
    </row>
    <row r="791" spans="13:13" ht="15.75" customHeight="1">
      <c r="M791"/>
    </row>
    <row r="792" spans="13:13" ht="15.75" customHeight="1">
      <c r="M792"/>
    </row>
    <row r="793" spans="13:13" ht="15.75" customHeight="1">
      <c r="M793"/>
    </row>
    <row r="794" spans="13:13" ht="15.75" customHeight="1">
      <c r="M794"/>
    </row>
    <row r="795" spans="13:13" ht="15.75" customHeight="1">
      <c r="M795"/>
    </row>
    <row r="796" spans="13:13" ht="15.75" customHeight="1">
      <c r="M796"/>
    </row>
    <row r="797" spans="13:13" ht="15.75" customHeight="1">
      <c r="M797"/>
    </row>
    <row r="798" spans="13:13" ht="15.75" customHeight="1">
      <c r="M798"/>
    </row>
    <row r="799" spans="13:13" ht="15.75" customHeight="1">
      <c r="M799"/>
    </row>
    <row r="800" spans="13:13" ht="15.75" customHeight="1">
      <c r="M800"/>
    </row>
    <row r="801" spans="13:13" ht="15.75" customHeight="1">
      <c r="M801"/>
    </row>
    <row r="802" spans="13:13" ht="15.75" customHeight="1">
      <c r="M802"/>
    </row>
    <row r="803" spans="13:13" ht="15.75" customHeight="1">
      <c r="M803"/>
    </row>
    <row r="804" spans="13:13" ht="15.75" customHeight="1">
      <c r="M804"/>
    </row>
    <row r="805" spans="13:13" ht="15.75" customHeight="1">
      <c r="M805"/>
    </row>
    <row r="806" spans="13:13" ht="15.75" customHeight="1">
      <c r="M806"/>
    </row>
    <row r="807" spans="13:13" ht="15.75" customHeight="1">
      <c r="M807"/>
    </row>
    <row r="808" spans="13:13" ht="15.75" customHeight="1">
      <c r="M808"/>
    </row>
    <row r="809" spans="13:13" ht="15.75" customHeight="1">
      <c r="M809"/>
    </row>
    <row r="810" spans="13:13" ht="15.75" customHeight="1">
      <c r="M810"/>
    </row>
    <row r="811" spans="13:13" ht="15.75" customHeight="1">
      <c r="M811"/>
    </row>
    <row r="812" spans="13:13" ht="15.75" customHeight="1">
      <c r="M812"/>
    </row>
    <row r="813" spans="13:13" ht="15.75" customHeight="1">
      <c r="M813"/>
    </row>
    <row r="814" spans="13:13" ht="15.75" customHeight="1">
      <c r="M814"/>
    </row>
    <row r="815" spans="13:13" ht="15.75" customHeight="1">
      <c r="M815"/>
    </row>
    <row r="816" spans="13:13" ht="15.75" customHeight="1">
      <c r="M816"/>
    </row>
    <row r="817" spans="13:13" ht="15.75" customHeight="1">
      <c r="M817"/>
    </row>
    <row r="818" spans="13:13" ht="15.75" customHeight="1">
      <c r="M818"/>
    </row>
    <row r="819" spans="13:13" ht="15.75" customHeight="1">
      <c r="M819"/>
    </row>
    <row r="820" spans="13:13" ht="15.75" customHeight="1">
      <c r="M820"/>
    </row>
    <row r="821" spans="13:13" ht="15.75" customHeight="1">
      <c r="M821"/>
    </row>
    <row r="822" spans="13:13" ht="15.75" customHeight="1">
      <c r="M822"/>
    </row>
    <row r="823" spans="13:13" ht="15.75" customHeight="1">
      <c r="M823"/>
    </row>
    <row r="824" spans="13:13" ht="15.75" customHeight="1">
      <c r="M824"/>
    </row>
    <row r="825" spans="13:13" ht="15.75" customHeight="1">
      <c r="M825"/>
    </row>
    <row r="826" spans="13:13" ht="15.75" customHeight="1">
      <c r="M826"/>
    </row>
    <row r="827" spans="13:13" ht="15.75" customHeight="1">
      <c r="M827"/>
    </row>
    <row r="828" spans="13:13" ht="15.75" customHeight="1">
      <c r="M828"/>
    </row>
    <row r="829" spans="13:13" ht="15.75" customHeight="1">
      <c r="M829"/>
    </row>
    <row r="830" spans="13:13" ht="15.75" customHeight="1">
      <c r="M830"/>
    </row>
    <row r="831" spans="13:13" ht="15.75" customHeight="1">
      <c r="M831"/>
    </row>
    <row r="832" spans="13:13" ht="15.75" customHeight="1">
      <c r="M832"/>
    </row>
    <row r="833" spans="13:13" ht="15.75" customHeight="1">
      <c r="M833"/>
    </row>
    <row r="834" spans="13:13" ht="15.75" customHeight="1">
      <c r="M834"/>
    </row>
    <row r="835" spans="13:13" ht="15.75" customHeight="1">
      <c r="M835"/>
    </row>
    <row r="836" spans="13:13" ht="15.75" customHeight="1">
      <c r="M836"/>
    </row>
    <row r="837" spans="13:13" ht="15.75" customHeight="1">
      <c r="M837"/>
    </row>
    <row r="838" spans="13:13" ht="15.75" customHeight="1">
      <c r="M838"/>
    </row>
    <row r="839" spans="13:13" ht="15.75" customHeight="1">
      <c r="M839"/>
    </row>
    <row r="840" spans="13:13" ht="15.75" customHeight="1">
      <c r="M840"/>
    </row>
    <row r="841" spans="13:13" ht="15.75" customHeight="1">
      <c r="M841"/>
    </row>
    <row r="842" spans="13:13" ht="15.75" customHeight="1">
      <c r="M842"/>
    </row>
    <row r="843" spans="13:13" ht="15.75" customHeight="1">
      <c r="M843"/>
    </row>
    <row r="844" spans="13:13" ht="15.75" customHeight="1">
      <c r="M844"/>
    </row>
    <row r="845" spans="13:13" ht="15.75" customHeight="1">
      <c r="M845"/>
    </row>
    <row r="846" spans="13:13" ht="15.75" customHeight="1">
      <c r="M846"/>
    </row>
    <row r="847" spans="13:13" ht="15.75" customHeight="1">
      <c r="M847"/>
    </row>
    <row r="848" spans="13:13" ht="15.75" customHeight="1">
      <c r="M848"/>
    </row>
    <row r="849" spans="13:13" ht="15.75" customHeight="1">
      <c r="M849"/>
    </row>
    <row r="850" spans="13:13" ht="15.75" customHeight="1">
      <c r="M850"/>
    </row>
    <row r="851" spans="13:13" ht="15.75" customHeight="1">
      <c r="M851"/>
    </row>
    <row r="852" spans="13:13" ht="15.75" customHeight="1">
      <c r="M852"/>
    </row>
    <row r="853" spans="13:13" ht="15.75" customHeight="1">
      <c r="M853"/>
    </row>
    <row r="854" spans="13:13" ht="15.75" customHeight="1">
      <c r="M854"/>
    </row>
    <row r="855" spans="13:13" ht="15.75" customHeight="1">
      <c r="M855"/>
    </row>
    <row r="856" spans="13:13" ht="15.75" customHeight="1">
      <c r="M856"/>
    </row>
    <row r="857" spans="13:13" ht="15.75" customHeight="1">
      <c r="M857"/>
    </row>
    <row r="858" spans="13:13" ht="15.75" customHeight="1">
      <c r="M858"/>
    </row>
    <row r="859" spans="13:13" ht="15.75" customHeight="1">
      <c r="M859"/>
    </row>
    <row r="860" spans="13:13" ht="15.75" customHeight="1">
      <c r="M860"/>
    </row>
    <row r="861" spans="13:13" ht="15.75" customHeight="1">
      <c r="M861"/>
    </row>
    <row r="862" spans="13:13" ht="15.75" customHeight="1">
      <c r="M862"/>
    </row>
    <row r="863" spans="13:13" ht="15.75" customHeight="1">
      <c r="M863"/>
    </row>
    <row r="864" spans="13:13" ht="15.75" customHeight="1">
      <c r="M864"/>
    </row>
    <row r="865" spans="13:13" ht="15.75" customHeight="1">
      <c r="M865"/>
    </row>
    <row r="866" spans="13:13" ht="15.75" customHeight="1">
      <c r="M866"/>
    </row>
    <row r="867" spans="13:13" ht="15.75" customHeight="1">
      <c r="M867"/>
    </row>
    <row r="868" spans="13:13" ht="15.75" customHeight="1">
      <c r="M868"/>
    </row>
    <row r="869" spans="13:13" ht="15.75" customHeight="1">
      <c r="M869"/>
    </row>
    <row r="870" spans="13:13" ht="15.75" customHeight="1">
      <c r="M870"/>
    </row>
    <row r="871" spans="13:13" ht="15.75" customHeight="1">
      <c r="M871"/>
    </row>
    <row r="872" spans="13:13" ht="15.75" customHeight="1">
      <c r="M872"/>
    </row>
    <row r="873" spans="13:13" ht="15.75" customHeight="1">
      <c r="M873"/>
    </row>
    <row r="874" spans="13:13" ht="15.75" customHeight="1">
      <c r="M874"/>
    </row>
    <row r="875" spans="13:13" ht="15.75" customHeight="1">
      <c r="M875"/>
    </row>
    <row r="876" spans="13:13" ht="15.75" customHeight="1">
      <c r="M876"/>
    </row>
    <row r="877" spans="13:13" ht="15.75" customHeight="1">
      <c r="M877"/>
    </row>
    <row r="878" spans="13:13" ht="15.75" customHeight="1">
      <c r="M878"/>
    </row>
    <row r="879" spans="13:13" ht="15.75" customHeight="1">
      <c r="M879"/>
    </row>
    <row r="880" spans="13:13" ht="15.75" customHeight="1">
      <c r="M880"/>
    </row>
    <row r="881" spans="13:13" ht="15.75" customHeight="1">
      <c r="M881"/>
    </row>
    <row r="882" spans="13:13" ht="15.75" customHeight="1">
      <c r="M882"/>
    </row>
    <row r="883" spans="13:13" ht="15.75" customHeight="1">
      <c r="M883"/>
    </row>
    <row r="884" spans="13:13" ht="15.75" customHeight="1">
      <c r="M884"/>
    </row>
    <row r="885" spans="13:13" ht="15.75" customHeight="1">
      <c r="M885"/>
    </row>
    <row r="886" spans="13:13" ht="15.75" customHeight="1">
      <c r="M886"/>
    </row>
    <row r="887" spans="13:13" ht="15.75" customHeight="1">
      <c r="M887"/>
    </row>
    <row r="888" spans="13:13" ht="15.75" customHeight="1">
      <c r="M888"/>
    </row>
    <row r="889" spans="13:13" ht="15.75" customHeight="1">
      <c r="M889"/>
    </row>
    <row r="890" spans="13:13" ht="15.75" customHeight="1">
      <c r="M890"/>
    </row>
    <row r="891" spans="13:13" ht="15.75" customHeight="1">
      <c r="M891"/>
    </row>
    <row r="892" spans="13:13" ht="15.75" customHeight="1">
      <c r="M892"/>
    </row>
    <row r="893" spans="13:13" ht="15.75" customHeight="1">
      <c r="M893"/>
    </row>
    <row r="894" spans="13:13" ht="15.75" customHeight="1">
      <c r="M894"/>
    </row>
    <row r="895" spans="13:13" ht="15.75" customHeight="1">
      <c r="M895"/>
    </row>
    <row r="896" spans="13:13" ht="15.75" customHeight="1">
      <c r="M896"/>
    </row>
    <row r="897" spans="13:13" ht="15.75" customHeight="1">
      <c r="M897"/>
    </row>
    <row r="898" spans="13:13" ht="15.75" customHeight="1">
      <c r="M898"/>
    </row>
    <row r="899" spans="13:13" ht="15.75" customHeight="1">
      <c r="M899"/>
    </row>
    <row r="900" spans="13:13" ht="15.75" customHeight="1">
      <c r="M900"/>
    </row>
    <row r="901" spans="13:13" ht="15.75" customHeight="1">
      <c r="M901"/>
    </row>
    <row r="902" spans="13:13" ht="15.75" customHeight="1">
      <c r="M902"/>
    </row>
    <row r="903" spans="13:13" ht="15.75" customHeight="1">
      <c r="M903"/>
    </row>
    <row r="904" spans="13:13" ht="15.75" customHeight="1">
      <c r="M904"/>
    </row>
    <row r="905" spans="13:13" ht="15.75" customHeight="1">
      <c r="M905"/>
    </row>
    <row r="906" spans="13:13" ht="15.75" customHeight="1">
      <c r="M906"/>
    </row>
    <row r="907" spans="13:13" ht="15.75" customHeight="1">
      <c r="M907"/>
    </row>
    <row r="908" spans="13:13" ht="15.75" customHeight="1">
      <c r="M908"/>
    </row>
    <row r="909" spans="13:13" ht="15.75" customHeight="1">
      <c r="M909"/>
    </row>
    <row r="910" spans="13:13" ht="15.75" customHeight="1">
      <c r="M910"/>
    </row>
    <row r="911" spans="13:13" ht="15.75" customHeight="1">
      <c r="M911"/>
    </row>
    <row r="912" spans="13:13" ht="15.75" customHeight="1">
      <c r="M912"/>
    </row>
    <row r="913" spans="13:13" ht="15.75" customHeight="1">
      <c r="M913"/>
    </row>
    <row r="914" spans="13:13" ht="15.75" customHeight="1">
      <c r="M914"/>
    </row>
    <row r="915" spans="13:13" ht="15.75" customHeight="1">
      <c r="M915"/>
    </row>
    <row r="916" spans="13:13" ht="15.75" customHeight="1">
      <c r="M916"/>
    </row>
    <row r="917" spans="13:13" ht="15.75" customHeight="1">
      <c r="M917"/>
    </row>
    <row r="918" spans="13:13" ht="15.75" customHeight="1">
      <c r="M918"/>
    </row>
    <row r="919" spans="13:13" ht="15.75" customHeight="1">
      <c r="M919"/>
    </row>
    <row r="920" spans="13:13" ht="15.75" customHeight="1">
      <c r="M920"/>
    </row>
    <row r="921" spans="13:13" ht="15.75" customHeight="1">
      <c r="M921"/>
    </row>
    <row r="922" spans="13:13" ht="15.75" customHeight="1">
      <c r="M922"/>
    </row>
    <row r="923" spans="13:13" ht="15.75" customHeight="1">
      <c r="M923"/>
    </row>
    <row r="924" spans="13:13" ht="15.75" customHeight="1">
      <c r="M924"/>
    </row>
    <row r="925" spans="13:13" ht="15.75" customHeight="1">
      <c r="M925"/>
    </row>
    <row r="926" spans="13:13" ht="15.75" customHeight="1">
      <c r="M926"/>
    </row>
    <row r="927" spans="13:13" ht="15.75" customHeight="1">
      <c r="M927"/>
    </row>
    <row r="928" spans="13:13" ht="15.75" customHeight="1">
      <c r="M928"/>
    </row>
    <row r="929" spans="13:13" ht="15.75" customHeight="1">
      <c r="M929"/>
    </row>
    <row r="930" spans="13:13" ht="15.75" customHeight="1">
      <c r="M930"/>
    </row>
    <row r="931" spans="13:13" ht="15.75" customHeight="1">
      <c r="M931"/>
    </row>
    <row r="932" spans="13:13" ht="15.75" customHeight="1">
      <c r="M932"/>
    </row>
    <row r="933" spans="13:13" ht="15.75" customHeight="1">
      <c r="M933"/>
    </row>
    <row r="934" spans="13:13" ht="15.75" customHeight="1">
      <c r="M934"/>
    </row>
    <row r="935" spans="13:13" ht="15.75" customHeight="1">
      <c r="M935"/>
    </row>
    <row r="936" spans="13:13" ht="15.75" customHeight="1">
      <c r="M936"/>
    </row>
    <row r="937" spans="13:13" ht="15.75" customHeight="1">
      <c r="M937"/>
    </row>
    <row r="938" spans="13:13" ht="15.75" customHeight="1">
      <c r="M938"/>
    </row>
    <row r="939" spans="13:13" ht="15.75" customHeight="1">
      <c r="M939"/>
    </row>
    <row r="940" spans="13:13" ht="15.75" customHeight="1">
      <c r="M940"/>
    </row>
    <row r="941" spans="13:13" ht="15.75" customHeight="1">
      <c r="M941"/>
    </row>
    <row r="942" spans="13:13" ht="15.75" customHeight="1">
      <c r="M942"/>
    </row>
    <row r="943" spans="13:13" ht="15.75" customHeight="1">
      <c r="M943"/>
    </row>
    <row r="944" spans="13:13" ht="15.75" customHeight="1">
      <c r="M944"/>
    </row>
    <row r="945" spans="13:13" ht="15.75" customHeight="1">
      <c r="M945"/>
    </row>
    <row r="946" spans="13:13" ht="15.75" customHeight="1">
      <c r="M946"/>
    </row>
    <row r="947" spans="13:13" ht="15.75" customHeight="1">
      <c r="M947"/>
    </row>
    <row r="948" spans="13:13" ht="15.75" customHeight="1">
      <c r="M948"/>
    </row>
    <row r="949" spans="13:13" ht="15.75" customHeight="1">
      <c r="M949"/>
    </row>
    <row r="950" spans="13:13" ht="15.75" customHeight="1">
      <c r="M950"/>
    </row>
    <row r="951" spans="13:13" ht="15.75" customHeight="1">
      <c r="M951"/>
    </row>
    <row r="952" spans="13:13" ht="15.75" customHeight="1">
      <c r="M952"/>
    </row>
    <row r="953" spans="13:13" ht="15.75" customHeight="1">
      <c r="M953"/>
    </row>
    <row r="954" spans="13:13" ht="15.75" customHeight="1">
      <c r="M954"/>
    </row>
    <row r="955" spans="13:13" ht="15.75" customHeight="1">
      <c r="M955"/>
    </row>
    <row r="956" spans="13:13" ht="15.75" customHeight="1">
      <c r="M956"/>
    </row>
    <row r="957" spans="13:13" ht="15.75" customHeight="1">
      <c r="M957"/>
    </row>
    <row r="958" spans="13:13" ht="15.75" customHeight="1">
      <c r="M958"/>
    </row>
    <row r="959" spans="13:13" ht="15.75" customHeight="1">
      <c r="M959"/>
    </row>
    <row r="960" spans="13:13" ht="15.75" customHeight="1">
      <c r="M960"/>
    </row>
    <row r="961" spans="13:13" ht="15.75" customHeight="1">
      <c r="M961"/>
    </row>
    <row r="962" spans="13:13" ht="15.75" customHeight="1">
      <c r="M962"/>
    </row>
    <row r="963" spans="13:13" ht="15.75" customHeight="1">
      <c r="M963"/>
    </row>
    <row r="964" spans="13:13" ht="15.75" customHeight="1">
      <c r="M964"/>
    </row>
    <row r="965" spans="13:13" ht="15.75" customHeight="1">
      <c r="M965"/>
    </row>
    <row r="966" spans="13:13" ht="15.75" customHeight="1">
      <c r="M966"/>
    </row>
    <row r="967" spans="13:13" ht="15.75" customHeight="1">
      <c r="M967"/>
    </row>
    <row r="968" spans="13:13" ht="15.75" customHeight="1">
      <c r="M968"/>
    </row>
    <row r="969" spans="13:13" ht="15.75" customHeight="1">
      <c r="M969"/>
    </row>
    <row r="970" spans="13:13" ht="15.75" customHeight="1">
      <c r="M970"/>
    </row>
    <row r="971" spans="13:13" ht="15.75" customHeight="1">
      <c r="M971"/>
    </row>
    <row r="972" spans="13:13" ht="15.75" customHeight="1">
      <c r="M972"/>
    </row>
    <row r="973" spans="13:13" ht="15.75" customHeight="1">
      <c r="M973"/>
    </row>
    <row r="974" spans="13:13" ht="15.75" customHeight="1">
      <c r="M974"/>
    </row>
    <row r="975" spans="13:13" ht="15.75" customHeight="1">
      <c r="M975"/>
    </row>
    <row r="976" spans="13:13" ht="15.75" customHeight="1">
      <c r="M976"/>
    </row>
    <row r="977" spans="13:13" ht="15.75" customHeight="1">
      <c r="M977"/>
    </row>
    <row r="978" spans="13:13" ht="15.75" customHeight="1">
      <c r="M978"/>
    </row>
    <row r="979" spans="13:13" ht="15.75" customHeight="1">
      <c r="M979"/>
    </row>
    <row r="980" spans="13:13" ht="15.75" customHeight="1">
      <c r="M980"/>
    </row>
    <row r="981" spans="13:13" ht="15.75" customHeight="1">
      <c r="M981"/>
    </row>
    <row r="982" spans="13:13" ht="15.75" customHeight="1">
      <c r="M982"/>
    </row>
    <row r="983" spans="13:13" ht="15.75" customHeight="1">
      <c r="M983"/>
    </row>
    <row r="984" spans="13:13" ht="15.75" customHeight="1">
      <c r="M984"/>
    </row>
    <row r="985" spans="13:13" ht="15.75" customHeight="1">
      <c r="M985"/>
    </row>
    <row r="986" spans="13:13" ht="15.75" customHeight="1">
      <c r="M986"/>
    </row>
    <row r="987" spans="13:13" ht="15.75" customHeight="1">
      <c r="M987"/>
    </row>
    <row r="988" spans="13:13" ht="15.75" customHeight="1">
      <c r="M988"/>
    </row>
    <row r="989" spans="13:13" ht="15.75" customHeight="1">
      <c r="M989"/>
    </row>
    <row r="990" spans="13:13" ht="15.75" customHeight="1">
      <c r="M990"/>
    </row>
    <row r="991" spans="13:13" ht="15.75" customHeight="1">
      <c r="M991"/>
    </row>
    <row r="992" spans="13:13" ht="15.75" customHeight="1">
      <c r="M992"/>
    </row>
    <row r="993" spans="13:13" ht="15.75" customHeight="1">
      <c r="M993"/>
    </row>
    <row r="994" spans="13:13" ht="15.75" customHeight="1">
      <c r="M994"/>
    </row>
    <row r="995" spans="13:13" ht="15.75" customHeight="1">
      <c r="M995"/>
    </row>
    <row r="996" spans="13:13" ht="15.75" customHeight="1">
      <c r="M996"/>
    </row>
    <row r="997" spans="13:13" ht="15.75" customHeight="1">
      <c r="M997"/>
    </row>
    <row r="998" spans="13:13" ht="15.75" customHeight="1">
      <c r="M998"/>
    </row>
    <row r="999" spans="13:13" ht="15.75" customHeight="1">
      <c r="M999"/>
    </row>
    <row r="1000" spans="13:13" ht="15.75" customHeight="1">
      <c r="M1000"/>
    </row>
    <row r="1001" spans="13:13" ht="15.75" customHeight="1">
      <c r="M1001"/>
    </row>
    <row r="1002" spans="13:13" ht="15.75" customHeight="1">
      <c r="M1002"/>
    </row>
    <row r="1003" spans="13:13" ht="15.75" customHeight="1">
      <c r="M1003"/>
    </row>
    <row r="1004" spans="13:13" ht="15.75" customHeight="1">
      <c r="M1004"/>
    </row>
    <row r="1005" spans="13:13" ht="15.75" customHeight="1">
      <c r="M1005"/>
    </row>
    <row r="1006" spans="13:13" ht="15.75" customHeight="1">
      <c r="M1006" s="219"/>
    </row>
  </sheetData>
  <mergeCells count="8">
    <mergeCell ref="A8:L8"/>
    <mergeCell ref="A9:L9"/>
    <mergeCell ref="A26:L26"/>
    <mergeCell ref="A2:L2"/>
    <mergeCell ref="A4:L4"/>
    <mergeCell ref="A5:L5"/>
    <mergeCell ref="A6:L6"/>
    <mergeCell ref="A7:L7"/>
  </mergeCells>
  <hyperlinks>
    <hyperlink ref="F17" r:id="rId1" xr:uid="{74EC30D5-E27C-45AC-AF64-C7CA0371EDF1}"/>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988"/>
  <sheetViews>
    <sheetView topLeftCell="A148" workbookViewId="0">
      <selection activeCell="A164" sqref="A164:XFD164"/>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6" width="16" customWidth="1"/>
    <col min="7" max="8" width="13.73046875" customWidth="1"/>
    <col min="9" max="25" width="8" customWidth="1"/>
  </cols>
  <sheetData>
    <row r="1" spans="1:25" ht="14.25">
      <c r="A1" s="1"/>
      <c r="B1" s="1"/>
      <c r="C1" s="2"/>
      <c r="D1" s="2"/>
      <c r="E1" s="2"/>
      <c r="F1" s="3"/>
      <c r="G1" s="3"/>
      <c r="H1" s="3"/>
    </row>
    <row r="2" spans="1:25" ht="15.75" customHeight="1">
      <c r="A2" s="783" t="s">
        <v>343</v>
      </c>
      <c r="B2" s="784"/>
      <c r="C2" s="784"/>
      <c r="D2" s="784"/>
      <c r="E2" s="785"/>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5"/>
      <c r="F3" s="4"/>
      <c r="G3" s="4"/>
      <c r="H3" s="4"/>
      <c r="I3" s="19"/>
      <c r="J3" s="19"/>
      <c r="K3" s="19"/>
      <c r="L3" s="19"/>
      <c r="M3" s="19"/>
      <c r="N3" s="19"/>
      <c r="O3" s="19"/>
      <c r="P3" s="19"/>
      <c r="Q3" s="19"/>
      <c r="R3" s="19"/>
      <c r="S3" s="19"/>
      <c r="T3" s="19"/>
      <c r="U3" s="19"/>
      <c r="V3" s="19"/>
      <c r="W3" s="19"/>
      <c r="X3" s="19"/>
      <c r="Y3" s="19"/>
    </row>
    <row r="4" spans="1:25" ht="16.5" customHeight="1">
      <c r="A4" s="772" t="s">
        <v>345</v>
      </c>
      <c r="B4" s="769"/>
      <c r="C4" s="769"/>
      <c r="D4" s="769"/>
      <c r="E4" s="770"/>
      <c r="F4" s="4"/>
      <c r="G4" s="4"/>
      <c r="H4" s="4"/>
      <c r="I4" s="19"/>
      <c r="J4" s="19"/>
      <c r="K4" s="19"/>
      <c r="L4" s="19"/>
      <c r="M4" s="19"/>
      <c r="N4" s="19"/>
      <c r="O4" s="19"/>
      <c r="P4" s="19"/>
      <c r="Q4" s="19"/>
      <c r="R4" s="19"/>
      <c r="S4" s="19"/>
      <c r="T4" s="19"/>
      <c r="U4" s="19"/>
      <c r="V4" s="19"/>
      <c r="W4" s="19"/>
      <c r="X4" s="19"/>
      <c r="Y4" s="19"/>
    </row>
    <row r="5" spans="1:25" ht="132.75" customHeight="1">
      <c r="A5" s="771" t="s">
        <v>308</v>
      </c>
      <c r="B5" s="718"/>
      <c r="C5" s="718"/>
      <c r="D5" s="718"/>
      <c r="E5" s="719"/>
      <c r="F5" s="4"/>
      <c r="G5" s="4"/>
      <c r="H5" s="4"/>
      <c r="I5" s="19"/>
      <c r="J5" s="19"/>
      <c r="K5" s="19"/>
      <c r="L5" s="19"/>
      <c r="M5" s="19"/>
      <c r="N5" s="19"/>
      <c r="O5" s="19"/>
      <c r="P5" s="19"/>
      <c r="Q5" s="19"/>
      <c r="R5" s="19"/>
      <c r="S5" s="19"/>
      <c r="T5" s="19"/>
      <c r="U5" s="19"/>
      <c r="V5" s="19"/>
      <c r="W5" s="19"/>
      <c r="X5" s="19"/>
      <c r="Y5" s="19"/>
    </row>
    <row r="6" spans="1:25" ht="14.25">
      <c r="A6" s="7"/>
      <c r="B6" s="7"/>
      <c r="C6" s="8"/>
      <c r="D6" s="8"/>
      <c r="E6" s="8"/>
      <c r="F6" s="7"/>
      <c r="G6" s="7"/>
      <c r="H6" s="7"/>
      <c r="I6" s="19"/>
      <c r="J6" s="19"/>
      <c r="K6" s="19"/>
      <c r="L6" s="19"/>
      <c r="M6" s="19"/>
      <c r="N6" s="19"/>
      <c r="O6" s="19"/>
      <c r="P6" s="19"/>
      <c r="Q6" s="19"/>
      <c r="R6" s="19"/>
      <c r="S6" s="19"/>
      <c r="T6" s="19"/>
      <c r="U6" s="19"/>
      <c r="V6" s="19"/>
      <c r="W6" s="19"/>
      <c r="X6" s="19"/>
      <c r="Y6" s="19"/>
    </row>
    <row r="7" spans="1:25" ht="61.5" customHeight="1">
      <c r="A7" s="11" t="s">
        <v>135</v>
      </c>
      <c r="B7" s="10" t="s">
        <v>85</v>
      </c>
      <c r="C7" s="10" t="s">
        <v>342</v>
      </c>
      <c r="D7" s="11" t="s">
        <v>71</v>
      </c>
      <c r="E7" s="209" t="s">
        <v>57</v>
      </c>
      <c r="F7" s="220" t="s">
        <v>393</v>
      </c>
      <c r="I7" s="19"/>
      <c r="J7" s="19"/>
      <c r="K7" s="19"/>
      <c r="L7" s="19"/>
      <c r="M7" s="19"/>
      <c r="N7" s="19"/>
      <c r="O7" s="19"/>
      <c r="P7" s="19"/>
      <c r="Q7" s="19"/>
      <c r="R7" s="19"/>
      <c r="S7" s="19"/>
      <c r="T7" s="19"/>
      <c r="U7" s="19"/>
      <c r="V7" s="19"/>
      <c r="W7" s="19"/>
      <c r="X7" s="19"/>
      <c r="Y7" s="19"/>
    </row>
    <row r="8" spans="1:25" ht="25.5">
      <c r="A8" s="190" t="s">
        <v>431</v>
      </c>
      <c r="B8" s="190" t="s">
        <v>422</v>
      </c>
      <c r="C8" s="190" t="s">
        <v>555</v>
      </c>
      <c r="D8" s="260">
        <v>20</v>
      </c>
      <c r="E8" s="437">
        <v>20</v>
      </c>
      <c r="F8" s="190" t="s">
        <v>431</v>
      </c>
    </row>
    <row r="9" spans="1:25" ht="14.25">
      <c r="A9" s="190" t="s">
        <v>431</v>
      </c>
      <c r="B9" s="190" t="s">
        <v>422</v>
      </c>
      <c r="C9" s="190" t="s">
        <v>556</v>
      </c>
      <c r="D9" s="260">
        <v>8</v>
      </c>
      <c r="E9" s="437">
        <v>8</v>
      </c>
      <c r="F9" s="190" t="s">
        <v>431</v>
      </c>
    </row>
    <row r="10" spans="1:25" ht="14.25">
      <c r="A10" s="190" t="s">
        <v>431</v>
      </c>
      <c r="B10" s="190" t="s">
        <v>422</v>
      </c>
      <c r="C10" s="190" t="s">
        <v>557</v>
      </c>
      <c r="D10" s="260">
        <v>8</v>
      </c>
      <c r="E10" s="437">
        <v>8</v>
      </c>
      <c r="F10" s="190" t="s">
        <v>431</v>
      </c>
    </row>
    <row r="11" spans="1:25" ht="14.25">
      <c r="A11" s="221" t="s">
        <v>781</v>
      </c>
      <c r="B11" s="221" t="s">
        <v>422</v>
      </c>
      <c r="C11" s="221" t="s">
        <v>898</v>
      </c>
      <c r="D11" s="198">
        <v>60</v>
      </c>
      <c r="E11" s="197">
        <v>60</v>
      </c>
      <c r="F11" s="221" t="s">
        <v>781</v>
      </c>
    </row>
    <row r="12" spans="1:25" ht="38.25">
      <c r="A12" s="221" t="s">
        <v>781</v>
      </c>
      <c r="B12" s="221" t="s">
        <v>422</v>
      </c>
      <c r="C12" s="221" t="s">
        <v>899</v>
      </c>
      <c r="D12" s="198">
        <v>20</v>
      </c>
      <c r="E12" s="197">
        <v>20</v>
      </c>
      <c r="F12" s="221" t="s">
        <v>781</v>
      </c>
    </row>
    <row r="13" spans="1:25" ht="25.5">
      <c r="A13" s="190" t="s">
        <v>781</v>
      </c>
      <c r="B13" s="190" t="s">
        <v>422</v>
      </c>
      <c r="C13" s="190" t="s">
        <v>900</v>
      </c>
      <c r="D13" s="260">
        <v>30</v>
      </c>
      <c r="E13" s="437">
        <v>30</v>
      </c>
      <c r="F13" s="221" t="s">
        <v>781</v>
      </c>
    </row>
    <row r="14" spans="1:25" ht="14.25">
      <c r="A14" s="190" t="s">
        <v>781</v>
      </c>
      <c r="B14" s="190" t="s">
        <v>422</v>
      </c>
      <c r="C14" s="190" t="s">
        <v>901</v>
      </c>
      <c r="D14" s="260">
        <v>30</v>
      </c>
      <c r="E14" s="437">
        <v>3</v>
      </c>
      <c r="F14" s="221" t="s">
        <v>781</v>
      </c>
    </row>
    <row r="15" spans="1:25" ht="14.25">
      <c r="A15" s="221" t="s">
        <v>921</v>
      </c>
      <c r="B15" s="221" t="s">
        <v>422</v>
      </c>
      <c r="C15" s="221" t="s">
        <v>1034</v>
      </c>
      <c r="D15" s="198">
        <v>60</v>
      </c>
      <c r="E15" s="197">
        <v>60</v>
      </c>
      <c r="F15" s="221" t="s">
        <v>940</v>
      </c>
    </row>
    <row r="16" spans="1:25" ht="14.25">
      <c r="A16" s="221" t="s">
        <v>921</v>
      </c>
      <c r="B16" s="221" t="s">
        <v>422</v>
      </c>
      <c r="C16" s="221" t="s">
        <v>1035</v>
      </c>
      <c r="D16" s="198">
        <v>4</v>
      </c>
      <c r="E16" s="197">
        <v>4</v>
      </c>
      <c r="F16" s="221" t="s">
        <v>940</v>
      </c>
    </row>
    <row r="17" spans="1:6" ht="14.25">
      <c r="A17" s="221" t="s">
        <v>921</v>
      </c>
      <c r="B17" s="221" t="s">
        <v>422</v>
      </c>
      <c r="C17" s="221" t="s">
        <v>1036</v>
      </c>
      <c r="D17" s="198">
        <v>20</v>
      </c>
      <c r="E17" s="197">
        <v>20</v>
      </c>
      <c r="F17" s="221" t="s">
        <v>940</v>
      </c>
    </row>
    <row r="18" spans="1:6" ht="14.25">
      <c r="A18" s="221" t="s">
        <v>921</v>
      </c>
      <c r="B18" s="221" t="s">
        <v>422</v>
      </c>
      <c r="C18" s="221" t="s">
        <v>1037</v>
      </c>
      <c r="D18" s="198">
        <v>30</v>
      </c>
      <c r="E18" s="197">
        <v>30</v>
      </c>
      <c r="F18" s="221" t="s">
        <v>940</v>
      </c>
    </row>
    <row r="19" spans="1:6" ht="14.25">
      <c r="A19" s="221" t="s">
        <v>921</v>
      </c>
      <c r="B19" s="221" t="s">
        <v>422</v>
      </c>
      <c r="C19" s="221" t="s">
        <v>1038</v>
      </c>
      <c r="D19" s="198">
        <v>4</v>
      </c>
      <c r="E19" s="197">
        <v>4</v>
      </c>
      <c r="F19" s="221" t="s">
        <v>940</v>
      </c>
    </row>
    <row r="20" spans="1:6" ht="14.25">
      <c r="A20" s="221" t="s">
        <v>1039</v>
      </c>
      <c r="B20" s="221" t="s">
        <v>422</v>
      </c>
      <c r="C20" s="221" t="s">
        <v>1186</v>
      </c>
      <c r="D20" s="198">
        <v>60</v>
      </c>
      <c r="E20" s="197">
        <v>60</v>
      </c>
      <c r="F20" s="221" t="s">
        <v>1039</v>
      </c>
    </row>
    <row r="21" spans="1:6" ht="14.25">
      <c r="A21" s="221" t="s">
        <v>1039</v>
      </c>
      <c r="B21" s="221" t="s">
        <v>422</v>
      </c>
      <c r="C21" s="221" t="s">
        <v>1187</v>
      </c>
      <c r="D21" s="198">
        <v>4</v>
      </c>
      <c r="E21" s="197">
        <v>4</v>
      </c>
      <c r="F21" s="221" t="s">
        <v>1039</v>
      </c>
    </row>
    <row r="22" spans="1:6" ht="102">
      <c r="A22" s="221" t="s">
        <v>1476</v>
      </c>
      <c r="B22" s="221" t="s">
        <v>422</v>
      </c>
      <c r="C22" s="221" t="s">
        <v>7611</v>
      </c>
      <c r="D22" s="198">
        <v>20</v>
      </c>
      <c r="E22" s="197">
        <v>20</v>
      </c>
      <c r="F22" s="221" t="s">
        <v>1476</v>
      </c>
    </row>
    <row r="23" spans="1:6" ht="51">
      <c r="A23" s="221" t="s">
        <v>1476</v>
      </c>
      <c r="B23" s="221" t="s">
        <v>422</v>
      </c>
      <c r="C23" s="221" t="s">
        <v>1574</v>
      </c>
      <c r="D23" s="198">
        <v>80</v>
      </c>
      <c r="E23" s="197">
        <v>80</v>
      </c>
      <c r="F23" s="221" t="s">
        <v>1476</v>
      </c>
    </row>
    <row r="24" spans="1:6" ht="25.5">
      <c r="A24" s="221" t="s">
        <v>1476</v>
      </c>
      <c r="B24" s="221" t="s">
        <v>422</v>
      </c>
      <c r="C24" s="221" t="s">
        <v>1575</v>
      </c>
      <c r="D24" s="198">
        <v>4</v>
      </c>
      <c r="E24" s="197">
        <v>4</v>
      </c>
      <c r="F24" s="221" t="s">
        <v>1476</v>
      </c>
    </row>
    <row r="25" spans="1:6" ht="38.25">
      <c r="A25" s="221" t="s">
        <v>1680</v>
      </c>
      <c r="B25" s="221" t="s">
        <v>422</v>
      </c>
      <c r="C25" s="221" t="s">
        <v>1681</v>
      </c>
      <c r="D25" s="198">
        <v>8</v>
      </c>
      <c r="E25" s="197">
        <v>8</v>
      </c>
      <c r="F25" s="221" t="s">
        <v>1580</v>
      </c>
    </row>
    <row r="26" spans="1:6" ht="38.25">
      <c r="A26" s="221" t="s">
        <v>1680</v>
      </c>
      <c r="B26" s="221" t="s">
        <v>422</v>
      </c>
      <c r="C26" s="221" t="s">
        <v>1682</v>
      </c>
      <c r="D26" s="198">
        <v>8</v>
      </c>
      <c r="E26" s="197">
        <v>8</v>
      </c>
      <c r="F26" s="221" t="s">
        <v>1580</v>
      </c>
    </row>
    <row r="27" spans="1:6" ht="25.5">
      <c r="A27" s="221" t="s">
        <v>1683</v>
      </c>
      <c r="B27" s="221" t="s">
        <v>422</v>
      </c>
      <c r="C27" s="221" t="s">
        <v>1816</v>
      </c>
      <c r="D27" s="198">
        <v>4</v>
      </c>
      <c r="E27" s="197">
        <v>4</v>
      </c>
      <c r="F27" s="221" t="s">
        <v>1683</v>
      </c>
    </row>
    <row r="28" spans="1:6" ht="25.5">
      <c r="A28" s="221" t="s">
        <v>1683</v>
      </c>
      <c r="B28" s="221" t="s">
        <v>782</v>
      </c>
      <c r="C28" s="221" t="s">
        <v>1817</v>
      </c>
      <c r="D28" s="198">
        <v>4</v>
      </c>
      <c r="E28" s="197">
        <v>4</v>
      </c>
      <c r="F28" s="221" t="s">
        <v>1683</v>
      </c>
    </row>
    <row r="29" spans="1:6" ht="14.25">
      <c r="A29" s="221" t="s">
        <v>1819</v>
      </c>
      <c r="B29" s="221" t="s">
        <v>422</v>
      </c>
      <c r="C29" s="221" t="s">
        <v>1924</v>
      </c>
      <c r="D29" s="198">
        <v>60</v>
      </c>
      <c r="E29" s="197">
        <v>60</v>
      </c>
      <c r="F29" s="221" t="s">
        <v>1819</v>
      </c>
    </row>
    <row r="30" spans="1:6" ht="25.5">
      <c r="A30" s="221" t="s">
        <v>1819</v>
      </c>
      <c r="B30" s="221" t="s">
        <v>422</v>
      </c>
      <c r="C30" s="221" t="s">
        <v>1925</v>
      </c>
      <c r="D30" s="198">
        <v>10</v>
      </c>
      <c r="E30" s="197">
        <v>10</v>
      </c>
      <c r="F30" s="221" t="s">
        <v>1819</v>
      </c>
    </row>
    <row r="31" spans="1:6" ht="14.25">
      <c r="A31" s="221" t="s">
        <v>1819</v>
      </c>
      <c r="B31" s="221" t="s">
        <v>782</v>
      </c>
      <c r="C31" s="221" t="s">
        <v>1926</v>
      </c>
      <c r="D31" s="198">
        <v>4</v>
      </c>
      <c r="E31" s="197">
        <v>4</v>
      </c>
      <c r="F31" s="221" t="s">
        <v>1819</v>
      </c>
    </row>
    <row r="32" spans="1:6" ht="14.25">
      <c r="A32" s="221" t="s">
        <v>1964</v>
      </c>
      <c r="B32" s="221" t="s">
        <v>422</v>
      </c>
      <c r="C32" s="221" t="s">
        <v>2022</v>
      </c>
      <c r="D32" s="198">
        <v>4</v>
      </c>
      <c r="E32" s="197">
        <v>4</v>
      </c>
      <c r="F32" s="221" t="s">
        <v>1964</v>
      </c>
    </row>
    <row r="33" spans="1:6" ht="14.25">
      <c r="A33" s="221" t="s">
        <v>1964</v>
      </c>
      <c r="B33" s="221" t="s">
        <v>422</v>
      </c>
      <c r="C33" s="221" t="s">
        <v>2023</v>
      </c>
      <c r="D33" s="198">
        <v>4</v>
      </c>
      <c r="E33" s="197">
        <v>4</v>
      </c>
      <c r="F33" s="221" t="s">
        <v>1964</v>
      </c>
    </row>
    <row r="34" spans="1:6" ht="25.5">
      <c r="A34" s="221" t="s">
        <v>1964</v>
      </c>
      <c r="B34" s="221" t="s">
        <v>422</v>
      </c>
      <c r="C34" s="221" t="s">
        <v>2024</v>
      </c>
      <c r="D34" s="198">
        <v>4</v>
      </c>
      <c r="E34" s="197">
        <v>4</v>
      </c>
      <c r="F34" s="221" t="s">
        <v>1964</v>
      </c>
    </row>
    <row r="35" spans="1:6" ht="25.5">
      <c r="A35" s="221" t="s">
        <v>2029</v>
      </c>
      <c r="B35" s="221" t="s">
        <v>422</v>
      </c>
      <c r="C35" s="221" t="s">
        <v>2196</v>
      </c>
      <c r="D35" s="198">
        <v>20</v>
      </c>
      <c r="E35" s="197">
        <v>20</v>
      </c>
      <c r="F35" s="221" t="s">
        <v>2029</v>
      </c>
    </row>
    <row r="36" spans="1:6" ht="25.5">
      <c r="A36" s="221" t="s">
        <v>2029</v>
      </c>
      <c r="B36" s="221" t="s">
        <v>422</v>
      </c>
      <c r="C36" s="221" t="s">
        <v>2197</v>
      </c>
      <c r="D36" s="198">
        <v>40</v>
      </c>
      <c r="E36" s="437">
        <v>40</v>
      </c>
      <c r="F36" s="221" t="s">
        <v>2029</v>
      </c>
    </row>
    <row r="37" spans="1:6" ht="25.5">
      <c r="A37" s="221" t="s">
        <v>2029</v>
      </c>
      <c r="B37" s="221" t="s">
        <v>422</v>
      </c>
      <c r="C37" s="221" t="s">
        <v>2198</v>
      </c>
      <c r="D37" s="198">
        <v>50</v>
      </c>
      <c r="E37" s="555">
        <v>50</v>
      </c>
      <c r="F37" s="221" t="s">
        <v>2029</v>
      </c>
    </row>
    <row r="38" spans="1:6" ht="25.5">
      <c r="A38" s="586" t="s">
        <v>2029</v>
      </c>
      <c r="B38" s="586" t="s">
        <v>422</v>
      </c>
      <c r="C38" s="586" t="s">
        <v>2199</v>
      </c>
      <c r="D38" s="587">
        <v>30</v>
      </c>
      <c r="E38" s="555">
        <v>0</v>
      </c>
      <c r="F38" s="221" t="s">
        <v>2029</v>
      </c>
    </row>
    <row r="39" spans="1:6" ht="25.5">
      <c r="A39" s="586" t="s">
        <v>2029</v>
      </c>
      <c r="B39" s="586" t="s">
        <v>422</v>
      </c>
      <c r="C39" s="586" t="s">
        <v>2200</v>
      </c>
      <c r="D39" s="587">
        <v>30</v>
      </c>
      <c r="E39" s="555">
        <v>0</v>
      </c>
      <c r="F39" s="221" t="s">
        <v>2029</v>
      </c>
    </row>
    <row r="40" spans="1:6" ht="25.5">
      <c r="A40" s="221" t="s">
        <v>2029</v>
      </c>
      <c r="B40" s="221" t="s">
        <v>422</v>
      </c>
      <c r="C40" s="221" t="s">
        <v>2201</v>
      </c>
      <c r="D40" s="198">
        <v>4</v>
      </c>
      <c r="E40" s="197">
        <v>8</v>
      </c>
      <c r="F40" s="221" t="s">
        <v>2029</v>
      </c>
    </row>
    <row r="41" spans="1:6" ht="38.25">
      <c r="A41" s="221" t="s">
        <v>2029</v>
      </c>
      <c r="B41" s="221" t="s">
        <v>422</v>
      </c>
      <c r="C41" s="221" t="s">
        <v>2202</v>
      </c>
      <c r="D41" s="198">
        <v>4</v>
      </c>
      <c r="E41" s="197">
        <v>8</v>
      </c>
      <c r="F41" s="221" t="s">
        <v>2029</v>
      </c>
    </row>
    <row r="42" spans="1:6" ht="25.5">
      <c r="A42" s="221" t="s">
        <v>2029</v>
      </c>
      <c r="B42" s="221" t="s">
        <v>422</v>
      </c>
      <c r="C42" s="221" t="s">
        <v>2203</v>
      </c>
      <c r="D42" s="198">
        <v>4</v>
      </c>
      <c r="E42" s="197">
        <v>8</v>
      </c>
      <c r="F42" s="221" t="s">
        <v>2029</v>
      </c>
    </row>
    <row r="43" spans="1:6" ht="14.25">
      <c r="A43" s="221" t="s">
        <v>2222</v>
      </c>
      <c r="B43" s="221" t="s">
        <v>422</v>
      </c>
      <c r="C43" s="221" t="s">
        <v>2272</v>
      </c>
      <c r="D43" s="198">
        <v>8</v>
      </c>
      <c r="E43" s="197">
        <v>8</v>
      </c>
      <c r="F43" s="221" t="s">
        <v>2222</v>
      </c>
    </row>
    <row r="44" spans="1:6" ht="25.5">
      <c r="A44" s="221" t="s">
        <v>2222</v>
      </c>
      <c r="B44" s="221" t="s">
        <v>422</v>
      </c>
      <c r="C44" s="221" t="s">
        <v>2273</v>
      </c>
      <c r="D44" s="198">
        <v>4</v>
      </c>
      <c r="E44" s="197">
        <v>4</v>
      </c>
      <c r="F44" s="221" t="s">
        <v>2222</v>
      </c>
    </row>
    <row r="45" spans="1:6" ht="14.25">
      <c r="A45" s="221" t="s">
        <v>2222</v>
      </c>
      <c r="B45" s="221" t="s">
        <v>422</v>
      </c>
      <c r="C45" s="221" t="s">
        <v>2274</v>
      </c>
      <c r="D45" s="198">
        <v>4</v>
      </c>
      <c r="E45" s="197">
        <v>4</v>
      </c>
      <c r="F45" s="221" t="s">
        <v>2222</v>
      </c>
    </row>
    <row r="46" spans="1:6" ht="25.5">
      <c r="A46" s="221" t="s">
        <v>2277</v>
      </c>
      <c r="B46" s="221" t="s">
        <v>422</v>
      </c>
      <c r="C46" s="221" t="s">
        <v>2391</v>
      </c>
      <c r="D46" s="198">
        <v>4</v>
      </c>
      <c r="E46" s="197">
        <v>4</v>
      </c>
      <c r="F46" s="221" t="s">
        <v>2277</v>
      </c>
    </row>
    <row r="47" spans="1:6" ht="25.5">
      <c r="A47" s="221" t="s">
        <v>2277</v>
      </c>
      <c r="B47" s="221" t="s">
        <v>422</v>
      </c>
      <c r="C47" s="221" t="s">
        <v>2392</v>
      </c>
      <c r="D47" s="198">
        <v>4</v>
      </c>
      <c r="E47" s="197">
        <v>4</v>
      </c>
      <c r="F47" s="221" t="s">
        <v>2277</v>
      </c>
    </row>
    <row r="48" spans="1:6" ht="14.25">
      <c r="A48" s="221" t="s">
        <v>2277</v>
      </c>
      <c r="B48" s="221" t="s">
        <v>422</v>
      </c>
      <c r="C48" s="221" t="s">
        <v>2393</v>
      </c>
      <c r="D48" s="198">
        <v>12</v>
      </c>
      <c r="E48" s="197">
        <v>12</v>
      </c>
      <c r="F48" s="221" t="s">
        <v>2277</v>
      </c>
    </row>
    <row r="49" spans="1:6" ht="25.5">
      <c r="A49" s="190" t="s">
        <v>2395</v>
      </c>
      <c r="B49" s="190" t="s">
        <v>422</v>
      </c>
      <c r="C49" s="190" t="s">
        <v>3653</v>
      </c>
      <c r="D49" s="260">
        <v>8</v>
      </c>
      <c r="E49" s="437">
        <f>D49</f>
        <v>8</v>
      </c>
      <c r="F49" s="190" t="s">
        <v>2395</v>
      </c>
    </row>
    <row r="50" spans="1:6" ht="25.5">
      <c r="A50" s="190" t="s">
        <v>2395</v>
      </c>
      <c r="B50" s="190" t="s">
        <v>422</v>
      </c>
      <c r="C50" s="190" t="s">
        <v>3654</v>
      </c>
      <c r="D50" s="260">
        <v>4</v>
      </c>
      <c r="E50" s="437">
        <f>D50</f>
        <v>4</v>
      </c>
      <c r="F50" s="190" t="s">
        <v>2395</v>
      </c>
    </row>
    <row r="51" spans="1:6" ht="25.5">
      <c r="A51" s="190" t="s">
        <v>2395</v>
      </c>
      <c r="B51" s="190" t="s">
        <v>422</v>
      </c>
      <c r="C51" s="190" t="s">
        <v>2391</v>
      </c>
      <c r="D51" s="260">
        <v>4</v>
      </c>
      <c r="E51" s="437">
        <f>D51</f>
        <v>4</v>
      </c>
      <c r="F51" s="190" t="s">
        <v>2395</v>
      </c>
    </row>
    <row r="52" spans="1:6" ht="14.25">
      <c r="A52" s="190" t="s">
        <v>2396</v>
      </c>
      <c r="B52" s="190" t="s">
        <v>422</v>
      </c>
      <c r="C52" s="190" t="s">
        <v>3655</v>
      </c>
      <c r="D52" s="260">
        <v>60</v>
      </c>
      <c r="E52" s="437">
        <v>60</v>
      </c>
      <c r="F52" s="190" t="s">
        <v>2396</v>
      </c>
    </row>
    <row r="53" spans="1:6" ht="14.25">
      <c r="A53" s="190" t="s">
        <v>2396</v>
      </c>
      <c r="B53" s="190" t="s">
        <v>422</v>
      </c>
      <c r="C53" s="190" t="s">
        <v>3656</v>
      </c>
      <c r="D53" s="260">
        <v>80</v>
      </c>
      <c r="E53" s="437">
        <v>80</v>
      </c>
      <c r="F53" s="190" t="s">
        <v>2396</v>
      </c>
    </row>
    <row r="54" spans="1:6" ht="14.25">
      <c r="A54" s="190" t="s">
        <v>2396</v>
      </c>
      <c r="B54" s="190" t="s">
        <v>422</v>
      </c>
      <c r="C54" s="190" t="s">
        <v>3657</v>
      </c>
      <c r="D54" s="260">
        <v>100</v>
      </c>
      <c r="E54" s="437">
        <v>100</v>
      </c>
      <c r="F54" s="190" t="s">
        <v>2396</v>
      </c>
    </row>
    <row r="55" spans="1:6" ht="14.25">
      <c r="A55" s="190" t="s">
        <v>2396</v>
      </c>
      <c r="B55" s="190" t="s">
        <v>422</v>
      </c>
      <c r="C55" s="190" t="s">
        <v>3658</v>
      </c>
      <c r="D55" s="260">
        <v>20</v>
      </c>
      <c r="E55" s="437">
        <v>20</v>
      </c>
      <c r="F55" s="190" t="s">
        <v>2396</v>
      </c>
    </row>
    <row r="56" spans="1:6" ht="14.25">
      <c r="A56" s="190" t="s">
        <v>2396</v>
      </c>
      <c r="B56" s="190" t="s">
        <v>422</v>
      </c>
      <c r="C56" s="190" t="s">
        <v>3659</v>
      </c>
      <c r="D56" s="260">
        <v>20</v>
      </c>
      <c r="E56" s="437">
        <v>60</v>
      </c>
      <c r="F56" s="190" t="s">
        <v>2396</v>
      </c>
    </row>
    <row r="57" spans="1:6" ht="14.25">
      <c r="A57" s="190" t="s">
        <v>2396</v>
      </c>
      <c r="B57" s="190" t="s">
        <v>422</v>
      </c>
      <c r="C57" s="190" t="s">
        <v>3660</v>
      </c>
      <c r="D57" s="260">
        <v>30</v>
      </c>
      <c r="E57" s="437">
        <v>30</v>
      </c>
      <c r="F57" s="190" t="s">
        <v>2396</v>
      </c>
    </row>
    <row r="58" spans="1:6" ht="25.5">
      <c r="A58" s="190" t="s">
        <v>3402</v>
      </c>
      <c r="B58" s="190" t="s">
        <v>422</v>
      </c>
      <c r="C58" s="190" t="s">
        <v>3661</v>
      </c>
      <c r="D58" s="588" t="s">
        <v>3662</v>
      </c>
      <c r="E58" s="437">
        <v>4</v>
      </c>
      <c r="F58" s="190" t="s">
        <v>2397</v>
      </c>
    </row>
    <row r="59" spans="1:6" ht="14.25">
      <c r="A59" s="190" t="s">
        <v>2398</v>
      </c>
      <c r="B59" s="190" t="s">
        <v>422</v>
      </c>
      <c r="C59" s="190" t="s">
        <v>3663</v>
      </c>
      <c r="D59" s="260">
        <v>40</v>
      </c>
      <c r="E59" s="437">
        <v>40</v>
      </c>
      <c r="F59" s="190" t="s">
        <v>2398</v>
      </c>
    </row>
    <row r="60" spans="1:6" ht="14.25">
      <c r="A60" s="190" t="s">
        <v>2398</v>
      </c>
      <c r="B60" s="190" t="s">
        <v>422</v>
      </c>
      <c r="C60" s="190" t="s">
        <v>3664</v>
      </c>
      <c r="D60" s="260">
        <v>80</v>
      </c>
      <c r="E60" s="437">
        <v>80</v>
      </c>
      <c r="F60" s="190" t="s">
        <v>2398</v>
      </c>
    </row>
    <row r="61" spans="1:6" ht="14.25">
      <c r="A61" s="190" t="s">
        <v>2398</v>
      </c>
      <c r="B61" s="190" t="s">
        <v>422</v>
      </c>
      <c r="C61" s="190" t="s">
        <v>3665</v>
      </c>
      <c r="D61" s="260">
        <v>4</v>
      </c>
      <c r="E61" s="437">
        <v>4</v>
      </c>
      <c r="F61" s="190" t="s">
        <v>2398</v>
      </c>
    </row>
    <row r="62" spans="1:6" ht="25.5">
      <c r="A62" s="190" t="s">
        <v>2398</v>
      </c>
      <c r="B62" s="190" t="s">
        <v>422</v>
      </c>
      <c r="C62" s="190" t="s">
        <v>3666</v>
      </c>
      <c r="D62" s="260"/>
      <c r="E62" s="437">
        <v>20</v>
      </c>
      <c r="F62" s="190" t="s">
        <v>2398</v>
      </c>
    </row>
    <row r="63" spans="1:6" ht="14.25">
      <c r="A63" s="190" t="s">
        <v>2398</v>
      </c>
      <c r="B63" s="190" t="s">
        <v>422</v>
      </c>
      <c r="C63" s="190" t="s">
        <v>3667</v>
      </c>
      <c r="D63" s="260">
        <v>30</v>
      </c>
      <c r="E63" s="437">
        <v>30</v>
      </c>
      <c r="F63" s="190" t="s">
        <v>2398</v>
      </c>
    </row>
    <row r="64" spans="1:6" ht="25.5">
      <c r="A64" s="190" t="s">
        <v>2398</v>
      </c>
      <c r="B64" s="190" t="s">
        <v>422</v>
      </c>
      <c r="C64" s="190" t="s">
        <v>3668</v>
      </c>
      <c r="D64" s="260">
        <v>20</v>
      </c>
      <c r="E64" s="437">
        <v>20</v>
      </c>
      <c r="F64" s="190" t="s">
        <v>2398</v>
      </c>
    </row>
    <row r="65" spans="1:6" ht="25.5">
      <c r="A65" s="190" t="s">
        <v>2398</v>
      </c>
      <c r="B65" s="190" t="s">
        <v>422</v>
      </c>
      <c r="C65" s="190" t="s">
        <v>3669</v>
      </c>
      <c r="D65" s="260"/>
      <c r="E65" s="437">
        <v>20</v>
      </c>
      <c r="F65" s="190" t="s">
        <v>2398</v>
      </c>
    </row>
    <row r="66" spans="1:6" ht="14.25">
      <c r="A66" s="190" t="s">
        <v>2398</v>
      </c>
      <c r="B66" s="190" t="s">
        <v>422</v>
      </c>
      <c r="C66" s="190" t="s">
        <v>3670</v>
      </c>
      <c r="D66" s="260">
        <v>30</v>
      </c>
      <c r="E66" s="437">
        <v>3</v>
      </c>
      <c r="F66" s="190" t="s">
        <v>2398</v>
      </c>
    </row>
    <row r="67" spans="1:6" ht="14.25">
      <c r="A67" s="190" t="s">
        <v>2399</v>
      </c>
      <c r="B67" s="190" t="s">
        <v>422</v>
      </c>
      <c r="C67" s="190" t="s">
        <v>3671</v>
      </c>
      <c r="D67" s="260">
        <v>60</v>
      </c>
      <c r="E67" s="437">
        <v>60</v>
      </c>
      <c r="F67" s="190" t="s">
        <v>2399</v>
      </c>
    </row>
    <row r="68" spans="1:6" ht="14.25">
      <c r="A68" s="190" t="s">
        <v>2399</v>
      </c>
      <c r="B68" s="190" t="s">
        <v>422</v>
      </c>
      <c r="C68" s="190" t="s">
        <v>3672</v>
      </c>
      <c r="D68" s="260">
        <v>60</v>
      </c>
      <c r="E68" s="437">
        <v>60</v>
      </c>
      <c r="F68" s="190" t="s">
        <v>2399</v>
      </c>
    </row>
    <row r="69" spans="1:6" ht="14.25">
      <c r="A69" s="190" t="s">
        <v>2399</v>
      </c>
      <c r="B69" s="190" t="s">
        <v>422</v>
      </c>
      <c r="C69" s="190" t="s">
        <v>3673</v>
      </c>
      <c r="D69" s="260">
        <v>30</v>
      </c>
      <c r="E69" s="437">
        <v>30</v>
      </c>
      <c r="F69" s="190" t="s">
        <v>2399</v>
      </c>
    </row>
    <row r="70" spans="1:6" ht="14.25">
      <c r="A70" s="190" t="s">
        <v>2399</v>
      </c>
      <c r="B70" s="190" t="s">
        <v>422</v>
      </c>
      <c r="C70" s="190" t="s">
        <v>3674</v>
      </c>
      <c r="D70" s="260">
        <v>4</v>
      </c>
      <c r="E70" s="437">
        <v>4</v>
      </c>
      <c r="F70" s="190" t="s">
        <v>2399</v>
      </c>
    </row>
    <row r="71" spans="1:6" ht="14.25">
      <c r="A71" s="190" t="s">
        <v>3675</v>
      </c>
      <c r="B71" s="190" t="s">
        <v>422</v>
      </c>
      <c r="C71" s="190" t="s">
        <v>3676</v>
      </c>
      <c r="D71" s="260">
        <v>4</v>
      </c>
      <c r="E71" s="437">
        <v>4</v>
      </c>
      <c r="F71" s="190" t="s">
        <v>2400</v>
      </c>
    </row>
    <row r="72" spans="1:6" ht="14.25">
      <c r="A72" s="190" t="s">
        <v>2401</v>
      </c>
      <c r="B72" s="190" t="s">
        <v>2215</v>
      </c>
      <c r="C72" s="190" t="s">
        <v>3677</v>
      </c>
      <c r="D72" s="260">
        <v>40</v>
      </c>
      <c r="E72" s="437">
        <v>40</v>
      </c>
      <c r="F72" s="190" t="s">
        <v>3678</v>
      </c>
    </row>
    <row r="73" spans="1:6" ht="25.5">
      <c r="A73" s="190" t="s">
        <v>2401</v>
      </c>
      <c r="B73" s="190" t="s">
        <v>2215</v>
      </c>
      <c r="C73" s="190" t="s">
        <v>3679</v>
      </c>
      <c r="D73" s="260">
        <v>20</v>
      </c>
      <c r="E73" s="260">
        <v>20</v>
      </c>
      <c r="F73" s="190" t="s">
        <v>3678</v>
      </c>
    </row>
    <row r="74" spans="1:6" ht="25.5">
      <c r="A74" s="190" t="s">
        <v>2401</v>
      </c>
      <c r="B74" s="190" t="s">
        <v>2215</v>
      </c>
      <c r="C74" s="190" t="s">
        <v>3680</v>
      </c>
      <c r="D74" s="260">
        <v>20</v>
      </c>
      <c r="E74" s="260">
        <v>20</v>
      </c>
      <c r="F74" s="190" t="s">
        <v>3678</v>
      </c>
    </row>
    <row r="75" spans="1:6" ht="25.5">
      <c r="A75" s="190" t="s">
        <v>2401</v>
      </c>
      <c r="B75" s="190" t="s">
        <v>2215</v>
      </c>
      <c r="C75" s="190" t="s">
        <v>3681</v>
      </c>
      <c r="D75" s="260">
        <v>8</v>
      </c>
      <c r="E75" s="437">
        <v>8</v>
      </c>
      <c r="F75" s="190" t="s">
        <v>3678</v>
      </c>
    </row>
    <row r="76" spans="1:6" ht="25.5">
      <c r="A76" s="190" t="s">
        <v>2401</v>
      </c>
      <c r="B76" s="190" t="s">
        <v>2215</v>
      </c>
      <c r="C76" s="190" t="s">
        <v>3682</v>
      </c>
      <c r="D76" s="260">
        <v>8</v>
      </c>
      <c r="E76" s="437">
        <v>8</v>
      </c>
      <c r="F76" s="190" t="s">
        <v>3678</v>
      </c>
    </row>
    <row r="77" spans="1:6" ht="14.25">
      <c r="A77" s="258" t="s">
        <v>2402</v>
      </c>
      <c r="B77" s="258" t="s">
        <v>422</v>
      </c>
      <c r="C77" s="190" t="s">
        <v>3683</v>
      </c>
      <c r="D77" s="260">
        <v>60</v>
      </c>
      <c r="E77" s="437">
        <v>60</v>
      </c>
      <c r="F77" s="190" t="s">
        <v>2402</v>
      </c>
    </row>
    <row r="78" spans="1:6" ht="14.25">
      <c r="A78" s="258" t="s">
        <v>2402</v>
      </c>
      <c r="B78" s="258" t="s">
        <v>422</v>
      </c>
      <c r="C78" s="190" t="s">
        <v>3684</v>
      </c>
      <c r="D78" s="260">
        <v>20</v>
      </c>
      <c r="E78" s="437">
        <v>20</v>
      </c>
      <c r="F78" s="190" t="s">
        <v>2402</v>
      </c>
    </row>
    <row r="79" spans="1:6" ht="14.25">
      <c r="A79" s="258" t="s">
        <v>2402</v>
      </c>
      <c r="B79" s="258" t="s">
        <v>422</v>
      </c>
      <c r="C79" s="190" t="s">
        <v>3685</v>
      </c>
      <c r="D79" s="260">
        <v>4</v>
      </c>
      <c r="E79" s="437">
        <v>4</v>
      </c>
      <c r="F79" s="190" t="s">
        <v>2402</v>
      </c>
    </row>
    <row r="80" spans="1:6" ht="14.25">
      <c r="A80" s="292" t="s">
        <v>6412</v>
      </c>
      <c r="B80" s="292" t="s">
        <v>782</v>
      </c>
      <c r="C80" s="292" t="s">
        <v>7540</v>
      </c>
      <c r="D80" s="293">
        <v>60</v>
      </c>
      <c r="E80" s="555">
        <v>60</v>
      </c>
      <c r="F80" s="292" t="s">
        <v>3737</v>
      </c>
    </row>
    <row r="81" spans="1:25" ht="25.5">
      <c r="A81" s="292" t="s">
        <v>6412</v>
      </c>
      <c r="B81" s="292" t="s">
        <v>782</v>
      </c>
      <c r="C81" s="316" t="s">
        <v>7541</v>
      </c>
      <c r="D81" s="293">
        <v>8</v>
      </c>
      <c r="E81" s="555">
        <v>8</v>
      </c>
      <c r="F81" s="292" t="s">
        <v>3737</v>
      </c>
    </row>
    <row r="82" spans="1:25" ht="25.5">
      <c r="A82" s="292" t="s">
        <v>6412</v>
      </c>
      <c r="B82" s="292" t="s">
        <v>782</v>
      </c>
      <c r="C82" s="292" t="s">
        <v>7542</v>
      </c>
      <c r="D82" s="293">
        <v>8</v>
      </c>
      <c r="E82" s="555">
        <v>8</v>
      </c>
      <c r="F82" s="292" t="s">
        <v>3737</v>
      </c>
    </row>
    <row r="83" spans="1:25" ht="25.5">
      <c r="A83" s="190" t="s">
        <v>6417</v>
      </c>
      <c r="B83" s="190" t="s">
        <v>3748</v>
      </c>
      <c r="C83" s="190" t="s">
        <v>7543</v>
      </c>
      <c r="D83" s="260">
        <v>40</v>
      </c>
      <c r="E83" s="437">
        <f t="shared" ref="E83:E86" si="0">D83</f>
        <v>40</v>
      </c>
      <c r="F83" s="292" t="s">
        <v>3755</v>
      </c>
    </row>
    <row r="84" spans="1:25" ht="14.25">
      <c r="A84" s="190" t="s">
        <v>6417</v>
      </c>
      <c r="B84" s="190" t="s">
        <v>3748</v>
      </c>
      <c r="C84" s="190" t="s">
        <v>7544</v>
      </c>
      <c r="D84" s="260">
        <v>60</v>
      </c>
      <c r="E84" s="437">
        <f t="shared" si="0"/>
        <v>60</v>
      </c>
      <c r="F84" s="292" t="s">
        <v>3755</v>
      </c>
    </row>
    <row r="85" spans="1:25" ht="14.25">
      <c r="A85" s="190" t="s">
        <v>6417</v>
      </c>
      <c r="B85" s="190" t="s">
        <v>3748</v>
      </c>
      <c r="C85" s="190" t="s">
        <v>7545</v>
      </c>
      <c r="D85" s="260">
        <v>80</v>
      </c>
      <c r="E85" s="437">
        <f t="shared" si="0"/>
        <v>80</v>
      </c>
      <c r="F85" s="292" t="s">
        <v>3755</v>
      </c>
    </row>
    <row r="86" spans="1:25" ht="14.25">
      <c r="A86" s="190" t="s">
        <v>6417</v>
      </c>
      <c r="B86" s="190" t="s">
        <v>3748</v>
      </c>
      <c r="C86" s="190" t="s">
        <v>7546</v>
      </c>
      <c r="D86" s="260">
        <v>80</v>
      </c>
      <c r="E86" s="437">
        <f t="shared" si="0"/>
        <v>80</v>
      </c>
      <c r="F86" s="292" t="s">
        <v>3755</v>
      </c>
    </row>
    <row r="87" spans="1:25" ht="38.25">
      <c r="A87" s="190" t="s">
        <v>6417</v>
      </c>
      <c r="B87" s="190" t="s">
        <v>3748</v>
      </c>
      <c r="C87" s="190" t="s">
        <v>7547</v>
      </c>
      <c r="D87" s="260">
        <v>20</v>
      </c>
      <c r="E87" s="437"/>
      <c r="F87" s="292" t="s">
        <v>3755</v>
      </c>
    </row>
    <row r="88" spans="1:25" ht="38.25">
      <c r="A88" s="190" t="s">
        <v>6417</v>
      </c>
      <c r="B88" s="190" t="s">
        <v>3748</v>
      </c>
      <c r="C88" s="190" t="s">
        <v>7548</v>
      </c>
      <c r="D88" s="260">
        <v>20</v>
      </c>
      <c r="E88" s="437">
        <f t="shared" ref="E88:E89" si="1">D88</f>
        <v>20</v>
      </c>
      <c r="F88" s="292" t="s">
        <v>3755</v>
      </c>
      <c r="G88" s="3"/>
      <c r="H88" s="3"/>
    </row>
    <row r="89" spans="1:25" ht="15" customHeight="1">
      <c r="A89" s="190" t="s">
        <v>6417</v>
      </c>
      <c r="B89" s="190" t="s">
        <v>3748</v>
      </c>
      <c r="C89" s="190" t="s">
        <v>7549</v>
      </c>
      <c r="D89" s="260">
        <v>20</v>
      </c>
      <c r="E89" s="437">
        <f t="shared" si="1"/>
        <v>20</v>
      </c>
      <c r="F89" s="292" t="s">
        <v>3755</v>
      </c>
      <c r="G89" s="114"/>
      <c r="H89" s="114"/>
      <c r="I89" s="1"/>
      <c r="J89" s="1"/>
      <c r="K89" s="1"/>
      <c r="L89" s="1"/>
      <c r="M89" s="1"/>
      <c r="N89" s="1"/>
      <c r="O89" s="1"/>
      <c r="P89" s="1"/>
      <c r="Q89" s="1"/>
      <c r="R89" s="1"/>
      <c r="S89" s="1"/>
      <c r="T89" s="1"/>
      <c r="U89" s="1"/>
      <c r="V89" s="1"/>
      <c r="W89" s="1"/>
      <c r="X89" s="1"/>
      <c r="Y89" s="1"/>
    </row>
    <row r="90" spans="1:25" ht="14.25">
      <c r="A90" s="190" t="s">
        <v>6417</v>
      </c>
      <c r="B90" s="190" t="s">
        <v>3748</v>
      </c>
      <c r="C90" s="190" t="s">
        <v>7550</v>
      </c>
      <c r="D90" s="260">
        <v>4</v>
      </c>
      <c r="E90" s="437">
        <v>4</v>
      </c>
      <c r="F90" s="292" t="s">
        <v>3755</v>
      </c>
      <c r="G90" s="3"/>
      <c r="H90" s="3"/>
    </row>
    <row r="91" spans="1:25" ht="14.25">
      <c r="A91" s="292" t="s">
        <v>3813</v>
      </c>
      <c r="B91" s="292" t="s">
        <v>782</v>
      </c>
      <c r="C91" s="292" t="s">
        <v>898</v>
      </c>
      <c r="D91" s="293">
        <v>60</v>
      </c>
      <c r="E91" s="555">
        <v>60</v>
      </c>
      <c r="F91" s="292" t="s">
        <v>3813</v>
      </c>
      <c r="G91" s="3"/>
      <c r="H91" s="3"/>
    </row>
    <row r="92" spans="1:25" ht="15.75" customHeight="1">
      <c r="A92" s="292" t="s">
        <v>3813</v>
      </c>
      <c r="B92" s="292" t="s">
        <v>782</v>
      </c>
      <c r="C92" s="292" t="s">
        <v>1186</v>
      </c>
      <c r="D92" s="293">
        <v>60</v>
      </c>
      <c r="E92" s="555">
        <v>60</v>
      </c>
      <c r="F92" s="292" t="s">
        <v>3813</v>
      </c>
      <c r="G92" s="3"/>
      <c r="H92" s="3"/>
    </row>
    <row r="93" spans="1:25" ht="15.75" customHeight="1">
      <c r="A93" s="292" t="s">
        <v>3813</v>
      </c>
      <c r="B93" s="292" t="s">
        <v>782</v>
      </c>
      <c r="C93" s="292" t="s">
        <v>7551</v>
      </c>
      <c r="D93" s="293">
        <v>90</v>
      </c>
      <c r="E93" s="555">
        <v>90</v>
      </c>
      <c r="F93" s="292" t="s">
        <v>3813</v>
      </c>
      <c r="G93" s="3"/>
      <c r="H93" s="3"/>
    </row>
    <row r="94" spans="1:25" ht="15.75" customHeight="1">
      <c r="A94" s="292" t="s">
        <v>3813</v>
      </c>
      <c r="B94" s="292" t="s">
        <v>782</v>
      </c>
      <c r="C94" s="292" t="s">
        <v>7552</v>
      </c>
      <c r="D94" s="293">
        <v>8</v>
      </c>
      <c r="E94" s="555">
        <v>8</v>
      </c>
      <c r="F94" s="292" t="s">
        <v>3813</v>
      </c>
      <c r="G94" s="3"/>
      <c r="H94" s="3"/>
    </row>
    <row r="95" spans="1:25" ht="15.75" customHeight="1">
      <c r="A95" s="292" t="s">
        <v>3813</v>
      </c>
      <c r="B95" s="292" t="s">
        <v>782</v>
      </c>
      <c r="C95" s="292" t="s">
        <v>7553</v>
      </c>
      <c r="D95" s="293">
        <v>8</v>
      </c>
      <c r="E95" s="555">
        <v>8</v>
      </c>
      <c r="F95" s="292" t="s">
        <v>3813</v>
      </c>
      <c r="G95" s="3"/>
      <c r="H95" s="3"/>
    </row>
    <row r="96" spans="1:25" ht="15.75" customHeight="1">
      <c r="A96" s="292" t="s">
        <v>3813</v>
      </c>
      <c r="B96" s="292" t="s">
        <v>782</v>
      </c>
      <c r="C96" s="292" t="s">
        <v>7554</v>
      </c>
      <c r="D96" s="293">
        <v>4</v>
      </c>
      <c r="E96" s="555">
        <v>4</v>
      </c>
      <c r="F96" s="292" t="s">
        <v>3813</v>
      </c>
      <c r="G96" s="3"/>
      <c r="H96" s="3"/>
    </row>
    <row r="97" spans="1:8" ht="15.75" customHeight="1">
      <c r="A97" s="292" t="s">
        <v>3813</v>
      </c>
      <c r="B97" s="292" t="s">
        <v>782</v>
      </c>
      <c r="C97" s="292" t="s">
        <v>7555</v>
      </c>
      <c r="D97" s="293">
        <v>20</v>
      </c>
      <c r="E97" s="555">
        <v>20</v>
      </c>
      <c r="F97" s="292" t="s">
        <v>3813</v>
      </c>
      <c r="G97" s="3"/>
      <c r="H97" s="3"/>
    </row>
    <row r="98" spans="1:8" ht="15.75" customHeight="1">
      <c r="A98" s="292" t="s">
        <v>3813</v>
      </c>
      <c r="B98" s="292" t="s">
        <v>782</v>
      </c>
      <c r="C98" s="292" t="s">
        <v>7556</v>
      </c>
      <c r="D98" s="293">
        <v>30</v>
      </c>
      <c r="E98" s="555">
        <v>30</v>
      </c>
      <c r="F98" s="292" t="s">
        <v>3813</v>
      </c>
      <c r="G98" s="3"/>
      <c r="H98" s="3"/>
    </row>
    <row r="99" spans="1:8" ht="15.75" customHeight="1">
      <c r="A99" s="292" t="s">
        <v>3813</v>
      </c>
      <c r="B99" s="292" t="s">
        <v>782</v>
      </c>
      <c r="C99" s="292" t="s">
        <v>7557</v>
      </c>
      <c r="D99" s="293">
        <v>30</v>
      </c>
      <c r="E99" s="555">
        <v>30</v>
      </c>
      <c r="F99" s="292" t="s">
        <v>3813</v>
      </c>
      <c r="G99" s="3"/>
      <c r="H99" s="3"/>
    </row>
    <row r="100" spans="1:8" ht="15.75" customHeight="1">
      <c r="A100" s="292" t="s">
        <v>3815</v>
      </c>
      <c r="B100" s="292" t="s">
        <v>782</v>
      </c>
      <c r="C100" s="292" t="s">
        <v>7558</v>
      </c>
      <c r="D100" s="293">
        <v>40</v>
      </c>
      <c r="E100" s="555">
        <v>40</v>
      </c>
      <c r="F100" s="292" t="s">
        <v>3815</v>
      </c>
      <c r="G100" s="3"/>
      <c r="H100" s="3"/>
    </row>
    <row r="101" spans="1:8" ht="15.75" customHeight="1">
      <c r="A101" s="292" t="s">
        <v>3815</v>
      </c>
      <c r="B101" s="292" t="s">
        <v>782</v>
      </c>
      <c r="C101" s="292" t="s">
        <v>7559</v>
      </c>
      <c r="D101" s="293">
        <v>20</v>
      </c>
      <c r="E101" s="555">
        <v>20</v>
      </c>
      <c r="F101" s="292" t="s">
        <v>3815</v>
      </c>
      <c r="G101" s="3"/>
      <c r="H101" s="3"/>
    </row>
    <row r="102" spans="1:8" ht="15.75" customHeight="1">
      <c r="A102" s="292" t="s">
        <v>3815</v>
      </c>
      <c r="B102" s="292" t="s">
        <v>782</v>
      </c>
      <c r="C102" s="292" t="s">
        <v>7560</v>
      </c>
      <c r="D102" s="293">
        <v>8</v>
      </c>
      <c r="E102" s="555">
        <v>8</v>
      </c>
      <c r="F102" s="292" t="s">
        <v>3815</v>
      </c>
      <c r="G102" s="3"/>
      <c r="H102" s="3"/>
    </row>
    <row r="103" spans="1:8" ht="15.75" customHeight="1">
      <c r="A103" s="292" t="s">
        <v>3815</v>
      </c>
      <c r="B103" s="292" t="s">
        <v>782</v>
      </c>
      <c r="C103" s="292" t="s">
        <v>7561</v>
      </c>
      <c r="D103" s="293">
        <v>8</v>
      </c>
      <c r="E103" s="555">
        <v>8</v>
      </c>
      <c r="F103" s="292" t="s">
        <v>3815</v>
      </c>
      <c r="G103" s="3"/>
      <c r="H103" s="3"/>
    </row>
    <row r="104" spans="1:8" ht="15.75" customHeight="1">
      <c r="A104" s="292" t="s">
        <v>5504</v>
      </c>
      <c r="B104" s="292" t="s">
        <v>782</v>
      </c>
      <c r="C104" s="292" t="s">
        <v>7562</v>
      </c>
      <c r="D104" s="293">
        <v>4</v>
      </c>
      <c r="E104" s="555">
        <v>4</v>
      </c>
      <c r="F104" s="292" t="s">
        <v>5504</v>
      </c>
      <c r="G104" s="3"/>
      <c r="H104" s="3"/>
    </row>
    <row r="105" spans="1:8" ht="15.75" customHeight="1">
      <c r="A105" s="292" t="s">
        <v>5504</v>
      </c>
      <c r="B105" s="292" t="s">
        <v>782</v>
      </c>
      <c r="C105" s="292" t="s">
        <v>7563</v>
      </c>
      <c r="D105" s="293">
        <v>4</v>
      </c>
      <c r="E105" s="555">
        <v>4</v>
      </c>
      <c r="F105" s="292" t="s">
        <v>5504</v>
      </c>
      <c r="G105" s="3"/>
      <c r="H105" s="3"/>
    </row>
    <row r="106" spans="1:8" ht="15.75" customHeight="1">
      <c r="A106" s="292" t="s">
        <v>3824</v>
      </c>
      <c r="B106" s="292" t="s">
        <v>782</v>
      </c>
      <c r="C106" s="292" t="s">
        <v>7564</v>
      </c>
      <c r="D106" s="293">
        <v>20</v>
      </c>
      <c r="E106" s="555">
        <v>20</v>
      </c>
      <c r="F106" s="292" t="s">
        <v>3824</v>
      </c>
      <c r="G106" s="3"/>
      <c r="H106" s="3"/>
    </row>
    <row r="107" spans="1:8" ht="15.75" customHeight="1">
      <c r="A107" s="292" t="s">
        <v>3824</v>
      </c>
      <c r="B107" s="292" t="s">
        <v>782</v>
      </c>
      <c r="C107" s="292" t="s">
        <v>7565</v>
      </c>
      <c r="D107" s="292">
        <v>30</v>
      </c>
      <c r="E107" s="555">
        <v>30</v>
      </c>
      <c r="F107" s="292" t="s">
        <v>3824</v>
      </c>
      <c r="G107" s="3"/>
      <c r="H107" s="3"/>
    </row>
    <row r="108" spans="1:8" ht="15.75" customHeight="1">
      <c r="A108" s="292" t="s">
        <v>3824</v>
      </c>
      <c r="B108" s="292" t="s">
        <v>782</v>
      </c>
      <c r="C108" s="292" t="s">
        <v>7566</v>
      </c>
      <c r="D108" s="293">
        <v>4</v>
      </c>
      <c r="E108" s="555">
        <v>4</v>
      </c>
      <c r="F108" s="292" t="s">
        <v>3824</v>
      </c>
      <c r="G108" s="3"/>
      <c r="H108" s="3"/>
    </row>
    <row r="109" spans="1:8" ht="15.75" customHeight="1">
      <c r="A109" s="292" t="s">
        <v>3824</v>
      </c>
      <c r="B109" s="292" t="s">
        <v>782</v>
      </c>
      <c r="C109" s="292" t="s">
        <v>7567</v>
      </c>
      <c r="D109" s="293">
        <v>4</v>
      </c>
      <c r="E109" s="555">
        <v>4</v>
      </c>
      <c r="F109" s="292" t="s">
        <v>3824</v>
      </c>
      <c r="G109" s="3"/>
      <c r="H109" s="3"/>
    </row>
    <row r="110" spans="1:8" ht="15.75" customHeight="1">
      <c r="A110" s="292" t="s">
        <v>7725</v>
      </c>
      <c r="B110" s="292" t="s">
        <v>782</v>
      </c>
      <c r="C110" s="292" t="s">
        <v>7540</v>
      </c>
      <c r="D110" s="293">
        <v>60</v>
      </c>
      <c r="E110" s="555">
        <v>60</v>
      </c>
      <c r="F110" s="292" t="s">
        <v>7725</v>
      </c>
      <c r="G110" s="3"/>
      <c r="H110" s="3"/>
    </row>
    <row r="111" spans="1:8" ht="15.75" customHeight="1">
      <c r="A111" s="292" t="s">
        <v>7725</v>
      </c>
      <c r="B111" s="292" t="s">
        <v>782</v>
      </c>
      <c r="C111" s="292" t="s">
        <v>7921</v>
      </c>
      <c r="D111" s="293">
        <v>80</v>
      </c>
      <c r="E111" s="555">
        <v>80</v>
      </c>
      <c r="F111" s="292" t="s">
        <v>7725</v>
      </c>
      <c r="G111" s="3"/>
      <c r="H111" s="3"/>
    </row>
    <row r="112" spans="1:8" ht="15.75" customHeight="1">
      <c r="A112" s="292" t="s">
        <v>7725</v>
      </c>
      <c r="B112" s="292" t="s">
        <v>782</v>
      </c>
      <c r="C112" s="292" t="s">
        <v>7922</v>
      </c>
      <c r="D112" s="293">
        <v>4</v>
      </c>
      <c r="E112" s="555">
        <v>4</v>
      </c>
      <c r="F112" s="292" t="s">
        <v>7725</v>
      </c>
      <c r="G112" s="3"/>
      <c r="H112" s="3"/>
    </row>
    <row r="113" spans="1:8" ht="15.75" customHeight="1">
      <c r="A113" s="292" t="s">
        <v>5577</v>
      </c>
      <c r="B113" s="292" t="s">
        <v>782</v>
      </c>
      <c r="C113" s="292" t="s">
        <v>7568</v>
      </c>
      <c r="D113" s="293">
        <v>4</v>
      </c>
      <c r="E113" s="555">
        <v>4</v>
      </c>
      <c r="F113" s="292" t="s">
        <v>3833</v>
      </c>
      <c r="G113" s="3"/>
      <c r="H113" s="3"/>
    </row>
    <row r="114" spans="1:8" ht="15.75" customHeight="1">
      <c r="A114" s="292" t="s">
        <v>2176</v>
      </c>
      <c r="B114" s="292" t="s">
        <v>782</v>
      </c>
      <c r="C114" s="292" t="s">
        <v>1186</v>
      </c>
      <c r="D114" s="293">
        <v>60</v>
      </c>
      <c r="E114" s="555">
        <v>60</v>
      </c>
      <c r="F114" s="292" t="s">
        <v>2176</v>
      </c>
      <c r="G114" s="3"/>
      <c r="H114" s="3"/>
    </row>
    <row r="115" spans="1:8" ht="15.75" customHeight="1">
      <c r="A115" s="292" t="s">
        <v>2176</v>
      </c>
      <c r="B115" s="292" t="s">
        <v>782</v>
      </c>
      <c r="C115" s="292" t="s">
        <v>7569</v>
      </c>
      <c r="D115" s="293">
        <v>20</v>
      </c>
      <c r="E115" s="555">
        <v>20</v>
      </c>
      <c r="F115" s="292" t="s">
        <v>2176</v>
      </c>
      <c r="G115" s="3"/>
      <c r="H115" s="3"/>
    </row>
    <row r="116" spans="1:8" ht="15.75" customHeight="1">
      <c r="A116" s="292" t="s">
        <v>2176</v>
      </c>
      <c r="B116" s="292" t="s">
        <v>782</v>
      </c>
      <c r="C116" s="292" t="s">
        <v>7554</v>
      </c>
      <c r="D116" s="293">
        <v>4</v>
      </c>
      <c r="E116" s="555">
        <v>4</v>
      </c>
      <c r="F116" s="292" t="s">
        <v>2176</v>
      </c>
      <c r="G116" s="3"/>
      <c r="H116" s="3"/>
    </row>
    <row r="117" spans="1:8" ht="15.75" customHeight="1">
      <c r="A117" s="292" t="s">
        <v>6505</v>
      </c>
      <c r="B117" s="292" t="s">
        <v>782</v>
      </c>
      <c r="C117" s="292" t="s">
        <v>7570</v>
      </c>
      <c r="D117" s="293">
        <v>80</v>
      </c>
      <c r="E117" s="555">
        <f>D117</f>
        <v>80</v>
      </c>
      <c r="F117" s="292" t="s">
        <v>3851</v>
      </c>
      <c r="G117" s="3"/>
      <c r="H117" s="3"/>
    </row>
    <row r="118" spans="1:8" ht="15.75" customHeight="1">
      <c r="A118" s="190" t="s">
        <v>6505</v>
      </c>
      <c r="B118" s="190" t="s">
        <v>782</v>
      </c>
      <c r="C118" s="190" t="s">
        <v>7571</v>
      </c>
      <c r="D118" s="260">
        <v>8</v>
      </c>
      <c r="E118" s="437">
        <v>8</v>
      </c>
      <c r="F118" s="292" t="s">
        <v>3851</v>
      </c>
      <c r="G118" s="3"/>
      <c r="H118" s="3"/>
    </row>
    <row r="119" spans="1:8" ht="15.75" customHeight="1">
      <c r="A119" s="292" t="s">
        <v>3887</v>
      </c>
      <c r="B119" s="292" t="s">
        <v>3882</v>
      </c>
      <c r="C119" s="292" t="s">
        <v>7572</v>
      </c>
      <c r="D119" s="293">
        <v>4</v>
      </c>
      <c r="E119" s="555">
        <v>4</v>
      </c>
      <c r="F119" s="292" t="s">
        <v>3887</v>
      </c>
      <c r="G119" s="3"/>
      <c r="H119" s="3"/>
    </row>
    <row r="120" spans="1:8" ht="15.75" customHeight="1">
      <c r="A120" s="292" t="s">
        <v>4069</v>
      </c>
      <c r="B120" s="292" t="s">
        <v>782</v>
      </c>
      <c r="C120" s="292" t="s">
        <v>7573</v>
      </c>
      <c r="D120" s="293"/>
      <c r="E120" s="555">
        <v>4</v>
      </c>
      <c r="F120" s="292" t="s">
        <v>3894</v>
      </c>
      <c r="G120" s="3"/>
      <c r="H120" s="3"/>
    </row>
    <row r="121" spans="1:8" ht="15.75" customHeight="1">
      <c r="A121" s="292" t="s">
        <v>4069</v>
      </c>
      <c r="B121" s="292" t="s">
        <v>782</v>
      </c>
      <c r="C121" s="292" t="s">
        <v>7574</v>
      </c>
      <c r="D121" s="293"/>
      <c r="E121" s="555">
        <v>8</v>
      </c>
      <c r="F121" s="292" t="s">
        <v>3894</v>
      </c>
      <c r="G121" s="3"/>
      <c r="H121" s="3"/>
    </row>
    <row r="122" spans="1:8" ht="15.75" customHeight="1">
      <c r="A122" s="292" t="s">
        <v>3909</v>
      </c>
      <c r="B122" s="292" t="s">
        <v>782</v>
      </c>
      <c r="C122" s="292" t="s">
        <v>7575</v>
      </c>
      <c r="D122" s="293">
        <v>60</v>
      </c>
      <c r="E122" s="555">
        <v>60</v>
      </c>
      <c r="F122" s="292" t="s">
        <v>3909</v>
      </c>
      <c r="G122" s="3"/>
      <c r="H122" s="3"/>
    </row>
    <row r="123" spans="1:8" ht="15.75" customHeight="1">
      <c r="A123" s="292" t="s">
        <v>3909</v>
      </c>
      <c r="B123" s="292" t="s">
        <v>782</v>
      </c>
      <c r="C123" s="292" t="s">
        <v>7576</v>
      </c>
      <c r="D123" s="293">
        <v>60</v>
      </c>
      <c r="E123" s="555">
        <v>60</v>
      </c>
      <c r="F123" s="292" t="s">
        <v>3909</v>
      </c>
      <c r="G123" s="3"/>
      <c r="H123" s="3"/>
    </row>
    <row r="124" spans="1:8" ht="15.75" customHeight="1">
      <c r="A124" s="292" t="s">
        <v>3909</v>
      </c>
      <c r="B124" s="292" t="s">
        <v>782</v>
      </c>
      <c r="C124" s="292" t="s">
        <v>7577</v>
      </c>
      <c r="D124" s="293">
        <v>8</v>
      </c>
      <c r="E124" s="555">
        <v>8</v>
      </c>
      <c r="F124" s="292" t="s">
        <v>3909</v>
      </c>
      <c r="G124" s="3"/>
      <c r="H124" s="3"/>
    </row>
    <row r="125" spans="1:8" ht="15.75" customHeight="1">
      <c r="A125" s="292" t="s">
        <v>6704</v>
      </c>
      <c r="B125" s="292" t="s">
        <v>782</v>
      </c>
      <c r="C125" s="292" t="s">
        <v>7578</v>
      </c>
      <c r="D125" s="293">
        <v>4</v>
      </c>
      <c r="E125" s="555">
        <v>4</v>
      </c>
      <c r="F125" s="292" t="s">
        <v>3942</v>
      </c>
      <c r="G125" s="3"/>
      <c r="H125" s="3"/>
    </row>
    <row r="126" spans="1:8" ht="15.75" customHeight="1">
      <c r="A126" s="292" t="s">
        <v>6704</v>
      </c>
      <c r="B126" s="292" t="s">
        <v>782</v>
      </c>
      <c r="C126" s="292" t="s">
        <v>7579</v>
      </c>
      <c r="D126" s="293">
        <v>20</v>
      </c>
      <c r="E126" s="555">
        <v>20</v>
      </c>
      <c r="F126" s="292" t="s">
        <v>3942</v>
      </c>
      <c r="G126" s="3"/>
      <c r="H126" s="3"/>
    </row>
    <row r="127" spans="1:8" ht="15.75" customHeight="1">
      <c r="A127" s="292" t="s">
        <v>4737</v>
      </c>
      <c r="B127" s="292" t="s">
        <v>782</v>
      </c>
      <c r="C127" s="292" t="s">
        <v>7612</v>
      </c>
      <c r="D127" s="293">
        <v>8</v>
      </c>
      <c r="E127" s="555">
        <v>8</v>
      </c>
      <c r="F127" s="292" t="s">
        <v>4737</v>
      </c>
      <c r="G127" s="3"/>
      <c r="H127" s="3"/>
    </row>
    <row r="128" spans="1:8" ht="15.75" customHeight="1">
      <c r="A128" s="292" t="s">
        <v>4737</v>
      </c>
      <c r="B128" s="292" t="s">
        <v>782</v>
      </c>
      <c r="C128" s="292" t="s">
        <v>7613</v>
      </c>
      <c r="D128" s="293">
        <v>8</v>
      </c>
      <c r="E128" s="555">
        <v>8</v>
      </c>
      <c r="F128" s="292" t="s">
        <v>4737</v>
      </c>
      <c r="G128" s="3"/>
      <c r="H128" s="3"/>
    </row>
    <row r="129" spans="1:8" ht="15.75" customHeight="1">
      <c r="A129" s="292" t="s">
        <v>4737</v>
      </c>
      <c r="B129" s="292" t="s">
        <v>782</v>
      </c>
      <c r="C129" s="292" t="s">
        <v>7614</v>
      </c>
      <c r="D129" s="293">
        <v>8</v>
      </c>
      <c r="E129" s="555">
        <v>8</v>
      </c>
      <c r="F129" s="292" t="s">
        <v>4737</v>
      </c>
      <c r="G129" s="3"/>
      <c r="H129" s="3"/>
    </row>
    <row r="130" spans="1:8" ht="15.75" customHeight="1">
      <c r="A130" s="292" t="s">
        <v>5192</v>
      </c>
      <c r="B130" s="292" t="s">
        <v>782</v>
      </c>
      <c r="C130" s="292" t="s">
        <v>7580</v>
      </c>
      <c r="D130" s="293">
        <v>4</v>
      </c>
      <c r="E130" s="555">
        <v>4</v>
      </c>
      <c r="F130" s="292" t="s">
        <v>3952</v>
      </c>
      <c r="G130" s="3"/>
      <c r="H130" s="3"/>
    </row>
    <row r="131" spans="1:8" ht="15.75" customHeight="1">
      <c r="A131" s="292" t="s">
        <v>5192</v>
      </c>
      <c r="B131" s="292" t="s">
        <v>782</v>
      </c>
      <c r="C131" s="292" t="s">
        <v>7581</v>
      </c>
      <c r="D131" s="293">
        <v>4</v>
      </c>
      <c r="E131" s="555">
        <v>4</v>
      </c>
      <c r="F131" s="292" t="s">
        <v>3952</v>
      </c>
      <c r="G131" s="3"/>
      <c r="H131" s="3"/>
    </row>
    <row r="132" spans="1:8" ht="15.75" customHeight="1">
      <c r="A132" s="292" t="s">
        <v>4777</v>
      </c>
      <c r="B132" s="292" t="s">
        <v>782</v>
      </c>
      <c r="C132" s="292" t="s">
        <v>7582</v>
      </c>
      <c r="D132" s="293">
        <v>20</v>
      </c>
      <c r="E132" s="555">
        <v>20</v>
      </c>
      <c r="F132" s="190" t="s">
        <v>4782</v>
      </c>
      <c r="G132" s="3"/>
      <c r="H132" s="3"/>
    </row>
    <row r="133" spans="1:8" ht="15.75" customHeight="1">
      <c r="A133" s="292" t="s">
        <v>4777</v>
      </c>
      <c r="B133" s="292" t="s">
        <v>782</v>
      </c>
      <c r="C133" s="292" t="s">
        <v>7583</v>
      </c>
      <c r="D133" s="293">
        <v>4</v>
      </c>
      <c r="E133" s="555">
        <v>4</v>
      </c>
      <c r="F133" s="190" t="s">
        <v>4782</v>
      </c>
      <c r="G133" s="3"/>
      <c r="H133" s="3"/>
    </row>
    <row r="134" spans="1:8" ht="15.75" customHeight="1">
      <c r="A134" s="292" t="s">
        <v>7584</v>
      </c>
      <c r="B134" s="292" t="s">
        <v>782</v>
      </c>
      <c r="C134" s="292" t="s">
        <v>7585</v>
      </c>
      <c r="D134" s="293">
        <v>30</v>
      </c>
      <c r="E134" s="555">
        <v>3</v>
      </c>
      <c r="F134" s="292" t="s">
        <v>4792</v>
      </c>
      <c r="G134" s="3"/>
      <c r="H134" s="3"/>
    </row>
    <row r="135" spans="1:8" ht="15.75" customHeight="1">
      <c r="A135" s="292" t="s">
        <v>7584</v>
      </c>
      <c r="B135" s="292" t="s">
        <v>782</v>
      </c>
      <c r="C135" s="292" t="s">
        <v>7586</v>
      </c>
      <c r="D135" s="293">
        <v>4</v>
      </c>
      <c r="E135" s="555">
        <v>4</v>
      </c>
      <c r="F135" s="292" t="s">
        <v>4792</v>
      </c>
      <c r="G135" s="3"/>
      <c r="H135" s="3"/>
    </row>
    <row r="136" spans="1:8" ht="15.75" customHeight="1">
      <c r="A136" s="292" t="s">
        <v>7584</v>
      </c>
      <c r="B136" s="292" t="s">
        <v>782</v>
      </c>
      <c r="C136" s="292" t="s">
        <v>7587</v>
      </c>
      <c r="D136" s="293">
        <v>4</v>
      </c>
      <c r="E136" s="555">
        <v>4</v>
      </c>
      <c r="F136" s="292" t="s">
        <v>4792</v>
      </c>
      <c r="G136" s="3"/>
      <c r="H136" s="3"/>
    </row>
    <row r="137" spans="1:8" ht="15.75" customHeight="1">
      <c r="A137" s="292" t="s">
        <v>6708</v>
      </c>
      <c r="B137" s="190" t="s">
        <v>782</v>
      </c>
      <c r="C137" s="292" t="s">
        <v>7588</v>
      </c>
      <c r="D137" s="293"/>
      <c r="E137" s="555">
        <v>4</v>
      </c>
      <c r="F137" s="292" t="s">
        <v>4802</v>
      </c>
      <c r="G137" s="3"/>
      <c r="H137" s="3"/>
    </row>
    <row r="138" spans="1:8" ht="15.75" customHeight="1">
      <c r="A138" s="292" t="s">
        <v>6708</v>
      </c>
      <c r="B138" s="190" t="s">
        <v>782</v>
      </c>
      <c r="C138" s="292" t="s">
        <v>7589</v>
      </c>
      <c r="D138" s="293"/>
      <c r="E138" s="555">
        <v>4</v>
      </c>
      <c r="F138" s="292" t="s">
        <v>4802</v>
      </c>
      <c r="G138" s="3"/>
      <c r="H138" s="3"/>
    </row>
    <row r="139" spans="1:8" ht="15.75" customHeight="1">
      <c r="A139" s="292" t="s">
        <v>6597</v>
      </c>
      <c r="B139" s="292" t="s">
        <v>782</v>
      </c>
      <c r="C139" s="292" t="s">
        <v>7590</v>
      </c>
      <c r="D139" s="293">
        <v>4</v>
      </c>
      <c r="E139" s="555">
        <v>4</v>
      </c>
      <c r="F139" s="292" t="s">
        <v>3958</v>
      </c>
      <c r="G139" s="3"/>
      <c r="H139" s="3"/>
    </row>
    <row r="140" spans="1:8" ht="15.75" customHeight="1">
      <c r="A140" s="292" t="s">
        <v>6597</v>
      </c>
      <c r="B140" s="292" t="s">
        <v>782</v>
      </c>
      <c r="C140" s="292" t="s">
        <v>7591</v>
      </c>
      <c r="D140" s="293">
        <v>4</v>
      </c>
      <c r="E140" s="555">
        <v>4</v>
      </c>
      <c r="F140" s="292" t="s">
        <v>3958</v>
      </c>
      <c r="G140" s="3"/>
      <c r="H140" s="3"/>
    </row>
    <row r="141" spans="1:8" ht="15.75" customHeight="1">
      <c r="A141" s="292" t="s">
        <v>3987</v>
      </c>
      <c r="B141" s="292" t="s">
        <v>782</v>
      </c>
      <c r="C141" s="292" t="s">
        <v>7592</v>
      </c>
      <c r="D141" s="293">
        <v>40</v>
      </c>
      <c r="E141" s="555">
        <v>40</v>
      </c>
      <c r="F141" s="292" t="s">
        <v>3987</v>
      </c>
      <c r="G141" s="3"/>
      <c r="H141" s="3"/>
    </row>
    <row r="142" spans="1:8" ht="15.75" customHeight="1">
      <c r="A142" s="292" t="s">
        <v>3987</v>
      </c>
      <c r="B142" s="292" t="s">
        <v>782</v>
      </c>
      <c r="C142" s="292" t="s">
        <v>7593</v>
      </c>
      <c r="D142" s="293">
        <v>50</v>
      </c>
      <c r="E142" s="555">
        <v>50</v>
      </c>
      <c r="F142" s="292" t="s">
        <v>3987</v>
      </c>
      <c r="G142" s="3"/>
      <c r="H142" s="3"/>
    </row>
    <row r="143" spans="1:8" ht="15.75" customHeight="1">
      <c r="A143" s="292" t="s">
        <v>3987</v>
      </c>
      <c r="B143" s="292" t="s">
        <v>782</v>
      </c>
      <c r="C143" s="292" t="s">
        <v>7594</v>
      </c>
      <c r="D143" s="293">
        <v>4</v>
      </c>
      <c r="E143" s="555">
        <v>4</v>
      </c>
      <c r="F143" s="292" t="s">
        <v>3987</v>
      </c>
      <c r="G143" s="3"/>
      <c r="H143" s="3"/>
    </row>
    <row r="144" spans="1:8" ht="15.75" customHeight="1">
      <c r="A144" s="292" t="s">
        <v>6606</v>
      </c>
      <c r="B144" s="292" t="s">
        <v>6719</v>
      </c>
      <c r="C144" s="292" t="s">
        <v>7595</v>
      </c>
      <c r="D144" s="293">
        <v>60</v>
      </c>
      <c r="E144" s="555">
        <v>60</v>
      </c>
      <c r="F144" s="292" t="s">
        <v>4004</v>
      </c>
      <c r="G144" s="3"/>
      <c r="H144" s="3"/>
    </row>
    <row r="145" spans="1:8" ht="15.75" customHeight="1">
      <c r="A145" s="292" t="s">
        <v>6606</v>
      </c>
      <c r="B145" s="292" t="s">
        <v>6719</v>
      </c>
      <c r="C145" s="292" t="s">
        <v>7545</v>
      </c>
      <c r="D145" s="293">
        <v>80</v>
      </c>
      <c r="E145" s="555">
        <v>80</v>
      </c>
      <c r="F145" s="292" t="s">
        <v>4004</v>
      </c>
      <c r="G145" s="3"/>
      <c r="H145" s="3"/>
    </row>
    <row r="146" spans="1:8" ht="15.75" customHeight="1">
      <c r="A146" s="292" t="s">
        <v>6606</v>
      </c>
      <c r="B146" s="292" t="s">
        <v>6719</v>
      </c>
      <c r="C146" s="292" t="s">
        <v>7596</v>
      </c>
      <c r="D146" s="293">
        <v>100</v>
      </c>
      <c r="E146" s="555">
        <v>100</v>
      </c>
      <c r="F146" s="292" t="s">
        <v>4004</v>
      </c>
      <c r="G146" s="3"/>
      <c r="H146" s="3"/>
    </row>
    <row r="147" spans="1:8" ht="15.75" customHeight="1">
      <c r="A147" s="292" t="s">
        <v>6606</v>
      </c>
      <c r="B147" s="292" t="s">
        <v>6719</v>
      </c>
      <c r="C147" s="292" t="s">
        <v>7597</v>
      </c>
      <c r="D147" s="293">
        <v>20</v>
      </c>
      <c r="E147" s="555">
        <v>20</v>
      </c>
      <c r="F147" s="292" t="s">
        <v>4004</v>
      </c>
      <c r="G147" s="3"/>
      <c r="H147" s="3"/>
    </row>
    <row r="148" spans="1:8" ht="15.75" customHeight="1">
      <c r="A148" s="292" t="s">
        <v>6606</v>
      </c>
      <c r="B148" s="292" t="s">
        <v>782</v>
      </c>
      <c r="C148" s="292" t="s">
        <v>7598</v>
      </c>
      <c r="D148" s="293">
        <v>30</v>
      </c>
      <c r="E148" s="555">
        <v>30</v>
      </c>
      <c r="F148" s="292" t="s">
        <v>4004</v>
      </c>
      <c r="G148" s="3"/>
      <c r="H148" s="3"/>
    </row>
    <row r="149" spans="1:8" ht="15.75" customHeight="1">
      <c r="A149" s="292" t="s">
        <v>6606</v>
      </c>
      <c r="B149" s="292" t="s">
        <v>782</v>
      </c>
      <c r="C149" s="292" t="s">
        <v>7599</v>
      </c>
      <c r="D149" s="293">
        <v>40</v>
      </c>
      <c r="E149" s="555">
        <v>40</v>
      </c>
      <c r="F149" s="292" t="s">
        <v>4004</v>
      </c>
      <c r="G149" s="3"/>
      <c r="H149" s="3"/>
    </row>
    <row r="150" spans="1:8" ht="15.75" customHeight="1">
      <c r="A150" s="190" t="s">
        <v>4007</v>
      </c>
      <c r="B150" s="190" t="s">
        <v>782</v>
      </c>
      <c r="C150" s="190" t="s">
        <v>7600</v>
      </c>
      <c r="D150" s="260">
        <v>60</v>
      </c>
      <c r="E150" s="437">
        <v>60</v>
      </c>
      <c r="F150" s="292" t="s">
        <v>4007</v>
      </c>
      <c r="G150" s="3"/>
      <c r="H150" s="3"/>
    </row>
    <row r="151" spans="1:8" ht="15.75" customHeight="1">
      <c r="A151" s="190" t="s">
        <v>4007</v>
      </c>
      <c r="B151" s="190" t="s">
        <v>782</v>
      </c>
      <c r="C151" s="190" t="s">
        <v>7601</v>
      </c>
      <c r="D151" s="260">
        <v>60</v>
      </c>
      <c r="E151" s="437">
        <v>60</v>
      </c>
      <c r="F151" s="292" t="s">
        <v>4007</v>
      </c>
      <c r="G151" s="3"/>
      <c r="H151" s="3"/>
    </row>
    <row r="152" spans="1:8" ht="15.75" customHeight="1">
      <c r="A152" s="190" t="s">
        <v>4007</v>
      </c>
      <c r="B152" s="190" t="s">
        <v>782</v>
      </c>
      <c r="C152" s="190" t="s">
        <v>7602</v>
      </c>
      <c r="D152" s="260">
        <v>20</v>
      </c>
      <c r="E152" s="437">
        <v>20</v>
      </c>
      <c r="F152" s="292" t="s">
        <v>4007</v>
      </c>
      <c r="G152" s="3"/>
      <c r="H152" s="3"/>
    </row>
    <row r="153" spans="1:8" ht="15.75" customHeight="1">
      <c r="A153" s="190" t="s">
        <v>4007</v>
      </c>
      <c r="B153" s="190" t="s">
        <v>782</v>
      </c>
      <c r="C153" s="190" t="s">
        <v>7603</v>
      </c>
      <c r="D153" s="260">
        <v>4</v>
      </c>
      <c r="E153" s="437">
        <v>4</v>
      </c>
      <c r="F153" s="292" t="s">
        <v>4007</v>
      </c>
      <c r="G153" s="3"/>
      <c r="H153" s="3"/>
    </row>
    <row r="154" spans="1:8" ht="15.75" customHeight="1">
      <c r="A154" s="190" t="s">
        <v>4007</v>
      </c>
      <c r="B154" s="190" t="s">
        <v>782</v>
      </c>
      <c r="C154" s="190" t="s">
        <v>7604</v>
      </c>
      <c r="D154" s="260">
        <v>3</v>
      </c>
      <c r="E154" s="437">
        <v>3</v>
      </c>
      <c r="F154" s="292" t="s">
        <v>4007</v>
      </c>
      <c r="G154" s="3"/>
      <c r="H154" s="3"/>
    </row>
    <row r="155" spans="1:8" ht="15.75" customHeight="1">
      <c r="A155" s="190" t="s">
        <v>4007</v>
      </c>
      <c r="B155" s="190" t="s">
        <v>782</v>
      </c>
      <c r="C155" s="190" t="s">
        <v>7605</v>
      </c>
      <c r="D155" s="260">
        <v>3</v>
      </c>
      <c r="E155" s="437">
        <v>3</v>
      </c>
      <c r="F155" s="292" t="s">
        <v>4007</v>
      </c>
      <c r="G155" s="3"/>
      <c r="H155" s="3"/>
    </row>
    <row r="156" spans="1:8" ht="15.75" customHeight="1">
      <c r="A156" s="292" t="s">
        <v>6626</v>
      </c>
      <c r="B156" s="292" t="s">
        <v>782</v>
      </c>
      <c r="C156" s="292" t="s">
        <v>7606</v>
      </c>
      <c r="D156" s="293">
        <v>60</v>
      </c>
      <c r="E156" s="555">
        <v>60</v>
      </c>
      <c r="F156" s="292" t="s">
        <v>4014</v>
      </c>
      <c r="G156" s="3"/>
      <c r="H156" s="3"/>
    </row>
    <row r="157" spans="1:8" ht="15.75" customHeight="1">
      <c r="A157" s="292" t="s">
        <v>6712</v>
      </c>
      <c r="B157" s="292" t="s">
        <v>782</v>
      </c>
      <c r="C157" s="292" t="s">
        <v>7607</v>
      </c>
      <c r="D157" s="293">
        <v>8</v>
      </c>
      <c r="E157" s="555">
        <v>8</v>
      </c>
      <c r="F157" s="471" t="s">
        <v>6255</v>
      </c>
      <c r="G157" s="3"/>
      <c r="H157" s="3"/>
    </row>
    <row r="158" spans="1:8" ht="15.75" customHeight="1">
      <c r="A158" s="292" t="s">
        <v>6712</v>
      </c>
      <c r="B158" s="292" t="s">
        <v>782</v>
      </c>
      <c r="C158" s="292" t="s">
        <v>7608</v>
      </c>
      <c r="D158" s="293">
        <v>8</v>
      </c>
      <c r="E158" s="555">
        <v>8</v>
      </c>
      <c r="F158" s="471" t="s">
        <v>6255</v>
      </c>
      <c r="G158" s="3"/>
      <c r="H158" s="3"/>
    </row>
    <row r="159" spans="1:8" ht="15.75" customHeight="1">
      <c r="A159" s="292" t="s">
        <v>6630</v>
      </c>
      <c r="B159" s="292" t="s">
        <v>782</v>
      </c>
      <c r="C159" s="292" t="s">
        <v>7609</v>
      </c>
      <c r="D159" s="293">
        <v>20</v>
      </c>
      <c r="E159" s="555">
        <v>20</v>
      </c>
      <c r="F159" s="292" t="s">
        <v>4035</v>
      </c>
      <c r="G159" s="3"/>
      <c r="H159" s="3"/>
    </row>
    <row r="160" spans="1:8" ht="15.75" customHeight="1">
      <c r="A160" s="292" t="s">
        <v>6630</v>
      </c>
      <c r="B160" s="292" t="s">
        <v>782</v>
      </c>
      <c r="C160" s="292" t="s">
        <v>7610</v>
      </c>
      <c r="D160" s="293">
        <v>4</v>
      </c>
      <c r="E160" s="555">
        <v>4</v>
      </c>
      <c r="F160" s="292" t="s">
        <v>4035</v>
      </c>
      <c r="G160" s="3"/>
      <c r="H160" s="3"/>
    </row>
    <row r="161" spans="1:8" ht="15.75" customHeight="1">
      <c r="A161" s="221"/>
      <c r="B161" s="221"/>
      <c r="C161" s="221"/>
      <c r="D161" s="198"/>
      <c r="E161" s="197"/>
      <c r="F161" s="221"/>
      <c r="G161" s="3"/>
      <c r="H161" s="3"/>
    </row>
    <row r="162" spans="1:8" ht="15.75" customHeight="1">
      <c r="A162" s="8"/>
      <c r="B162" s="17"/>
      <c r="C162" s="17"/>
      <c r="D162" s="18"/>
      <c r="E162" s="18">
        <f>SUM(E8:E161)</f>
        <v>3717</v>
      </c>
      <c r="G162" s="3"/>
      <c r="H162" s="3"/>
    </row>
    <row r="163" spans="1:8" ht="15.75" customHeight="1">
      <c r="A163" s="1"/>
      <c r="B163" s="1"/>
      <c r="C163" s="2"/>
      <c r="D163" s="2"/>
      <c r="E163" s="2"/>
      <c r="F163" s="3"/>
      <c r="G163" s="3"/>
      <c r="H163" s="3"/>
    </row>
    <row r="164" spans="1:8" ht="14.25">
      <c r="A164" s="714" t="s">
        <v>59</v>
      </c>
      <c r="B164" s="714"/>
      <c r="C164" s="714"/>
      <c r="D164" s="714"/>
      <c r="E164" s="714"/>
      <c r="F164" s="114"/>
    </row>
    <row r="165" spans="1:8" ht="15.75" customHeight="1">
      <c r="A165" s="1"/>
      <c r="B165" s="1"/>
      <c r="C165" s="2"/>
      <c r="D165" s="2"/>
      <c r="E165" s="3"/>
      <c r="F165" s="3"/>
      <c r="G165" s="3"/>
      <c r="H165" s="3"/>
    </row>
    <row r="166" spans="1:8" ht="15.75" customHeight="1">
      <c r="A166" s="1"/>
      <c r="B166" s="1"/>
      <c r="C166" s="2"/>
      <c r="D166" s="2"/>
      <c r="E166" s="2"/>
      <c r="F166" s="3"/>
      <c r="G166" s="3"/>
      <c r="H166" s="3"/>
    </row>
    <row r="167" spans="1:8" ht="15.75" customHeight="1">
      <c r="A167" s="1"/>
      <c r="B167" s="1"/>
      <c r="C167" s="2"/>
      <c r="D167" s="2"/>
      <c r="E167" s="3"/>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6" ht="15.75" customHeight="1">
      <c r="A209" s="1"/>
      <c r="B209" s="1"/>
      <c r="C209" s="2"/>
      <c r="D209" s="2"/>
      <c r="E209" s="2"/>
      <c r="F209" s="3"/>
    </row>
    <row r="210" spans="1:6" ht="15.75" customHeight="1">
      <c r="A210" s="1"/>
      <c r="B210" s="1"/>
      <c r="C210" s="2"/>
      <c r="D210" s="2"/>
      <c r="E210" s="2"/>
      <c r="F210" s="3"/>
    </row>
    <row r="211" spans="1:6" ht="15.75" customHeight="1">
      <c r="A211" s="1"/>
      <c r="B211" s="1"/>
      <c r="C211" s="2"/>
      <c r="D211" s="2"/>
      <c r="E211" s="2"/>
      <c r="F211" s="3"/>
    </row>
    <row r="212" spans="1:6" ht="15.75" customHeight="1">
      <c r="A212" s="1"/>
      <c r="B212" s="1"/>
      <c r="C212" s="2"/>
      <c r="D212" s="2"/>
      <c r="E212" s="2"/>
      <c r="F212" s="3"/>
    </row>
    <row r="213" spans="1:6" ht="15.75" customHeight="1">
      <c r="A213" s="1"/>
      <c r="B213" s="1"/>
      <c r="C213" s="2"/>
      <c r="D213" s="2"/>
      <c r="E213" s="2"/>
      <c r="F213" s="3"/>
    </row>
    <row r="214" spans="1:6" ht="15.75" customHeight="1">
      <c r="A214" s="1"/>
      <c r="B214" s="1"/>
      <c r="C214" s="2"/>
      <c r="D214" s="2"/>
      <c r="E214" s="2"/>
      <c r="F214" s="3"/>
    </row>
    <row r="215" spans="1:6" ht="15.75" customHeight="1">
      <c r="A215" s="1"/>
      <c r="B215" s="1"/>
      <c r="C215" s="2"/>
      <c r="D215" s="2"/>
      <c r="E215" s="2"/>
      <c r="F215" s="3"/>
    </row>
    <row r="216" spans="1:6" ht="15.75" customHeight="1">
      <c r="A216" s="1"/>
      <c r="B216" s="1"/>
      <c r="C216" s="2"/>
      <c r="D216" s="2"/>
      <c r="E216" s="2"/>
      <c r="F216" s="3"/>
    </row>
    <row r="217" spans="1:6" ht="15.75" customHeight="1">
      <c r="A217" s="1"/>
      <c r="B217" s="1"/>
      <c r="C217" s="2"/>
      <c r="D217" s="2"/>
      <c r="E217" s="2"/>
      <c r="F217" s="3"/>
    </row>
    <row r="218" spans="1:6" ht="15.75" customHeight="1">
      <c r="A218" s="1"/>
      <c r="B218" s="1"/>
      <c r="C218" s="2"/>
      <c r="D218" s="2"/>
      <c r="E218" s="2"/>
      <c r="F218" s="3"/>
    </row>
    <row r="219" spans="1:6" ht="15.75" customHeight="1">
      <c r="A219" s="1"/>
      <c r="B219" s="1"/>
      <c r="C219" s="2"/>
      <c r="D219" s="2"/>
      <c r="E219" s="2"/>
      <c r="F219" s="3"/>
    </row>
    <row r="220" spans="1:6" ht="15.75" customHeight="1">
      <c r="A220" s="1"/>
      <c r="B220" s="1"/>
      <c r="C220" s="2"/>
      <c r="D220" s="2"/>
      <c r="E220" s="2"/>
      <c r="F220" s="3"/>
    </row>
    <row r="221" spans="1:6" ht="15.75" customHeight="1">
      <c r="A221" s="1"/>
      <c r="B221" s="1"/>
      <c r="C221" s="2"/>
      <c r="D221" s="2"/>
      <c r="E221" s="2"/>
      <c r="F221" s="3"/>
    </row>
    <row r="222" spans="1:6" ht="15.75" customHeight="1">
      <c r="A222" s="1"/>
      <c r="B222" s="1"/>
      <c r="C222" s="2"/>
      <c r="D222" s="2"/>
      <c r="E222" s="2"/>
      <c r="F222" s="3"/>
    </row>
    <row r="223" spans="1:6" ht="15.75" customHeight="1">
      <c r="A223" s="1"/>
      <c r="B223" s="1"/>
      <c r="C223" s="2"/>
      <c r="D223" s="2"/>
      <c r="E223" s="2"/>
      <c r="F223" s="3"/>
    </row>
    <row r="224" spans="1:6" ht="15.75" customHeight="1">
      <c r="A224" s="1"/>
      <c r="B224" s="1"/>
      <c r="C224" s="2"/>
      <c r="D224" s="2"/>
      <c r="E224" s="2"/>
      <c r="F224" s="3"/>
    </row>
    <row r="225" spans="1:6" ht="15.75" customHeight="1">
      <c r="A225" s="1"/>
      <c r="B225" s="1"/>
      <c r="C225" s="2"/>
      <c r="D225" s="2"/>
      <c r="E225" s="2"/>
      <c r="F225" s="3"/>
    </row>
    <row r="226" spans="1:6" ht="15.75" customHeight="1">
      <c r="A226" s="1"/>
      <c r="B226" s="1"/>
      <c r="C226" s="2"/>
      <c r="D226" s="2"/>
      <c r="E226" s="2"/>
      <c r="F226" s="3"/>
    </row>
    <row r="227" spans="1:6" ht="15.75" customHeight="1">
      <c r="A227" s="1"/>
      <c r="B227" s="1"/>
      <c r="C227" s="2"/>
      <c r="D227" s="2"/>
      <c r="E227" s="2"/>
      <c r="F227" s="3"/>
    </row>
    <row r="228" spans="1:6" ht="15.75" customHeight="1">
      <c r="A228" s="1"/>
      <c r="B228" s="1"/>
      <c r="C228" s="2"/>
      <c r="D228" s="2"/>
      <c r="E228" s="2"/>
      <c r="F228" s="3"/>
    </row>
    <row r="229" spans="1:6" ht="15.75" customHeight="1">
      <c r="A229" s="1"/>
      <c r="B229" s="1"/>
      <c r="C229" s="2"/>
      <c r="D229" s="2"/>
      <c r="E229" s="2"/>
      <c r="F229" s="3"/>
    </row>
    <row r="230" spans="1:6" ht="15.75" customHeight="1">
      <c r="A230" s="1"/>
      <c r="B230" s="1"/>
      <c r="C230" s="2"/>
      <c r="D230" s="2"/>
      <c r="E230" s="2"/>
      <c r="F230" s="3"/>
    </row>
    <row r="231" spans="1:6" ht="15.75" customHeight="1">
      <c r="A231" s="1"/>
      <c r="B231" s="1"/>
      <c r="C231" s="2"/>
      <c r="D231" s="2"/>
      <c r="E231" s="2"/>
      <c r="F231" s="3"/>
    </row>
    <row r="232" spans="1:6" ht="15.75" customHeight="1">
      <c r="A232" s="1"/>
      <c r="B232" s="1"/>
      <c r="C232" s="2"/>
      <c r="D232" s="2"/>
      <c r="E232" s="2"/>
      <c r="F232" s="3"/>
    </row>
    <row r="233" spans="1:6" ht="15.75" customHeight="1">
      <c r="A233" s="1"/>
      <c r="B233" s="1"/>
      <c r="C233" s="2"/>
      <c r="D233" s="2"/>
      <c r="E233" s="2"/>
      <c r="F233" s="3"/>
    </row>
    <row r="234" spans="1:6" ht="15.75" customHeight="1">
      <c r="A234" s="1"/>
      <c r="B234" s="1"/>
      <c r="C234" s="2"/>
      <c r="D234" s="2"/>
      <c r="E234" s="2"/>
      <c r="F234" s="3"/>
    </row>
    <row r="235" spans="1:6" ht="15.75" customHeight="1">
      <c r="A235" s="1"/>
      <c r="B235" s="1"/>
      <c r="C235" s="2"/>
      <c r="D235" s="2"/>
      <c r="E235" s="2"/>
      <c r="F235" s="3"/>
    </row>
    <row r="236" spans="1:6" ht="15.75" customHeight="1">
      <c r="A236" s="1"/>
      <c r="B236" s="1"/>
      <c r="C236" s="2"/>
      <c r="D236" s="2"/>
      <c r="E236" s="2"/>
      <c r="F236" s="3"/>
    </row>
    <row r="237" spans="1:6" ht="15.75" customHeight="1">
      <c r="A237" s="1"/>
      <c r="B237" s="1"/>
      <c r="C237" s="2"/>
      <c r="D237" s="2"/>
      <c r="E237" s="2"/>
      <c r="F237" s="3"/>
    </row>
    <row r="238" spans="1:6" ht="15.75" customHeight="1">
      <c r="A238" s="1"/>
      <c r="B238" s="1"/>
      <c r="C238" s="2"/>
      <c r="D238" s="2"/>
      <c r="E238" s="2"/>
      <c r="F238" s="3"/>
    </row>
    <row r="239" spans="1:6" ht="15.75" customHeight="1">
      <c r="A239" s="1"/>
      <c r="B239" s="1"/>
      <c r="C239" s="2"/>
      <c r="D239" s="2"/>
      <c r="E239" s="2"/>
      <c r="F239" s="3"/>
    </row>
    <row r="240" spans="1:6" ht="15.75" customHeight="1">
      <c r="A240" s="1"/>
      <c r="B240" s="1"/>
      <c r="C240" s="2"/>
      <c r="D240" s="2"/>
      <c r="E240" s="2"/>
      <c r="F240" s="3"/>
    </row>
    <row r="241" spans="1:6" ht="15.75" customHeight="1">
      <c r="A241" s="1"/>
      <c r="B241" s="1"/>
      <c r="C241" s="2"/>
      <c r="D241" s="2"/>
      <c r="E241" s="2"/>
      <c r="F241" s="3"/>
    </row>
    <row r="242" spans="1:6" ht="15.75" customHeight="1">
      <c r="A242" s="1"/>
      <c r="B242" s="1"/>
      <c r="C242" s="2"/>
      <c r="D242" s="2"/>
      <c r="E242" s="2"/>
      <c r="F242" s="3"/>
    </row>
    <row r="243" spans="1:6" ht="15.75" customHeight="1">
      <c r="A243" s="1"/>
      <c r="B243" s="1"/>
      <c r="C243" s="2"/>
      <c r="D243" s="2"/>
      <c r="E243" s="2"/>
      <c r="F243" s="3"/>
    </row>
    <row r="244" spans="1:6" ht="15.75" customHeight="1">
      <c r="A244" s="1"/>
      <c r="B244" s="1"/>
      <c r="C244" s="2"/>
      <c r="D244" s="2"/>
      <c r="E244" s="2"/>
      <c r="F244" s="3"/>
    </row>
    <row r="245" spans="1:6" ht="15.75" customHeight="1">
      <c r="A245" s="1"/>
      <c r="B245" s="1"/>
      <c r="C245" s="2"/>
      <c r="D245" s="2"/>
      <c r="E245" s="2"/>
      <c r="F245" s="3"/>
    </row>
    <row r="246" spans="1:6" ht="15.75" customHeight="1">
      <c r="A246" s="1"/>
      <c r="B246" s="1"/>
      <c r="C246" s="2"/>
      <c r="D246" s="2"/>
      <c r="E246" s="2"/>
      <c r="F246" s="3"/>
    </row>
    <row r="247" spans="1:6" ht="15.75" customHeight="1">
      <c r="A247" s="1"/>
      <c r="B247" s="1"/>
      <c r="C247" s="2"/>
      <c r="D247" s="2"/>
      <c r="E247" s="2"/>
      <c r="F247" s="3"/>
    </row>
    <row r="248" spans="1:6" ht="15.75" customHeight="1">
      <c r="A248" s="1"/>
      <c r="B248" s="1"/>
      <c r="C248" s="2"/>
      <c r="D248" s="2"/>
      <c r="E248" s="2"/>
      <c r="F248" s="3"/>
    </row>
    <row r="249" spans="1:6" ht="15.75" customHeight="1">
      <c r="A249" s="1"/>
      <c r="B249" s="1"/>
      <c r="C249" s="2"/>
      <c r="D249" s="2"/>
      <c r="E249" s="2"/>
      <c r="F249" s="3"/>
    </row>
    <row r="250" spans="1:6" ht="15.75" customHeight="1">
      <c r="A250" s="1"/>
      <c r="B250" s="1"/>
      <c r="C250" s="2"/>
      <c r="D250" s="2"/>
      <c r="E250" s="2"/>
      <c r="F250" s="3"/>
    </row>
    <row r="251" spans="1:6" ht="15.75" customHeight="1">
      <c r="A251" s="1"/>
      <c r="B251" s="1"/>
      <c r="C251" s="2"/>
      <c r="D251" s="2"/>
      <c r="E251" s="2"/>
      <c r="F251" s="3"/>
    </row>
    <row r="252" spans="1:6" ht="15.75" customHeight="1">
      <c r="A252" s="1"/>
      <c r="B252" s="1"/>
      <c r="C252" s="2"/>
      <c r="D252" s="2"/>
      <c r="E252" s="2"/>
      <c r="F252" s="3"/>
    </row>
    <row r="253" spans="1:6" ht="15.75" customHeight="1">
      <c r="A253" s="1"/>
      <c r="B253" s="1"/>
      <c r="C253" s="2"/>
      <c r="D253" s="2"/>
      <c r="E253" s="2"/>
      <c r="F253" s="3"/>
    </row>
    <row r="254" spans="1:6" ht="15.75" customHeight="1">
      <c r="A254" s="1"/>
      <c r="B254" s="1"/>
      <c r="C254" s="2"/>
      <c r="D254" s="2"/>
      <c r="E254" s="2"/>
      <c r="F254" s="3"/>
    </row>
    <row r="255" spans="1:6" ht="15.75" customHeight="1">
      <c r="A255" s="1"/>
      <c r="B255" s="1"/>
      <c r="C255" s="2"/>
      <c r="D255" s="2"/>
      <c r="E255" s="2"/>
      <c r="F255" s="3"/>
    </row>
    <row r="256" spans="1:6" ht="15.75" customHeight="1">
      <c r="A256" s="1"/>
      <c r="B256" s="1"/>
      <c r="C256" s="2"/>
      <c r="D256" s="2"/>
      <c r="E256" s="2"/>
      <c r="F256" s="3"/>
    </row>
    <row r="257" spans="1:6" ht="15.75" customHeight="1">
      <c r="A257" s="1"/>
      <c r="B257" s="1"/>
      <c r="C257" s="2"/>
      <c r="D257" s="2"/>
      <c r="E257" s="2"/>
      <c r="F257" s="3"/>
    </row>
    <row r="258" spans="1:6" ht="15.75" customHeight="1">
      <c r="A258" s="1"/>
      <c r="B258" s="1"/>
      <c r="C258" s="2"/>
      <c r="D258" s="2"/>
      <c r="E258" s="2"/>
      <c r="F258" s="3"/>
    </row>
    <row r="259" spans="1:6" ht="15.75" customHeight="1">
      <c r="A259" s="1"/>
      <c r="B259" s="1"/>
      <c r="C259" s="2"/>
      <c r="D259" s="2"/>
      <c r="E259" s="2"/>
      <c r="F259" s="3"/>
    </row>
    <row r="260" spans="1:6" ht="15.75" customHeight="1">
      <c r="A260" s="1"/>
      <c r="B260" s="1"/>
      <c r="C260" s="2"/>
      <c r="D260" s="2"/>
      <c r="E260" s="2"/>
      <c r="F260" s="3"/>
    </row>
    <row r="261" spans="1:6" ht="15.75" customHeight="1">
      <c r="A261" s="1"/>
      <c r="B261" s="1"/>
      <c r="C261" s="2"/>
      <c r="D261" s="2"/>
      <c r="E261" s="2"/>
      <c r="F261" s="3"/>
    </row>
    <row r="262" spans="1:6" ht="15.75" customHeight="1">
      <c r="A262" s="1"/>
      <c r="B262" s="1"/>
      <c r="C262" s="2"/>
      <c r="D262" s="2"/>
      <c r="E262" s="2"/>
      <c r="F262" s="3"/>
    </row>
    <row r="263" spans="1:6" ht="15.75" customHeight="1">
      <c r="A263" s="1"/>
      <c r="B263" s="1"/>
      <c r="C263" s="2"/>
      <c r="D263" s="2"/>
      <c r="E263" s="2"/>
      <c r="F263" s="3"/>
    </row>
    <row r="264" spans="1:6" ht="15.75" customHeight="1">
      <c r="A264" s="1"/>
      <c r="B264" s="1"/>
      <c r="C264" s="2"/>
      <c r="D264" s="2"/>
      <c r="E264" s="2"/>
      <c r="F264" s="3"/>
    </row>
    <row r="265" spans="1:6" ht="15.75" customHeight="1">
      <c r="A265" s="1"/>
      <c r="B265" s="1"/>
      <c r="C265" s="2"/>
      <c r="D265" s="2"/>
      <c r="E265" s="2"/>
      <c r="F265" s="3"/>
    </row>
    <row r="266" spans="1:6" ht="15.75" customHeight="1">
      <c r="A266" s="1"/>
      <c r="B266" s="1"/>
      <c r="C266" s="2"/>
      <c r="D266" s="2"/>
      <c r="E266" s="2"/>
      <c r="F266" s="3"/>
    </row>
    <row r="267" spans="1:6" ht="15.75" customHeight="1">
      <c r="A267" s="1"/>
      <c r="B267" s="1"/>
      <c r="C267" s="2"/>
      <c r="D267" s="2"/>
      <c r="E267" s="2"/>
      <c r="F267" s="3"/>
    </row>
    <row r="268" spans="1:6" ht="15.75" customHeight="1">
      <c r="A268" s="1"/>
      <c r="B268" s="1"/>
      <c r="C268" s="2"/>
      <c r="D268" s="2"/>
      <c r="E268" s="2"/>
      <c r="F268" s="3"/>
    </row>
    <row r="269" spans="1:6" ht="15.75" customHeight="1">
      <c r="A269" s="1"/>
      <c r="B269" s="1"/>
      <c r="C269" s="2"/>
      <c r="D269" s="2"/>
      <c r="E269" s="2"/>
      <c r="F269" s="3"/>
    </row>
    <row r="270" spans="1:6" ht="15.75" customHeight="1">
      <c r="A270" s="1"/>
      <c r="B270" s="1"/>
      <c r="C270" s="2"/>
      <c r="D270" s="2"/>
      <c r="E270" s="2"/>
      <c r="F270" s="3"/>
    </row>
    <row r="271" spans="1:6" ht="15.75" customHeight="1">
      <c r="A271" s="1"/>
      <c r="B271" s="1"/>
      <c r="C271" s="2"/>
      <c r="D271" s="2"/>
      <c r="E271" s="2"/>
      <c r="F271" s="3"/>
    </row>
    <row r="272" spans="1:6" ht="15.75" customHeight="1">
      <c r="A272" s="1"/>
      <c r="B272" s="1"/>
      <c r="C272" s="2"/>
      <c r="D272" s="2"/>
      <c r="E272" s="2"/>
      <c r="F272" s="3"/>
    </row>
    <row r="273" spans="1:6" ht="15.75" customHeight="1">
      <c r="A273" s="1"/>
      <c r="B273" s="1"/>
      <c r="C273" s="2"/>
      <c r="D273" s="2"/>
      <c r="E273" s="2"/>
      <c r="F273" s="3"/>
    </row>
    <row r="274" spans="1:6" ht="15.75" customHeight="1">
      <c r="A274" s="1"/>
      <c r="B274" s="1"/>
      <c r="C274" s="2"/>
      <c r="D274" s="2"/>
      <c r="E274" s="2"/>
      <c r="F274" s="3"/>
    </row>
    <row r="275" spans="1:6" ht="15.75" customHeight="1">
      <c r="A275" s="1"/>
      <c r="B275" s="1"/>
      <c r="C275" s="2"/>
      <c r="D275" s="2"/>
      <c r="E275" s="2"/>
      <c r="F275" s="3"/>
    </row>
    <row r="276" spans="1:6" ht="15.75" customHeight="1">
      <c r="A276" s="1"/>
      <c r="B276" s="1"/>
      <c r="C276" s="2"/>
      <c r="D276" s="2"/>
      <c r="E276" s="2"/>
      <c r="F276" s="3"/>
    </row>
    <row r="277" spans="1:6" ht="15.75" customHeight="1">
      <c r="A277" s="1"/>
      <c r="B277" s="1"/>
      <c r="C277" s="2"/>
      <c r="D277" s="2"/>
      <c r="E277" s="2"/>
      <c r="F277" s="3"/>
    </row>
    <row r="278" spans="1:6" ht="15.75" customHeight="1">
      <c r="A278" s="1"/>
      <c r="B278" s="1"/>
      <c r="C278" s="2"/>
      <c r="D278" s="2"/>
      <c r="E278" s="2"/>
      <c r="F278" s="3"/>
    </row>
    <row r="279" spans="1:6" ht="15.75" customHeight="1">
      <c r="A279" s="1"/>
      <c r="B279" s="1"/>
      <c r="C279" s="2"/>
      <c r="D279" s="2"/>
      <c r="E279" s="2"/>
      <c r="F279" s="3"/>
    </row>
    <row r="280" spans="1:6" ht="15.75" customHeight="1">
      <c r="A280" s="1"/>
      <c r="B280" s="1"/>
      <c r="C280" s="2"/>
      <c r="D280" s="2"/>
      <c r="E280" s="2"/>
      <c r="F280" s="3"/>
    </row>
    <row r="281" spans="1:6" ht="15.75" customHeight="1">
      <c r="A281" s="1"/>
      <c r="B281" s="1"/>
      <c r="C281" s="2"/>
      <c r="D281" s="2"/>
      <c r="E281" s="2"/>
      <c r="F281" s="3"/>
    </row>
    <row r="282" spans="1:6" ht="15.75" customHeight="1">
      <c r="A282" s="1"/>
      <c r="B282" s="1"/>
      <c r="C282" s="2"/>
      <c r="D282" s="2"/>
      <c r="E282" s="2"/>
      <c r="F282" s="3"/>
    </row>
    <row r="283" spans="1:6" ht="15.75" customHeight="1">
      <c r="A283" s="1"/>
      <c r="B283" s="1"/>
      <c r="C283" s="2"/>
      <c r="D283" s="2"/>
      <c r="E283" s="2"/>
      <c r="F283" s="3"/>
    </row>
    <row r="284" spans="1:6" ht="15.75" customHeight="1">
      <c r="A284" s="1"/>
      <c r="B284" s="1"/>
      <c r="C284" s="2"/>
      <c r="D284" s="2"/>
      <c r="E284" s="2"/>
      <c r="F284" s="3"/>
    </row>
    <row r="285" spans="1:6" ht="15.75" customHeight="1">
      <c r="A285" s="1"/>
      <c r="B285" s="1"/>
      <c r="C285" s="2"/>
      <c r="D285" s="2"/>
      <c r="E285" s="2"/>
      <c r="F285" s="3"/>
    </row>
    <row r="286" spans="1:6" ht="15.75" customHeight="1">
      <c r="A286" s="1"/>
      <c r="B286" s="1"/>
      <c r="C286" s="2"/>
      <c r="D286" s="2"/>
      <c r="E286" s="2"/>
      <c r="F286" s="3"/>
    </row>
    <row r="287" spans="1:6" ht="15.75" customHeight="1">
      <c r="A287" s="1"/>
      <c r="B287" s="1"/>
      <c r="C287" s="2"/>
      <c r="D287" s="2"/>
      <c r="E287" s="2"/>
      <c r="F287" s="3"/>
    </row>
    <row r="288" spans="1:6" ht="15.75" customHeight="1">
      <c r="A288" s="1"/>
      <c r="B288" s="1"/>
      <c r="C288" s="2"/>
      <c r="D288" s="2"/>
      <c r="E288" s="2"/>
      <c r="F288" s="3"/>
    </row>
    <row r="289" spans="1:6" ht="15.75" customHeight="1">
      <c r="A289" s="1"/>
      <c r="B289" s="1"/>
      <c r="C289" s="2"/>
      <c r="D289" s="2"/>
      <c r="E289" s="2"/>
      <c r="F289" s="3"/>
    </row>
    <row r="290" spans="1:6" ht="15.75" customHeight="1">
      <c r="A290" s="1"/>
      <c r="B290" s="1"/>
      <c r="C290" s="2"/>
      <c r="D290" s="2"/>
      <c r="E290" s="2"/>
      <c r="F290" s="3"/>
    </row>
    <row r="291" spans="1:6" ht="15.75" customHeight="1">
      <c r="A291" s="1"/>
      <c r="B291" s="1"/>
      <c r="C291" s="2"/>
      <c r="D291" s="2"/>
      <c r="E291" s="2"/>
      <c r="F291" s="3"/>
    </row>
    <row r="292" spans="1:6" ht="15.75" customHeight="1">
      <c r="A292" s="1"/>
      <c r="B292" s="1"/>
      <c r="C292" s="2"/>
      <c r="D292" s="2"/>
      <c r="E292" s="2"/>
      <c r="F292" s="3"/>
    </row>
    <row r="293" spans="1:6" ht="15.75" customHeight="1">
      <c r="A293" s="1"/>
      <c r="B293" s="1"/>
      <c r="C293" s="2"/>
      <c r="D293" s="2"/>
      <c r="E293" s="2"/>
      <c r="F293" s="3"/>
    </row>
    <row r="294" spans="1:6" ht="15.75" customHeight="1">
      <c r="A294" s="1"/>
      <c r="B294" s="1"/>
      <c r="C294" s="2"/>
      <c r="D294" s="2"/>
      <c r="E294" s="2"/>
      <c r="F294" s="3"/>
    </row>
    <row r="295" spans="1:6" ht="15.75" customHeight="1">
      <c r="A295" s="1"/>
      <c r="B295" s="1"/>
      <c r="C295" s="2"/>
      <c r="D295" s="2"/>
      <c r="E295" s="2"/>
      <c r="F295" s="3"/>
    </row>
    <row r="296" spans="1:6" ht="15.75" customHeight="1">
      <c r="A296" s="1"/>
      <c r="B296" s="1"/>
      <c r="C296" s="2"/>
      <c r="D296" s="2"/>
      <c r="E296" s="2"/>
      <c r="F296" s="3"/>
    </row>
    <row r="297" spans="1:6" ht="15.75" customHeight="1">
      <c r="A297" s="1"/>
      <c r="B297" s="1"/>
      <c r="C297" s="2"/>
      <c r="D297" s="2"/>
      <c r="E297" s="2"/>
      <c r="F297" s="3"/>
    </row>
    <row r="298" spans="1:6" ht="15.75" customHeight="1">
      <c r="A298" s="1"/>
      <c r="B298" s="1"/>
      <c r="C298" s="2"/>
      <c r="D298" s="2"/>
      <c r="E298" s="2"/>
      <c r="F298" s="3"/>
    </row>
    <row r="299" spans="1:6" ht="15.75" customHeight="1">
      <c r="A299" s="1"/>
      <c r="B299" s="1"/>
      <c r="C299" s="2"/>
      <c r="D299" s="2"/>
      <c r="E299" s="2"/>
      <c r="F299" s="3"/>
    </row>
    <row r="300" spans="1:6" ht="15.75" customHeight="1">
      <c r="A300" s="1"/>
      <c r="B300" s="1"/>
      <c r="C300" s="2"/>
      <c r="D300" s="2"/>
      <c r="E300" s="2"/>
      <c r="F300" s="3"/>
    </row>
    <row r="301" spans="1:6" ht="15.75" customHeight="1">
      <c r="A301" s="1"/>
      <c r="B301" s="1"/>
      <c r="C301" s="2"/>
      <c r="D301" s="2"/>
      <c r="E301" s="2"/>
      <c r="F301" s="3"/>
    </row>
    <row r="302" spans="1:6" ht="15.75" customHeight="1">
      <c r="A302" s="1"/>
      <c r="B302" s="1"/>
      <c r="C302" s="2"/>
      <c r="D302" s="2"/>
      <c r="E302" s="2"/>
      <c r="F302" s="3"/>
    </row>
    <row r="303" spans="1:6" ht="15.75" customHeight="1">
      <c r="A303" s="1"/>
      <c r="B303" s="1"/>
      <c r="C303" s="2"/>
      <c r="D303" s="2"/>
      <c r="E303" s="2"/>
      <c r="F303" s="3"/>
    </row>
    <row r="304" spans="1:6" ht="15.75" customHeight="1">
      <c r="A304" s="1"/>
      <c r="B304" s="1"/>
      <c r="C304" s="2"/>
      <c r="D304" s="2"/>
      <c r="E304" s="2"/>
      <c r="F304" s="3"/>
    </row>
    <row r="305" spans="1:6" ht="15.75" customHeight="1">
      <c r="A305" s="1"/>
      <c r="B305" s="1"/>
      <c r="C305" s="2"/>
      <c r="D305" s="2"/>
      <c r="E305" s="2"/>
      <c r="F305" s="3"/>
    </row>
    <row r="306" spans="1:6" ht="15.75" customHeight="1">
      <c r="A306" s="1"/>
      <c r="B306" s="1"/>
      <c r="C306" s="2"/>
      <c r="D306" s="2"/>
      <c r="E306" s="2"/>
      <c r="F306" s="3"/>
    </row>
    <row r="307" spans="1:6" ht="15.75" customHeight="1">
      <c r="A307" s="1"/>
      <c r="B307" s="1"/>
      <c r="C307" s="2"/>
      <c r="D307" s="2"/>
      <c r="E307" s="2"/>
      <c r="F307" s="3"/>
    </row>
    <row r="308" spans="1:6" ht="15.75" customHeight="1">
      <c r="A308" s="1"/>
      <c r="B308" s="1"/>
      <c r="C308" s="2"/>
      <c r="D308" s="2"/>
      <c r="E308" s="2"/>
      <c r="F308" s="3"/>
    </row>
    <row r="309" spans="1:6" ht="15.75" customHeight="1">
      <c r="A309" s="1"/>
      <c r="B309" s="1"/>
      <c r="C309" s="2"/>
      <c r="D309" s="2"/>
      <c r="E309" s="2"/>
      <c r="F309" s="3"/>
    </row>
    <row r="310" spans="1:6" ht="15.75" customHeight="1">
      <c r="A310" s="1"/>
      <c r="B310" s="1"/>
      <c r="C310" s="2"/>
      <c r="D310" s="2"/>
      <c r="E310" s="2"/>
      <c r="F310" s="3"/>
    </row>
    <row r="311" spans="1:6" ht="15.75" customHeight="1">
      <c r="A311" s="1"/>
      <c r="B311" s="1"/>
      <c r="C311" s="2"/>
      <c r="D311" s="2"/>
      <c r="E311" s="2"/>
      <c r="F311" s="3"/>
    </row>
    <row r="312" spans="1:6" ht="15.75" customHeight="1">
      <c r="A312" s="1"/>
      <c r="B312" s="1"/>
      <c r="C312" s="2"/>
      <c r="D312" s="2"/>
      <c r="E312" s="2"/>
      <c r="F312" s="3"/>
    </row>
    <row r="313" spans="1:6" ht="15.75" customHeight="1">
      <c r="A313" s="1"/>
      <c r="B313" s="1"/>
      <c r="C313" s="2"/>
      <c r="D313" s="2"/>
      <c r="E313" s="2"/>
      <c r="F313" s="3"/>
    </row>
    <row r="314" spans="1:6" ht="15.75" customHeight="1">
      <c r="A314" s="1"/>
      <c r="B314" s="1"/>
      <c r="C314" s="2"/>
      <c r="D314" s="2"/>
      <c r="E314" s="2"/>
      <c r="F314" s="3"/>
    </row>
    <row r="315" spans="1:6" ht="15.75" customHeight="1">
      <c r="A315" s="1"/>
      <c r="B315" s="1"/>
      <c r="C315" s="2"/>
      <c r="D315" s="2"/>
      <c r="E315" s="2"/>
      <c r="F315" s="3"/>
    </row>
    <row r="316" spans="1:6" ht="15.75" customHeight="1">
      <c r="A316" s="1"/>
      <c r="B316" s="1"/>
      <c r="C316" s="2"/>
      <c r="D316" s="2"/>
      <c r="E316" s="2"/>
      <c r="F316" s="3"/>
    </row>
    <row r="317" spans="1:6" ht="15.75" customHeight="1">
      <c r="A317" s="1"/>
      <c r="B317" s="1"/>
      <c r="C317" s="2"/>
      <c r="D317" s="2"/>
      <c r="E317" s="2"/>
      <c r="F317" s="3"/>
    </row>
    <row r="318" spans="1:6" ht="15.75" customHeight="1">
      <c r="A318" s="1"/>
      <c r="B318" s="1"/>
      <c r="C318" s="2"/>
      <c r="D318" s="2"/>
      <c r="E318" s="2"/>
      <c r="F318" s="3"/>
    </row>
    <row r="319" spans="1:6" ht="15.75" customHeight="1">
      <c r="A319" s="1"/>
      <c r="B319" s="1"/>
      <c r="C319" s="2"/>
      <c r="D319" s="2"/>
      <c r="E319" s="2"/>
      <c r="F319" s="3"/>
    </row>
    <row r="320" spans="1:6" ht="15.75" customHeight="1">
      <c r="A320" s="1"/>
      <c r="B320" s="1"/>
      <c r="C320" s="2"/>
      <c r="D320" s="2"/>
      <c r="E320" s="2"/>
      <c r="F320" s="3"/>
    </row>
    <row r="321" spans="1:6" ht="15.75" customHeight="1">
      <c r="A321" s="1"/>
      <c r="B321" s="1"/>
      <c r="C321" s="2"/>
      <c r="D321" s="2"/>
      <c r="E321" s="2"/>
      <c r="F321" s="3"/>
    </row>
    <row r="322" spans="1:6" ht="15.75" customHeight="1">
      <c r="A322" s="1"/>
      <c r="B322" s="1"/>
      <c r="C322" s="2"/>
      <c r="D322" s="2"/>
      <c r="E322" s="2"/>
      <c r="F322" s="3"/>
    </row>
    <row r="323" spans="1:6" ht="15.75" customHeight="1">
      <c r="A323" s="1"/>
      <c r="B323" s="1"/>
      <c r="C323" s="2"/>
      <c r="D323" s="2"/>
      <c r="E323" s="2"/>
      <c r="F323" s="3"/>
    </row>
    <row r="324" spans="1:6" ht="15.75" customHeight="1">
      <c r="A324" s="1"/>
      <c r="B324" s="1"/>
      <c r="C324" s="2"/>
      <c r="D324" s="2"/>
      <c r="E324" s="2"/>
      <c r="F324" s="3"/>
    </row>
    <row r="325" spans="1:6" ht="15.75" customHeight="1">
      <c r="A325" s="1"/>
      <c r="B325" s="1"/>
      <c r="C325" s="2"/>
      <c r="D325" s="2"/>
      <c r="E325" s="2"/>
      <c r="F325" s="3"/>
    </row>
    <row r="326" spans="1:6" ht="15.75" customHeight="1">
      <c r="A326" s="1"/>
      <c r="B326" s="1"/>
      <c r="C326" s="2"/>
      <c r="D326" s="2"/>
      <c r="E326" s="2"/>
      <c r="F326" s="3"/>
    </row>
    <row r="327" spans="1:6" ht="15.75" customHeight="1">
      <c r="A327" s="1"/>
      <c r="B327" s="1"/>
      <c r="C327" s="2"/>
      <c r="D327" s="2"/>
      <c r="E327" s="2"/>
      <c r="F327" s="3"/>
    </row>
    <row r="328" spans="1:6" ht="15.75" customHeight="1">
      <c r="A328" s="1"/>
      <c r="B328" s="1"/>
      <c r="C328" s="2"/>
      <c r="D328" s="2"/>
      <c r="E328" s="2"/>
      <c r="F328" s="3"/>
    </row>
    <row r="329" spans="1:6" ht="15.75" customHeight="1">
      <c r="A329" s="1"/>
      <c r="B329" s="1"/>
      <c r="C329" s="2"/>
      <c r="D329" s="2"/>
      <c r="E329" s="2"/>
      <c r="F329" s="3"/>
    </row>
    <row r="330" spans="1:6" ht="15.75" customHeight="1">
      <c r="A330" s="1"/>
      <c r="B330" s="1"/>
      <c r="C330" s="2"/>
      <c r="D330" s="2"/>
      <c r="E330" s="2"/>
      <c r="F330" s="3"/>
    </row>
    <row r="331" spans="1:6" ht="15.75" customHeight="1">
      <c r="A331" s="1"/>
      <c r="B331" s="1"/>
      <c r="C331" s="2"/>
      <c r="D331" s="2"/>
      <c r="E331" s="2"/>
      <c r="F331" s="3"/>
    </row>
    <row r="332" spans="1:6" ht="15.75" customHeight="1">
      <c r="A332" s="1"/>
      <c r="B332" s="1"/>
      <c r="C332" s="2"/>
      <c r="D332" s="2"/>
      <c r="E332" s="2"/>
      <c r="F332" s="3"/>
    </row>
    <row r="333" spans="1:6" ht="15.75" customHeight="1">
      <c r="A333" s="1"/>
      <c r="B333" s="1"/>
      <c r="C333" s="2"/>
      <c r="D333" s="2"/>
      <c r="E333" s="2"/>
      <c r="F333" s="3"/>
    </row>
    <row r="334" spans="1:6" ht="15.75" customHeight="1">
      <c r="A334" s="1"/>
      <c r="B334" s="1"/>
      <c r="C334" s="2"/>
      <c r="D334" s="2"/>
      <c r="E334" s="2"/>
      <c r="F334" s="3"/>
    </row>
    <row r="335" spans="1:6" ht="15.75" customHeight="1">
      <c r="A335" s="1"/>
      <c r="B335" s="1"/>
      <c r="C335" s="2"/>
      <c r="D335" s="2"/>
      <c r="E335" s="2"/>
      <c r="F335" s="3"/>
    </row>
    <row r="336" spans="1:6" ht="15.75" customHeight="1">
      <c r="A336" s="1"/>
      <c r="B336" s="1"/>
      <c r="C336" s="2"/>
      <c r="D336" s="2"/>
      <c r="E336" s="2"/>
      <c r="F336" s="3"/>
    </row>
    <row r="337" spans="1:6" ht="15.75" customHeight="1">
      <c r="A337" s="1"/>
      <c r="B337" s="1"/>
      <c r="C337" s="2"/>
      <c r="D337" s="2"/>
      <c r="E337" s="2"/>
      <c r="F337" s="3"/>
    </row>
    <row r="338" spans="1:6" ht="15.75" customHeight="1">
      <c r="A338" s="1"/>
      <c r="B338" s="1"/>
      <c r="C338" s="2"/>
      <c r="D338" s="2"/>
      <c r="E338" s="2"/>
      <c r="F338" s="3"/>
    </row>
    <row r="339" spans="1:6" ht="15.75" customHeight="1">
      <c r="A339" s="1"/>
      <c r="B339" s="1"/>
      <c r="C339" s="2"/>
      <c r="D339" s="2"/>
      <c r="E339" s="2"/>
      <c r="F339" s="3"/>
    </row>
    <row r="340" spans="1:6" ht="15.75" customHeight="1">
      <c r="A340" s="1"/>
      <c r="B340" s="1"/>
      <c r="C340" s="2"/>
      <c r="D340" s="2"/>
      <c r="E340" s="2"/>
      <c r="F340" s="3"/>
    </row>
    <row r="341" spans="1:6" ht="15.75" customHeight="1">
      <c r="A341" s="1"/>
      <c r="B341" s="1"/>
      <c r="C341" s="2"/>
      <c r="D341" s="2"/>
      <c r="E341" s="2"/>
      <c r="F341" s="3"/>
    </row>
    <row r="342" spans="1:6" ht="15.75" customHeight="1">
      <c r="A342" s="1"/>
      <c r="B342" s="1"/>
      <c r="C342" s="2"/>
      <c r="D342" s="2"/>
      <c r="E342" s="2"/>
      <c r="F342" s="3"/>
    </row>
    <row r="343" spans="1:6" ht="15.75" customHeight="1">
      <c r="A343" s="1"/>
      <c r="B343" s="1"/>
      <c r="C343" s="2"/>
      <c r="D343" s="2"/>
      <c r="E343" s="2"/>
      <c r="F343" s="3"/>
    </row>
    <row r="344" spans="1:6" ht="15.75" customHeight="1">
      <c r="A344" s="1"/>
      <c r="B344" s="1"/>
      <c r="C344" s="2"/>
      <c r="D344" s="2"/>
      <c r="E344" s="2"/>
      <c r="F344" s="3"/>
    </row>
    <row r="345" spans="1:6" ht="15.75" customHeight="1">
      <c r="A345" s="1"/>
      <c r="B345" s="1"/>
      <c r="C345" s="2"/>
      <c r="D345" s="2"/>
      <c r="E345" s="2"/>
      <c r="F345" s="3"/>
    </row>
    <row r="346" spans="1:6" ht="15.75" customHeight="1">
      <c r="A346" s="1"/>
      <c r="B346" s="1"/>
      <c r="C346" s="2"/>
      <c r="D346" s="2"/>
      <c r="E346" s="2"/>
      <c r="F346" s="3"/>
    </row>
    <row r="347" spans="1:6" ht="15.75" customHeight="1">
      <c r="A347" s="1"/>
      <c r="B347" s="1"/>
      <c r="C347" s="2"/>
      <c r="D347" s="2"/>
      <c r="E347" s="2"/>
      <c r="F347" s="3"/>
    </row>
    <row r="348" spans="1:6" ht="15.75" customHeight="1">
      <c r="A348" s="1"/>
      <c r="B348" s="1"/>
      <c r="C348" s="2"/>
      <c r="D348" s="2"/>
      <c r="E348" s="2"/>
      <c r="F348" s="3"/>
    </row>
    <row r="349" spans="1:6" ht="15.75" customHeight="1">
      <c r="A349" s="1"/>
      <c r="B349" s="1"/>
      <c r="C349" s="2"/>
      <c r="D349" s="2"/>
      <c r="E349" s="2"/>
      <c r="F349" s="3"/>
    </row>
    <row r="350" spans="1:6" ht="15.75" customHeight="1">
      <c r="A350" s="1"/>
      <c r="B350" s="1"/>
      <c r="C350" s="2"/>
      <c r="D350" s="2"/>
      <c r="E350" s="2"/>
      <c r="F350" s="3"/>
    </row>
    <row r="351" spans="1:6" ht="15.75" customHeight="1">
      <c r="A351" s="1"/>
      <c r="B351" s="1"/>
      <c r="C351" s="2"/>
      <c r="D351" s="2"/>
      <c r="E351" s="2"/>
      <c r="F351" s="3"/>
    </row>
    <row r="352" spans="1:6" ht="15.75" customHeight="1">
      <c r="A352" s="1"/>
      <c r="B352" s="1"/>
      <c r="C352" s="2"/>
      <c r="D352" s="2"/>
      <c r="E352" s="2"/>
      <c r="F352" s="3"/>
    </row>
    <row r="353" spans="1:6" ht="15.75" customHeight="1">
      <c r="A353" s="1"/>
      <c r="B353" s="1"/>
      <c r="C353" s="2"/>
      <c r="D353" s="2"/>
      <c r="E353" s="2"/>
      <c r="F353" s="3"/>
    </row>
    <row r="354" spans="1:6" ht="15.75" customHeight="1">
      <c r="A354" s="1"/>
      <c r="B354" s="1"/>
      <c r="C354" s="2"/>
      <c r="D354" s="2"/>
      <c r="E354" s="2"/>
      <c r="F354" s="3"/>
    </row>
    <row r="355" spans="1:6" ht="15.75" customHeight="1">
      <c r="A355" s="1"/>
      <c r="B355" s="1"/>
      <c r="C355" s="2"/>
      <c r="D355" s="2"/>
      <c r="E355" s="2"/>
      <c r="F355" s="3"/>
    </row>
    <row r="356" spans="1:6" ht="15.75" customHeight="1">
      <c r="A356" s="1"/>
      <c r="B356" s="1"/>
      <c r="C356" s="2"/>
      <c r="D356" s="2"/>
      <c r="E356" s="2"/>
      <c r="F356" s="3"/>
    </row>
    <row r="357" spans="1:6" ht="15.75" customHeight="1">
      <c r="A357" s="1"/>
      <c r="B357" s="1"/>
      <c r="C357" s="2"/>
      <c r="D357" s="2"/>
      <c r="E357" s="2"/>
      <c r="F357" s="3"/>
    </row>
    <row r="358" spans="1:6" ht="15.75" customHeight="1">
      <c r="A358" s="1"/>
      <c r="B358" s="1"/>
      <c r="C358" s="2"/>
      <c r="D358" s="2"/>
      <c r="E358" s="2"/>
      <c r="F358" s="3"/>
    </row>
    <row r="359" spans="1:6" ht="15.75" customHeight="1">
      <c r="A359" s="1"/>
      <c r="B359" s="1"/>
      <c r="C359" s="2"/>
      <c r="D359" s="2"/>
      <c r="E359" s="2"/>
      <c r="F359" s="3"/>
    </row>
    <row r="360" spans="1:6" ht="15.75" customHeight="1">
      <c r="A360" s="1"/>
      <c r="B360" s="1"/>
      <c r="C360" s="2"/>
      <c r="D360" s="2"/>
      <c r="E360" s="2"/>
      <c r="F360" s="3"/>
    </row>
    <row r="361" spans="1:6" ht="15.75" customHeight="1">
      <c r="A361" s="1"/>
      <c r="B361" s="1"/>
      <c r="C361" s="2"/>
      <c r="D361" s="2"/>
      <c r="E361" s="2"/>
      <c r="F361" s="3"/>
    </row>
    <row r="362" spans="1:6" ht="15.75" customHeight="1">
      <c r="A362" s="1"/>
      <c r="B362" s="1"/>
      <c r="C362" s="2"/>
      <c r="D362" s="2"/>
      <c r="E362" s="2"/>
      <c r="F362" s="3"/>
    </row>
    <row r="363" spans="1:6" ht="15.75" customHeight="1">
      <c r="A363" s="1"/>
      <c r="B363" s="1"/>
      <c r="C363" s="2"/>
      <c r="D363" s="2"/>
      <c r="E363" s="2"/>
      <c r="F363" s="3"/>
    </row>
    <row r="364" spans="1:6" ht="15.75" customHeight="1">
      <c r="A364" s="1"/>
      <c r="B364" s="1"/>
      <c r="C364" s="2"/>
      <c r="D364" s="2"/>
      <c r="E364" s="2"/>
      <c r="F364" s="3"/>
    </row>
    <row r="365" spans="1:6" ht="15.75" customHeight="1">
      <c r="A365" s="1"/>
      <c r="B365" s="1"/>
      <c r="C365" s="2"/>
      <c r="D365" s="2"/>
      <c r="E365" s="2"/>
      <c r="F365" s="3"/>
    </row>
    <row r="366" spans="1:6" ht="15.75" customHeight="1">
      <c r="A366" s="1"/>
      <c r="B366" s="1"/>
      <c r="C366" s="2"/>
      <c r="D366" s="2"/>
      <c r="E366" s="2"/>
      <c r="F366" s="3"/>
    </row>
    <row r="367" spans="1:6" ht="15.75" customHeight="1">
      <c r="A367" s="1"/>
      <c r="B367" s="1"/>
      <c r="C367" s="2"/>
      <c r="D367" s="2"/>
      <c r="E367" s="2"/>
      <c r="F367" s="3"/>
    </row>
    <row r="368" spans="1:6"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2:E2"/>
    <mergeCell ref="A4:E4"/>
    <mergeCell ref="A5:E5"/>
    <mergeCell ref="A164:E164"/>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982"/>
  <sheetViews>
    <sheetView topLeftCell="A85" workbookViewId="0">
      <selection activeCell="A16" sqref="A16:F91"/>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6" width="19.86328125" customWidth="1"/>
    <col min="7" max="8" width="13.73046875" customWidth="1"/>
    <col min="9" max="25" width="8" customWidth="1"/>
  </cols>
  <sheetData>
    <row r="1" spans="1:25" ht="14.25">
      <c r="A1" s="1"/>
      <c r="B1" s="1"/>
      <c r="C1" s="2"/>
      <c r="D1" s="2"/>
      <c r="E1" s="2"/>
      <c r="F1" s="3"/>
      <c r="G1" s="3"/>
      <c r="H1" s="3"/>
    </row>
    <row r="2" spans="1:25" ht="15.75" customHeight="1">
      <c r="A2" s="786" t="s">
        <v>309</v>
      </c>
      <c r="B2" s="787"/>
      <c r="C2" s="787"/>
      <c r="D2" s="787"/>
      <c r="E2" s="788"/>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5"/>
      <c r="F3" s="4"/>
      <c r="G3" s="4"/>
      <c r="H3" s="4"/>
      <c r="I3" s="19"/>
      <c r="J3" s="19"/>
      <c r="K3" s="19"/>
      <c r="L3" s="19"/>
      <c r="M3" s="19"/>
      <c r="N3" s="19"/>
      <c r="O3" s="19"/>
      <c r="P3" s="19"/>
      <c r="Q3" s="19"/>
      <c r="R3" s="19"/>
      <c r="S3" s="19"/>
      <c r="T3" s="19"/>
      <c r="U3" s="19"/>
      <c r="V3" s="19"/>
      <c r="W3" s="19"/>
      <c r="X3" s="19"/>
      <c r="Y3" s="19"/>
    </row>
    <row r="4" spans="1:25" ht="14.25" customHeight="1">
      <c r="A4" s="729" t="s">
        <v>310</v>
      </c>
      <c r="B4" s="769"/>
      <c r="C4" s="769"/>
      <c r="D4" s="769"/>
      <c r="E4" s="770"/>
      <c r="F4" s="4"/>
      <c r="G4" s="4"/>
      <c r="H4" s="4"/>
      <c r="I4" s="19"/>
      <c r="J4" s="19"/>
      <c r="K4" s="19"/>
      <c r="L4" s="19"/>
      <c r="M4" s="19"/>
      <c r="N4" s="19"/>
      <c r="O4" s="19"/>
      <c r="P4" s="19"/>
      <c r="Q4" s="19"/>
      <c r="R4" s="19"/>
      <c r="S4" s="19"/>
      <c r="T4" s="19"/>
      <c r="U4" s="19"/>
      <c r="V4" s="19"/>
      <c r="W4" s="19"/>
      <c r="X4" s="19"/>
      <c r="Y4" s="19"/>
    </row>
    <row r="5" spans="1:25" ht="26.1" customHeight="1">
      <c r="A5" s="748" t="s">
        <v>311</v>
      </c>
      <c r="B5" s="769"/>
      <c r="C5" s="769"/>
      <c r="D5" s="769"/>
      <c r="E5" s="770"/>
      <c r="F5" s="4"/>
      <c r="G5" s="4"/>
      <c r="H5" s="4"/>
      <c r="I5" s="19"/>
      <c r="J5" s="19"/>
      <c r="K5" s="19"/>
      <c r="L5" s="19"/>
      <c r="M5" s="19"/>
      <c r="N5" s="19"/>
      <c r="O5" s="19"/>
      <c r="P5" s="19"/>
      <c r="Q5" s="19"/>
      <c r="R5" s="19"/>
      <c r="S5" s="19"/>
      <c r="T5" s="19"/>
      <c r="U5" s="19"/>
      <c r="V5" s="19"/>
      <c r="W5" s="19"/>
      <c r="X5" s="19"/>
      <c r="Y5" s="19"/>
    </row>
    <row r="6" spans="1:25" ht="40.35" customHeight="1">
      <c r="A6" s="748" t="s">
        <v>312</v>
      </c>
      <c r="B6" s="769"/>
      <c r="C6" s="769"/>
      <c r="D6" s="769"/>
      <c r="E6" s="770"/>
      <c r="F6" s="4"/>
      <c r="G6" s="4"/>
      <c r="H6" s="4"/>
      <c r="I6" s="19"/>
      <c r="J6" s="19"/>
      <c r="K6" s="19"/>
      <c r="L6" s="19"/>
      <c r="M6" s="19"/>
      <c r="N6" s="19"/>
      <c r="O6" s="19"/>
      <c r="P6" s="19"/>
      <c r="Q6" s="19"/>
      <c r="R6" s="19"/>
      <c r="S6" s="19"/>
      <c r="T6" s="19"/>
      <c r="U6" s="19"/>
      <c r="V6" s="19"/>
      <c r="W6" s="19"/>
      <c r="X6" s="19"/>
      <c r="Y6" s="19"/>
    </row>
    <row r="7" spans="1:25" ht="26.85" customHeight="1">
      <c r="A7" s="748" t="s">
        <v>313</v>
      </c>
      <c r="B7" s="769"/>
      <c r="C7" s="769"/>
      <c r="D7" s="769"/>
      <c r="E7" s="770"/>
      <c r="F7" s="4"/>
      <c r="G7" s="4"/>
      <c r="H7" s="4"/>
      <c r="I7" s="19"/>
      <c r="J7" s="19"/>
      <c r="K7" s="19"/>
      <c r="L7" s="19"/>
      <c r="M7" s="19"/>
      <c r="N7" s="19"/>
      <c r="O7" s="19"/>
      <c r="P7" s="19"/>
      <c r="Q7" s="19"/>
      <c r="R7" s="19"/>
      <c r="S7" s="19"/>
      <c r="T7" s="19"/>
      <c r="U7" s="19"/>
      <c r="V7" s="19"/>
      <c r="W7" s="19"/>
      <c r="X7" s="19"/>
      <c r="Y7" s="19"/>
    </row>
    <row r="8" spans="1:25" ht="59.25" customHeight="1">
      <c r="A8" s="771" t="s">
        <v>314</v>
      </c>
      <c r="B8" s="718"/>
      <c r="C8" s="718"/>
      <c r="D8" s="718"/>
      <c r="E8" s="719"/>
      <c r="F8" s="4"/>
      <c r="G8" s="4"/>
      <c r="H8" s="4"/>
      <c r="I8" s="19"/>
      <c r="J8" s="19"/>
      <c r="K8" s="19"/>
      <c r="L8" s="19"/>
      <c r="M8" s="19"/>
      <c r="N8" s="19"/>
      <c r="O8" s="19"/>
      <c r="P8" s="19"/>
      <c r="Q8" s="19"/>
      <c r="R8" s="19"/>
      <c r="S8" s="19"/>
      <c r="T8" s="19"/>
      <c r="U8" s="19"/>
      <c r="V8" s="19"/>
      <c r="W8" s="19"/>
      <c r="X8" s="19"/>
      <c r="Y8" s="19"/>
    </row>
    <row r="9" spans="1:25" ht="14.25">
      <c r="A9" s="7"/>
      <c r="B9" s="7"/>
      <c r="C9" s="8"/>
      <c r="D9" s="8"/>
      <c r="E9" s="8"/>
      <c r="F9" s="7"/>
      <c r="G9" s="7"/>
      <c r="H9" s="7"/>
      <c r="I9" s="19"/>
      <c r="J9" s="19"/>
      <c r="K9" s="19"/>
      <c r="L9" s="19"/>
      <c r="M9" s="19"/>
      <c r="N9" s="19"/>
      <c r="O9" s="19"/>
      <c r="P9" s="19"/>
      <c r="Q9" s="19"/>
      <c r="R9" s="19"/>
      <c r="S9" s="19"/>
      <c r="T9" s="19"/>
      <c r="U9" s="19"/>
      <c r="V9" s="19"/>
      <c r="W9" s="19"/>
      <c r="X9" s="19"/>
      <c r="Y9" s="19"/>
    </row>
    <row r="10" spans="1:25" ht="61.5" customHeight="1">
      <c r="A10" s="11" t="s">
        <v>135</v>
      </c>
      <c r="B10" s="10" t="s">
        <v>85</v>
      </c>
      <c r="C10" s="120" t="s">
        <v>351</v>
      </c>
      <c r="D10" s="11" t="s">
        <v>71</v>
      </c>
      <c r="E10" s="209" t="s">
        <v>57</v>
      </c>
      <c r="F10" s="129" t="s">
        <v>393</v>
      </c>
      <c r="I10" s="19"/>
      <c r="J10" s="19"/>
      <c r="K10" s="19"/>
      <c r="L10" s="19"/>
      <c r="M10" s="19"/>
      <c r="N10" s="19"/>
      <c r="O10" s="19"/>
      <c r="P10" s="19"/>
      <c r="Q10" s="19"/>
      <c r="R10" s="19"/>
      <c r="S10" s="19"/>
      <c r="T10" s="19"/>
      <c r="U10" s="19"/>
      <c r="V10" s="19"/>
      <c r="W10" s="19"/>
      <c r="X10" s="19"/>
      <c r="Y10" s="19"/>
    </row>
    <row r="11" spans="1:25" ht="14.25">
      <c r="A11" s="221" t="s">
        <v>431</v>
      </c>
      <c r="B11" s="221" t="s">
        <v>422</v>
      </c>
      <c r="C11" s="221" t="s">
        <v>558</v>
      </c>
      <c r="D11" s="198">
        <v>56</v>
      </c>
      <c r="E11" s="197">
        <v>56</v>
      </c>
      <c r="F11" s="221" t="s">
        <v>431</v>
      </c>
    </row>
    <row r="12" spans="1:25" ht="14.25">
      <c r="A12" s="221" t="s">
        <v>431</v>
      </c>
      <c r="B12" s="221" t="s">
        <v>422</v>
      </c>
      <c r="C12" s="221" t="s">
        <v>559</v>
      </c>
      <c r="D12" s="198">
        <v>200</v>
      </c>
      <c r="E12" s="197">
        <v>200</v>
      </c>
      <c r="F12" s="221" t="s">
        <v>431</v>
      </c>
    </row>
    <row r="13" spans="1:25" ht="14.25">
      <c r="A13" s="221" t="s">
        <v>431</v>
      </c>
      <c r="B13" s="221" t="s">
        <v>422</v>
      </c>
      <c r="C13" s="221" t="s">
        <v>560</v>
      </c>
      <c r="D13" s="198">
        <v>84</v>
      </c>
      <c r="E13" s="197">
        <v>84</v>
      </c>
      <c r="F13" s="221" t="s">
        <v>431</v>
      </c>
    </row>
    <row r="14" spans="1:25" ht="14.25">
      <c r="A14" s="221" t="s">
        <v>668</v>
      </c>
      <c r="B14" s="221" t="s">
        <v>422</v>
      </c>
      <c r="C14" s="221" t="s">
        <v>558</v>
      </c>
      <c r="D14" s="198">
        <v>56</v>
      </c>
      <c r="E14" s="197">
        <v>56</v>
      </c>
      <c r="F14" s="221" t="s">
        <v>668</v>
      </c>
    </row>
    <row r="15" spans="1:25" ht="14.25">
      <c r="A15" s="221" t="s">
        <v>781</v>
      </c>
      <c r="B15" s="221" t="s">
        <v>422</v>
      </c>
      <c r="C15" s="221" t="s">
        <v>902</v>
      </c>
      <c r="D15" s="198">
        <v>56</v>
      </c>
      <c r="E15" s="197">
        <v>56</v>
      </c>
      <c r="F15" s="221" t="s">
        <v>781</v>
      </c>
    </row>
    <row r="16" spans="1:25" ht="14.25">
      <c r="A16" s="292" t="s">
        <v>781</v>
      </c>
      <c r="B16" s="292" t="s">
        <v>422</v>
      </c>
      <c r="C16" s="292" t="s">
        <v>903</v>
      </c>
      <c r="D16" s="293">
        <v>200</v>
      </c>
      <c r="E16" s="555">
        <v>200</v>
      </c>
      <c r="F16" s="292" t="s">
        <v>781</v>
      </c>
    </row>
    <row r="17" spans="1:6" ht="14.25">
      <c r="A17" s="292" t="s">
        <v>781</v>
      </c>
      <c r="B17" s="292" t="s">
        <v>422</v>
      </c>
      <c r="C17" s="292" t="s">
        <v>904</v>
      </c>
      <c r="D17" s="293">
        <v>84</v>
      </c>
      <c r="E17" s="555">
        <v>84</v>
      </c>
      <c r="F17" s="292" t="s">
        <v>781</v>
      </c>
    </row>
    <row r="18" spans="1:6" ht="14.25">
      <c r="A18" s="292" t="s">
        <v>921</v>
      </c>
      <c r="B18" s="292" t="s">
        <v>422</v>
      </c>
      <c r="C18" s="292" t="s">
        <v>558</v>
      </c>
      <c r="D18" s="293">
        <v>56</v>
      </c>
      <c r="E18" s="555">
        <v>56</v>
      </c>
      <c r="F18" s="292" t="s">
        <v>940</v>
      </c>
    </row>
    <row r="19" spans="1:6" ht="14.25">
      <c r="A19" s="292" t="s">
        <v>1039</v>
      </c>
      <c r="B19" s="292" t="s">
        <v>422</v>
      </c>
      <c r="C19" s="292" t="s">
        <v>1188</v>
      </c>
      <c r="D19" s="293">
        <v>56</v>
      </c>
      <c r="E19" s="555">
        <v>56</v>
      </c>
      <c r="F19" s="292" t="s">
        <v>1039</v>
      </c>
    </row>
    <row r="20" spans="1:6" ht="14.25">
      <c r="A20" s="292" t="s">
        <v>1476</v>
      </c>
      <c r="B20" s="292" t="s">
        <v>422</v>
      </c>
      <c r="C20" s="292" t="s">
        <v>1188</v>
      </c>
      <c r="D20" s="293">
        <v>56</v>
      </c>
      <c r="E20" s="555">
        <v>56</v>
      </c>
      <c r="F20" s="292" t="s">
        <v>1476</v>
      </c>
    </row>
    <row r="21" spans="1:6" ht="14.25">
      <c r="A21" s="292" t="s">
        <v>1580</v>
      </c>
      <c r="B21" s="292" t="s">
        <v>422</v>
      </c>
      <c r="C21" s="292" t="s">
        <v>558</v>
      </c>
      <c r="D21" s="293">
        <v>56</v>
      </c>
      <c r="E21" s="555">
        <v>56</v>
      </c>
      <c r="F21" s="292" t="s">
        <v>1580</v>
      </c>
    </row>
    <row r="22" spans="1:6" ht="14.25">
      <c r="A22" s="292" t="s">
        <v>1683</v>
      </c>
      <c r="B22" s="292" t="s">
        <v>422</v>
      </c>
      <c r="C22" s="292" t="s">
        <v>1188</v>
      </c>
      <c r="D22" s="293">
        <v>56</v>
      </c>
      <c r="E22" s="555">
        <v>56</v>
      </c>
      <c r="F22" s="292" t="s">
        <v>1683</v>
      </c>
    </row>
    <row r="23" spans="1:6" ht="14.25">
      <c r="A23" s="292" t="s">
        <v>1683</v>
      </c>
      <c r="B23" s="292" t="s">
        <v>422</v>
      </c>
      <c r="C23" s="292" t="s">
        <v>1818</v>
      </c>
      <c r="D23" s="293">
        <v>200</v>
      </c>
      <c r="E23" s="555">
        <v>200</v>
      </c>
      <c r="F23" s="292" t="s">
        <v>1683</v>
      </c>
    </row>
    <row r="24" spans="1:6" ht="14.25">
      <c r="A24" s="292" t="s">
        <v>1819</v>
      </c>
      <c r="B24" s="292" t="s">
        <v>422</v>
      </c>
      <c r="C24" s="292" t="s">
        <v>1188</v>
      </c>
      <c r="D24" s="293">
        <v>56</v>
      </c>
      <c r="E24" s="555">
        <v>56</v>
      </c>
      <c r="F24" s="292" t="s">
        <v>1819</v>
      </c>
    </row>
    <row r="25" spans="1:6" ht="14.25">
      <c r="A25" s="292" t="s">
        <v>1964</v>
      </c>
      <c r="B25" s="292" t="s">
        <v>422</v>
      </c>
      <c r="C25" s="292" t="s">
        <v>1188</v>
      </c>
      <c r="D25" s="293">
        <v>56</v>
      </c>
      <c r="E25" s="555">
        <v>56</v>
      </c>
      <c r="F25" s="292" t="s">
        <v>1964</v>
      </c>
    </row>
    <row r="26" spans="1:6" ht="14.25">
      <c r="A26" s="292" t="s">
        <v>2029</v>
      </c>
      <c r="B26" s="292" t="s">
        <v>422</v>
      </c>
      <c r="C26" s="292" t="s">
        <v>558</v>
      </c>
      <c r="D26" s="293">
        <v>56</v>
      </c>
      <c r="E26" s="555">
        <v>56</v>
      </c>
      <c r="F26" s="292" t="s">
        <v>2029</v>
      </c>
    </row>
    <row r="27" spans="1:6" ht="14.25">
      <c r="A27" s="292" t="s">
        <v>2222</v>
      </c>
      <c r="B27" s="292" t="s">
        <v>422</v>
      </c>
      <c r="C27" s="292" t="s">
        <v>558</v>
      </c>
      <c r="D27" s="293">
        <v>56</v>
      </c>
      <c r="E27" s="555">
        <v>56</v>
      </c>
      <c r="F27" s="292" t="s">
        <v>2222</v>
      </c>
    </row>
    <row r="28" spans="1:6" ht="14.25">
      <c r="A28" s="292" t="s">
        <v>2346</v>
      </c>
      <c r="B28" s="292" t="s">
        <v>422</v>
      </c>
      <c r="C28" s="292" t="s">
        <v>2394</v>
      </c>
      <c r="D28" s="293">
        <v>56</v>
      </c>
      <c r="E28" s="555">
        <v>56</v>
      </c>
      <c r="F28" s="292" t="s">
        <v>2346</v>
      </c>
    </row>
    <row r="29" spans="1:6" ht="14.25">
      <c r="A29" s="292" t="s">
        <v>2395</v>
      </c>
      <c r="B29" s="292" t="s">
        <v>422</v>
      </c>
      <c r="C29" s="292" t="s">
        <v>558</v>
      </c>
      <c r="D29" s="293">
        <v>56</v>
      </c>
      <c r="E29" s="555">
        <f>D29</f>
        <v>56</v>
      </c>
      <c r="F29" s="292" t="s">
        <v>2395</v>
      </c>
    </row>
    <row r="30" spans="1:6" ht="14.25">
      <c r="A30" s="292" t="s">
        <v>2395</v>
      </c>
      <c r="B30" s="292" t="s">
        <v>422</v>
      </c>
      <c r="C30" s="292" t="s">
        <v>3686</v>
      </c>
      <c r="D30" s="293">
        <v>200</v>
      </c>
      <c r="E30" s="555">
        <f>D30</f>
        <v>200</v>
      </c>
      <c r="F30" s="292" t="s">
        <v>2395</v>
      </c>
    </row>
    <row r="31" spans="1:6" ht="14.25">
      <c r="A31" s="292" t="s">
        <v>2395</v>
      </c>
      <c r="B31" s="292" t="s">
        <v>422</v>
      </c>
      <c r="C31" s="292" t="s">
        <v>3687</v>
      </c>
      <c r="D31" s="293">
        <v>84</v>
      </c>
      <c r="E31" s="555">
        <f>D31</f>
        <v>84</v>
      </c>
      <c r="F31" s="292" t="s">
        <v>2395</v>
      </c>
    </row>
    <row r="32" spans="1:6" ht="14.25">
      <c r="A32" s="292" t="s">
        <v>2396</v>
      </c>
      <c r="B32" s="292" t="s">
        <v>422</v>
      </c>
      <c r="C32" s="292" t="s">
        <v>3688</v>
      </c>
      <c r="D32" s="293">
        <v>56</v>
      </c>
      <c r="E32" s="555">
        <v>56</v>
      </c>
      <c r="F32" s="292" t="s">
        <v>2396</v>
      </c>
    </row>
    <row r="33" spans="1:25" ht="14.25">
      <c r="A33" s="292" t="s">
        <v>3402</v>
      </c>
      <c r="B33" s="292" t="s">
        <v>422</v>
      </c>
      <c r="C33" s="292" t="s">
        <v>3689</v>
      </c>
      <c r="D33" s="293">
        <v>200</v>
      </c>
      <c r="E33" s="555">
        <v>200</v>
      </c>
      <c r="F33" s="292" t="s">
        <v>2397</v>
      </c>
    </row>
    <row r="34" spans="1:25" ht="14.25">
      <c r="A34" s="292" t="s">
        <v>3402</v>
      </c>
      <c r="B34" s="292" t="s">
        <v>422</v>
      </c>
      <c r="C34" s="292" t="s">
        <v>3690</v>
      </c>
      <c r="D34" s="293">
        <v>56</v>
      </c>
      <c r="E34" s="555">
        <v>56</v>
      </c>
      <c r="F34" s="292" t="s">
        <v>2397</v>
      </c>
    </row>
    <row r="35" spans="1:25" ht="14.25">
      <c r="A35" s="292" t="s">
        <v>2398</v>
      </c>
      <c r="B35" s="292" t="s">
        <v>422</v>
      </c>
      <c r="C35" s="292" t="s">
        <v>558</v>
      </c>
      <c r="D35" s="293">
        <v>56</v>
      </c>
      <c r="E35" s="555">
        <v>56</v>
      </c>
      <c r="F35" s="292" t="s">
        <v>2398</v>
      </c>
    </row>
    <row r="36" spans="1:25" ht="14.25">
      <c r="A36" s="292" t="s">
        <v>2398</v>
      </c>
      <c r="B36" s="292" t="s">
        <v>422</v>
      </c>
      <c r="C36" s="292" t="s">
        <v>3691</v>
      </c>
      <c r="D36" s="293">
        <v>200</v>
      </c>
      <c r="E36" s="555">
        <v>200</v>
      </c>
      <c r="F36" s="292" t="s">
        <v>2398</v>
      </c>
    </row>
    <row r="37" spans="1:25" ht="14.25">
      <c r="A37" s="292" t="s">
        <v>3447</v>
      </c>
      <c r="B37" s="292" t="s">
        <v>422</v>
      </c>
      <c r="C37" s="292" t="s">
        <v>3690</v>
      </c>
      <c r="D37" s="293">
        <v>56</v>
      </c>
      <c r="E37" s="555">
        <v>56</v>
      </c>
      <c r="F37" s="292" t="s">
        <v>2399</v>
      </c>
    </row>
    <row r="38" spans="1:25" ht="14.25">
      <c r="A38" s="292" t="s">
        <v>3447</v>
      </c>
      <c r="B38" s="292" t="s">
        <v>422</v>
      </c>
      <c r="C38" s="292" t="s">
        <v>3692</v>
      </c>
      <c r="D38" s="293">
        <v>200</v>
      </c>
      <c r="E38" s="555">
        <v>200</v>
      </c>
      <c r="F38" s="292" t="s">
        <v>2399</v>
      </c>
    </row>
    <row r="39" spans="1:25" ht="14.25">
      <c r="A39" s="292" t="s">
        <v>2400</v>
      </c>
      <c r="B39" s="292" t="s">
        <v>422</v>
      </c>
      <c r="C39" s="292" t="s">
        <v>558</v>
      </c>
      <c r="D39" s="293">
        <v>56</v>
      </c>
      <c r="E39" s="555">
        <v>56</v>
      </c>
      <c r="F39" s="292" t="s">
        <v>2400</v>
      </c>
    </row>
    <row r="40" spans="1:25" ht="14.25">
      <c r="A40" s="292" t="s">
        <v>2401</v>
      </c>
      <c r="B40" s="292" t="s">
        <v>422</v>
      </c>
      <c r="C40" s="292" t="s">
        <v>1188</v>
      </c>
      <c r="D40" s="293">
        <v>56</v>
      </c>
      <c r="E40" s="555">
        <v>56</v>
      </c>
      <c r="F40" s="292" t="s">
        <v>2401</v>
      </c>
    </row>
    <row r="41" spans="1:25" ht="14.25">
      <c r="A41" s="290" t="s">
        <v>2402</v>
      </c>
      <c r="B41" s="290" t="s">
        <v>422</v>
      </c>
      <c r="C41" s="292" t="s">
        <v>1188</v>
      </c>
      <c r="D41" s="293">
        <v>56</v>
      </c>
      <c r="E41" s="555">
        <v>56</v>
      </c>
      <c r="F41" s="292" t="s">
        <v>2402</v>
      </c>
    </row>
    <row r="42" spans="1:25" ht="14.25">
      <c r="A42" s="290" t="s">
        <v>2402</v>
      </c>
      <c r="B42" s="290" t="s">
        <v>422</v>
      </c>
      <c r="C42" s="292" t="s">
        <v>3693</v>
      </c>
      <c r="D42" s="293">
        <v>84</v>
      </c>
      <c r="E42" s="555">
        <v>84</v>
      </c>
      <c r="F42" s="292" t="s">
        <v>2402</v>
      </c>
    </row>
    <row r="43" spans="1:25" ht="15.75" customHeight="1">
      <c r="A43" s="613" t="s">
        <v>6412</v>
      </c>
      <c r="B43" s="613" t="s">
        <v>782</v>
      </c>
      <c r="C43" s="613" t="s">
        <v>3690</v>
      </c>
      <c r="D43" s="615">
        <v>56</v>
      </c>
      <c r="E43" s="640">
        <v>56</v>
      </c>
      <c r="F43" s="644" t="s">
        <v>3737</v>
      </c>
      <c r="G43" s="3"/>
      <c r="H43" s="3"/>
    </row>
    <row r="44" spans="1:25" ht="15.75" customHeight="1">
      <c r="A44" s="613" t="s">
        <v>6412</v>
      </c>
      <c r="B44" s="613" t="s">
        <v>782</v>
      </c>
      <c r="C44" s="613" t="s">
        <v>7615</v>
      </c>
      <c r="D44" s="615">
        <v>200</v>
      </c>
      <c r="E44" s="640">
        <v>200</v>
      </c>
      <c r="F44" s="644" t="s">
        <v>3737</v>
      </c>
      <c r="G44" s="3"/>
      <c r="H44" s="3"/>
    </row>
    <row r="45" spans="1:25" ht="15.75" customHeight="1">
      <c r="A45" s="613" t="s">
        <v>6417</v>
      </c>
      <c r="B45" s="613" t="s">
        <v>3748</v>
      </c>
      <c r="C45" s="613" t="s">
        <v>558</v>
      </c>
      <c r="D45" s="615">
        <v>56</v>
      </c>
      <c r="E45" s="640">
        <f>D45</f>
        <v>56</v>
      </c>
      <c r="F45" s="644" t="s">
        <v>3755</v>
      </c>
      <c r="G45" s="3"/>
      <c r="H45" s="3"/>
    </row>
    <row r="46" spans="1:25" ht="15" customHeight="1">
      <c r="A46" s="613" t="s">
        <v>3813</v>
      </c>
      <c r="B46" s="613" t="s">
        <v>782</v>
      </c>
      <c r="C46" s="613" t="s">
        <v>1188</v>
      </c>
      <c r="D46" s="615">
        <v>56</v>
      </c>
      <c r="E46" s="640">
        <v>56</v>
      </c>
      <c r="F46" s="644" t="s">
        <v>3813</v>
      </c>
      <c r="G46" s="612"/>
      <c r="H46" s="612"/>
      <c r="I46" s="591"/>
      <c r="J46" s="591"/>
      <c r="K46" s="591"/>
      <c r="L46" s="591"/>
      <c r="M46" s="591"/>
      <c r="N46" s="591"/>
      <c r="O46" s="591"/>
      <c r="P46" s="591"/>
      <c r="Q46" s="591"/>
      <c r="R46" s="591"/>
      <c r="S46" s="591"/>
      <c r="T46" s="591"/>
      <c r="U46" s="591"/>
      <c r="V46" s="591"/>
      <c r="W46" s="591"/>
      <c r="X46" s="591"/>
      <c r="Y46" s="591"/>
    </row>
    <row r="47" spans="1:25" ht="15.75" customHeight="1">
      <c r="A47" s="613" t="s">
        <v>3815</v>
      </c>
      <c r="B47" s="613" t="s">
        <v>782</v>
      </c>
      <c r="C47" s="613" t="s">
        <v>558</v>
      </c>
      <c r="D47" s="615">
        <v>56</v>
      </c>
      <c r="E47" s="640">
        <v>56</v>
      </c>
      <c r="F47" s="644" t="s">
        <v>3815</v>
      </c>
      <c r="G47" s="3"/>
      <c r="H47" s="3"/>
    </row>
    <row r="48" spans="1:25" ht="15.75" customHeight="1">
      <c r="A48" s="613" t="s">
        <v>5504</v>
      </c>
      <c r="B48" s="613" t="s">
        <v>782</v>
      </c>
      <c r="C48" s="613" t="s">
        <v>558</v>
      </c>
      <c r="D48" s="615">
        <v>56</v>
      </c>
      <c r="E48" s="640">
        <v>56</v>
      </c>
      <c r="F48" s="644" t="s">
        <v>5504</v>
      </c>
      <c r="G48" s="3"/>
      <c r="H48" s="3"/>
    </row>
    <row r="49" spans="1:8" ht="15.75" customHeight="1">
      <c r="A49" s="613" t="s">
        <v>6487</v>
      </c>
      <c r="B49" s="613" t="s">
        <v>782</v>
      </c>
      <c r="C49" s="613" t="s">
        <v>7616</v>
      </c>
      <c r="D49" s="615">
        <v>200</v>
      </c>
      <c r="E49" s="640">
        <v>200</v>
      </c>
      <c r="F49" s="644" t="s">
        <v>3824</v>
      </c>
      <c r="G49" s="3"/>
      <c r="H49" s="3"/>
    </row>
    <row r="50" spans="1:8" ht="15.75" customHeight="1">
      <c r="A50" s="613" t="s">
        <v>6487</v>
      </c>
      <c r="B50" s="613" t="s">
        <v>782</v>
      </c>
      <c r="C50" s="613" t="s">
        <v>3690</v>
      </c>
      <c r="D50" s="615">
        <v>56</v>
      </c>
      <c r="E50" s="640">
        <v>56</v>
      </c>
      <c r="F50" s="644" t="s">
        <v>3824</v>
      </c>
      <c r="G50" s="3"/>
      <c r="H50" s="3"/>
    </row>
    <row r="51" spans="1:8" ht="15.75" customHeight="1">
      <c r="A51" s="613" t="s">
        <v>7725</v>
      </c>
      <c r="B51" s="613" t="s">
        <v>782</v>
      </c>
      <c r="C51" s="613" t="s">
        <v>902</v>
      </c>
      <c r="D51" s="615">
        <v>56</v>
      </c>
      <c r="E51" s="640">
        <v>56</v>
      </c>
      <c r="F51" s="644" t="s">
        <v>7725</v>
      </c>
      <c r="G51" s="3"/>
      <c r="H51" s="3"/>
    </row>
    <row r="52" spans="1:8" ht="15.75" customHeight="1">
      <c r="A52" s="613" t="s">
        <v>3833</v>
      </c>
      <c r="B52" s="613" t="s">
        <v>782</v>
      </c>
      <c r="C52" s="613" t="s">
        <v>2394</v>
      </c>
      <c r="D52" s="615">
        <v>56</v>
      </c>
      <c r="E52" s="640">
        <v>56</v>
      </c>
      <c r="F52" s="644" t="s">
        <v>3833</v>
      </c>
      <c r="G52" s="3"/>
      <c r="H52" s="3"/>
    </row>
    <row r="53" spans="1:8" ht="15.75" customHeight="1">
      <c r="A53" s="613" t="s">
        <v>5577</v>
      </c>
      <c r="B53" s="613" t="s">
        <v>3882</v>
      </c>
      <c r="C53" s="613" t="s">
        <v>1818</v>
      </c>
      <c r="D53" s="615">
        <v>200</v>
      </c>
      <c r="E53" s="640">
        <v>200</v>
      </c>
      <c r="F53" s="644" t="s">
        <v>3833</v>
      </c>
      <c r="G53" s="3"/>
      <c r="H53" s="3"/>
    </row>
    <row r="54" spans="1:8" ht="15.75" customHeight="1">
      <c r="A54" s="613" t="s">
        <v>2176</v>
      </c>
      <c r="B54" s="613" t="s">
        <v>782</v>
      </c>
      <c r="C54" s="613" t="s">
        <v>558</v>
      </c>
      <c r="D54" s="615">
        <v>56</v>
      </c>
      <c r="E54" s="640">
        <v>56</v>
      </c>
      <c r="F54" s="644" t="s">
        <v>2176</v>
      </c>
      <c r="G54" s="3"/>
      <c r="H54" s="3"/>
    </row>
    <row r="55" spans="1:8" ht="15.75" customHeight="1">
      <c r="A55" s="613" t="s">
        <v>6505</v>
      </c>
      <c r="B55" s="613" t="s">
        <v>782</v>
      </c>
      <c r="C55" s="613" t="s">
        <v>902</v>
      </c>
      <c r="D55" s="615">
        <v>56</v>
      </c>
      <c r="E55" s="640">
        <v>56</v>
      </c>
      <c r="F55" s="644" t="s">
        <v>3851</v>
      </c>
      <c r="G55" s="3"/>
      <c r="H55" s="3"/>
    </row>
    <row r="56" spans="1:8" ht="15.75" customHeight="1">
      <c r="A56" s="613" t="s">
        <v>3869</v>
      </c>
      <c r="B56" s="613" t="s">
        <v>3862</v>
      </c>
      <c r="C56" s="613" t="s">
        <v>902</v>
      </c>
      <c r="D56" s="615">
        <v>56</v>
      </c>
      <c r="E56" s="640">
        <v>56</v>
      </c>
      <c r="F56" s="644" t="s">
        <v>3869</v>
      </c>
      <c r="G56" s="3"/>
      <c r="H56" s="3"/>
    </row>
    <row r="57" spans="1:8" ht="15.75" customHeight="1">
      <c r="A57" s="613" t="s">
        <v>3887</v>
      </c>
      <c r="B57" s="613" t="s">
        <v>782</v>
      </c>
      <c r="C57" s="613" t="s">
        <v>1188</v>
      </c>
      <c r="D57" s="615">
        <v>56</v>
      </c>
      <c r="E57" s="640">
        <v>56</v>
      </c>
      <c r="F57" s="644" t="s">
        <v>3887</v>
      </c>
      <c r="G57" s="3"/>
      <c r="H57" s="3"/>
    </row>
    <row r="58" spans="1:8" ht="15.75" customHeight="1">
      <c r="A58" s="613" t="s">
        <v>4069</v>
      </c>
      <c r="B58" s="613" t="s">
        <v>782</v>
      </c>
      <c r="C58" s="613" t="s">
        <v>3690</v>
      </c>
      <c r="D58" s="615">
        <v>56</v>
      </c>
      <c r="E58" s="640">
        <v>56</v>
      </c>
      <c r="F58" s="644" t="s">
        <v>3894</v>
      </c>
      <c r="G58" s="3"/>
      <c r="H58" s="3"/>
    </row>
    <row r="59" spans="1:8" ht="15.75" customHeight="1">
      <c r="A59" s="613" t="s">
        <v>3909</v>
      </c>
      <c r="B59" s="613" t="s">
        <v>782</v>
      </c>
      <c r="C59" s="613" t="s">
        <v>3690</v>
      </c>
      <c r="D59" s="615">
        <v>56</v>
      </c>
      <c r="E59" s="640">
        <v>56</v>
      </c>
      <c r="F59" s="644" t="s">
        <v>3909</v>
      </c>
      <c r="G59" s="3"/>
      <c r="H59" s="3"/>
    </row>
    <row r="60" spans="1:8" ht="15.75" customHeight="1">
      <c r="A60" s="613" t="s">
        <v>3909</v>
      </c>
      <c r="B60" s="613" t="s">
        <v>782</v>
      </c>
      <c r="C60" s="613" t="s">
        <v>7616</v>
      </c>
      <c r="D60" s="615">
        <v>200</v>
      </c>
      <c r="E60" s="640">
        <v>200</v>
      </c>
      <c r="F60" s="644" t="s">
        <v>3909</v>
      </c>
      <c r="G60" s="3"/>
      <c r="H60" s="3"/>
    </row>
    <row r="61" spans="1:8" ht="15.75" customHeight="1">
      <c r="A61" s="613" t="s">
        <v>3909</v>
      </c>
      <c r="B61" s="613" t="s">
        <v>782</v>
      </c>
      <c r="C61" s="613" t="s">
        <v>7617</v>
      </c>
      <c r="D61" s="615">
        <v>84</v>
      </c>
      <c r="E61" s="640">
        <v>84</v>
      </c>
      <c r="F61" s="644" t="s">
        <v>3909</v>
      </c>
      <c r="G61" s="3"/>
      <c r="H61" s="3"/>
    </row>
    <row r="62" spans="1:8" ht="15.75" customHeight="1">
      <c r="A62" s="613" t="s">
        <v>3909</v>
      </c>
      <c r="B62" s="613" t="s">
        <v>782</v>
      </c>
      <c r="C62" s="613" t="s">
        <v>7618</v>
      </c>
      <c r="D62" s="615">
        <v>84</v>
      </c>
      <c r="E62" s="640">
        <v>84</v>
      </c>
      <c r="F62" s="644" t="s">
        <v>3909</v>
      </c>
      <c r="G62" s="3"/>
      <c r="H62" s="3"/>
    </row>
    <row r="63" spans="1:8" ht="15.75" customHeight="1">
      <c r="A63" s="613" t="s">
        <v>3909</v>
      </c>
      <c r="B63" s="613" t="s">
        <v>782</v>
      </c>
      <c r="C63" s="613" t="s">
        <v>7619</v>
      </c>
      <c r="D63" s="615">
        <v>84</v>
      </c>
      <c r="E63" s="640">
        <v>84</v>
      </c>
      <c r="F63" s="644" t="s">
        <v>3909</v>
      </c>
      <c r="G63" s="3"/>
      <c r="H63" s="3"/>
    </row>
    <row r="64" spans="1:8" ht="15.75" customHeight="1">
      <c r="A64" s="613" t="s">
        <v>6704</v>
      </c>
      <c r="B64" s="613" t="s">
        <v>782</v>
      </c>
      <c r="C64" s="613" t="s">
        <v>3690</v>
      </c>
      <c r="D64" s="615">
        <v>56</v>
      </c>
      <c r="E64" s="640">
        <v>56</v>
      </c>
      <c r="F64" s="644" t="s">
        <v>3942</v>
      </c>
      <c r="G64" s="3"/>
      <c r="H64" s="3"/>
    </row>
    <row r="65" spans="1:8" ht="15.75" customHeight="1">
      <c r="A65" s="613" t="s">
        <v>4737</v>
      </c>
      <c r="B65" s="613" t="s">
        <v>782</v>
      </c>
      <c r="C65" s="613" t="s">
        <v>1188</v>
      </c>
      <c r="D65" s="615">
        <v>56</v>
      </c>
      <c r="E65" s="640">
        <v>56</v>
      </c>
      <c r="F65" s="644" t="s">
        <v>4737</v>
      </c>
      <c r="G65" s="3"/>
      <c r="H65" s="3"/>
    </row>
    <row r="66" spans="1:8" ht="15.75" customHeight="1">
      <c r="A66" s="613" t="s">
        <v>5192</v>
      </c>
      <c r="B66" s="613" t="s">
        <v>782</v>
      </c>
      <c r="C66" s="613" t="s">
        <v>3690</v>
      </c>
      <c r="D66" s="615">
        <v>56</v>
      </c>
      <c r="E66" s="640">
        <v>56</v>
      </c>
      <c r="F66" s="644" t="s">
        <v>3952</v>
      </c>
      <c r="G66" s="3"/>
      <c r="H66" s="3"/>
    </row>
    <row r="67" spans="1:8" ht="15.75" customHeight="1">
      <c r="A67" s="613" t="s">
        <v>5192</v>
      </c>
      <c r="B67" s="613" t="s">
        <v>782</v>
      </c>
      <c r="C67" s="613" t="s">
        <v>7620</v>
      </c>
      <c r="D67" s="615">
        <v>200</v>
      </c>
      <c r="E67" s="640">
        <v>200</v>
      </c>
      <c r="F67" s="644" t="s">
        <v>3952</v>
      </c>
      <c r="G67" s="3"/>
      <c r="H67" s="3"/>
    </row>
    <row r="68" spans="1:8" ht="15.75" customHeight="1">
      <c r="A68" s="613" t="s">
        <v>4777</v>
      </c>
      <c r="B68" s="613" t="s">
        <v>782</v>
      </c>
      <c r="C68" s="613" t="s">
        <v>558</v>
      </c>
      <c r="D68" s="615">
        <v>56</v>
      </c>
      <c r="E68" s="640">
        <v>56</v>
      </c>
      <c r="F68" s="646" t="s">
        <v>4782</v>
      </c>
      <c r="G68" s="3"/>
      <c r="H68" s="3"/>
    </row>
    <row r="69" spans="1:8" ht="15.75" customHeight="1">
      <c r="A69" s="613" t="s">
        <v>6706</v>
      </c>
      <c r="B69" s="613" t="s">
        <v>782</v>
      </c>
      <c r="C69" s="613" t="s">
        <v>902</v>
      </c>
      <c r="D69" s="615">
        <v>56</v>
      </c>
      <c r="E69" s="615">
        <v>56</v>
      </c>
      <c r="F69" s="644" t="s">
        <v>4792</v>
      </c>
      <c r="G69" s="3"/>
      <c r="H69" s="3"/>
    </row>
    <row r="70" spans="1:8" ht="15.75" customHeight="1">
      <c r="A70" s="613" t="s">
        <v>6706</v>
      </c>
      <c r="B70" s="613" t="s">
        <v>782</v>
      </c>
      <c r="C70" s="613" t="s">
        <v>7621</v>
      </c>
      <c r="D70" s="615">
        <v>200</v>
      </c>
      <c r="E70" s="615">
        <v>200</v>
      </c>
      <c r="F70" s="644" t="s">
        <v>4792</v>
      </c>
      <c r="G70" s="3"/>
      <c r="H70" s="3"/>
    </row>
    <row r="71" spans="1:8" ht="15.75" customHeight="1">
      <c r="A71" s="613" t="s">
        <v>6706</v>
      </c>
      <c r="B71" s="613" t="s">
        <v>782</v>
      </c>
      <c r="C71" s="613" t="s">
        <v>7622</v>
      </c>
      <c r="D71" s="615">
        <v>84</v>
      </c>
      <c r="E71" s="615">
        <v>84</v>
      </c>
      <c r="F71" s="644" t="s">
        <v>4792</v>
      </c>
      <c r="G71" s="3"/>
      <c r="H71" s="3"/>
    </row>
    <row r="72" spans="1:8" ht="15.75" customHeight="1">
      <c r="A72" s="613" t="s">
        <v>6708</v>
      </c>
      <c r="B72" s="190" t="s">
        <v>782</v>
      </c>
      <c r="C72" s="613" t="s">
        <v>1188</v>
      </c>
      <c r="D72" s="615">
        <v>56</v>
      </c>
      <c r="E72" s="640">
        <v>56</v>
      </c>
      <c r="F72" s="644" t="s">
        <v>4802</v>
      </c>
      <c r="G72" s="3"/>
      <c r="H72" s="3"/>
    </row>
    <row r="73" spans="1:8" ht="15.75" customHeight="1">
      <c r="A73" s="613" t="s">
        <v>6708</v>
      </c>
      <c r="B73" s="190" t="s">
        <v>782</v>
      </c>
      <c r="C73" s="613" t="s">
        <v>1818</v>
      </c>
      <c r="D73" s="615">
        <v>200</v>
      </c>
      <c r="E73" s="640">
        <v>200</v>
      </c>
      <c r="F73" s="644" t="s">
        <v>4802</v>
      </c>
      <c r="G73" s="3"/>
      <c r="H73" s="3"/>
    </row>
    <row r="74" spans="1:8" ht="15.75" customHeight="1">
      <c r="A74" s="613" t="s">
        <v>6597</v>
      </c>
      <c r="B74" s="613" t="s">
        <v>782</v>
      </c>
      <c r="C74" s="613" t="s">
        <v>558</v>
      </c>
      <c r="D74" s="615">
        <v>56</v>
      </c>
      <c r="E74" s="640">
        <v>56</v>
      </c>
      <c r="F74" s="644" t="s">
        <v>3958</v>
      </c>
      <c r="G74" s="3"/>
      <c r="H74" s="3"/>
    </row>
    <row r="75" spans="1:8" ht="15.75" customHeight="1">
      <c r="A75" s="613" t="s">
        <v>6597</v>
      </c>
      <c r="B75" s="613" t="s">
        <v>782</v>
      </c>
      <c r="C75" s="613" t="s">
        <v>7616</v>
      </c>
      <c r="D75" s="615">
        <v>200</v>
      </c>
      <c r="E75" s="640">
        <v>200</v>
      </c>
      <c r="F75" s="644" t="s">
        <v>3958</v>
      </c>
      <c r="G75" s="3"/>
      <c r="H75" s="3"/>
    </row>
    <row r="76" spans="1:8" ht="15.75" customHeight="1">
      <c r="A76" s="613" t="s">
        <v>3987</v>
      </c>
      <c r="B76" s="613" t="s">
        <v>782</v>
      </c>
      <c r="C76" s="613" t="s">
        <v>558</v>
      </c>
      <c r="D76" s="615">
        <v>56</v>
      </c>
      <c r="E76" s="640">
        <v>56</v>
      </c>
      <c r="F76" s="644" t="s">
        <v>3987</v>
      </c>
      <c r="G76" s="3"/>
      <c r="H76" s="3"/>
    </row>
    <row r="77" spans="1:8" ht="15.75" customHeight="1">
      <c r="A77" s="613" t="s">
        <v>3987</v>
      </c>
      <c r="B77" s="613" t="s">
        <v>782</v>
      </c>
      <c r="C77" s="613" t="s">
        <v>7623</v>
      </c>
      <c r="D77" s="615">
        <v>200</v>
      </c>
      <c r="E77" s="640">
        <v>200</v>
      </c>
      <c r="F77" s="644" t="s">
        <v>3987</v>
      </c>
      <c r="G77" s="3"/>
      <c r="H77" s="3"/>
    </row>
    <row r="78" spans="1:8" ht="15.75" customHeight="1">
      <c r="A78" s="613" t="s">
        <v>4064</v>
      </c>
      <c r="B78" s="613" t="s">
        <v>782</v>
      </c>
      <c r="C78" s="613" t="s">
        <v>1188</v>
      </c>
      <c r="D78" s="615">
        <v>56</v>
      </c>
      <c r="E78" s="640">
        <v>56</v>
      </c>
      <c r="F78" s="691" t="s">
        <v>4064</v>
      </c>
      <c r="G78" s="3"/>
      <c r="H78" s="3"/>
    </row>
    <row r="79" spans="1:8" ht="15.75" customHeight="1">
      <c r="A79" s="613" t="s">
        <v>4064</v>
      </c>
      <c r="B79" s="613" t="s">
        <v>782</v>
      </c>
      <c r="C79" s="613" t="s">
        <v>1818</v>
      </c>
      <c r="D79" s="615">
        <v>200</v>
      </c>
      <c r="E79" s="640">
        <v>200</v>
      </c>
      <c r="F79" s="691" t="s">
        <v>4064</v>
      </c>
      <c r="G79" s="3"/>
      <c r="H79" s="3"/>
    </row>
    <row r="80" spans="1:8" ht="15.75" customHeight="1">
      <c r="A80" s="613" t="s">
        <v>6606</v>
      </c>
      <c r="B80" s="613" t="s">
        <v>782</v>
      </c>
      <c r="C80" s="613" t="s">
        <v>902</v>
      </c>
      <c r="D80" s="615">
        <v>56</v>
      </c>
      <c r="E80" s="640">
        <v>56</v>
      </c>
      <c r="F80" s="644" t="s">
        <v>4004</v>
      </c>
      <c r="G80" s="3"/>
      <c r="H80" s="3"/>
    </row>
    <row r="81" spans="1:8" ht="15.75" customHeight="1">
      <c r="A81" s="616" t="s">
        <v>4007</v>
      </c>
      <c r="B81" s="616" t="s">
        <v>782</v>
      </c>
      <c r="C81" s="616" t="s">
        <v>558</v>
      </c>
      <c r="D81" s="618">
        <v>56</v>
      </c>
      <c r="E81" s="648">
        <v>56</v>
      </c>
      <c r="F81" s="644" t="s">
        <v>4007</v>
      </c>
      <c r="G81" s="3"/>
      <c r="H81" s="3"/>
    </row>
    <row r="82" spans="1:8" ht="15.75" customHeight="1">
      <c r="A82" s="616" t="s">
        <v>4007</v>
      </c>
      <c r="B82" s="616" t="s">
        <v>782</v>
      </c>
      <c r="C82" s="616" t="s">
        <v>7624</v>
      </c>
      <c r="D82" s="618">
        <v>200</v>
      </c>
      <c r="E82" s="648">
        <v>200</v>
      </c>
      <c r="F82" s="644" t="s">
        <v>4007</v>
      </c>
      <c r="G82" s="3"/>
      <c r="H82" s="3"/>
    </row>
    <row r="83" spans="1:8" ht="15.75" customHeight="1">
      <c r="A83" s="616" t="s">
        <v>4007</v>
      </c>
      <c r="B83" s="616" t="s">
        <v>782</v>
      </c>
      <c r="C83" s="616" t="s">
        <v>7625</v>
      </c>
      <c r="D83" s="618">
        <v>84</v>
      </c>
      <c r="E83" s="648">
        <v>84</v>
      </c>
      <c r="F83" s="644" t="s">
        <v>4007</v>
      </c>
      <c r="G83" s="3"/>
      <c r="H83" s="3"/>
    </row>
    <row r="84" spans="1:8" ht="15.75" customHeight="1">
      <c r="A84" s="613" t="s">
        <v>6626</v>
      </c>
      <c r="B84" s="613" t="s">
        <v>6719</v>
      </c>
      <c r="C84" s="613" t="s">
        <v>902</v>
      </c>
      <c r="D84" s="615">
        <v>56</v>
      </c>
      <c r="E84" s="640">
        <v>56</v>
      </c>
      <c r="F84" s="644" t="s">
        <v>4014</v>
      </c>
      <c r="G84" s="3"/>
      <c r="H84" s="3"/>
    </row>
    <row r="85" spans="1:8" ht="15.75" customHeight="1">
      <c r="A85" s="613" t="s">
        <v>6711</v>
      </c>
      <c r="B85" s="613" t="s">
        <v>782</v>
      </c>
      <c r="C85" s="613" t="s">
        <v>7626</v>
      </c>
      <c r="D85" s="615">
        <v>56</v>
      </c>
      <c r="E85" s="640">
        <v>56</v>
      </c>
      <c r="F85" s="644" t="s">
        <v>4027</v>
      </c>
      <c r="G85" s="3"/>
      <c r="H85" s="3"/>
    </row>
    <row r="86" spans="1:8" ht="15.75" customHeight="1">
      <c r="A86" s="613" t="s">
        <v>6712</v>
      </c>
      <c r="B86" s="613" t="s">
        <v>782</v>
      </c>
      <c r="C86" s="613" t="s">
        <v>1188</v>
      </c>
      <c r="D86" s="615">
        <v>56</v>
      </c>
      <c r="E86" s="640">
        <v>56</v>
      </c>
      <c r="F86" s="691" t="s">
        <v>6255</v>
      </c>
      <c r="G86" s="3"/>
      <c r="H86" s="3"/>
    </row>
    <row r="87" spans="1:8" ht="15.75" customHeight="1">
      <c r="A87" s="613" t="s">
        <v>6712</v>
      </c>
      <c r="B87" s="613" t="s">
        <v>782</v>
      </c>
      <c r="C87" s="613" t="s">
        <v>1818</v>
      </c>
      <c r="D87" s="615">
        <v>200</v>
      </c>
      <c r="E87" s="640">
        <v>200</v>
      </c>
      <c r="F87" s="691" t="s">
        <v>6255</v>
      </c>
      <c r="G87" s="3"/>
      <c r="H87" s="3"/>
    </row>
    <row r="88" spans="1:8" ht="15.75" customHeight="1">
      <c r="A88" s="613" t="s">
        <v>6630</v>
      </c>
      <c r="B88" s="613" t="s">
        <v>782</v>
      </c>
      <c r="C88" s="613" t="s">
        <v>3690</v>
      </c>
      <c r="D88" s="615">
        <v>56</v>
      </c>
      <c r="E88" s="640">
        <v>56</v>
      </c>
      <c r="F88" s="644" t="s">
        <v>4035</v>
      </c>
      <c r="G88" s="3"/>
      <c r="H88" s="3"/>
    </row>
    <row r="89" spans="1:8" ht="15.75" customHeight="1">
      <c r="A89" s="613" t="s">
        <v>6630</v>
      </c>
      <c r="B89" s="613" t="s">
        <v>1714</v>
      </c>
      <c r="C89" s="613" t="s">
        <v>7616</v>
      </c>
      <c r="D89" s="615">
        <v>200</v>
      </c>
      <c r="E89" s="640">
        <v>200</v>
      </c>
      <c r="F89" s="644" t="s">
        <v>4035</v>
      </c>
      <c r="G89" s="3"/>
      <c r="H89" s="3"/>
    </row>
    <row r="90" spans="1:8" ht="15.75" customHeight="1">
      <c r="A90" s="613" t="s">
        <v>6630</v>
      </c>
      <c r="B90" s="613" t="s">
        <v>1715</v>
      </c>
      <c r="C90" s="613" t="s">
        <v>7627</v>
      </c>
      <c r="D90" s="615">
        <v>84</v>
      </c>
      <c r="E90" s="640">
        <f>D90</f>
        <v>84</v>
      </c>
      <c r="F90" s="644" t="s">
        <v>4035</v>
      </c>
      <c r="G90" s="3"/>
      <c r="H90" s="3"/>
    </row>
    <row r="91" spans="1:8" ht="15.75" customHeight="1">
      <c r="A91" s="292"/>
      <c r="B91" s="292"/>
      <c r="C91" s="292"/>
      <c r="D91" s="293"/>
      <c r="E91" s="555"/>
      <c r="F91" s="292"/>
      <c r="G91" s="3"/>
      <c r="H91" s="3"/>
    </row>
    <row r="92" spans="1:8" ht="15.75" customHeight="1">
      <c r="A92" s="8"/>
      <c r="B92" s="17"/>
      <c r="C92" s="17"/>
      <c r="D92" s="18"/>
      <c r="E92" s="18">
        <f>SUM(E11:E91)</f>
        <v>7640</v>
      </c>
      <c r="G92" s="3"/>
      <c r="H92" s="3"/>
    </row>
    <row r="93" spans="1:8" ht="15.75" customHeight="1">
      <c r="A93" s="1"/>
      <c r="B93" s="1"/>
      <c r="C93" s="2"/>
      <c r="D93" s="2"/>
      <c r="E93" s="2"/>
      <c r="F93" s="3"/>
      <c r="G93" s="3"/>
      <c r="H93" s="3"/>
    </row>
    <row r="94" spans="1:8" ht="14.25">
      <c r="A94" s="714" t="s">
        <v>59</v>
      </c>
      <c r="B94" s="714"/>
      <c r="C94" s="714"/>
      <c r="D94" s="714"/>
      <c r="E94" s="714"/>
      <c r="F94" s="114"/>
    </row>
    <row r="95" spans="1:8" ht="15.75" customHeight="1">
      <c r="A95" s="1"/>
      <c r="B95" s="1"/>
      <c r="C95" s="2"/>
      <c r="D95" s="2"/>
      <c r="E95" s="3"/>
      <c r="F95" s="3"/>
      <c r="G95" s="3"/>
      <c r="H95" s="3"/>
    </row>
    <row r="96" spans="1:8" ht="15.75" customHeight="1">
      <c r="A96" s="1"/>
      <c r="B96" s="1"/>
      <c r="C96" s="2"/>
      <c r="D96" s="2"/>
      <c r="E96" s="2"/>
      <c r="F96" s="3"/>
      <c r="G96" s="3"/>
      <c r="H96" s="3"/>
    </row>
    <row r="97" spans="1:8" ht="15.75" customHeight="1">
      <c r="A97" s="1"/>
      <c r="B97" s="1"/>
      <c r="C97" s="2"/>
      <c r="D97" s="2"/>
      <c r="E97" s="3"/>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row>
    <row r="204" spans="1:8" ht="15.75" customHeight="1">
      <c r="A204" s="1"/>
      <c r="B204" s="1"/>
      <c r="C204" s="2"/>
      <c r="D204" s="2"/>
      <c r="E204" s="2"/>
      <c r="F204" s="3"/>
    </row>
    <row r="205" spans="1:8" ht="15.75" customHeight="1">
      <c r="A205" s="1"/>
      <c r="B205" s="1"/>
      <c r="C205" s="2"/>
      <c r="D205" s="2"/>
      <c r="E205" s="2"/>
      <c r="F205" s="3"/>
    </row>
    <row r="206" spans="1:8" ht="15.75" customHeight="1">
      <c r="A206" s="1"/>
      <c r="B206" s="1"/>
      <c r="C206" s="2"/>
      <c r="D206" s="2"/>
      <c r="E206" s="2"/>
      <c r="F206" s="3"/>
    </row>
    <row r="207" spans="1:8" ht="15.75" customHeight="1">
      <c r="A207" s="1"/>
      <c r="B207" s="1"/>
      <c r="C207" s="2"/>
      <c r="D207" s="2"/>
      <c r="E207" s="2"/>
      <c r="F207" s="3"/>
    </row>
    <row r="208" spans="1:8" ht="15.75" customHeight="1">
      <c r="A208" s="1"/>
      <c r="B208" s="1"/>
      <c r="C208" s="2"/>
      <c r="D208" s="2"/>
      <c r="E208" s="2"/>
      <c r="F208" s="3"/>
    </row>
    <row r="209" spans="1:6" ht="15.75" customHeight="1">
      <c r="A209" s="1"/>
      <c r="B209" s="1"/>
      <c r="C209" s="2"/>
      <c r="D209" s="2"/>
      <c r="E209" s="2"/>
      <c r="F209" s="3"/>
    </row>
    <row r="210" spans="1:6" ht="15.75" customHeight="1">
      <c r="A210" s="1"/>
      <c r="B210" s="1"/>
      <c r="C210" s="2"/>
      <c r="D210" s="2"/>
      <c r="E210" s="2"/>
      <c r="F210" s="3"/>
    </row>
    <row r="211" spans="1:6" ht="15.75" customHeight="1">
      <c r="A211" s="1"/>
      <c r="B211" s="1"/>
      <c r="C211" s="2"/>
      <c r="D211" s="2"/>
      <c r="E211" s="2"/>
      <c r="F211" s="3"/>
    </row>
    <row r="212" spans="1:6" ht="15.75" customHeight="1">
      <c r="A212" s="1"/>
      <c r="B212" s="1"/>
      <c r="C212" s="2"/>
      <c r="D212" s="2"/>
      <c r="E212" s="2"/>
      <c r="F212" s="3"/>
    </row>
    <row r="213" spans="1:6" ht="15.75" customHeight="1">
      <c r="A213" s="1"/>
      <c r="B213" s="1"/>
      <c r="C213" s="2"/>
      <c r="D213" s="2"/>
      <c r="E213" s="2"/>
      <c r="F213" s="3"/>
    </row>
    <row r="214" spans="1:6" ht="15.75" customHeight="1">
      <c r="A214" s="1"/>
      <c r="B214" s="1"/>
      <c r="C214" s="2"/>
      <c r="D214" s="2"/>
      <c r="E214" s="2"/>
      <c r="F214" s="3"/>
    </row>
    <row r="215" spans="1:6" ht="15.75" customHeight="1">
      <c r="A215" s="1"/>
      <c r="B215" s="1"/>
      <c r="C215" s="2"/>
      <c r="D215" s="2"/>
      <c r="E215" s="2"/>
      <c r="F215" s="3"/>
    </row>
    <row r="216" spans="1:6" ht="15.75" customHeight="1">
      <c r="A216" s="1"/>
      <c r="B216" s="1"/>
      <c r="C216" s="2"/>
      <c r="D216" s="2"/>
      <c r="E216" s="2"/>
      <c r="F216" s="3"/>
    </row>
    <row r="217" spans="1:6" ht="15.75" customHeight="1">
      <c r="A217" s="1"/>
      <c r="B217" s="1"/>
      <c r="C217" s="2"/>
      <c r="D217" s="2"/>
      <c r="E217" s="2"/>
      <c r="F217" s="3"/>
    </row>
    <row r="218" spans="1:6" ht="15.75" customHeight="1">
      <c r="A218" s="1"/>
      <c r="B218" s="1"/>
      <c r="C218" s="2"/>
      <c r="D218" s="2"/>
      <c r="E218" s="2"/>
      <c r="F218" s="3"/>
    </row>
    <row r="219" spans="1:6" ht="15.75" customHeight="1">
      <c r="A219" s="1"/>
      <c r="B219" s="1"/>
      <c r="C219" s="2"/>
      <c r="D219" s="2"/>
      <c r="E219" s="2"/>
      <c r="F219" s="3"/>
    </row>
    <row r="220" spans="1:6" ht="15.75" customHeight="1">
      <c r="A220" s="1"/>
      <c r="B220" s="1"/>
      <c r="C220" s="2"/>
      <c r="D220" s="2"/>
      <c r="E220" s="2"/>
      <c r="F220" s="3"/>
    </row>
    <row r="221" spans="1:6" ht="15.75" customHeight="1">
      <c r="A221" s="1"/>
      <c r="B221" s="1"/>
      <c r="C221" s="2"/>
      <c r="D221" s="2"/>
      <c r="E221" s="2"/>
      <c r="F221" s="3"/>
    </row>
    <row r="222" spans="1:6" ht="15.75" customHeight="1">
      <c r="A222" s="1"/>
      <c r="B222" s="1"/>
      <c r="C222" s="2"/>
      <c r="D222" s="2"/>
      <c r="E222" s="2"/>
      <c r="F222" s="3"/>
    </row>
    <row r="223" spans="1:6" ht="15.75" customHeight="1">
      <c r="A223" s="1"/>
      <c r="B223" s="1"/>
      <c r="C223" s="2"/>
      <c r="D223" s="2"/>
      <c r="E223" s="2"/>
      <c r="F223" s="3"/>
    </row>
    <row r="224" spans="1:6" ht="15.75" customHeight="1">
      <c r="A224" s="1"/>
      <c r="B224" s="1"/>
      <c r="C224" s="2"/>
      <c r="D224" s="2"/>
      <c r="E224" s="2"/>
      <c r="F224" s="3"/>
    </row>
    <row r="225" spans="1:6" ht="15.75" customHeight="1">
      <c r="A225" s="1"/>
      <c r="B225" s="1"/>
      <c r="C225" s="2"/>
      <c r="D225" s="2"/>
      <c r="E225" s="2"/>
      <c r="F225" s="3"/>
    </row>
    <row r="226" spans="1:6" ht="15.75" customHeight="1">
      <c r="A226" s="1"/>
      <c r="B226" s="1"/>
      <c r="C226" s="2"/>
      <c r="D226" s="2"/>
      <c r="E226" s="2"/>
      <c r="F226" s="3"/>
    </row>
    <row r="227" spans="1:6" ht="15.75" customHeight="1">
      <c r="A227" s="1"/>
      <c r="B227" s="1"/>
      <c r="C227" s="2"/>
      <c r="D227" s="2"/>
      <c r="E227" s="2"/>
      <c r="F227" s="3"/>
    </row>
    <row r="228" spans="1:6" ht="15.75" customHeight="1">
      <c r="A228" s="1"/>
      <c r="B228" s="1"/>
      <c r="C228" s="2"/>
      <c r="D228" s="2"/>
      <c r="E228" s="2"/>
      <c r="F228" s="3"/>
    </row>
    <row r="229" spans="1:6" ht="15.75" customHeight="1">
      <c r="A229" s="1"/>
      <c r="B229" s="1"/>
      <c r="C229" s="2"/>
      <c r="D229" s="2"/>
      <c r="E229" s="2"/>
      <c r="F229" s="3"/>
    </row>
    <row r="230" spans="1:6" ht="15.75" customHeight="1">
      <c r="A230" s="1"/>
      <c r="B230" s="1"/>
      <c r="C230" s="2"/>
      <c r="D230" s="2"/>
      <c r="E230" s="2"/>
      <c r="F230" s="3"/>
    </row>
    <row r="231" spans="1:6" ht="15.75" customHeight="1">
      <c r="A231" s="1"/>
      <c r="B231" s="1"/>
      <c r="C231" s="2"/>
      <c r="D231" s="2"/>
      <c r="E231" s="2"/>
      <c r="F231" s="3"/>
    </row>
    <row r="232" spans="1:6" ht="15.75" customHeight="1">
      <c r="A232" s="1"/>
      <c r="B232" s="1"/>
      <c r="C232" s="2"/>
      <c r="D232" s="2"/>
      <c r="E232" s="2"/>
      <c r="F232" s="3"/>
    </row>
    <row r="233" spans="1:6" ht="15.75" customHeight="1">
      <c r="A233" s="1"/>
      <c r="B233" s="1"/>
      <c r="C233" s="2"/>
      <c r="D233" s="2"/>
      <c r="E233" s="2"/>
      <c r="F233" s="3"/>
    </row>
    <row r="234" spans="1:6" ht="15.75" customHeight="1">
      <c r="A234" s="1"/>
      <c r="B234" s="1"/>
      <c r="C234" s="2"/>
      <c r="D234" s="2"/>
      <c r="E234" s="2"/>
      <c r="F234" s="3"/>
    </row>
    <row r="235" spans="1:6" ht="15.75" customHeight="1">
      <c r="A235" s="1"/>
      <c r="B235" s="1"/>
      <c r="C235" s="2"/>
      <c r="D235" s="2"/>
      <c r="E235" s="2"/>
      <c r="F235" s="3"/>
    </row>
    <row r="236" spans="1:6" ht="15.75" customHeight="1">
      <c r="A236" s="1"/>
      <c r="B236" s="1"/>
      <c r="C236" s="2"/>
      <c r="D236" s="2"/>
      <c r="E236" s="2"/>
      <c r="F236" s="3"/>
    </row>
    <row r="237" spans="1:6" ht="15.75" customHeight="1">
      <c r="A237" s="1"/>
      <c r="B237" s="1"/>
      <c r="C237" s="2"/>
      <c r="D237" s="2"/>
      <c r="E237" s="2"/>
      <c r="F237" s="3"/>
    </row>
    <row r="238" spans="1:6" ht="15.75" customHeight="1">
      <c r="A238" s="1"/>
      <c r="B238" s="1"/>
      <c r="C238" s="2"/>
      <c r="D238" s="2"/>
      <c r="E238" s="2"/>
      <c r="F238" s="3"/>
    </row>
    <row r="239" spans="1:6" ht="15.75" customHeight="1">
      <c r="A239" s="1"/>
      <c r="B239" s="1"/>
      <c r="C239" s="2"/>
      <c r="D239" s="2"/>
      <c r="E239" s="2"/>
      <c r="F239" s="3"/>
    </row>
    <row r="240" spans="1:6" ht="15.75" customHeight="1">
      <c r="A240" s="1"/>
      <c r="B240" s="1"/>
      <c r="C240" s="2"/>
      <c r="D240" s="2"/>
      <c r="E240" s="2"/>
      <c r="F240" s="3"/>
    </row>
    <row r="241" spans="1:6" ht="15.75" customHeight="1">
      <c r="A241" s="1"/>
      <c r="B241" s="1"/>
      <c r="C241" s="2"/>
      <c r="D241" s="2"/>
      <c r="E241" s="2"/>
      <c r="F241" s="3"/>
    </row>
    <row r="242" spans="1:6" ht="15.75" customHeight="1">
      <c r="A242" s="1"/>
      <c r="B242" s="1"/>
      <c r="C242" s="2"/>
      <c r="D242" s="2"/>
      <c r="E242" s="2"/>
      <c r="F242" s="3"/>
    </row>
    <row r="243" spans="1:6" ht="15.75" customHeight="1">
      <c r="A243" s="1"/>
      <c r="B243" s="1"/>
      <c r="C243" s="2"/>
      <c r="D243" s="2"/>
      <c r="E243" s="2"/>
      <c r="F243" s="3"/>
    </row>
    <row r="244" spans="1:6" ht="15.75" customHeight="1">
      <c r="A244" s="1"/>
      <c r="B244" s="1"/>
      <c r="C244" s="2"/>
      <c r="D244" s="2"/>
      <c r="E244" s="2"/>
      <c r="F244" s="3"/>
    </row>
    <row r="245" spans="1:6" ht="15.75" customHeight="1">
      <c r="A245" s="1"/>
      <c r="B245" s="1"/>
      <c r="C245" s="2"/>
      <c r="D245" s="2"/>
      <c r="E245" s="2"/>
      <c r="F245" s="3"/>
    </row>
    <row r="246" spans="1:6" ht="15.75" customHeight="1">
      <c r="A246" s="1"/>
      <c r="B246" s="1"/>
      <c r="C246" s="2"/>
      <c r="D246" s="2"/>
      <c r="E246" s="2"/>
      <c r="F246" s="3"/>
    </row>
    <row r="247" spans="1:6" ht="15.75" customHeight="1">
      <c r="A247" s="1"/>
      <c r="B247" s="1"/>
      <c r="C247" s="2"/>
      <c r="D247" s="2"/>
      <c r="E247" s="2"/>
      <c r="F247" s="3"/>
    </row>
    <row r="248" spans="1:6" ht="15.75" customHeight="1">
      <c r="A248" s="1"/>
      <c r="B248" s="1"/>
      <c r="C248" s="2"/>
      <c r="D248" s="2"/>
      <c r="E248" s="2"/>
      <c r="F248" s="3"/>
    </row>
    <row r="249" spans="1:6" ht="15.75" customHeight="1">
      <c r="A249" s="1"/>
      <c r="B249" s="1"/>
      <c r="C249" s="2"/>
      <c r="D249" s="2"/>
      <c r="E249" s="2"/>
      <c r="F249" s="3"/>
    </row>
    <row r="250" spans="1:6" ht="15.75" customHeight="1">
      <c r="A250" s="1"/>
      <c r="B250" s="1"/>
      <c r="C250" s="2"/>
      <c r="D250" s="2"/>
      <c r="E250" s="2"/>
      <c r="F250" s="3"/>
    </row>
    <row r="251" spans="1:6" ht="15.75" customHeight="1">
      <c r="A251" s="1"/>
      <c r="B251" s="1"/>
      <c r="C251" s="2"/>
      <c r="D251" s="2"/>
      <c r="E251" s="2"/>
      <c r="F251" s="3"/>
    </row>
    <row r="252" spans="1:6" ht="15.75" customHeight="1">
      <c r="A252" s="1"/>
      <c r="B252" s="1"/>
      <c r="C252" s="2"/>
      <c r="D252" s="2"/>
      <c r="E252" s="2"/>
      <c r="F252" s="3"/>
    </row>
    <row r="253" spans="1:6" ht="15.75" customHeight="1">
      <c r="A253" s="1"/>
      <c r="B253" s="1"/>
      <c r="C253" s="2"/>
      <c r="D253" s="2"/>
      <c r="E253" s="2"/>
      <c r="F253" s="3"/>
    </row>
    <row r="254" spans="1:6" ht="15.75" customHeight="1">
      <c r="A254" s="1"/>
      <c r="B254" s="1"/>
      <c r="C254" s="2"/>
      <c r="D254" s="2"/>
      <c r="E254" s="2"/>
      <c r="F254" s="3"/>
    </row>
    <row r="255" spans="1:6" ht="15.75" customHeight="1">
      <c r="A255" s="1"/>
      <c r="B255" s="1"/>
      <c r="C255" s="2"/>
      <c r="D255" s="2"/>
      <c r="E255" s="2"/>
      <c r="F255" s="3"/>
    </row>
    <row r="256" spans="1:6" ht="15.75" customHeight="1">
      <c r="A256" s="1"/>
      <c r="B256" s="1"/>
      <c r="C256" s="2"/>
      <c r="D256" s="2"/>
      <c r="E256" s="2"/>
      <c r="F256" s="3"/>
    </row>
    <row r="257" spans="1:6" ht="15.75" customHeight="1">
      <c r="A257" s="1"/>
      <c r="B257" s="1"/>
      <c r="C257" s="2"/>
      <c r="D257" s="2"/>
      <c r="E257" s="2"/>
      <c r="F257" s="3"/>
    </row>
    <row r="258" spans="1:6" ht="15.75" customHeight="1">
      <c r="A258" s="1"/>
      <c r="B258" s="1"/>
      <c r="C258" s="2"/>
      <c r="D258" s="2"/>
      <c r="E258" s="2"/>
      <c r="F258" s="3"/>
    </row>
    <row r="259" spans="1:6" ht="15.75" customHeight="1">
      <c r="A259" s="1"/>
      <c r="B259" s="1"/>
      <c r="C259" s="2"/>
      <c r="D259" s="2"/>
      <c r="E259" s="2"/>
      <c r="F259" s="3"/>
    </row>
    <row r="260" spans="1:6" ht="15.75" customHeight="1">
      <c r="A260" s="1"/>
      <c r="B260" s="1"/>
      <c r="C260" s="2"/>
      <c r="D260" s="2"/>
      <c r="E260" s="2"/>
      <c r="F260" s="3"/>
    </row>
    <row r="261" spans="1:6" ht="15.75" customHeight="1">
      <c r="A261" s="1"/>
      <c r="B261" s="1"/>
      <c r="C261" s="2"/>
      <c r="D261" s="2"/>
      <c r="E261" s="2"/>
      <c r="F261" s="3"/>
    </row>
    <row r="262" spans="1:6" ht="15.75" customHeight="1">
      <c r="A262" s="1"/>
      <c r="B262" s="1"/>
      <c r="C262" s="2"/>
      <c r="D262" s="2"/>
      <c r="E262" s="2"/>
      <c r="F262" s="3"/>
    </row>
    <row r="263" spans="1:6" ht="15.75" customHeight="1">
      <c r="A263" s="1"/>
      <c r="B263" s="1"/>
      <c r="C263" s="2"/>
      <c r="D263" s="2"/>
      <c r="E263" s="2"/>
      <c r="F263" s="3"/>
    </row>
    <row r="264" spans="1:6" ht="15.75" customHeight="1">
      <c r="A264" s="1"/>
      <c r="B264" s="1"/>
      <c r="C264" s="2"/>
      <c r="D264" s="2"/>
      <c r="E264" s="2"/>
      <c r="F264" s="3"/>
    </row>
    <row r="265" spans="1:6" ht="15.75" customHeight="1">
      <c r="A265" s="1"/>
      <c r="B265" s="1"/>
      <c r="C265" s="2"/>
      <c r="D265" s="2"/>
      <c r="E265" s="2"/>
      <c r="F265" s="3"/>
    </row>
    <row r="266" spans="1:6" ht="15.75" customHeight="1">
      <c r="A266" s="1"/>
      <c r="B266" s="1"/>
      <c r="C266" s="2"/>
      <c r="D266" s="2"/>
      <c r="E266" s="2"/>
      <c r="F266" s="3"/>
    </row>
    <row r="267" spans="1:6" ht="15.75" customHeight="1">
      <c r="A267" s="1"/>
      <c r="B267" s="1"/>
      <c r="C267" s="2"/>
      <c r="D267" s="2"/>
      <c r="E267" s="2"/>
      <c r="F267" s="3"/>
    </row>
    <row r="268" spans="1:6" ht="15.75" customHeight="1">
      <c r="A268" s="1"/>
      <c r="B268" s="1"/>
      <c r="C268" s="2"/>
      <c r="D268" s="2"/>
      <c r="E268" s="2"/>
      <c r="F268" s="3"/>
    </row>
    <row r="269" spans="1:6" ht="15.75" customHeight="1">
      <c r="A269" s="1"/>
      <c r="B269" s="1"/>
      <c r="C269" s="2"/>
      <c r="D269" s="2"/>
      <c r="E269" s="2"/>
      <c r="F269" s="3"/>
    </row>
    <row r="270" spans="1:6" ht="15.75" customHeight="1">
      <c r="A270" s="1"/>
      <c r="B270" s="1"/>
      <c r="C270" s="2"/>
      <c r="D270" s="2"/>
      <c r="E270" s="2"/>
      <c r="F270" s="3"/>
    </row>
    <row r="271" spans="1:6" ht="15.75" customHeight="1">
      <c r="A271" s="1"/>
      <c r="B271" s="1"/>
      <c r="C271" s="2"/>
      <c r="D271" s="2"/>
      <c r="E271" s="2"/>
      <c r="F271" s="3"/>
    </row>
    <row r="272" spans="1:6" ht="15.75" customHeight="1">
      <c r="A272" s="1"/>
      <c r="B272" s="1"/>
      <c r="C272" s="2"/>
      <c r="D272" s="2"/>
      <c r="E272" s="2"/>
      <c r="F272" s="3"/>
    </row>
    <row r="273" spans="1:6" ht="15.75" customHeight="1">
      <c r="A273" s="1"/>
      <c r="B273" s="1"/>
      <c r="C273" s="2"/>
      <c r="D273" s="2"/>
      <c r="E273" s="2"/>
      <c r="F273" s="3"/>
    </row>
    <row r="274" spans="1:6" ht="15.75" customHeight="1">
      <c r="A274" s="1"/>
      <c r="B274" s="1"/>
      <c r="C274" s="2"/>
      <c r="D274" s="2"/>
      <c r="E274" s="2"/>
      <c r="F274" s="3"/>
    </row>
    <row r="275" spans="1:6" ht="15.75" customHeight="1">
      <c r="A275" s="1"/>
      <c r="B275" s="1"/>
      <c r="C275" s="2"/>
      <c r="D275" s="2"/>
      <c r="E275" s="2"/>
      <c r="F275" s="3"/>
    </row>
    <row r="276" spans="1:6" ht="15.75" customHeight="1">
      <c r="A276" s="1"/>
      <c r="B276" s="1"/>
      <c r="C276" s="2"/>
      <c r="D276" s="2"/>
      <c r="E276" s="2"/>
      <c r="F276" s="3"/>
    </row>
    <row r="277" spans="1:6" ht="15.75" customHeight="1">
      <c r="A277" s="1"/>
      <c r="B277" s="1"/>
      <c r="C277" s="2"/>
      <c r="D277" s="2"/>
      <c r="E277" s="2"/>
      <c r="F277" s="3"/>
    </row>
    <row r="278" spans="1:6" ht="15.75" customHeight="1">
      <c r="A278" s="1"/>
      <c r="B278" s="1"/>
      <c r="C278" s="2"/>
      <c r="D278" s="2"/>
      <c r="E278" s="2"/>
      <c r="F278" s="3"/>
    </row>
    <row r="279" spans="1:6" ht="15.75" customHeight="1">
      <c r="A279" s="1"/>
      <c r="B279" s="1"/>
      <c r="C279" s="2"/>
      <c r="D279" s="2"/>
      <c r="E279" s="2"/>
      <c r="F279" s="3"/>
    </row>
    <row r="280" spans="1:6" ht="15.75" customHeight="1">
      <c r="A280" s="1"/>
      <c r="B280" s="1"/>
      <c r="C280" s="2"/>
      <c r="D280" s="2"/>
      <c r="E280" s="2"/>
      <c r="F280" s="3"/>
    </row>
    <row r="281" spans="1:6" ht="15.75" customHeight="1">
      <c r="A281" s="1"/>
      <c r="B281" s="1"/>
      <c r="C281" s="2"/>
      <c r="D281" s="2"/>
      <c r="E281" s="2"/>
      <c r="F281" s="3"/>
    </row>
    <row r="282" spans="1:6" ht="15.75" customHeight="1">
      <c r="A282" s="1"/>
      <c r="B282" s="1"/>
      <c r="C282" s="2"/>
      <c r="D282" s="2"/>
      <c r="E282" s="2"/>
      <c r="F282" s="3"/>
    </row>
    <row r="283" spans="1:6" ht="15.75" customHeight="1">
      <c r="A283" s="1"/>
      <c r="B283" s="1"/>
      <c r="C283" s="2"/>
      <c r="D283" s="2"/>
      <c r="E283" s="2"/>
      <c r="F283" s="3"/>
    </row>
    <row r="284" spans="1:6" ht="15.75" customHeight="1">
      <c r="A284" s="1"/>
      <c r="B284" s="1"/>
      <c r="C284" s="2"/>
      <c r="D284" s="2"/>
      <c r="E284" s="2"/>
      <c r="F284" s="3"/>
    </row>
    <row r="285" spans="1:6" ht="15.75" customHeight="1">
      <c r="A285" s="1"/>
      <c r="B285" s="1"/>
      <c r="C285" s="2"/>
      <c r="D285" s="2"/>
      <c r="E285" s="2"/>
      <c r="F285" s="3"/>
    </row>
    <row r="286" spans="1:6" ht="15.75" customHeight="1">
      <c r="A286" s="1"/>
      <c r="B286" s="1"/>
      <c r="C286" s="2"/>
      <c r="D286" s="2"/>
      <c r="E286" s="2"/>
      <c r="F286" s="3"/>
    </row>
    <row r="287" spans="1:6" ht="15.75" customHeight="1">
      <c r="A287" s="1"/>
      <c r="B287" s="1"/>
      <c r="C287" s="2"/>
      <c r="D287" s="2"/>
      <c r="E287" s="2"/>
      <c r="F287" s="3"/>
    </row>
    <row r="288" spans="1:6" ht="15.75" customHeight="1">
      <c r="A288" s="1"/>
      <c r="B288" s="1"/>
      <c r="C288" s="2"/>
      <c r="D288" s="2"/>
      <c r="E288" s="2"/>
      <c r="F288" s="3"/>
    </row>
    <row r="289" spans="1:6" ht="15.75" customHeight="1">
      <c r="A289" s="1"/>
      <c r="B289" s="1"/>
      <c r="C289" s="2"/>
      <c r="D289" s="2"/>
      <c r="E289" s="2"/>
      <c r="F289" s="3"/>
    </row>
    <row r="290" spans="1:6" ht="15.75" customHeight="1">
      <c r="A290" s="1"/>
      <c r="B290" s="1"/>
      <c r="C290" s="2"/>
      <c r="D290" s="2"/>
      <c r="E290" s="2"/>
      <c r="F290" s="3"/>
    </row>
    <row r="291" spans="1:6" ht="15.75" customHeight="1">
      <c r="A291" s="1"/>
      <c r="B291" s="1"/>
      <c r="C291" s="2"/>
      <c r="D291" s="2"/>
      <c r="E291" s="2"/>
      <c r="F291" s="3"/>
    </row>
    <row r="292" spans="1:6" ht="15.75" customHeight="1">
      <c r="A292" s="1"/>
      <c r="B292" s="1"/>
      <c r="C292" s="2"/>
      <c r="D292" s="2"/>
      <c r="E292" s="2"/>
      <c r="F292" s="3"/>
    </row>
    <row r="293" spans="1:6" ht="15.75" customHeight="1">
      <c r="A293" s="1"/>
      <c r="B293" s="1"/>
      <c r="C293" s="2"/>
      <c r="D293" s="2"/>
      <c r="E293" s="2"/>
      <c r="F293" s="3"/>
    </row>
    <row r="294" spans="1:6" ht="15.75" customHeight="1">
      <c r="A294" s="1"/>
      <c r="B294" s="1"/>
      <c r="C294" s="2"/>
      <c r="D294" s="2"/>
      <c r="E294" s="2"/>
      <c r="F294" s="3"/>
    </row>
    <row r="295" spans="1:6" ht="15.75" customHeight="1">
      <c r="A295" s="1"/>
      <c r="B295" s="1"/>
      <c r="C295" s="2"/>
      <c r="D295" s="2"/>
      <c r="E295" s="2"/>
      <c r="F295" s="3"/>
    </row>
    <row r="296" spans="1:6" ht="15.75" customHeight="1">
      <c r="A296" s="1"/>
      <c r="B296" s="1"/>
      <c r="C296" s="2"/>
      <c r="D296" s="2"/>
      <c r="E296" s="2"/>
      <c r="F296" s="3"/>
    </row>
    <row r="297" spans="1:6" ht="15.75" customHeight="1">
      <c r="A297" s="1"/>
      <c r="B297" s="1"/>
      <c r="C297" s="2"/>
      <c r="D297" s="2"/>
      <c r="E297" s="2"/>
      <c r="F297" s="3"/>
    </row>
    <row r="298" spans="1:6" ht="15.75" customHeight="1"/>
    <row r="299" spans="1:6" ht="15.75" customHeight="1"/>
    <row r="300" spans="1:6" ht="15.75" customHeight="1"/>
    <row r="301" spans="1:6" ht="15.75" customHeight="1"/>
    <row r="302" spans="1:6" ht="15.75" customHeight="1"/>
    <row r="303" spans="1:6" ht="15.75" customHeight="1"/>
    <row r="304" spans="1: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7">
    <mergeCell ref="A94:E94"/>
    <mergeCell ref="A8:E8"/>
    <mergeCell ref="A2:E2"/>
    <mergeCell ref="A4:E4"/>
    <mergeCell ref="A5:E5"/>
    <mergeCell ref="A6:E6"/>
    <mergeCell ref="A7:E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Y1021"/>
  <sheetViews>
    <sheetView topLeftCell="A37" workbookViewId="0">
      <selection activeCell="A56" sqref="A56"/>
    </sheetView>
  </sheetViews>
  <sheetFormatPr defaultColWidth="14.3984375" defaultRowHeight="15" customHeight="1"/>
  <cols>
    <col min="1" max="1" width="23.73046875" customWidth="1"/>
    <col min="2" max="2" width="10.86328125" customWidth="1"/>
    <col min="3" max="3" width="58.265625" customWidth="1"/>
    <col min="4" max="4" width="17.73046875" customWidth="1"/>
    <col min="5" max="5" width="26.3984375" customWidth="1"/>
    <col min="6" max="8" width="13.73046875" customWidth="1"/>
    <col min="9" max="25" width="8" customWidth="1"/>
  </cols>
  <sheetData>
    <row r="1" spans="1:25" ht="14.25">
      <c r="A1" s="1"/>
      <c r="B1" s="1"/>
      <c r="C1" s="2"/>
      <c r="D1" s="2"/>
      <c r="E1" s="2"/>
      <c r="F1" s="3"/>
      <c r="G1" s="3"/>
      <c r="H1" s="3"/>
    </row>
    <row r="2" spans="1:25" ht="15.75" customHeight="1">
      <c r="A2" s="766" t="s">
        <v>392</v>
      </c>
      <c r="B2" s="718"/>
      <c r="C2" s="718"/>
      <c r="D2" s="718"/>
      <c r="E2" s="719"/>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748" t="s">
        <v>315</v>
      </c>
      <c r="B4" s="776"/>
      <c r="C4" s="776"/>
      <c r="D4" s="776"/>
      <c r="E4" s="777"/>
      <c r="F4" s="4"/>
      <c r="G4" s="4"/>
      <c r="H4" s="4"/>
      <c r="I4" s="19"/>
      <c r="J4" s="19"/>
      <c r="K4" s="19"/>
      <c r="L4" s="19"/>
      <c r="M4" s="19"/>
      <c r="N4" s="19"/>
      <c r="O4" s="19"/>
      <c r="P4" s="19"/>
      <c r="Q4" s="19"/>
      <c r="R4" s="19"/>
      <c r="S4" s="19"/>
      <c r="T4" s="19"/>
      <c r="U4" s="19"/>
      <c r="V4" s="19"/>
      <c r="W4" s="19"/>
      <c r="X4" s="19"/>
      <c r="Y4" s="19"/>
    </row>
    <row r="5" spans="1:25" ht="17.850000000000001" customHeight="1">
      <c r="A5" s="748" t="s">
        <v>316</v>
      </c>
      <c r="B5" s="776"/>
      <c r="C5" s="776"/>
      <c r="D5" s="776"/>
      <c r="E5" s="777"/>
      <c r="F5" s="4"/>
      <c r="G5" s="4"/>
      <c r="H5" s="4"/>
      <c r="I5" s="19"/>
      <c r="J5" s="19"/>
      <c r="K5" s="19"/>
      <c r="L5" s="19"/>
      <c r="M5" s="19"/>
      <c r="N5" s="19"/>
      <c r="O5" s="19"/>
      <c r="P5" s="19"/>
      <c r="Q5" s="19"/>
      <c r="R5" s="19"/>
      <c r="S5" s="19"/>
      <c r="T5" s="19"/>
      <c r="U5" s="19"/>
      <c r="V5" s="19"/>
      <c r="W5" s="19"/>
      <c r="X5" s="19"/>
      <c r="Y5" s="19"/>
    </row>
    <row r="6" spans="1:25" ht="20.100000000000001" customHeight="1">
      <c r="A6" s="748" t="s">
        <v>317</v>
      </c>
      <c r="B6" s="776"/>
      <c r="C6" s="776"/>
      <c r="D6" s="776"/>
      <c r="E6" s="777"/>
      <c r="F6" s="4"/>
      <c r="G6" s="4"/>
      <c r="H6" s="4"/>
      <c r="I6" s="19"/>
      <c r="J6" s="19"/>
      <c r="K6" s="19"/>
      <c r="L6" s="19"/>
      <c r="M6" s="19"/>
      <c r="N6" s="19"/>
      <c r="O6" s="19"/>
      <c r="P6" s="19"/>
      <c r="Q6" s="19"/>
      <c r="R6" s="19"/>
      <c r="S6" s="19"/>
      <c r="T6" s="19"/>
      <c r="U6" s="19"/>
      <c r="V6" s="19"/>
      <c r="W6" s="19"/>
      <c r="X6" s="19"/>
      <c r="Y6" s="19"/>
    </row>
    <row r="7" spans="1:25" ht="164.25" customHeight="1">
      <c r="A7" s="771" t="s">
        <v>318</v>
      </c>
      <c r="B7" s="776"/>
      <c r="C7" s="776"/>
      <c r="D7" s="776"/>
      <c r="E7" s="777"/>
      <c r="F7" s="4"/>
      <c r="G7" s="4"/>
      <c r="H7" s="4"/>
      <c r="I7" s="19"/>
      <c r="J7" s="19"/>
      <c r="K7" s="19"/>
      <c r="L7" s="19"/>
      <c r="M7" s="19"/>
      <c r="N7" s="19"/>
      <c r="O7" s="19"/>
      <c r="P7" s="19"/>
      <c r="Q7" s="19"/>
      <c r="R7" s="19"/>
      <c r="S7" s="19"/>
      <c r="T7" s="19"/>
      <c r="U7" s="19"/>
      <c r="V7" s="19"/>
      <c r="W7" s="19"/>
      <c r="X7" s="19"/>
      <c r="Y7" s="19"/>
    </row>
    <row r="8" spans="1:25" ht="14.25">
      <c r="A8" s="7"/>
      <c r="B8" s="7"/>
      <c r="C8" s="8"/>
      <c r="D8" s="8"/>
      <c r="E8" s="8"/>
      <c r="F8" s="7"/>
      <c r="G8" s="7"/>
      <c r="H8" s="7"/>
      <c r="I8" s="19"/>
      <c r="J8" s="19"/>
      <c r="K8" s="19"/>
      <c r="L8" s="19"/>
      <c r="M8" s="19"/>
      <c r="N8" s="19"/>
      <c r="O8" s="19"/>
      <c r="P8" s="19"/>
      <c r="Q8" s="19"/>
      <c r="R8" s="19"/>
      <c r="S8" s="19"/>
      <c r="T8" s="19"/>
      <c r="U8" s="19"/>
      <c r="V8" s="19"/>
      <c r="W8" s="19"/>
      <c r="X8" s="19"/>
      <c r="Y8" s="19"/>
    </row>
    <row r="9" spans="1:25" ht="56.1" customHeight="1">
      <c r="A9" s="11" t="s">
        <v>135</v>
      </c>
      <c r="B9" s="10" t="s">
        <v>85</v>
      </c>
      <c r="C9" s="120" t="s">
        <v>346</v>
      </c>
      <c r="D9" s="11" t="s">
        <v>71</v>
      </c>
      <c r="E9" s="11" t="s">
        <v>57</v>
      </c>
      <c r="F9" s="129" t="s">
        <v>393</v>
      </c>
      <c r="I9" s="19"/>
      <c r="J9" s="19"/>
      <c r="K9" s="19"/>
      <c r="L9" s="19"/>
      <c r="M9" s="19"/>
      <c r="N9" s="19"/>
      <c r="O9" s="19"/>
      <c r="P9" s="19"/>
      <c r="Q9" s="19"/>
      <c r="R9" s="19"/>
      <c r="S9" s="19"/>
      <c r="T9" s="19"/>
      <c r="U9" s="19"/>
      <c r="V9" s="19"/>
      <c r="W9" s="19"/>
      <c r="X9" s="19"/>
      <c r="Y9" s="19"/>
    </row>
    <row r="10" spans="1:25" ht="14.25">
      <c r="A10" s="221" t="s">
        <v>431</v>
      </c>
      <c r="B10" s="221" t="s">
        <v>422</v>
      </c>
      <c r="C10" s="221" t="s">
        <v>561</v>
      </c>
      <c r="D10" s="198">
        <v>8</v>
      </c>
      <c r="E10" s="197">
        <v>8</v>
      </c>
      <c r="F10" s="221" t="s">
        <v>431</v>
      </c>
    </row>
    <row r="11" spans="1:25" ht="14.25">
      <c r="A11" s="221" t="s">
        <v>431</v>
      </c>
      <c r="B11" s="221" t="s">
        <v>422</v>
      </c>
      <c r="C11" s="221" t="s">
        <v>562</v>
      </c>
      <c r="D11" s="198">
        <v>10</v>
      </c>
      <c r="E11" s="197">
        <v>50</v>
      </c>
      <c r="F11" s="221" t="s">
        <v>431</v>
      </c>
    </row>
    <row r="12" spans="1:25" ht="25.5">
      <c r="A12" s="221" t="s">
        <v>431</v>
      </c>
      <c r="B12" s="221" t="s">
        <v>422</v>
      </c>
      <c r="C12" s="221" t="s">
        <v>563</v>
      </c>
      <c r="D12" s="198">
        <v>10</v>
      </c>
      <c r="E12" s="197">
        <v>10</v>
      </c>
      <c r="F12" s="221" t="s">
        <v>431</v>
      </c>
    </row>
    <row r="13" spans="1:25" ht="25.5">
      <c r="A13" s="221" t="s">
        <v>846</v>
      </c>
      <c r="B13" s="221" t="s">
        <v>422</v>
      </c>
      <c r="C13" s="221" t="s">
        <v>905</v>
      </c>
      <c r="D13" s="198">
        <v>60</v>
      </c>
      <c r="E13" s="197">
        <v>60</v>
      </c>
      <c r="F13" s="221" t="s">
        <v>846</v>
      </c>
    </row>
    <row r="14" spans="1:25" ht="25.5">
      <c r="A14" s="221" t="s">
        <v>846</v>
      </c>
      <c r="B14" s="221" t="s">
        <v>422</v>
      </c>
      <c r="C14" s="221" t="s">
        <v>906</v>
      </c>
      <c r="D14" s="198">
        <v>8</v>
      </c>
      <c r="E14" s="197">
        <v>8</v>
      </c>
      <c r="F14" s="221" t="s">
        <v>846</v>
      </c>
    </row>
    <row r="15" spans="1:25" ht="14.25">
      <c r="A15" s="221" t="s">
        <v>846</v>
      </c>
      <c r="B15" s="221" t="s">
        <v>422</v>
      </c>
      <c r="C15" s="221" t="s">
        <v>907</v>
      </c>
      <c r="D15" s="198">
        <v>2</v>
      </c>
      <c r="E15" s="197">
        <v>2</v>
      </c>
      <c r="F15" s="221" t="s">
        <v>846</v>
      </c>
    </row>
    <row r="16" spans="1:25" ht="25.5">
      <c r="A16" s="221" t="s">
        <v>846</v>
      </c>
      <c r="B16" s="221" t="s">
        <v>422</v>
      </c>
      <c r="C16" s="221" t="s">
        <v>908</v>
      </c>
      <c r="D16" s="198">
        <v>10</v>
      </c>
      <c r="E16" s="197">
        <v>10</v>
      </c>
      <c r="F16" s="221" t="s">
        <v>846</v>
      </c>
    </row>
    <row r="17" spans="1:6" ht="25.5">
      <c r="A17" s="221" t="s">
        <v>846</v>
      </c>
      <c r="B17" s="221" t="s">
        <v>422</v>
      </c>
      <c r="C17" s="221" t="s">
        <v>909</v>
      </c>
      <c r="D17" s="198">
        <v>10</v>
      </c>
      <c r="E17" s="197">
        <v>10</v>
      </c>
      <c r="F17" s="221" t="s">
        <v>846</v>
      </c>
    </row>
    <row r="18" spans="1:6" ht="25.5">
      <c r="A18" s="221" t="s">
        <v>846</v>
      </c>
      <c r="B18" s="221" t="s">
        <v>422</v>
      </c>
      <c r="C18" s="221" t="s">
        <v>910</v>
      </c>
      <c r="D18" s="198">
        <v>10</v>
      </c>
      <c r="E18" s="197">
        <v>10</v>
      </c>
      <c r="F18" s="221" t="s">
        <v>846</v>
      </c>
    </row>
    <row r="19" spans="1:6" ht="25.5">
      <c r="A19" s="221" t="s">
        <v>846</v>
      </c>
      <c r="B19" s="221" t="s">
        <v>422</v>
      </c>
      <c r="C19" s="221" t="s">
        <v>911</v>
      </c>
      <c r="D19" s="198">
        <v>10</v>
      </c>
      <c r="E19" s="197">
        <v>10</v>
      </c>
      <c r="F19" s="221" t="s">
        <v>846</v>
      </c>
    </row>
    <row r="20" spans="1:6" ht="25.5">
      <c r="A20" s="221" t="s">
        <v>846</v>
      </c>
      <c r="B20" s="221" t="s">
        <v>422</v>
      </c>
      <c r="C20" s="221" t="s">
        <v>912</v>
      </c>
      <c r="D20" s="198">
        <v>10</v>
      </c>
      <c r="E20" s="197">
        <v>10</v>
      </c>
      <c r="F20" s="221" t="s">
        <v>846</v>
      </c>
    </row>
    <row r="21" spans="1:6" ht="38.25">
      <c r="A21" s="221" t="s">
        <v>846</v>
      </c>
      <c r="B21" s="221" t="s">
        <v>782</v>
      </c>
      <c r="C21" s="221" t="s">
        <v>913</v>
      </c>
      <c r="D21" s="198">
        <v>2</v>
      </c>
      <c r="E21" s="197">
        <v>2</v>
      </c>
      <c r="F21" s="221" t="s">
        <v>846</v>
      </c>
    </row>
    <row r="22" spans="1:6" ht="25.5">
      <c r="A22" s="221" t="s">
        <v>846</v>
      </c>
      <c r="B22" s="221" t="s">
        <v>422</v>
      </c>
      <c r="C22" s="221" t="s">
        <v>914</v>
      </c>
      <c r="D22" s="198">
        <v>10</v>
      </c>
      <c r="E22" s="197">
        <v>10</v>
      </c>
      <c r="F22" s="221" t="s">
        <v>846</v>
      </c>
    </row>
    <row r="23" spans="1:6" ht="38.25">
      <c r="A23" s="221" t="s">
        <v>846</v>
      </c>
      <c r="B23" s="221" t="s">
        <v>422</v>
      </c>
      <c r="C23" s="221" t="s">
        <v>915</v>
      </c>
      <c r="D23" s="198">
        <v>10</v>
      </c>
      <c r="E23" s="197">
        <v>10</v>
      </c>
      <c r="F23" s="221" t="s">
        <v>846</v>
      </c>
    </row>
    <row r="24" spans="1:6" ht="38.25">
      <c r="A24" s="221" t="s">
        <v>846</v>
      </c>
      <c r="B24" s="221" t="s">
        <v>782</v>
      </c>
      <c r="C24" s="221" t="s">
        <v>916</v>
      </c>
      <c r="D24" s="198">
        <v>2</v>
      </c>
      <c r="E24" s="197">
        <v>2</v>
      </c>
      <c r="F24" s="221" t="s">
        <v>846</v>
      </c>
    </row>
    <row r="25" spans="1:6" ht="25.5">
      <c r="A25" s="221" t="s">
        <v>1132</v>
      </c>
      <c r="B25" s="221" t="s">
        <v>422</v>
      </c>
      <c r="C25" s="221" t="s">
        <v>1189</v>
      </c>
      <c r="D25" s="198">
        <v>10</v>
      </c>
      <c r="E25" s="585">
        <v>0</v>
      </c>
      <c r="F25" s="221" t="s">
        <v>1132</v>
      </c>
    </row>
    <row r="26" spans="1:6" ht="25.5">
      <c r="A26" s="221" t="s">
        <v>2029</v>
      </c>
      <c r="B26" s="221" t="s">
        <v>422</v>
      </c>
      <c r="C26" s="221" t="s">
        <v>2204</v>
      </c>
      <c r="D26" s="198">
        <v>8</v>
      </c>
      <c r="E26" s="197">
        <v>8</v>
      </c>
      <c r="F26" s="221" t="s">
        <v>2029</v>
      </c>
    </row>
    <row r="27" spans="1:6" ht="25.5">
      <c r="A27" s="221" t="s">
        <v>2029</v>
      </c>
      <c r="B27" s="221" t="s">
        <v>422</v>
      </c>
      <c r="C27" s="221" t="s">
        <v>2205</v>
      </c>
      <c r="D27" s="198">
        <v>30</v>
      </c>
      <c r="E27" s="197">
        <v>30</v>
      </c>
      <c r="F27" s="221" t="s">
        <v>2029</v>
      </c>
    </row>
    <row r="28" spans="1:6" ht="25.5">
      <c r="A28" s="197" t="s">
        <v>2212</v>
      </c>
      <c r="B28" s="197" t="s">
        <v>422</v>
      </c>
      <c r="C28" s="197" t="s">
        <v>2275</v>
      </c>
      <c r="D28" s="221">
        <v>20</v>
      </c>
      <c r="E28" s="221">
        <v>20</v>
      </c>
      <c r="F28" s="197" t="s">
        <v>2212</v>
      </c>
    </row>
    <row r="29" spans="1:6" ht="14.25">
      <c r="A29" s="228" t="s">
        <v>2395</v>
      </c>
      <c r="B29" s="228" t="s">
        <v>422</v>
      </c>
      <c r="C29" s="228" t="s">
        <v>3694</v>
      </c>
      <c r="D29" s="229">
        <v>50</v>
      </c>
      <c r="E29" s="444">
        <v>50</v>
      </c>
      <c r="F29" s="228" t="s">
        <v>2395</v>
      </c>
    </row>
    <row r="30" spans="1:6" ht="14.25">
      <c r="A30" s="228" t="s">
        <v>2395</v>
      </c>
      <c r="B30" s="228" t="s">
        <v>422</v>
      </c>
      <c r="C30" s="228" t="s">
        <v>3695</v>
      </c>
      <c r="D30" s="229">
        <v>50</v>
      </c>
      <c r="E30" s="444">
        <v>50</v>
      </c>
      <c r="F30" s="228" t="s">
        <v>2395</v>
      </c>
    </row>
    <row r="31" spans="1:6" ht="14.25">
      <c r="A31" s="228" t="s">
        <v>3447</v>
      </c>
      <c r="B31" s="228" t="s">
        <v>422</v>
      </c>
      <c r="C31" s="228" t="s">
        <v>3696</v>
      </c>
      <c r="D31" s="229" t="s">
        <v>3697</v>
      </c>
      <c r="E31" s="444">
        <v>20</v>
      </c>
      <c r="F31" s="228" t="s">
        <v>2399</v>
      </c>
    </row>
    <row r="32" spans="1:6" ht="14.25">
      <c r="A32" s="228" t="s">
        <v>3447</v>
      </c>
      <c r="B32" s="228" t="s">
        <v>422</v>
      </c>
      <c r="C32" s="228" t="s">
        <v>3698</v>
      </c>
      <c r="D32" s="229">
        <v>50</v>
      </c>
      <c r="E32" s="444">
        <v>50</v>
      </c>
      <c r="F32" s="228" t="s">
        <v>2399</v>
      </c>
    </row>
    <row r="33" spans="1:25" ht="14.25">
      <c r="A33" s="228" t="s">
        <v>3447</v>
      </c>
      <c r="B33" s="228" t="s">
        <v>422</v>
      </c>
      <c r="C33" s="228" t="s">
        <v>3699</v>
      </c>
      <c r="D33" s="229">
        <v>50</v>
      </c>
      <c r="E33" s="444">
        <v>50</v>
      </c>
      <c r="F33" s="228" t="s">
        <v>2399</v>
      </c>
    </row>
    <row r="34" spans="1:25" ht="25.5">
      <c r="A34" s="221" t="s">
        <v>3813</v>
      </c>
      <c r="B34" s="221" t="s">
        <v>782</v>
      </c>
      <c r="C34" s="221" t="s">
        <v>7628</v>
      </c>
      <c r="D34" s="198">
        <v>30</v>
      </c>
      <c r="E34" s="197">
        <v>30</v>
      </c>
      <c r="F34" s="228" t="s">
        <v>3813</v>
      </c>
    </row>
    <row r="35" spans="1:25" ht="25.5">
      <c r="A35" s="180" t="s">
        <v>3833</v>
      </c>
      <c r="B35" s="180" t="s">
        <v>782</v>
      </c>
      <c r="C35" s="182" t="s">
        <v>7629</v>
      </c>
      <c r="D35" s="322">
        <v>50</v>
      </c>
      <c r="E35" s="590">
        <v>8</v>
      </c>
      <c r="F35" s="228" t="s">
        <v>3833</v>
      </c>
    </row>
    <row r="36" spans="1:25" ht="38.25">
      <c r="A36" s="221" t="s">
        <v>4069</v>
      </c>
      <c r="B36" s="221" t="s">
        <v>782</v>
      </c>
      <c r="C36" s="221" t="s">
        <v>7630</v>
      </c>
      <c r="D36" s="198">
        <v>10</v>
      </c>
      <c r="E36" s="197">
        <v>10</v>
      </c>
      <c r="F36" s="228" t="s">
        <v>3894</v>
      </c>
    </row>
    <row r="37" spans="1:25" ht="25.5">
      <c r="A37" s="221" t="s">
        <v>4069</v>
      </c>
      <c r="B37" s="221" t="s">
        <v>782</v>
      </c>
      <c r="C37" s="221" t="s">
        <v>7631</v>
      </c>
      <c r="D37" s="198">
        <v>10</v>
      </c>
      <c r="E37" s="197">
        <v>10</v>
      </c>
      <c r="F37" s="228" t="s">
        <v>3894</v>
      </c>
      <c r="G37" s="3"/>
      <c r="H37" s="3"/>
    </row>
    <row r="38" spans="1:25" ht="15" customHeight="1">
      <c r="A38" s="221" t="s">
        <v>6704</v>
      </c>
      <c r="B38" s="221" t="s">
        <v>782</v>
      </c>
      <c r="C38" s="221" t="s">
        <v>7632</v>
      </c>
      <c r="D38" s="198">
        <v>20</v>
      </c>
      <c r="E38" s="197">
        <v>20</v>
      </c>
      <c r="F38" s="228" t="s">
        <v>3942</v>
      </c>
      <c r="G38" s="114"/>
      <c r="H38" s="114"/>
      <c r="I38" s="1"/>
      <c r="J38" s="1"/>
      <c r="K38" s="1"/>
      <c r="L38" s="1"/>
      <c r="M38" s="1"/>
      <c r="N38" s="1"/>
      <c r="O38" s="1"/>
      <c r="P38" s="1"/>
      <c r="Q38" s="1"/>
      <c r="R38" s="1"/>
      <c r="S38" s="1"/>
      <c r="T38" s="1"/>
      <c r="U38" s="1"/>
      <c r="V38" s="1"/>
      <c r="W38" s="1"/>
      <c r="X38" s="1"/>
      <c r="Y38" s="1"/>
    </row>
    <row r="39" spans="1:25" ht="38.25">
      <c r="A39" s="221" t="s">
        <v>6704</v>
      </c>
      <c r="B39" s="221" t="s">
        <v>782</v>
      </c>
      <c r="C39" s="221" t="s">
        <v>7633</v>
      </c>
      <c r="D39" s="198">
        <v>50</v>
      </c>
      <c r="E39" s="197">
        <v>8</v>
      </c>
      <c r="F39" s="228" t="s">
        <v>3942</v>
      </c>
      <c r="G39" s="3"/>
      <c r="H39" s="3"/>
    </row>
    <row r="40" spans="1:25" ht="25.5">
      <c r="A40" s="221" t="s">
        <v>4737</v>
      </c>
      <c r="B40" s="221" t="s">
        <v>782</v>
      </c>
      <c r="C40" s="221" t="s">
        <v>7634</v>
      </c>
      <c r="D40" s="198" t="s">
        <v>7635</v>
      </c>
      <c r="E40" s="197">
        <v>8</v>
      </c>
      <c r="F40" s="228" t="s">
        <v>4737</v>
      </c>
      <c r="G40" s="3"/>
      <c r="H40" s="3"/>
    </row>
    <row r="41" spans="1:25" ht="15.75" customHeight="1">
      <c r="A41" s="221" t="s">
        <v>4777</v>
      </c>
      <c r="B41" s="221" t="s">
        <v>782</v>
      </c>
      <c r="C41" s="221" t="s">
        <v>7636</v>
      </c>
      <c r="D41" s="198">
        <v>20</v>
      </c>
      <c r="E41" s="197">
        <v>20</v>
      </c>
      <c r="F41" s="233" t="s">
        <v>4782</v>
      </c>
      <c r="G41" s="3"/>
      <c r="H41" s="3"/>
    </row>
    <row r="42" spans="1:25" ht="15.75" customHeight="1">
      <c r="A42" s="221" t="s">
        <v>4777</v>
      </c>
      <c r="B42" s="221" t="s">
        <v>782</v>
      </c>
      <c r="C42" s="221" t="s">
        <v>7637</v>
      </c>
      <c r="D42" s="198">
        <v>50</v>
      </c>
      <c r="E42" s="197">
        <v>8</v>
      </c>
      <c r="F42" s="233" t="s">
        <v>4782</v>
      </c>
      <c r="G42" s="3"/>
      <c r="H42" s="3"/>
    </row>
    <row r="43" spans="1:25" ht="15.75" customHeight="1">
      <c r="A43" s="221" t="s">
        <v>6597</v>
      </c>
      <c r="B43" s="221" t="s">
        <v>782</v>
      </c>
      <c r="C43" s="221" t="s">
        <v>7638</v>
      </c>
      <c r="D43" s="198">
        <v>50</v>
      </c>
      <c r="E43" s="197">
        <v>50</v>
      </c>
      <c r="F43" s="228" t="s">
        <v>3958</v>
      </c>
      <c r="G43" s="3"/>
      <c r="H43" s="3"/>
    </row>
    <row r="44" spans="1:25" ht="15.75" customHeight="1">
      <c r="A44" s="221" t="s">
        <v>6597</v>
      </c>
      <c r="B44" s="221" t="s">
        <v>782</v>
      </c>
      <c r="C44" s="221" t="s">
        <v>7639</v>
      </c>
      <c r="D44" s="198">
        <v>50</v>
      </c>
      <c r="E44" s="197">
        <v>50</v>
      </c>
      <c r="F44" s="228" t="s">
        <v>3958</v>
      </c>
      <c r="G44" s="3"/>
      <c r="H44" s="3"/>
    </row>
    <row r="45" spans="1:25" ht="15.75" customHeight="1">
      <c r="A45" s="221" t="s">
        <v>3987</v>
      </c>
      <c r="B45" s="221" t="s">
        <v>782</v>
      </c>
      <c r="C45" s="221" t="s">
        <v>7640</v>
      </c>
      <c r="D45" s="198">
        <v>20</v>
      </c>
      <c r="E45" s="197">
        <v>20</v>
      </c>
      <c r="F45" s="228" t="s">
        <v>3987</v>
      </c>
      <c r="G45" s="3"/>
      <c r="H45" s="3"/>
    </row>
    <row r="46" spans="1:25" ht="15.75" customHeight="1">
      <c r="A46" s="221" t="s">
        <v>3987</v>
      </c>
      <c r="B46" s="221" t="s">
        <v>782</v>
      </c>
      <c r="C46" s="221" t="s">
        <v>7641</v>
      </c>
      <c r="D46" s="198">
        <v>50</v>
      </c>
      <c r="E46" s="197">
        <v>8</v>
      </c>
      <c r="F46" s="228" t="s">
        <v>3987</v>
      </c>
      <c r="G46" s="3"/>
      <c r="H46" s="3"/>
    </row>
    <row r="47" spans="1:25" ht="15.75" customHeight="1">
      <c r="A47" s="221" t="s">
        <v>6606</v>
      </c>
      <c r="B47" s="221" t="s">
        <v>782</v>
      </c>
      <c r="C47" s="221" t="s">
        <v>7642</v>
      </c>
      <c r="D47" s="198">
        <v>10</v>
      </c>
      <c r="E47" s="197">
        <v>10</v>
      </c>
      <c r="F47" s="228" t="s">
        <v>4004</v>
      </c>
      <c r="G47" s="3"/>
      <c r="H47" s="3"/>
    </row>
    <row r="48" spans="1:25" ht="15.75" customHeight="1">
      <c r="A48" s="221" t="s">
        <v>6606</v>
      </c>
      <c r="B48" s="221" t="s">
        <v>782</v>
      </c>
      <c r="C48" s="221" t="s">
        <v>7643</v>
      </c>
      <c r="D48" s="198">
        <v>10</v>
      </c>
      <c r="E48" s="197">
        <v>10</v>
      </c>
      <c r="F48" s="228" t="s">
        <v>4004</v>
      </c>
      <c r="G48" s="3"/>
      <c r="H48" s="3"/>
    </row>
    <row r="49" spans="1:25" ht="15.75" customHeight="1">
      <c r="A49" s="221"/>
      <c r="B49" s="221"/>
      <c r="C49" s="221"/>
      <c r="D49" s="198"/>
      <c r="E49" s="197"/>
      <c r="F49" s="228"/>
      <c r="G49" s="3"/>
      <c r="H49" s="3"/>
    </row>
    <row r="50" spans="1:25" ht="15.75" customHeight="1">
      <c r="A50" s="221"/>
      <c r="B50" s="221"/>
      <c r="C50" s="221"/>
      <c r="D50" s="198"/>
      <c r="E50" s="197"/>
      <c r="F50" s="228"/>
      <c r="G50" s="3"/>
      <c r="H50" s="3"/>
    </row>
    <row r="51" spans="1:25" ht="15.75" customHeight="1">
      <c r="A51" s="8"/>
      <c r="B51" s="17"/>
      <c r="C51" s="17"/>
      <c r="D51" s="18"/>
      <c r="E51" s="18">
        <f>SUM(E10:E50)</f>
        <v>760</v>
      </c>
      <c r="G51" s="3"/>
      <c r="H51" s="3"/>
    </row>
    <row r="52" spans="1:25" ht="15.75" customHeight="1">
      <c r="A52" s="1"/>
      <c r="B52" s="1"/>
      <c r="C52" s="2"/>
      <c r="D52" s="2"/>
      <c r="E52" s="2"/>
      <c r="F52" s="3"/>
      <c r="G52" s="3"/>
      <c r="H52" s="3"/>
    </row>
    <row r="53" spans="1:25" ht="14.25">
      <c r="A53" s="789" t="s">
        <v>59</v>
      </c>
      <c r="B53" s="790"/>
      <c r="C53" s="790"/>
      <c r="D53" s="790"/>
      <c r="E53" s="790"/>
      <c r="F53" s="790"/>
      <c r="G53" s="790"/>
      <c r="H53" s="790"/>
      <c r="I53" s="591"/>
      <c r="J53" s="591"/>
      <c r="K53" s="591"/>
      <c r="L53" s="591"/>
      <c r="M53" s="591"/>
      <c r="N53" s="591"/>
      <c r="O53" s="591"/>
      <c r="P53" s="591"/>
      <c r="Q53" s="591"/>
      <c r="R53" s="591"/>
      <c r="S53" s="591"/>
      <c r="T53" s="591"/>
      <c r="U53" s="591"/>
      <c r="V53" s="591"/>
      <c r="W53" s="591"/>
      <c r="X53" s="591"/>
      <c r="Y53" s="591"/>
    </row>
    <row r="54" spans="1:25" ht="15.75" customHeight="1">
      <c r="A54" s="1"/>
      <c r="B54" s="1"/>
      <c r="C54" s="2"/>
      <c r="D54" s="2"/>
      <c r="E54" s="3"/>
      <c r="F54" s="3"/>
      <c r="G54" s="3"/>
      <c r="H54" s="3"/>
    </row>
    <row r="55" spans="1:25" ht="15.75" customHeight="1">
      <c r="A55" s="1"/>
      <c r="B55" s="1"/>
      <c r="C55" s="2"/>
      <c r="D55" s="2"/>
      <c r="E55" s="2"/>
      <c r="F55" s="3"/>
      <c r="G55" s="3"/>
      <c r="H55" s="3"/>
    </row>
    <row r="56" spans="1:25" ht="15.75" customHeight="1">
      <c r="A56" s="1"/>
      <c r="B56" s="1"/>
      <c r="C56" s="2"/>
      <c r="D56" s="2"/>
      <c r="E56" s="3"/>
      <c r="F56" s="3"/>
      <c r="G56" s="3"/>
      <c r="H56" s="3"/>
    </row>
    <row r="57" spans="1:25" ht="15.75" customHeight="1">
      <c r="A57" s="1"/>
      <c r="B57" s="1"/>
      <c r="C57" s="2"/>
      <c r="D57" s="2"/>
      <c r="E57" s="2"/>
      <c r="F57" s="3"/>
      <c r="G57" s="3"/>
      <c r="H57" s="3"/>
    </row>
    <row r="58" spans="1:25" ht="15.75" customHeight="1">
      <c r="A58" s="1"/>
      <c r="B58" s="1"/>
      <c r="C58" s="2"/>
      <c r="D58" s="2"/>
      <c r="E58" s="2"/>
      <c r="F58" s="3"/>
      <c r="G58" s="3"/>
      <c r="H58" s="3"/>
    </row>
    <row r="59" spans="1:25" ht="15.75" customHeight="1">
      <c r="A59" s="1"/>
      <c r="B59" s="1"/>
      <c r="C59" s="2"/>
      <c r="D59" s="2"/>
      <c r="E59" s="2"/>
      <c r="F59" s="3"/>
      <c r="G59" s="3"/>
      <c r="H59" s="3"/>
    </row>
    <row r="60" spans="1:25" ht="15.75" customHeight="1">
      <c r="A60" s="1"/>
      <c r="B60" s="1"/>
      <c r="C60" s="2"/>
      <c r="D60" s="2"/>
      <c r="E60" s="2"/>
      <c r="F60" s="3"/>
      <c r="G60" s="3"/>
      <c r="H60" s="3"/>
    </row>
    <row r="61" spans="1:25" ht="15.75" customHeight="1">
      <c r="A61" s="1"/>
      <c r="B61" s="1"/>
      <c r="C61" s="2"/>
      <c r="D61" s="2"/>
      <c r="E61" s="2"/>
      <c r="F61" s="3"/>
      <c r="G61" s="3"/>
      <c r="H61" s="3"/>
    </row>
    <row r="62" spans="1:25" ht="15.75" customHeight="1">
      <c r="A62" s="1"/>
      <c r="B62" s="1"/>
      <c r="C62" s="2"/>
      <c r="D62" s="2"/>
      <c r="E62" s="2"/>
      <c r="F62" s="3"/>
      <c r="G62" s="3"/>
      <c r="H62" s="3"/>
    </row>
    <row r="63" spans="1:25" ht="15.75" customHeight="1">
      <c r="A63" s="1"/>
      <c r="B63" s="1"/>
      <c r="C63" s="2"/>
      <c r="D63" s="2"/>
      <c r="E63" s="2"/>
      <c r="F63" s="3"/>
      <c r="G63" s="3"/>
      <c r="H63" s="3"/>
    </row>
    <row r="64" spans="1:25"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row>
    <row r="243" spans="1:8" ht="15.75" customHeight="1">
      <c r="A243" s="1"/>
      <c r="B243" s="1"/>
      <c r="C243" s="2"/>
      <c r="D243" s="2"/>
      <c r="E243" s="2"/>
      <c r="F243" s="3"/>
    </row>
    <row r="244" spans="1:8" ht="15.75" customHeight="1">
      <c r="A244" s="1"/>
      <c r="B244" s="1"/>
      <c r="C244" s="2"/>
      <c r="D244" s="2"/>
      <c r="E244" s="2"/>
      <c r="F244" s="3"/>
    </row>
    <row r="245" spans="1:8" ht="15.75" customHeight="1">
      <c r="A245" s="1"/>
      <c r="B245" s="1"/>
      <c r="C245" s="2"/>
      <c r="D245" s="2"/>
      <c r="E245" s="2"/>
      <c r="F245" s="3"/>
    </row>
    <row r="246" spans="1:8" ht="15.75" customHeight="1">
      <c r="A246" s="1"/>
      <c r="B246" s="1"/>
      <c r="C246" s="2"/>
      <c r="D246" s="2"/>
      <c r="E246" s="2"/>
      <c r="F246" s="3"/>
    </row>
    <row r="247" spans="1:8" ht="15.75" customHeight="1">
      <c r="A247" s="1"/>
      <c r="B247" s="1"/>
      <c r="C247" s="2"/>
      <c r="D247" s="2"/>
      <c r="E247" s="2"/>
      <c r="F247" s="3"/>
    </row>
    <row r="248" spans="1:8" ht="15.75" customHeight="1">
      <c r="A248" s="1"/>
      <c r="B248" s="1"/>
      <c r="C248" s="2"/>
      <c r="D248" s="2"/>
      <c r="E248" s="2"/>
      <c r="F248" s="3"/>
    </row>
    <row r="249" spans="1:8" ht="15.75" customHeight="1">
      <c r="A249" s="1"/>
      <c r="B249" s="1"/>
      <c r="C249" s="2"/>
      <c r="D249" s="2"/>
      <c r="E249" s="2"/>
      <c r="F249" s="3"/>
    </row>
    <row r="250" spans="1:8" ht="15.75" customHeight="1">
      <c r="A250" s="1"/>
      <c r="B250" s="1"/>
      <c r="C250" s="2"/>
      <c r="D250" s="2"/>
      <c r="E250" s="2"/>
      <c r="F250" s="3"/>
    </row>
    <row r="251" spans="1:8" ht="15.75" customHeight="1">
      <c r="A251" s="1"/>
      <c r="B251" s="1"/>
      <c r="C251" s="2"/>
      <c r="D251" s="2"/>
      <c r="E251" s="2"/>
      <c r="F251" s="3"/>
    </row>
    <row r="252" spans="1:8" ht="15.75" customHeight="1">
      <c r="A252" s="1"/>
      <c r="B252" s="1"/>
      <c r="C252" s="2"/>
      <c r="D252" s="2"/>
      <c r="E252" s="2"/>
      <c r="F252" s="3"/>
    </row>
    <row r="253" spans="1:8" ht="15.75" customHeight="1">
      <c r="A253" s="1"/>
      <c r="B253" s="1"/>
      <c r="C253" s="2"/>
      <c r="D253" s="2"/>
      <c r="E253" s="2"/>
      <c r="F253" s="3"/>
    </row>
    <row r="254" spans="1:8" ht="15.75" customHeight="1">
      <c r="A254" s="1"/>
      <c r="B254" s="1"/>
      <c r="C254" s="2"/>
      <c r="D254" s="2"/>
      <c r="E254" s="2"/>
      <c r="F254" s="3"/>
    </row>
    <row r="255" spans="1:8" ht="15.75" customHeight="1">
      <c r="A255" s="1"/>
      <c r="B255" s="1"/>
      <c r="C255" s="2"/>
      <c r="D255" s="2"/>
      <c r="E255" s="2"/>
      <c r="F255" s="3"/>
    </row>
    <row r="256" spans="1:8" ht="15.75" customHeight="1">
      <c r="A256" s="1"/>
      <c r="B256" s="1"/>
      <c r="C256" s="2"/>
      <c r="D256" s="2"/>
      <c r="E256" s="2"/>
      <c r="F256" s="3"/>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6">
    <mergeCell ref="A53:H53"/>
    <mergeCell ref="A2:E2"/>
    <mergeCell ref="A4:E4"/>
    <mergeCell ref="A5:E5"/>
    <mergeCell ref="A6:E6"/>
    <mergeCell ref="A7:E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02"/>
  <sheetViews>
    <sheetView topLeftCell="A14" workbookViewId="0">
      <selection activeCell="L22" sqref="L22"/>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7" width="13.73046875" customWidth="1"/>
    <col min="8" max="8" width="8.1328125" customWidth="1"/>
    <col min="9" max="9" width="9.1328125" customWidth="1"/>
    <col min="10" max="12" width="8" customWidth="1"/>
    <col min="13" max="13" width="18.1328125" customWidth="1"/>
    <col min="14" max="25" width="8" customWidth="1"/>
  </cols>
  <sheetData>
    <row r="1" spans="1:25" ht="14.25">
      <c r="A1" s="1"/>
      <c r="B1" s="1"/>
      <c r="C1" s="2"/>
      <c r="D1" s="2"/>
      <c r="E1" s="2"/>
      <c r="F1" s="3"/>
      <c r="G1" s="3"/>
      <c r="H1" s="3"/>
    </row>
    <row r="2" spans="1:25" ht="15.75" customHeight="1">
      <c r="A2" s="791" t="s">
        <v>347</v>
      </c>
      <c r="B2" s="791"/>
      <c r="C2" s="791"/>
      <c r="D2" s="791"/>
      <c r="E2" s="791"/>
      <c r="F2" s="791"/>
      <c r="G2" s="791"/>
      <c r="H2" s="791"/>
      <c r="I2" s="791"/>
      <c r="J2" s="791"/>
      <c r="K2" s="791"/>
      <c r="L2" s="791"/>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7.850000000000001" customHeight="1">
      <c r="A4" s="781" t="s">
        <v>319</v>
      </c>
      <c r="B4" s="781"/>
      <c r="C4" s="781"/>
      <c r="D4" s="781"/>
      <c r="E4" s="781"/>
      <c r="F4" s="781"/>
      <c r="G4" s="781"/>
      <c r="H4" s="781"/>
      <c r="I4" s="781"/>
      <c r="J4" s="781"/>
      <c r="K4" s="781"/>
      <c r="L4" s="781"/>
      <c r="M4" s="19"/>
      <c r="N4" s="19"/>
      <c r="O4" s="19"/>
      <c r="P4" s="19"/>
      <c r="Q4" s="19"/>
      <c r="R4" s="19"/>
      <c r="S4" s="19"/>
      <c r="T4" s="19"/>
      <c r="U4" s="19"/>
      <c r="V4" s="19"/>
      <c r="W4" s="19"/>
      <c r="X4" s="19"/>
      <c r="Y4" s="19"/>
    </row>
    <row r="5" spans="1:25" ht="17.100000000000001" customHeight="1">
      <c r="A5" s="781" t="s">
        <v>320</v>
      </c>
      <c r="B5" s="781"/>
      <c r="C5" s="781"/>
      <c r="D5" s="781"/>
      <c r="E5" s="781"/>
      <c r="F5" s="781"/>
      <c r="G5" s="781"/>
      <c r="H5" s="781"/>
      <c r="I5" s="781"/>
      <c r="J5" s="781"/>
      <c r="K5" s="781"/>
      <c r="L5" s="781"/>
      <c r="M5" s="19"/>
      <c r="N5" s="19"/>
      <c r="O5" s="19"/>
      <c r="P5" s="19"/>
      <c r="Q5" s="19"/>
      <c r="R5" s="19"/>
      <c r="S5" s="19"/>
      <c r="T5" s="19"/>
      <c r="U5" s="19"/>
      <c r="V5" s="19"/>
      <c r="W5" s="19"/>
      <c r="X5" s="19"/>
      <c r="Y5" s="19"/>
    </row>
    <row r="6" spans="1:25" ht="17.25" customHeight="1">
      <c r="A6" s="792" t="s">
        <v>241</v>
      </c>
      <c r="B6" s="792"/>
      <c r="C6" s="792"/>
      <c r="D6" s="792"/>
      <c r="E6" s="792"/>
      <c r="F6" s="792"/>
      <c r="G6" s="792"/>
      <c r="H6" s="792"/>
      <c r="I6" s="792"/>
      <c r="J6" s="792"/>
      <c r="K6" s="792"/>
      <c r="L6" s="792"/>
      <c r="M6" s="19"/>
      <c r="N6" s="19"/>
      <c r="O6" s="19"/>
      <c r="P6" s="19"/>
      <c r="Q6" s="19"/>
      <c r="R6" s="19"/>
      <c r="S6" s="19"/>
      <c r="T6" s="19"/>
      <c r="U6" s="19"/>
      <c r="V6" s="19"/>
      <c r="W6" s="19"/>
      <c r="X6" s="19"/>
      <c r="Y6" s="19"/>
    </row>
    <row r="7" spans="1:25" ht="17.25" customHeight="1">
      <c r="A7" s="781" t="s">
        <v>242</v>
      </c>
      <c r="B7" s="781"/>
      <c r="C7" s="781"/>
      <c r="D7" s="781"/>
      <c r="E7" s="781"/>
      <c r="F7" s="781"/>
      <c r="G7" s="781"/>
      <c r="H7" s="781"/>
      <c r="I7" s="781"/>
      <c r="J7" s="781"/>
      <c r="K7" s="781"/>
      <c r="L7" s="781"/>
      <c r="M7" s="19"/>
      <c r="N7" s="19"/>
      <c r="O7" s="19"/>
      <c r="P7" s="19"/>
      <c r="Q7" s="19"/>
      <c r="R7" s="19"/>
      <c r="S7" s="19"/>
      <c r="T7" s="19"/>
      <c r="U7" s="19"/>
      <c r="V7" s="19"/>
      <c r="W7" s="19"/>
      <c r="X7" s="19"/>
      <c r="Y7" s="19"/>
    </row>
    <row r="8" spans="1:25" ht="17.25" customHeight="1">
      <c r="A8" s="781" t="s">
        <v>321</v>
      </c>
      <c r="B8" s="781"/>
      <c r="C8" s="781"/>
      <c r="D8" s="781"/>
      <c r="E8" s="781"/>
      <c r="F8" s="781"/>
      <c r="G8" s="781"/>
      <c r="H8" s="781"/>
      <c r="I8" s="781"/>
      <c r="J8" s="781"/>
      <c r="K8" s="781"/>
      <c r="L8" s="781"/>
      <c r="M8" s="19"/>
      <c r="N8" s="19"/>
      <c r="O8" s="19"/>
      <c r="P8" s="19"/>
      <c r="Q8" s="19"/>
      <c r="R8" s="19"/>
      <c r="S8" s="19"/>
      <c r="T8" s="19"/>
      <c r="U8" s="19"/>
      <c r="V8" s="19"/>
      <c r="W8" s="19"/>
      <c r="X8" s="19"/>
      <c r="Y8" s="19"/>
    </row>
    <row r="9" spans="1:25" ht="28.5" customHeight="1">
      <c r="A9" s="781" t="s">
        <v>176</v>
      </c>
      <c r="B9" s="781"/>
      <c r="C9" s="781"/>
      <c r="D9" s="781"/>
      <c r="E9" s="781"/>
      <c r="F9" s="781"/>
      <c r="G9" s="781"/>
      <c r="H9" s="781"/>
      <c r="I9" s="781"/>
      <c r="J9" s="781"/>
      <c r="K9" s="781"/>
      <c r="L9" s="781"/>
      <c r="M9" s="19"/>
      <c r="N9" s="19"/>
      <c r="O9" s="19"/>
      <c r="P9" s="19"/>
      <c r="Q9" s="19"/>
      <c r="R9" s="19"/>
      <c r="S9" s="19"/>
      <c r="T9" s="19"/>
      <c r="U9" s="19"/>
      <c r="V9" s="19"/>
      <c r="W9" s="19"/>
      <c r="X9" s="19"/>
      <c r="Y9" s="19"/>
    </row>
    <row r="10" spans="1:25" ht="97.5" customHeight="1">
      <c r="A10" s="782" t="s">
        <v>348</v>
      </c>
      <c r="B10" s="782"/>
      <c r="C10" s="782"/>
      <c r="D10" s="782"/>
      <c r="E10" s="782"/>
      <c r="F10" s="782"/>
      <c r="G10" s="782"/>
      <c r="H10" s="782"/>
      <c r="I10" s="782"/>
      <c r="J10" s="782"/>
      <c r="K10" s="782"/>
      <c r="L10" s="782"/>
      <c r="M10" s="19"/>
      <c r="N10" s="19"/>
      <c r="O10" s="19"/>
      <c r="P10" s="19"/>
      <c r="Q10" s="19"/>
      <c r="R10" s="19"/>
      <c r="S10" s="19"/>
      <c r="T10" s="19"/>
      <c r="U10" s="19"/>
      <c r="V10" s="19"/>
      <c r="W10" s="19"/>
      <c r="X10" s="19"/>
      <c r="Y10" s="19"/>
    </row>
    <row r="11" spans="1:25" ht="14.25">
      <c r="A11" s="7"/>
      <c r="B11" s="7"/>
      <c r="C11" s="8"/>
      <c r="D11" s="8"/>
      <c r="E11" s="8"/>
      <c r="F11" s="7"/>
      <c r="G11" s="7"/>
      <c r="H11" s="7"/>
      <c r="I11" s="19"/>
      <c r="J11" s="19"/>
      <c r="K11" s="19"/>
      <c r="L11" s="19"/>
      <c r="M11" s="19"/>
      <c r="N11" s="19"/>
      <c r="O11" s="19"/>
      <c r="P11" s="19"/>
      <c r="Q11" s="19"/>
      <c r="R11" s="19"/>
      <c r="S11" s="19"/>
      <c r="T11" s="19"/>
      <c r="U11" s="19"/>
      <c r="V11" s="19"/>
      <c r="W11" s="19"/>
      <c r="X11" s="19"/>
      <c r="Y11" s="19"/>
    </row>
    <row r="12" spans="1:25" ht="61.5" customHeight="1">
      <c r="A12" s="11" t="s">
        <v>80</v>
      </c>
      <c r="B12" s="11" t="s">
        <v>81</v>
      </c>
      <c r="C12" s="11" t="s">
        <v>82</v>
      </c>
      <c r="D12" s="11" t="s">
        <v>83</v>
      </c>
      <c r="E12" s="11" t="s">
        <v>84</v>
      </c>
      <c r="F12" s="10" t="s">
        <v>85</v>
      </c>
      <c r="G12" s="11" t="s">
        <v>86</v>
      </c>
      <c r="H12" s="11" t="s">
        <v>87</v>
      </c>
      <c r="I12" s="11" t="s">
        <v>88</v>
      </c>
      <c r="J12" s="121" t="s">
        <v>349</v>
      </c>
      <c r="K12" s="11" t="s">
        <v>90</v>
      </c>
      <c r="L12" s="108" t="s">
        <v>57</v>
      </c>
      <c r="M12" s="220" t="s">
        <v>393</v>
      </c>
      <c r="N12" s="19"/>
      <c r="O12" s="19"/>
      <c r="P12" s="19"/>
      <c r="Q12" s="19"/>
      <c r="R12" s="19"/>
      <c r="S12" s="19"/>
      <c r="T12" s="19"/>
      <c r="U12" s="19"/>
      <c r="V12" s="19"/>
      <c r="W12" s="19"/>
      <c r="X12" s="19"/>
      <c r="Y12" s="19"/>
    </row>
    <row r="13" spans="1:25" ht="63.75">
      <c r="A13" s="701" t="s">
        <v>7644</v>
      </c>
      <c r="B13" s="701" t="s">
        <v>7645</v>
      </c>
      <c r="C13" s="701" t="s">
        <v>7646</v>
      </c>
      <c r="D13" s="643" t="s">
        <v>7647</v>
      </c>
      <c r="E13" s="701" t="s">
        <v>6412</v>
      </c>
      <c r="F13" s="702" t="s">
        <v>782</v>
      </c>
      <c r="G13" s="703"/>
      <c r="H13" s="701">
        <v>2022</v>
      </c>
      <c r="I13" s="701">
        <v>2022</v>
      </c>
      <c r="J13" s="701">
        <v>157596</v>
      </c>
      <c r="K13" s="643">
        <v>300</v>
      </c>
      <c r="L13" s="704">
        <v>300</v>
      </c>
      <c r="M13" s="75" t="s">
        <v>3737</v>
      </c>
    </row>
    <row r="14" spans="1:25" ht="63.75">
      <c r="A14" s="701" t="s">
        <v>3755</v>
      </c>
      <c r="B14" s="701" t="s">
        <v>7645</v>
      </c>
      <c r="C14" s="701" t="s">
        <v>7646</v>
      </c>
      <c r="D14" s="643" t="s">
        <v>7647</v>
      </c>
      <c r="E14" s="701" t="s">
        <v>6412</v>
      </c>
      <c r="F14" s="702" t="s">
        <v>782</v>
      </c>
      <c r="G14" s="703"/>
      <c r="H14" s="701">
        <v>2022</v>
      </c>
      <c r="I14" s="701">
        <v>2022</v>
      </c>
      <c r="J14" s="701">
        <v>157596</v>
      </c>
      <c r="K14" s="643">
        <v>600</v>
      </c>
      <c r="L14" s="704">
        <v>100</v>
      </c>
      <c r="M14" s="75" t="s">
        <v>3755</v>
      </c>
    </row>
    <row r="15" spans="1:25" ht="63.75">
      <c r="A15" s="701" t="s">
        <v>4737</v>
      </c>
      <c r="B15" s="701" t="s">
        <v>7645</v>
      </c>
      <c r="C15" s="701" t="s">
        <v>7646</v>
      </c>
      <c r="D15" s="643" t="s">
        <v>7647</v>
      </c>
      <c r="E15" s="701" t="s">
        <v>6412</v>
      </c>
      <c r="F15" s="702" t="s">
        <v>782</v>
      </c>
      <c r="G15" s="703"/>
      <c r="H15" s="701">
        <v>2022</v>
      </c>
      <c r="I15" s="701">
        <v>2022</v>
      </c>
      <c r="J15" s="701">
        <v>157596</v>
      </c>
      <c r="K15" s="643">
        <v>100</v>
      </c>
      <c r="L15" s="704">
        <v>100</v>
      </c>
      <c r="M15" s="75" t="s">
        <v>4737</v>
      </c>
    </row>
    <row r="16" spans="1:25" ht="76.5">
      <c r="A16" s="212" t="s">
        <v>4777</v>
      </c>
      <c r="B16" s="705" t="s">
        <v>7648</v>
      </c>
      <c r="C16" s="705" t="s">
        <v>7649</v>
      </c>
      <c r="D16" s="465" t="s">
        <v>7647</v>
      </c>
      <c r="E16" s="705" t="s">
        <v>6412</v>
      </c>
      <c r="F16" s="652" t="s">
        <v>782</v>
      </c>
      <c r="G16" s="296" t="s">
        <v>7650</v>
      </c>
      <c r="H16" s="652">
        <v>2022</v>
      </c>
      <c r="I16" s="652">
        <v>2022</v>
      </c>
      <c r="J16" s="652">
        <v>138000</v>
      </c>
      <c r="K16" s="652">
        <v>600</v>
      </c>
      <c r="L16" s="706">
        <v>100</v>
      </c>
      <c r="M16" s="639" t="s">
        <v>4782</v>
      </c>
    </row>
    <row r="17" spans="1:25" ht="153">
      <c r="A17" s="689" t="s">
        <v>7651</v>
      </c>
      <c r="B17" s="689" t="s">
        <v>7652</v>
      </c>
      <c r="C17" s="690" t="s">
        <v>7653</v>
      </c>
      <c r="D17" s="707" t="s">
        <v>7654</v>
      </c>
      <c r="E17" s="708" t="s">
        <v>7651</v>
      </c>
      <c r="F17" s="709" t="s">
        <v>7655</v>
      </c>
      <c r="G17" s="710"/>
      <c r="H17" s="710"/>
      <c r="I17" s="710"/>
      <c r="J17" s="711">
        <v>314000</v>
      </c>
      <c r="K17" s="712">
        <v>300</v>
      </c>
      <c r="L17" s="712">
        <v>150</v>
      </c>
      <c r="M17" s="3" t="s">
        <v>4064</v>
      </c>
    </row>
    <row r="18" spans="1:25" ht="14.25">
      <c r="A18" s="182"/>
      <c r="B18" s="182"/>
      <c r="C18" s="182"/>
      <c r="D18" s="182"/>
      <c r="E18" s="182"/>
      <c r="F18" s="182"/>
      <c r="G18" s="182"/>
      <c r="H18" s="182"/>
      <c r="I18" s="182"/>
      <c r="J18" s="182"/>
      <c r="K18" s="182"/>
      <c r="L18" s="351"/>
      <c r="M18" s="592"/>
    </row>
    <row r="19" spans="1:25" ht="14.25">
      <c r="A19" s="182"/>
      <c r="B19" s="182"/>
      <c r="C19" s="182"/>
      <c r="D19" s="182"/>
      <c r="E19" s="182"/>
      <c r="F19" s="182"/>
      <c r="G19" s="182"/>
      <c r="H19" s="182"/>
      <c r="I19" s="182"/>
      <c r="J19" s="182"/>
      <c r="K19" s="182"/>
      <c r="L19" s="351"/>
      <c r="M19" s="592"/>
      <c r="N19" s="1"/>
      <c r="O19" s="1"/>
      <c r="P19" s="1"/>
      <c r="Q19" s="1"/>
      <c r="R19" s="1"/>
      <c r="S19" s="1"/>
      <c r="T19" s="1"/>
      <c r="U19" s="1"/>
      <c r="V19" s="1"/>
      <c r="W19" s="1"/>
      <c r="X19" s="1"/>
      <c r="Y19" s="1"/>
    </row>
    <row r="20" spans="1:25" ht="14.25">
      <c r="A20" s="182"/>
      <c r="B20" s="182"/>
      <c r="C20" s="182"/>
      <c r="D20" s="182"/>
      <c r="E20" s="182"/>
      <c r="F20" s="182"/>
      <c r="G20" s="182"/>
      <c r="H20" s="182"/>
      <c r="I20" s="182"/>
      <c r="J20" s="182"/>
      <c r="K20" s="182"/>
      <c r="L20" s="351"/>
      <c r="M20" s="592"/>
    </row>
    <row r="21" spans="1:25" ht="14.25">
      <c r="A21" s="107" t="s">
        <v>35</v>
      </c>
      <c r="B21" s="107"/>
      <c r="C21" s="107"/>
      <c r="D21" s="107"/>
      <c r="E21" s="107"/>
      <c r="F21" s="107"/>
      <c r="G21" s="107"/>
      <c r="H21" s="107"/>
      <c r="I21" s="107"/>
      <c r="J21" s="107"/>
      <c r="K21" s="107"/>
      <c r="L21" s="109">
        <f>SUM(L13:L20)</f>
        <v>750</v>
      </c>
    </row>
    <row r="22" spans="1:25" ht="15.75" customHeight="1">
      <c r="A22" s="8"/>
      <c r="B22" s="17"/>
      <c r="C22" s="17"/>
      <c r="D22" s="18"/>
      <c r="E22" s="18"/>
    </row>
    <row r="23" spans="1:25" ht="15.75" customHeight="1">
      <c r="A23" s="1"/>
      <c r="B23" s="1"/>
      <c r="C23" s="2"/>
      <c r="D23" s="2"/>
      <c r="E23" s="2"/>
      <c r="F23" s="3"/>
      <c r="G23" s="3"/>
      <c r="H23" s="3"/>
    </row>
    <row r="24" spans="1:25" ht="15.75" customHeight="1">
      <c r="A24" s="714" t="s">
        <v>59</v>
      </c>
      <c r="B24" s="721"/>
      <c r="C24" s="721"/>
      <c r="D24" s="721"/>
      <c r="E24" s="721"/>
      <c r="F24" s="721"/>
      <c r="G24" s="721"/>
      <c r="H24" s="721"/>
      <c r="I24" s="1"/>
      <c r="J24" s="1"/>
      <c r="K24" s="1"/>
      <c r="L24" s="1"/>
      <c r="M24" s="1"/>
    </row>
    <row r="25" spans="1:25" ht="15.75" customHeight="1">
      <c r="A25" s="1"/>
      <c r="B25" s="1"/>
      <c r="C25" s="2"/>
      <c r="D25" s="2"/>
      <c r="E25" s="3"/>
      <c r="F25" s="3"/>
      <c r="G25" s="3"/>
      <c r="H25" s="3"/>
    </row>
    <row r="26" spans="1:25" ht="15.75" customHeight="1">
      <c r="A26" s="1"/>
      <c r="B26" s="1"/>
      <c r="C26" s="2"/>
      <c r="D26" s="2"/>
      <c r="E26" s="2"/>
      <c r="F26" s="3"/>
      <c r="G26" s="3"/>
      <c r="H26" s="3"/>
    </row>
    <row r="27" spans="1:25" ht="15.75" customHeight="1">
      <c r="A27" s="1"/>
      <c r="B27" s="1"/>
      <c r="C27" s="2"/>
      <c r="D27" s="2"/>
      <c r="E27" s="3"/>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row r="229" spans="1:8" ht="15.75" customHeight="1"/>
    <row r="230" spans="1:8" ht="15.75" customHeight="1"/>
    <row r="231" spans="1:8" ht="15.75" customHeight="1"/>
    <row r="232" spans="1:8" ht="15.75" customHeight="1"/>
    <row r="233" spans="1:8" ht="15.75" customHeight="1"/>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
    <mergeCell ref="A24:H24"/>
    <mergeCell ref="A2:L2"/>
    <mergeCell ref="A4:L4"/>
    <mergeCell ref="A5:L5"/>
    <mergeCell ref="A6:L6"/>
    <mergeCell ref="A7:L7"/>
    <mergeCell ref="A8:L8"/>
    <mergeCell ref="A9:L9"/>
    <mergeCell ref="A10:L10"/>
  </mergeCells>
  <hyperlinks>
    <hyperlink ref="G16" r:id="rId1" xr:uid="{E1277086-2D07-4857-A6C0-236F0E617B84}"/>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07"/>
  <sheetViews>
    <sheetView topLeftCell="A14" workbookViewId="0">
      <selection activeCell="D21" sqref="D21"/>
    </sheetView>
  </sheetViews>
  <sheetFormatPr defaultColWidth="14.3984375" defaultRowHeight="15" customHeight="1"/>
  <cols>
    <col min="1" max="1" width="23.73046875" customWidth="1"/>
    <col min="2" max="2" width="10.86328125" customWidth="1"/>
    <col min="3" max="3" width="35.1328125" customWidth="1"/>
    <col min="4" max="4" width="17.73046875" customWidth="1"/>
    <col min="5" max="5" width="26.3984375" customWidth="1"/>
    <col min="6" max="6" width="18.265625" customWidth="1"/>
    <col min="7" max="8" width="13.73046875" customWidth="1"/>
    <col min="9" max="25" width="8" customWidth="1"/>
  </cols>
  <sheetData>
    <row r="1" spans="1:25" ht="14.25">
      <c r="A1" s="1"/>
      <c r="B1" s="1"/>
      <c r="C1" s="2"/>
      <c r="D1" s="2"/>
      <c r="E1" s="2"/>
      <c r="F1" s="3"/>
      <c r="G1" s="3"/>
      <c r="H1" s="3"/>
    </row>
    <row r="2" spans="1:25" ht="15.75" customHeight="1">
      <c r="A2" s="786" t="s">
        <v>322</v>
      </c>
      <c r="B2" s="787"/>
      <c r="C2" s="787"/>
      <c r="D2" s="787"/>
      <c r="E2" s="788"/>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6" customHeight="1">
      <c r="A4" s="727" t="s">
        <v>352</v>
      </c>
      <c r="B4" s="769"/>
      <c r="C4" s="769"/>
      <c r="D4" s="769"/>
      <c r="E4" s="770"/>
      <c r="F4" s="4"/>
      <c r="G4" s="4"/>
      <c r="H4" s="4"/>
      <c r="I4" s="19"/>
      <c r="J4" s="19"/>
      <c r="K4" s="19"/>
      <c r="L4" s="19"/>
      <c r="M4" s="19"/>
      <c r="N4" s="19"/>
      <c r="O4" s="19"/>
      <c r="P4" s="19"/>
      <c r="Q4" s="19"/>
      <c r="R4" s="19"/>
      <c r="S4" s="19"/>
      <c r="T4" s="19"/>
      <c r="U4" s="19"/>
      <c r="V4" s="19"/>
      <c r="W4" s="19"/>
      <c r="X4" s="19"/>
      <c r="Y4" s="19"/>
    </row>
    <row r="5" spans="1:25" ht="28.5" customHeight="1">
      <c r="A5" s="748" t="s">
        <v>323</v>
      </c>
      <c r="B5" s="769"/>
      <c r="C5" s="769"/>
      <c r="D5" s="769"/>
      <c r="E5" s="770"/>
      <c r="F5" s="4"/>
      <c r="G5" s="4"/>
      <c r="H5" s="4"/>
      <c r="I5" s="19"/>
      <c r="J5" s="19"/>
      <c r="K5" s="19"/>
      <c r="L5" s="19"/>
      <c r="M5" s="19"/>
      <c r="N5" s="19"/>
      <c r="O5" s="19"/>
      <c r="P5" s="19"/>
      <c r="Q5" s="19"/>
      <c r="R5" s="19"/>
      <c r="S5" s="19"/>
      <c r="T5" s="19"/>
      <c r="U5" s="19"/>
      <c r="V5" s="19"/>
      <c r="W5" s="19"/>
      <c r="X5" s="19"/>
      <c r="Y5" s="19"/>
    </row>
    <row r="6" spans="1:25" ht="39.75" customHeight="1">
      <c r="A6" s="771" t="s">
        <v>324</v>
      </c>
      <c r="B6" s="718"/>
      <c r="C6" s="718"/>
      <c r="D6" s="718"/>
      <c r="E6" s="719"/>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11" t="s">
        <v>135</v>
      </c>
      <c r="B8" s="10" t="s">
        <v>85</v>
      </c>
      <c r="C8" s="120" t="s">
        <v>353</v>
      </c>
      <c r="D8" s="11" t="s">
        <v>71</v>
      </c>
      <c r="E8" s="11" t="s">
        <v>57</v>
      </c>
      <c r="F8" s="220" t="s">
        <v>393</v>
      </c>
      <c r="I8" s="19"/>
      <c r="J8" s="19"/>
      <c r="K8" s="19"/>
      <c r="L8" s="19"/>
      <c r="M8" s="19"/>
      <c r="N8" s="19"/>
      <c r="O8" s="19"/>
      <c r="P8" s="19"/>
      <c r="Q8" s="19"/>
      <c r="R8" s="19"/>
      <c r="S8" s="19"/>
      <c r="T8" s="19"/>
      <c r="U8" s="19"/>
      <c r="V8" s="19"/>
      <c r="W8" s="19"/>
      <c r="X8" s="19"/>
      <c r="Y8" s="19"/>
    </row>
    <row r="9" spans="1:25" ht="38.25">
      <c r="A9" s="282" t="s">
        <v>1039</v>
      </c>
      <c r="B9" s="282" t="s">
        <v>422</v>
      </c>
      <c r="C9" s="282" t="s">
        <v>1190</v>
      </c>
      <c r="D9" s="286">
        <v>50</v>
      </c>
      <c r="E9" s="388">
        <v>50</v>
      </c>
      <c r="F9" s="282" t="s">
        <v>1039</v>
      </c>
    </row>
    <row r="10" spans="1:25" ht="25.5">
      <c r="A10" s="221" t="s">
        <v>1819</v>
      </c>
      <c r="B10" s="221" t="s">
        <v>422</v>
      </c>
      <c r="C10" s="221" t="s">
        <v>1927</v>
      </c>
      <c r="D10" s="198">
        <v>50</v>
      </c>
      <c r="E10" s="197">
        <v>50</v>
      </c>
      <c r="F10" s="221" t="s">
        <v>1819</v>
      </c>
    </row>
    <row r="11" spans="1:25" ht="25.5">
      <c r="A11" s="221" t="s">
        <v>2029</v>
      </c>
      <c r="B11" s="221" t="s">
        <v>422</v>
      </c>
      <c r="C11" s="221" t="s">
        <v>2206</v>
      </c>
      <c r="D11" s="198">
        <v>50</v>
      </c>
      <c r="E11" s="197">
        <v>50</v>
      </c>
      <c r="F11" s="221" t="s">
        <v>2029</v>
      </c>
    </row>
    <row r="12" spans="1:25" ht="25.5">
      <c r="A12" s="221" t="s">
        <v>2029</v>
      </c>
      <c r="B12" s="221" t="s">
        <v>422</v>
      </c>
      <c r="C12" s="221" t="s">
        <v>2207</v>
      </c>
      <c r="D12" s="198">
        <v>50</v>
      </c>
      <c r="E12" s="197">
        <v>50</v>
      </c>
      <c r="F12" s="221" t="s">
        <v>2029</v>
      </c>
    </row>
    <row r="13" spans="1:25" ht="25.5">
      <c r="A13" s="221" t="s">
        <v>2399</v>
      </c>
      <c r="B13" s="221" t="s">
        <v>422</v>
      </c>
      <c r="C13" s="221" t="s">
        <v>3700</v>
      </c>
      <c r="D13" s="198">
        <v>50</v>
      </c>
      <c r="E13" s="197">
        <v>50</v>
      </c>
      <c r="F13" s="221" t="s">
        <v>2399</v>
      </c>
    </row>
    <row r="14" spans="1:25" ht="25.5">
      <c r="A14" s="221" t="s">
        <v>2400</v>
      </c>
      <c r="B14" s="221" t="s">
        <v>422</v>
      </c>
      <c r="C14" s="221" t="s">
        <v>3701</v>
      </c>
      <c r="D14" s="198">
        <v>50</v>
      </c>
      <c r="E14" s="197">
        <v>50</v>
      </c>
      <c r="F14" s="221" t="s">
        <v>2400</v>
      </c>
    </row>
    <row r="15" spans="1:25" ht="76.5">
      <c r="A15" s="221" t="s">
        <v>2401</v>
      </c>
      <c r="B15" s="221" t="s">
        <v>422</v>
      </c>
      <c r="C15" s="221" t="s">
        <v>3702</v>
      </c>
      <c r="D15" s="198">
        <v>50</v>
      </c>
      <c r="E15" s="197">
        <v>50</v>
      </c>
      <c r="F15" s="221" t="s">
        <v>2401</v>
      </c>
    </row>
    <row r="16" spans="1:25" ht="76.5">
      <c r="A16" s="221" t="s">
        <v>2401</v>
      </c>
      <c r="B16" s="221" t="s">
        <v>422</v>
      </c>
      <c r="C16" s="221" t="s">
        <v>3703</v>
      </c>
      <c r="D16" s="198">
        <v>50</v>
      </c>
      <c r="E16" s="197">
        <v>50</v>
      </c>
      <c r="F16" s="221" t="s">
        <v>2401</v>
      </c>
    </row>
    <row r="17" spans="1:25" ht="25.5">
      <c r="A17" s="221" t="s">
        <v>6412</v>
      </c>
      <c r="B17" s="221" t="s">
        <v>782</v>
      </c>
      <c r="C17" s="221" t="s">
        <v>7656</v>
      </c>
      <c r="D17" s="198">
        <v>50</v>
      </c>
      <c r="E17" s="197">
        <v>50</v>
      </c>
      <c r="F17" s="221" t="s">
        <v>3737</v>
      </c>
    </row>
    <row r="18" spans="1:25" ht="38.25">
      <c r="A18" s="221" t="s">
        <v>6417</v>
      </c>
      <c r="B18" s="221" t="s">
        <v>3748</v>
      </c>
      <c r="C18" s="221" t="s">
        <v>7657</v>
      </c>
      <c r="D18" s="198">
        <v>50</v>
      </c>
      <c r="E18" s="197">
        <f t="shared" ref="E18:E20" si="0">D18</f>
        <v>50</v>
      </c>
      <c r="F18" s="221" t="s">
        <v>3755</v>
      </c>
    </row>
    <row r="19" spans="1:25" ht="38.25">
      <c r="A19" s="221" t="s">
        <v>6417</v>
      </c>
      <c r="B19" s="221" t="s">
        <v>3748</v>
      </c>
      <c r="C19" s="221" t="s">
        <v>7658</v>
      </c>
      <c r="D19" s="198">
        <v>50</v>
      </c>
      <c r="E19" s="197">
        <f t="shared" si="0"/>
        <v>50</v>
      </c>
      <c r="F19" s="221" t="s">
        <v>3755</v>
      </c>
    </row>
    <row r="20" spans="1:25" ht="25.5">
      <c r="A20" s="221" t="s">
        <v>6417</v>
      </c>
      <c r="B20" s="221" t="s">
        <v>3748</v>
      </c>
      <c r="C20" s="221" t="s">
        <v>7659</v>
      </c>
      <c r="D20" s="198">
        <v>50</v>
      </c>
      <c r="E20" s="197">
        <f t="shared" si="0"/>
        <v>50</v>
      </c>
      <c r="F20" s="221" t="s">
        <v>3755</v>
      </c>
    </row>
    <row r="21" spans="1:25" ht="25.5">
      <c r="A21" s="221" t="s">
        <v>3813</v>
      </c>
      <c r="B21" s="221" t="s">
        <v>782</v>
      </c>
      <c r="C21" s="221" t="s">
        <v>7660</v>
      </c>
      <c r="D21" s="198">
        <v>50</v>
      </c>
      <c r="E21" s="197">
        <v>50</v>
      </c>
      <c r="F21" s="221" t="s">
        <v>3813</v>
      </c>
    </row>
    <row r="22" spans="1:25" ht="25.5">
      <c r="A22" s="182" t="s">
        <v>3824</v>
      </c>
      <c r="B22" s="182" t="s">
        <v>782</v>
      </c>
      <c r="C22" s="182" t="s">
        <v>7661</v>
      </c>
      <c r="D22" s="433">
        <v>50</v>
      </c>
      <c r="E22" s="197">
        <v>50</v>
      </c>
      <c r="F22" s="221" t="s">
        <v>3824</v>
      </c>
    </row>
    <row r="23" spans="1:25" ht="25.5">
      <c r="A23" s="197" t="s">
        <v>4777</v>
      </c>
      <c r="B23" s="221" t="s">
        <v>782</v>
      </c>
      <c r="C23" s="221" t="s">
        <v>7662</v>
      </c>
      <c r="D23" s="198">
        <v>50</v>
      </c>
      <c r="E23" s="197">
        <v>50</v>
      </c>
      <c r="F23" s="190" t="s">
        <v>4782</v>
      </c>
      <c r="G23" s="3"/>
      <c r="H23" s="3"/>
    </row>
    <row r="24" spans="1:25" ht="15" customHeight="1">
      <c r="A24" s="221" t="s">
        <v>3987</v>
      </c>
      <c r="B24" s="221" t="s">
        <v>782</v>
      </c>
      <c r="C24" s="221" t="s">
        <v>7663</v>
      </c>
      <c r="D24" s="198">
        <v>50</v>
      </c>
      <c r="E24" s="197">
        <v>50</v>
      </c>
      <c r="F24" s="221" t="s">
        <v>3987</v>
      </c>
      <c r="G24" s="114"/>
      <c r="H24" s="114"/>
      <c r="I24" s="1"/>
      <c r="J24" s="1"/>
      <c r="K24" s="1"/>
      <c r="L24" s="1"/>
      <c r="M24" s="1"/>
      <c r="N24" s="1"/>
      <c r="O24" s="1"/>
      <c r="P24" s="1"/>
      <c r="Q24" s="1"/>
      <c r="R24" s="1"/>
      <c r="S24" s="1"/>
      <c r="T24" s="1"/>
      <c r="U24" s="1"/>
      <c r="V24" s="1"/>
      <c r="W24" s="1"/>
      <c r="X24" s="1"/>
      <c r="Y24" s="1"/>
    </row>
    <row r="25" spans="1:25" ht="25.5">
      <c r="A25" s="221" t="s">
        <v>6606</v>
      </c>
      <c r="B25" s="221" t="s">
        <v>782</v>
      </c>
      <c r="C25" s="221" t="s">
        <v>7664</v>
      </c>
      <c r="D25" s="198">
        <v>50</v>
      </c>
      <c r="E25" s="197">
        <v>50</v>
      </c>
      <c r="F25" s="221" t="s">
        <v>4004</v>
      </c>
      <c r="G25" s="3"/>
      <c r="H25" s="3"/>
    </row>
    <row r="26" spans="1:25" ht="38.25">
      <c r="A26" s="182" t="s">
        <v>6626</v>
      </c>
      <c r="B26" s="182" t="s">
        <v>782</v>
      </c>
      <c r="C26" s="182" t="s">
        <v>7665</v>
      </c>
      <c r="D26" s="433">
        <v>50</v>
      </c>
      <c r="E26" s="197">
        <v>50</v>
      </c>
      <c r="F26" s="221" t="s">
        <v>4014</v>
      </c>
      <c r="G26" s="3"/>
      <c r="H26" s="3"/>
    </row>
    <row r="27" spans="1:25" ht="15.75" customHeight="1">
      <c r="A27" s="182" t="s">
        <v>6626</v>
      </c>
      <c r="B27" s="182" t="s">
        <v>782</v>
      </c>
      <c r="C27" s="182" t="s">
        <v>7666</v>
      </c>
      <c r="D27" s="433">
        <v>50</v>
      </c>
      <c r="E27" s="197">
        <v>50</v>
      </c>
      <c r="F27" s="221" t="s">
        <v>4014</v>
      </c>
      <c r="G27" s="3"/>
      <c r="H27" s="3"/>
    </row>
    <row r="28" spans="1:25" ht="15.75" customHeight="1">
      <c r="A28" s="221"/>
      <c r="B28" s="221"/>
      <c r="C28" s="221"/>
      <c r="D28" s="198"/>
      <c r="E28" s="197"/>
      <c r="F28" s="221"/>
      <c r="G28" s="3"/>
      <c r="H28" s="3"/>
    </row>
    <row r="29" spans="1:25" ht="15.75" customHeight="1">
      <c r="A29" s="221"/>
      <c r="B29" s="221"/>
      <c r="C29" s="221"/>
      <c r="D29" s="198"/>
      <c r="E29" s="197"/>
      <c r="F29" s="221"/>
      <c r="G29" s="3"/>
      <c r="H29" s="3"/>
    </row>
    <row r="30" spans="1:25" ht="15.75" customHeight="1">
      <c r="A30" s="221"/>
      <c r="B30" s="221"/>
      <c r="C30" s="221"/>
      <c r="D30" s="198"/>
      <c r="E30" s="197"/>
      <c r="F30" s="221"/>
      <c r="G30" s="3"/>
      <c r="H30" s="3"/>
    </row>
    <row r="31" spans="1:25" ht="15.75" customHeight="1">
      <c r="A31" s="221"/>
      <c r="B31" s="221"/>
      <c r="C31" s="221"/>
      <c r="D31" s="198"/>
      <c r="E31" s="197"/>
      <c r="F31" s="592"/>
      <c r="G31" s="3"/>
      <c r="H31" s="3"/>
    </row>
    <row r="32" spans="1:25" ht="15.75" customHeight="1">
      <c r="A32" s="221"/>
      <c r="B32" s="221"/>
      <c r="C32" s="221"/>
      <c r="D32" s="198"/>
      <c r="E32" s="197"/>
      <c r="F32" s="592"/>
      <c r="G32" s="3"/>
      <c r="H32" s="3"/>
    </row>
    <row r="33" spans="1:25" ht="15.75" customHeight="1">
      <c r="A33" s="8"/>
      <c r="B33" s="17"/>
      <c r="C33" s="17"/>
      <c r="D33" s="18"/>
      <c r="E33" s="18">
        <f>SUM(E9:E32)</f>
        <v>950</v>
      </c>
      <c r="G33" s="3"/>
      <c r="H33" s="3"/>
    </row>
    <row r="34" spans="1:25" ht="15.75" customHeight="1">
      <c r="A34" s="1"/>
      <c r="B34" s="1"/>
      <c r="C34" s="2"/>
      <c r="D34" s="2"/>
      <c r="E34" s="2"/>
      <c r="F34" s="3"/>
      <c r="G34" s="3"/>
      <c r="H34" s="3"/>
    </row>
    <row r="35" spans="1:25" ht="14.25">
      <c r="A35" s="789" t="s">
        <v>59</v>
      </c>
      <c r="B35" s="790"/>
      <c r="C35" s="790"/>
      <c r="D35" s="790"/>
      <c r="E35" s="790"/>
      <c r="F35" s="790"/>
      <c r="G35" s="790"/>
      <c r="H35" s="790"/>
      <c r="I35" s="591"/>
      <c r="J35" s="591"/>
      <c r="K35" s="591"/>
      <c r="L35" s="591"/>
      <c r="M35" s="591"/>
      <c r="N35" s="591"/>
      <c r="O35" s="591"/>
      <c r="P35" s="591"/>
      <c r="Q35" s="591"/>
      <c r="R35" s="591"/>
      <c r="S35" s="591"/>
      <c r="T35" s="591"/>
      <c r="U35" s="591"/>
      <c r="V35" s="591"/>
      <c r="W35" s="591"/>
      <c r="X35" s="591"/>
      <c r="Y35" s="591"/>
    </row>
    <row r="36" spans="1:25" ht="15.75" customHeight="1">
      <c r="A36" s="1"/>
      <c r="B36" s="1"/>
      <c r="C36" s="2"/>
      <c r="D36" s="2"/>
      <c r="E36" s="3"/>
      <c r="F36" s="3"/>
      <c r="G36" s="3"/>
      <c r="H36" s="3"/>
    </row>
    <row r="37" spans="1:25" ht="15.75" customHeight="1">
      <c r="A37" s="1"/>
      <c r="B37" s="1"/>
      <c r="C37" s="2"/>
      <c r="D37" s="2"/>
      <c r="E37" s="2"/>
      <c r="F37" s="3"/>
      <c r="G37" s="3"/>
      <c r="H37" s="3"/>
    </row>
    <row r="38" spans="1:25" ht="15.75" customHeight="1">
      <c r="A38" s="1"/>
      <c r="B38" s="1"/>
      <c r="C38" s="2"/>
      <c r="D38" s="2"/>
      <c r="E38" s="3"/>
      <c r="F38" s="3"/>
      <c r="G38" s="3"/>
      <c r="H38" s="3"/>
    </row>
    <row r="39" spans="1:25" ht="15.75" customHeight="1">
      <c r="A39" s="1"/>
      <c r="B39" s="1"/>
      <c r="C39" s="2"/>
      <c r="D39" s="2"/>
      <c r="E39" s="2"/>
      <c r="F39" s="3"/>
      <c r="G39" s="3"/>
      <c r="H39" s="3"/>
    </row>
    <row r="40" spans="1:25" ht="15.75" customHeight="1">
      <c r="A40" s="1"/>
      <c r="B40" s="1"/>
      <c r="C40" s="2"/>
      <c r="D40" s="2"/>
      <c r="E40" s="2"/>
      <c r="F40" s="3"/>
      <c r="G40" s="3"/>
      <c r="H40" s="3"/>
    </row>
    <row r="41" spans="1:25" ht="15.75" customHeight="1">
      <c r="A41" s="1"/>
      <c r="B41" s="1"/>
      <c r="C41" s="2"/>
      <c r="D41" s="2"/>
      <c r="E41" s="2"/>
      <c r="F41" s="3"/>
      <c r="G41" s="3"/>
      <c r="H41" s="3"/>
    </row>
    <row r="42" spans="1:25" ht="15.75" customHeight="1">
      <c r="A42" s="1"/>
      <c r="B42" s="1"/>
      <c r="C42" s="2"/>
      <c r="D42" s="2"/>
      <c r="E42" s="2"/>
      <c r="F42" s="3"/>
      <c r="G42" s="3"/>
      <c r="H42" s="3"/>
    </row>
    <row r="43" spans="1:25" ht="15.75" customHeight="1">
      <c r="A43" s="1"/>
      <c r="B43" s="1"/>
      <c r="C43" s="2"/>
      <c r="D43" s="2"/>
      <c r="E43" s="2"/>
      <c r="F43" s="3"/>
      <c r="G43" s="3"/>
      <c r="H43" s="3"/>
    </row>
    <row r="44" spans="1:25" ht="15.75" customHeight="1">
      <c r="A44" s="1"/>
      <c r="B44" s="1"/>
      <c r="C44" s="2"/>
      <c r="D44" s="2"/>
      <c r="E44" s="2"/>
      <c r="F44" s="3"/>
      <c r="G44" s="3"/>
      <c r="H44" s="3"/>
    </row>
    <row r="45" spans="1:25" ht="15.75" customHeight="1">
      <c r="A45" s="1"/>
      <c r="B45" s="1"/>
      <c r="C45" s="2"/>
      <c r="D45" s="2"/>
      <c r="E45" s="2"/>
      <c r="F45" s="3"/>
      <c r="G45" s="3"/>
      <c r="H45" s="3"/>
    </row>
    <row r="46" spans="1:25" ht="15.75" customHeight="1">
      <c r="A46" s="1"/>
      <c r="B46" s="1"/>
      <c r="C46" s="2"/>
      <c r="D46" s="2"/>
      <c r="E46" s="2"/>
      <c r="F46" s="3"/>
      <c r="G46" s="3"/>
      <c r="H46" s="3"/>
    </row>
    <row r="47" spans="1:25" ht="15.75" customHeight="1">
      <c r="A47" s="1"/>
      <c r="B47" s="1"/>
      <c r="C47" s="2"/>
      <c r="D47" s="2"/>
      <c r="E47" s="2"/>
      <c r="F47" s="3"/>
      <c r="G47" s="3"/>
      <c r="H47" s="3"/>
    </row>
    <row r="48" spans="1:25"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row>
    <row r="229" spans="1:8" ht="15.75" customHeight="1">
      <c r="A229" s="1"/>
      <c r="B229" s="1"/>
      <c r="C229" s="2"/>
      <c r="D229" s="2"/>
      <c r="E229" s="2"/>
      <c r="F229" s="3"/>
    </row>
    <row r="230" spans="1:8" ht="15.75" customHeight="1">
      <c r="A230" s="1"/>
      <c r="B230" s="1"/>
      <c r="C230" s="2"/>
      <c r="D230" s="2"/>
      <c r="E230" s="2"/>
      <c r="F230" s="3"/>
    </row>
    <row r="231" spans="1:8" ht="15.75" customHeight="1">
      <c r="A231" s="1"/>
      <c r="B231" s="1"/>
      <c r="C231" s="2"/>
      <c r="D231" s="2"/>
      <c r="E231" s="2"/>
      <c r="F231" s="3"/>
    </row>
    <row r="232" spans="1:8" ht="15.75" customHeight="1">
      <c r="A232" s="1"/>
      <c r="B232" s="1"/>
      <c r="C232" s="2"/>
      <c r="D232" s="2"/>
      <c r="E232" s="2"/>
      <c r="F232" s="3"/>
    </row>
    <row r="233" spans="1:8" ht="15.75" customHeight="1">
      <c r="A233" s="1"/>
      <c r="B233" s="1"/>
      <c r="C233" s="2"/>
      <c r="D233" s="2"/>
      <c r="E233" s="2"/>
      <c r="F233" s="3"/>
    </row>
    <row r="234" spans="1:8" ht="15.75" customHeight="1">
      <c r="A234" s="1"/>
      <c r="B234" s="1"/>
      <c r="C234" s="2"/>
      <c r="D234" s="2"/>
      <c r="E234" s="2"/>
      <c r="F234" s="3"/>
    </row>
    <row r="235" spans="1:8" ht="15.75" customHeight="1">
      <c r="A235" s="1"/>
      <c r="B235" s="1"/>
      <c r="C235" s="2"/>
      <c r="D235" s="2"/>
      <c r="E235" s="2"/>
      <c r="F235" s="3"/>
    </row>
    <row r="236" spans="1:8" ht="15.75" customHeight="1">
      <c r="A236" s="1"/>
      <c r="B236" s="1"/>
      <c r="C236" s="2"/>
      <c r="D236" s="2"/>
      <c r="E236" s="2"/>
      <c r="F236" s="3"/>
    </row>
    <row r="237" spans="1:8" ht="15.75" customHeight="1">
      <c r="A237" s="1"/>
      <c r="B237" s="1"/>
      <c r="C237" s="2"/>
      <c r="D237" s="2"/>
      <c r="E237" s="2"/>
      <c r="F237" s="3"/>
    </row>
    <row r="238" spans="1:8" ht="15.75" customHeight="1">
      <c r="A238" s="1"/>
      <c r="B238" s="1"/>
      <c r="C238" s="2"/>
      <c r="D238" s="2"/>
      <c r="E238" s="2"/>
      <c r="F238" s="3"/>
    </row>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5">
    <mergeCell ref="A35:H35"/>
    <mergeCell ref="A2:E2"/>
    <mergeCell ref="A4:E4"/>
    <mergeCell ref="A5:E5"/>
    <mergeCell ref="A6:E6"/>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5"/>
  <sheetViews>
    <sheetView topLeftCell="A8" workbookViewId="0">
      <selection activeCell="D16" sqref="D16"/>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13" width="8" customWidth="1"/>
    <col min="14" max="14" width="11.265625" customWidth="1"/>
    <col min="15" max="25" width="8" customWidth="1"/>
  </cols>
  <sheetData>
    <row r="1" spans="1:25" ht="14.25">
      <c r="A1" s="1"/>
      <c r="B1" s="1"/>
      <c r="C1" s="2"/>
      <c r="D1" s="2"/>
      <c r="E1" s="2"/>
      <c r="F1" s="3"/>
      <c r="G1" s="3"/>
      <c r="H1" s="3"/>
    </row>
    <row r="2" spans="1:25" ht="15.75" customHeight="1">
      <c r="A2" s="795" t="s">
        <v>325</v>
      </c>
      <c r="B2" s="796"/>
      <c r="C2" s="796"/>
      <c r="D2" s="796"/>
      <c r="E2" s="796"/>
      <c r="F2" s="796"/>
      <c r="G2" s="796"/>
      <c r="H2" s="796"/>
      <c r="I2" s="796"/>
      <c r="J2" s="796"/>
      <c r="K2" s="796"/>
      <c r="L2" s="796"/>
      <c r="M2" s="796"/>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 customHeight="1">
      <c r="A4" s="779" t="s">
        <v>326</v>
      </c>
      <c r="B4" s="779"/>
      <c r="C4" s="779"/>
      <c r="D4" s="779"/>
      <c r="E4" s="779"/>
      <c r="F4" s="779"/>
      <c r="G4" s="779"/>
      <c r="H4" s="779"/>
      <c r="I4" s="779"/>
      <c r="J4" s="779"/>
      <c r="K4" s="779"/>
      <c r="L4" s="779"/>
      <c r="M4" s="779"/>
      <c r="N4" s="19"/>
      <c r="O4" s="19"/>
      <c r="P4" s="19"/>
      <c r="Q4" s="19"/>
      <c r="R4" s="19"/>
      <c r="S4" s="19"/>
      <c r="T4" s="19"/>
      <c r="U4" s="19"/>
      <c r="V4" s="19"/>
      <c r="W4" s="19"/>
      <c r="X4" s="19"/>
      <c r="Y4" s="19"/>
    </row>
    <row r="5" spans="1:25" ht="27.6" customHeight="1">
      <c r="A5" s="781" t="s">
        <v>158</v>
      </c>
      <c r="B5" s="781"/>
      <c r="C5" s="781"/>
      <c r="D5" s="781"/>
      <c r="E5" s="781"/>
      <c r="F5" s="781"/>
      <c r="G5" s="781"/>
      <c r="H5" s="781"/>
      <c r="I5" s="781"/>
      <c r="J5" s="781"/>
      <c r="K5" s="781"/>
      <c r="L5" s="781"/>
      <c r="M5" s="781"/>
      <c r="N5" s="19"/>
      <c r="O5" s="19"/>
      <c r="P5" s="19"/>
      <c r="Q5" s="19"/>
      <c r="R5" s="19"/>
      <c r="S5" s="19"/>
      <c r="T5" s="19"/>
      <c r="U5" s="19"/>
      <c r="V5" s="19"/>
      <c r="W5" s="19"/>
      <c r="X5" s="19"/>
      <c r="Y5" s="19"/>
    </row>
    <row r="6" spans="1:25" ht="30" customHeight="1">
      <c r="A6" s="781" t="s">
        <v>327</v>
      </c>
      <c r="B6" s="781"/>
      <c r="C6" s="781"/>
      <c r="D6" s="781"/>
      <c r="E6" s="781"/>
      <c r="F6" s="781"/>
      <c r="G6" s="781"/>
      <c r="H6" s="781"/>
      <c r="I6" s="781"/>
      <c r="J6" s="781"/>
      <c r="K6" s="781"/>
      <c r="L6" s="781"/>
      <c r="M6" s="781"/>
      <c r="N6" s="19"/>
      <c r="O6" s="19"/>
      <c r="P6" s="19"/>
      <c r="Q6" s="19"/>
      <c r="R6" s="19"/>
      <c r="S6" s="19"/>
      <c r="T6" s="19"/>
      <c r="U6" s="19"/>
      <c r="V6" s="19"/>
      <c r="W6" s="19"/>
      <c r="X6" s="19"/>
      <c r="Y6" s="19"/>
    </row>
    <row r="7" spans="1:25" ht="29.25" customHeight="1">
      <c r="A7" s="781" t="s">
        <v>328</v>
      </c>
      <c r="B7" s="781"/>
      <c r="C7" s="781"/>
      <c r="D7" s="781"/>
      <c r="E7" s="781"/>
      <c r="F7" s="781"/>
      <c r="G7" s="781"/>
      <c r="H7" s="781"/>
      <c r="I7" s="781"/>
      <c r="J7" s="781"/>
      <c r="K7" s="781"/>
      <c r="L7" s="781"/>
      <c r="M7" s="781"/>
      <c r="N7" s="19"/>
      <c r="O7" s="19"/>
      <c r="P7" s="19"/>
      <c r="Q7" s="19"/>
      <c r="R7" s="19"/>
      <c r="S7" s="19"/>
      <c r="T7" s="19"/>
      <c r="U7" s="19"/>
      <c r="V7" s="19"/>
      <c r="W7" s="19"/>
      <c r="X7" s="19"/>
      <c r="Y7" s="19"/>
    </row>
    <row r="8" spans="1:25" ht="19.350000000000001" customHeight="1">
      <c r="A8" s="781" t="s">
        <v>161</v>
      </c>
      <c r="B8" s="781"/>
      <c r="C8" s="781"/>
      <c r="D8" s="781"/>
      <c r="E8" s="781"/>
      <c r="F8" s="781"/>
      <c r="G8" s="781"/>
      <c r="H8" s="781"/>
      <c r="I8" s="781"/>
      <c r="J8" s="781"/>
      <c r="K8" s="781"/>
      <c r="L8" s="781"/>
      <c r="M8" s="781"/>
      <c r="N8" s="19"/>
      <c r="O8" s="19"/>
      <c r="P8" s="19"/>
      <c r="Q8" s="19"/>
      <c r="R8" s="19"/>
      <c r="S8" s="19"/>
      <c r="T8" s="19"/>
      <c r="U8" s="19"/>
      <c r="V8" s="19"/>
      <c r="W8" s="19"/>
      <c r="X8" s="19"/>
      <c r="Y8" s="19"/>
    </row>
    <row r="9" spans="1:25" ht="44.85" customHeight="1">
      <c r="A9" s="781" t="s">
        <v>329</v>
      </c>
      <c r="B9" s="781"/>
      <c r="C9" s="781"/>
      <c r="D9" s="781"/>
      <c r="E9" s="781"/>
      <c r="F9" s="781"/>
      <c r="G9" s="781"/>
      <c r="H9" s="781"/>
      <c r="I9" s="781"/>
      <c r="J9" s="781"/>
      <c r="K9" s="781"/>
      <c r="L9" s="781"/>
      <c r="M9" s="781"/>
      <c r="N9" s="19"/>
      <c r="O9" s="19"/>
      <c r="P9" s="19"/>
      <c r="Q9" s="19"/>
      <c r="R9" s="19"/>
      <c r="S9" s="19"/>
      <c r="T9" s="19"/>
      <c r="U9" s="19"/>
      <c r="V9" s="19"/>
      <c r="W9" s="19"/>
      <c r="X9" s="19"/>
      <c r="Y9" s="19"/>
    </row>
    <row r="10" spans="1:25" ht="26.85" customHeight="1">
      <c r="A10" s="793" t="s">
        <v>350</v>
      </c>
      <c r="B10" s="781"/>
      <c r="C10" s="781"/>
      <c r="D10" s="781"/>
      <c r="E10" s="781"/>
      <c r="F10" s="781"/>
      <c r="G10" s="781"/>
      <c r="H10" s="781"/>
      <c r="I10" s="781"/>
      <c r="J10" s="781"/>
      <c r="K10" s="781"/>
      <c r="L10" s="781"/>
      <c r="M10" s="781"/>
      <c r="N10" s="19"/>
      <c r="O10" s="19"/>
      <c r="P10" s="19"/>
      <c r="Q10" s="19"/>
      <c r="R10" s="19"/>
      <c r="S10" s="19"/>
      <c r="T10" s="19"/>
      <c r="U10" s="19"/>
      <c r="V10" s="19"/>
      <c r="W10" s="19"/>
      <c r="X10" s="19"/>
      <c r="Y10" s="19"/>
    </row>
    <row r="11" spans="1:25" ht="72" customHeight="1">
      <c r="A11" s="794" t="s">
        <v>330</v>
      </c>
      <c r="B11" s="794"/>
      <c r="C11" s="794"/>
      <c r="D11" s="794"/>
      <c r="E11" s="794"/>
      <c r="F11" s="794"/>
      <c r="G11" s="794"/>
      <c r="H11" s="794"/>
      <c r="I11" s="794"/>
      <c r="J11" s="794"/>
      <c r="K11" s="794"/>
      <c r="L11" s="794"/>
      <c r="M11" s="794"/>
      <c r="N11" s="19"/>
      <c r="O11" s="19"/>
      <c r="P11" s="19"/>
      <c r="Q11" s="19"/>
      <c r="R11" s="19"/>
      <c r="S11" s="19"/>
      <c r="T11" s="19"/>
      <c r="U11" s="19"/>
      <c r="V11" s="19"/>
      <c r="W11" s="19"/>
      <c r="X11" s="19"/>
      <c r="Y11" s="19"/>
    </row>
    <row r="12" spans="1:25" ht="14.25">
      <c r="A12" s="7"/>
      <c r="B12" s="7"/>
      <c r="C12" s="8"/>
      <c r="D12" s="8"/>
      <c r="E12" s="8"/>
      <c r="F12" s="7"/>
      <c r="G12" s="7"/>
      <c r="H12" s="7"/>
      <c r="I12" s="19"/>
      <c r="J12" s="19"/>
      <c r="K12" s="19"/>
      <c r="L12" s="19"/>
      <c r="M12" s="19"/>
      <c r="N12" s="19"/>
      <c r="O12" s="19"/>
      <c r="P12" s="19"/>
      <c r="Q12" s="19"/>
      <c r="R12" s="19"/>
      <c r="S12" s="19"/>
      <c r="T12" s="19"/>
      <c r="U12" s="19"/>
      <c r="V12" s="19"/>
      <c r="W12" s="19"/>
      <c r="X12" s="19"/>
      <c r="Y12" s="19"/>
    </row>
    <row r="13" spans="1:25" ht="61.5" customHeight="1">
      <c r="A13" s="11" t="s">
        <v>239</v>
      </c>
      <c r="B13" s="11" t="s">
        <v>166</v>
      </c>
      <c r="C13" s="10" t="s">
        <v>85</v>
      </c>
      <c r="D13" s="10" t="s">
        <v>167</v>
      </c>
      <c r="E13" s="11" t="s">
        <v>168</v>
      </c>
      <c r="F13" s="11" t="s">
        <v>53</v>
      </c>
      <c r="G13" s="11" t="s">
        <v>169</v>
      </c>
      <c r="H13" s="11" t="s">
        <v>170</v>
      </c>
      <c r="I13" s="20" t="s">
        <v>54</v>
      </c>
      <c r="J13" s="20" t="s">
        <v>55</v>
      </c>
      <c r="K13" s="20" t="s">
        <v>56</v>
      </c>
      <c r="L13" s="11" t="s">
        <v>71</v>
      </c>
      <c r="M13" s="11" t="s">
        <v>57</v>
      </c>
      <c r="N13" s="129" t="s">
        <v>393</v>
      </c>
      <c r="O13" s="19"/>
      <c r="P13" s="19"/>
      <c r="Q13" s="19"/>
      <c r="R13" s="19"/>
      <c r="S13" s="19"/>
      <c r="T13" s="19"/>
      <c r="U13" s="19"/>
      <c r="V13" s="19"/>
      <c r="W13" s="19"/>
      <c r="X13" s="19"/>
      <c r="Y13" s="19"/>
    </row>
    <row r="14" spans="1:25" ht="114.75">
      <c r="A14" s="221" t="s">
        <v>7667</v>
      </c>
      <c r="B14" s="221" t="s">
        <v>7668</v>
      </c>
      <c r="C14" s="221" t="s">
        <v>782</v>
      </c>
      <c r="D14" s="234" t="s">
        <v>7669</v>
      </c>
      <c r="E14" s="222" t="s">
        <v>7670</v>
      </c>
      <c r="F14" s="198">
        <v>2022</v>
      </c>
      <c r="G14" s="198" t="s">
        <v>1596</v>
      </c>
      <c r="H14" s="197">
        <v>9</v>
      </c>
      <c r="I14" s="197">
        <v>7</v>
      </c>
      <c r="J14" s="197">
        <v>7</v>
      </c>
      <c r="K14" s="197">
        <v>7</v>
      </c>
      <c r="L14" s="221">
        <f>K14*2</f>
        <v>14</v>
      </c>
      <c r="M14" s="221">
        <f>L14/K14</f>
        <v>2</v>
      </c>
      <c r="N14" s="221" t="s">
        <v>4007</v>
      </c>
      <c r="O14" s="589"/>
    </row>
    <row r="15" spans="1:25" ht="14.25">
      <c r="A15" s="212"/>
      <c r="B15" s="212"/>
      <c r="C15" s="262"/>
      <c r="D15" s="279"/>
      <c r="E15" s="441"/>
      <c r="F15" s="177"/>
      <c r="G15" s="177"/>
      <c r="H15" s="440"/>
      <c r="I15" s="440"/>
      <c r="J15" s="440"/>
      <c r="K15" s="440"/>
      <c r="L15" s="193"/>
      <c r="M15" s="193"/>
      <c r="N15" s="131"/>
    </row>
    <row r="16" spans="1:25" ht="14.25">
      <c r="A16" s="212"/>
      <c r="B16" s="212"/>
      <c r="C16" s="262"/>
      <c r="D16" s="279"/>
      <c r="E16" s="441"/>
      <c r="F16" s="178"/>
      <c r="G16" s="178"/>
      <c r="H16" s="440"/>
      <c r="I16" s="440"/>
      <c r="J16" s="440"/>
      <c r="K16" s="440"/>
      <c r="L16" s="193"/>
      <c r="M16" s="193"/>
      <c r="N16" s="131"/>
    </row>
    <row r="17" spans="1:25" ht="14.25">
      <c r="A17" s="212"/>
      <c r="B17" s="212"/>
      <c r="C17" s="262"/>
      <c r="D17" s="279"/>
      <c r="E17" s="441"/>
      <c r="F17" s="177"/>
      <c r="G17" s="177"/>
      <c r="H17" s="440"/>
      <c r="I17" s="440"/>
      <c r="J17" s="440"/>
      <c r="K17" s="440"/>
      <c r="L17" s="193"/>
      <c r="M17" s="193"/>
      <c r="N17" s="131"/>
    </row>
    <row r="18" spans="1:25" ht="14.25">
      <c r="A18" s="212"/>
      <c r="B18" s="212"/>
      <c r="C18" s="262"/>
      <c r="D18" s="279"/>
      <c r="E18" s="441"/>
      <c r="F18" s="177"/>
      <c r="G18" s="177"/>
      <c r="H18" s="440"/>
      <c r="I18" s="440"/>
      <c r="J18" s="440"/>
      <c r="K18" s="440"/>
      <c r="L18" s="193"/>
      <c r="M18" s="193"/>
      <c r="N18" s="131"/>
    </row>
    <row r="19" spans="1:25" ht="14.25">
      <c r="A19" s="212"/>
      <c r="B19" s="212"/>
      <c r="C19" s="262"/>
      <c r="D19" s="279"/>
      <c r="E19" s="441"/>
      <c r="F19" s="177"/>
      <c r="G19" s="177"/>
      <c r="H19" s="440"/>
      <c r="I19" s="440"/>
      <c r="J19" s="440"/>
      <c r="K19" s="440"/>
      <c r="L19" s="193"/>
      <c r="M19" s="193"/>
      <c r="N19" s="131"/>
    </row>
    <row r="20" spans="1:25" ht="14.25">
      <c r="A20" s="30" t="s">
        <v>58</v>
      </c>
      <c r="B20" s="2"/>
      <c r="C20" s="2"/>
      <c r="D20" s="2"/>
      <c r="E20" s="32"/>
      <c r="F20" s="31"/>
      <c r="G20" s="31"/>
      <c r="M20" s="31">
        <f>SUM(M14:M19)</f>
        <v>2</v>
      </c>
    </row>
    <row r="21" spans="1:25" ht="14.25">
      <c r="A21" s="1"/>
      <c r="B21" s="1"/>
      <c r="C21" s="2"/>
      <c r="D21" s="2"/>
      <c r="E21" s="2"/>
      <c r="F21" s="3"/>
      <c r="G21" s="3"/>
      <c r="H21" s="3"/>
    </row>
    <row r="22" spans="1:25" ht="14.25">
      <c r="A22" s="714" t="s">
        <v>59</v>
      </c>
      <c r="B22" s="721"/>
      <c r="C22" s="721"/>
      <c r="D22" s="721"/>
      <c r="E22" s="721"/>
      <c r="F22" s="721"/>
      <c r="G22" s="721"/>
      <c r="H22" s="721"/>
      <c r="I22" s="1"/>
      <c r="J22" s="1"/>
      <c r="K22" s="1"/>
      <c r="L22" s="1"/>
      <c r="M22" s="1"/>
      <c r="N22" s="1"/>
      <c r="O22" s="1"/>
      <c r="P22" s="1"/>
      <c r="Q22" s="1"/>
      <c r="R22" s="1"/>
      <c r="S22" s="1"/>
      <c r="T22" s="1"/>
      <c r="U22" s="1"/>
      <c r="V22" s="1"/>
      <c r="W22" s="1"/>
      <c r="X22" s="1"/>
      <c r="Y22" s="1"/>
    </row>
    <row r="23" spans="1:25" ht="14.25">
      <c r="A23" s="1"/>
      <c r="B23" s="1"/>
      <c r="C23" s="2"/>
      <c r="D23" s="2"/>
      <c r="E23" s="3"/>
      <c r="F23" s="3"/>
      <c r="G23" s="3"/>
      <c r="H23" s="3"/>
    </row>
    <row r="24" spans="1:25" ht="14.25">
      <c r="A24" s="1"/>
      <c r="B24" s="1"/>
      <c r="C24" s="2"/>
      <c r="D24" s="2"/>
      <c r="E24" s="2"/>
      <c r="F24" s="3"/>
      <c r="G24" s="3"/>
      <c r="H24" s="3"/>
    </row>
    <row r="25" spans="1:25" ht="15.75" customHeight="1">
      <c r="A25" s="1"/>
      <c r="B25" s="1"/>
      <c r="C25" s="2"/>
      <c r="D25" s="2"/>
      <c r="E25" s="3"/>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row r="227" spans="1:8" ht="15.75" customHeight="1"/>
    <row r="228" spans="1:8" ht="15.75" customHeight="1"/>
    <row r="229" spans="1:8" ht="15.75" customHeight="1"/>
    <row r="230" spans="1:8" ht="15.75" customHeight="1"/>
    <row r="231" spans="1:8" ht="15.75" customHeight="1"/>
    <row r="232" spans="1:8" ht="15.75" customHeight="1"/>
    <row r="233" spans="1:8" ht="15.75" customHeight="1"/>
    <row r="234" spans="1:8" ht="15.75" customHeight="1"/>
    <row r="235" spans="1:8" ht="15.75" customHeight="1"/>
    <row r="236" spans="1:8" ht="15.75" customHeight="1"/>
    <row r="237" spans="1:8" ht="15.75" customHeight="1"/>
    <row r="238" spans="1:8" ht="15.75" customHeight="1"/>
    <row r="239" spans="1:8" ht="15.75" customHeight="1"/>
    <row r="240" spans="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0">
    <mergeCell ref="A2:M2"/>
    <mergeCell ref="A4:M4"/>
    <mergeCell ref="A5:M5"/>
    <mergeCell ref="A6:M6"/>
    <mergeCell ref="A7:M7"/>
    <mergeCell ref="A22:H22"/>
    <mergeCell ref="A8:M8"/>
    <mergeCell ref="A9:M9"/>
    <mergeCell ref="A10:M10"/>
    <mergeCell ref="A11:M11"/>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42"/>
  <sheetViews>
    <sheetView topLeftCell="A24" workbookViewId="0">
      <selection activeCell="H9" sqref="H9"/>
    </sheetView>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6" width="22.265625" customWidth="1"/>
    <col min="7" max="8" width="13.73046875" customWidth="1"/>
    <col min="9" max="25" width="8" customWidth="1"/>
  </cols>
  <sheetData>
    <row r="1" spans="1:25" ht="14.25">
      <c r="A1" s="1"/>
      <c r="B1" s="1"/>
      <c r="C1" s="2"/>
      <c r="D1" s="2"/>
      <c r="E1" s="2"/>
      <c r="F1" s="3"/>
      <c r="G1" s="3"/>
      <c r="H1" s="3"/>
    </row>
    <row r="2" spans="1:25" ht="15.75" customHeight="1">
      <c r="A2" s="798" t="s">
        <v>331</v>
      </c>
      <c r="B2" s="718"/>
      <c r="C2" s="718"/>
      <c r="D2" s="718"/>
      <c r="E2" s="719"/>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8" customHeight="1">
      <c r="A4" s="729" t="s">
        <v>332</v>
      </c>
      <c r="B4" s="769"/>
      <c r="C4" s="769"/>
      <c r="D4" s="769"/>
      <c r="E4" s="770"/>
      <c r="F4" s="4"/>
      <c r="G4" s="4"/>
      <c r="H4" s="4"/>
      <c r="I4" s="19"/>
      <c r="J4" s="19"/>
      <c r="K4" s="19"/>
      <c r="L4" s="19"/>
      <c r="M4" s="19"/>
      <c r="N4" s="19"/>
      <c r="O4" s="19"/>
      <c r="P4" s="19"/>
      <c r="Q4" s="19"/>
      <c r="R4" s="19"/>
      <c r="S4" s="19"/>
      <c r="T4" s="19"/>
      <c r="U4" s="19"/>
      <c r="V4" s="19"/>
      <c r="W4" s="19"/>
      <c r="X4" s="19"/>
      <c r="Y4" s="19"/>
    </row>
    <row r="5" spans="1:25" ht="15" customHeight="1">
      <c r="A5" s="772" t="s">
        <v>355</v>
      </c>
      <c r="B5" s="769"/>
      <c r="C5" s="769"/>
      <c r="D5" s="769"/>
      <c r="E5" s="770"/>
      <c r="F5" s="4"/>
      <c r="G5" s="4"/>
      <c r="H5" s="4"/>
      <c r="I5" s="19"/>
      <c r="J5" s="19"/>
      <c r="K5" s="19"/>
      <c r="L5" s="19"/>
      <c r="M5" s="19"/>
      <c r="N5" s="19"/>
      <c r="O5" s="19"/>
      <c r="P5" s="19"/>
      <c r="Q5" s="19"/>
      <c r="R5" s="19"/>
      <c r="S5" s="19"/>
      <c r="T5" s="19"/>
      <c r="U5" s="19"/>
      <c r="V5" s="19"/>
      <c r="W5" s="19"/>
      <c r="X5" s="19"/>
      <c r="Y5" s="19"/>
    </row>
    <row r="6" spans="1:25" ht="104.25" customHeight="1">
      <c r="A6" s="772" t="s">
        <v>356</v>
      </c>
      <c r="B6" s="799"/>
      <c r="C6" s="799"/>
      <c r="D6" s="799"/>
      <c r="E6" s="800"/>
      <c r="F6" s="4"/>
      <c r="G6" s="4"/>
      <c r="H6" s="4"/>
      <c r="I6" s="19"/>
      <c r="J6" s="19"/>
      <c r="K6" s="19"/>
      <c r="L6" s="19"/>
      <c r="M6" s="19"/>
      <c r="N6" s="19"/>
      <c r="O6" s="19"/>
      <c r="P6" s="19"/>
      <c r="Q6" s="19"/>
      <c r="R6" s="19"/>
      <c r="S6" s="19"/>
      <c r="T6" s="19"/>
      <c r="U6" s="19"/>
      <c r="V6" s="19"/>
      <c r="W6" s="19"/>
      <c r="X6" s="19"/>
      <c r="Y6" s="19"/>
    </row>
    <row r="7" spans="1:25" ht="56.25" customHeight="1">
      <c r="A7" s="772" t="s">
        <v>357</v>
      </c>
      <c r="B7" s="769"/>
      <c r="C7" s="769"/>
      <c r="D7" s="769"/>
      <c r="E7" s="770"/>
      <c r="F7" s="4"/>
      <c r="G7" s="4"/>
      <c r="H7" s="4"/>
      <c r="I7" s="19"/>
      <c r="J7" s="19"/>
      <c r="K7" s="19"/>
      <c r="L7" s="19"/>
      <c r="M7" s="19"/>
      <c r="N7" s="19"/>
      <c r="O7" s="19"/>
      <c r="P7" s="19"/>
      <c r="Q7" s="19"/>
      <c r="R7" s="19"/>
      <c r="S7" s="19"/>
      <c r="T7" s="19"/>
      <c r="U7" s="19"/>
      <c r="V7" s="19"/>
      <c r="W7" s="19"/>
      <c r="X7" s="19"/>
      <c r="Y7" s="19"/>
    </row>
    <row r="8" spans="1:25" ht="17.850000000000001" customHeight="1">
      <c r="A8" s="772" t="s">
        <v>358</v>
      </c>
      <c r="B8" s="769"/>
      <c r="C8" s="769"/>
      <c r="D8" s="769"/>
      <c r="E8" s="770"/>
      <c r="F8" s="4"/>
      <c r="G8" s="4"/>
      <c r="H8" s="4"/>
      <c r="I8" s="19"/>
      <c r="J8" s="19"/>
      <c r="K8" s="19"/>
      <c r="L8" s="19"/>
      <c r="M8" s="19"/>
      <c r="N8" s="19"/>
      <c r="O8" s="19"/>
      <c r="P8" s="19"/>
      <c r="Q8" s="19"/>
      <c r="R8" s="19"/>
      <c r="S8" s="19"/>
      <c r="T8" s="19"/>
      <c r="U8" s="19"/>
      <c r="V8" s="19"/>
      <c r="W8" s="19"/>
      <c r="X8" s="19"/>
      <c r="Y8" s="19"/>
    </row>
    <row r="9" spans="1:25" ht="210.6" customHeight="1">
      <c r="A9" s="797" t="s">
        <v>359</v>
      </c>
      <c r="B9" s="718"/>
      <c r="C9" s="718"/>
      <c r="D9" s="718"/>
      <c r="E9" s="719"/>
      <c r="F9" s="4"/>
      <c r="G9" s="4"/>
      <c r="H9" s="4"/>
      <c r="I9" s="19"/>
      <c r="J9" s="19"/>
      <c r="K9" s="19"/>
      <c r="L9" s="19"/>
      <c r="M9" s="19"/>
      <c r="N9" s="19"/>
      <c r="O9" s="19"/>
      <c r="P9" s="19"/>
      <c r="Q9" s="19"/>
      <c r="R9" s="19"/>
      <c r="S9" s="19"/>
      <c r="T9" s="19"/>
      <c r="U9" s="19"/>
      <c r="V9" s="19"/>
      <c r="W9" s="19"/>
      <c r="X9" s="19"/>
      <c r="Y9" s="19"/>
    </row>
    <row r="10" spans="1:25" ht="14.25">
      <c r="A10" s="7"/>
      <c r="B10" s="7"/>
      <c r="C10" s="8"/>
      <c r="D10" s="8"/>
      <c r="E10" s="8"/>
      <c r="F10" s="7"/>
      <c r="G10" s="7"/>
      <c r="H10" s="7"/>
      <c r="I10" s="19"/>
      <c r="J10" s="19"/>
      <c r="K10" s="19"/>
      <c r="L10" s="19"/>
      <c r="M10" s="19"/>
      <c r="N10" s="19"/>
      <c r="O10" s="19"/>
      <c r="P10" s="19"/>
      <c r="Q10" s="19"/>
      <c r="R10" s="19"/>
      <c r="S10" s="19"/>
      <c r="T10" s="19"/>
      <c r="U10" s="19"/>
      <c r="V10" s="19"/>
      <c r="W10" s="19"/>
      <c r="X10" s="19"/>
      <c r="Y10" s="19"/>
    </row>
    <row r="11" spans="1:25" ht="61.5" customHeight="1">
      <c r="A11" s="11" t="s">
        <v>135</v>
      </c>
      <c r="B11" s="10" t="s">
        <v>85</v>
      </c>
      <c r="C11" s="120" t="s">
        <v>354</v>
      </c>
      <c r="D11" s="11" t="s">
        <v>71</v>
      </c>
      <c r="E11" s="11" t="s">
        <v>57</v>
      </c>
      <c r="F11" s="220" t="s">
        <v>393</v>
      </c>
      <c r="I11" s="19"/>
      <c r="J11" s="19"/>
      <c r="K11" s="19"/>
      <c r="L11" s="19"/>
      <c r="M11" s="19"/>
      <c r="N11" s="19"/>
      <c r="O11" s="19"/>
      <c r="P11" s="19"/>
      <c r="Q11" s="19"/>
      <c r="R11" s="19"/>
      <c r="S11" s="19"/>
      <c r="T11" s="19"/>
      <c r="U11" s="19"/>
      <c r="V11" s="19"/>
      <c r="W11" s="19"/>
      <c r="X11" s="19"/>
      <c r="Y11" s="19"/>
    </row>
    <row r="12" spans="1:25" ht="127.5">
      <c r="A12" s="221" t="s">
        <v>431</v>
      </c>
      <c r="B12" s="221" t="s">
        <v>422</v>
      </c>
      <c r="C12" s="221" t="s">
        <v>564</v>
      </c>
      <c r="D12" s="198">
        <v>8</v>
      </c>
      <c r="E12" s="197">
        <f>6*8</f>
        <v>48</v>
      </c>
      <c r="F12" s="221" t="s">
        <v>431</v>
      </c>
    </row>
    <row r="13" spans="1:25" ht="51">
      <c r="A13" s="221" t="s">
        <v>431</v>
      </c>
      <c r="B13" s="221" t="s">
        <v>422</v>
      </c>
      <c r="C13" s="221" t="s">
        <v>565</v>
      </c>
      <c r="D13" s="198">
        <v>8</v>
      </c>
      <c r="E13" s="197">
        <v>8</v>
      </c>
      <c r="F13" s="221" t="s">
        <v>431</v>
      </c>
    </row>
    <row r="14" spans="1:25" ht="38.25">
      <c r="A14" s="221" t="s">
        <v>431</v>
      </c>
      <c r="B14" s="221" t="s">
        <v>422</v>
      </c>
      <c r="C14" s="221" t="s">
        <v>566</v>
      </c>
      <c r="D14" s="198">
        <v>8</v>
      </c>
      <c r="E14" s="197">
        <v>24</v>
      </c>
      <c r="F14" s="221" t="s">
        <v>431</v>
      </c>
    </row>
    <row r="15" spans="1:25" ht="38.25">
      <c r="A15" s="221" t="s">
        <v>431</v>
      </c>
      <c r="B15" s="221" t="s">
        <v>422</v>
      </c>
      <c r="C15" s="221" t="s">
        <v>567</v>
      </c>
      <c r="D15" s="198">
        <v>8</v>
      </c>
      <c r="E15" s="197">
        <f>7*8</f>
        <v>56</v>
      </c>
      <c r="F15" s="221" t="s">
        <v>431</v>
      </c>
    </row>
    <row r="16" spans="1:25" ht="76.5">
      <c r="A16" s="221" t="s">
        <v>431</v>
      </c>
      <c r="B16" s="221" t="s">
        <v>422</v>
      </c>
      <c r="C16" s="221" t="s">
        <v>568</v>
      </c>
      <c r="D16" s="198">
        <v>8</v>
      </c>
      <c r="E16" s="197">
        <v>0</v>
      </c>
      <c r="F16" s="221" t="s">
        <v>431</v>
      </c>
    </row>
    <row r="17" spans="1:6" ht="51">
      <c r="A17" s="221" t="s">
        <v>431</v>
      </c>
      <c r="B17" s="221" t="s">
        <v>422</v>
      </c>
      <c r="C17" s="221" t="s">
        <v>569</v>
      </c>
      <c r="D17" s="198">
        <v>8</v>
      </c>
      <c r="E17" s="197">
        <v>0</v>
      </c>
      <c r="F17" s="221" t="s">
        <v>431</v>
      </c>
    </row>
    <row r="18" spans="1:6" ht="51">
      <c r="A18" s="221" t="s">
        <v>431</v>
      </c>
      <c r="B18" s="221" t="s">
        <v>422</v>
      </c>
      <c r="C18" s="221" t="s">
        <v>570</v>
      </c>
      <c r="D18" s="198">
        <v>8</v>
      </c>
      <c r="E18" s="197">
        <v>0</v>
      </c>
      <c r="F18" s="221" t="s">
        <v>431</v>
      </c>
    </row>
    <row r="19" spans="1:6" ht="25.5">
      <c r="A19" s="221" t="s">
        <v>668</v>
      </c>
      <c r="B19" s="221" t="s">
        <v>422</v>
      </c>
      <c r="C19" s="221" t="s">
        <v>777</v>
      </c>
      <c r="D19" s="198">
        <v>80</v>
      </c>
      <c r="E19" s="197">
        <v>80</v>
      </c>
      <c r="F19" s="221" t="s">
        <v>668</v>
      </c>
    </row>
    <row r="20" spans="1:6" ht="25.5">
      <c r="A20" s="221" t="s">
        <v>668</v>
      </c>
      <c r="B20" s="221" t="s">
        <v>422</v>
      </c>
      <c r="C20" s="221" t="s">
        <v>778</v>
      </c>
      <c r="D20" s="198" t="s">
        <v>779</v>
      </c>
      <c r="E20" s="198">
        <f>50*8</f>
        <v>400</v>
      </c>
      <c r="F20" s="221" t="s">
        <v>668</v>
      </c>
    </row>
    <row r="21" spans="1:6" ht="76.5">
      <c r="A21" s="221" t="s">
        <v>668</v>
      </c>
      <c r="B21" s="221" t="s">
        <v>422</v>
      </c>
      <c r="C21" s="221" t="s">
        <v>780</v>
      </c>
      <c r="D21" s="198" t="s">
        <v>779</v>
      </c>
      <c r="E21" s="197">
        <f>8*6</f>
        <v>48</v>
      </c>
      <c r="F21" s="221" t="s">
        <v>668</v>
      </c>
    </row>
    <row r="22" spans="1:6" ht="38.25">
      <c r="A22" s="221" t="s">
        <v>846</v>
      </c>
      <c r="B22" s="221" t="s">
        <v>422</v>
      </c>
      <c r="C22" s="221" t="s">
        <v>917</v>
      </c>
      <c r="D22" s="198">
        <v>48</v>
      </c>
      <c r="E22" s="197">
        <v>48</v>
      </c>
      <c r="F22" s="221" t="s">
        <v>846</v>
      </c>
    </row>
    <row r="23" spans="1:6" ht="25.5">
      <c r="A23" s="221" t="s">
        <v>846</v>
      </c>
      <c r="B23" s="221" t="s">
        <v>422</v>
      </c>
      <c r="C23" s="221" t="s">
        <v>918</v>
      </c>
      <c r="D23" s="198">
        <v>80</v>
      </c>
      <c r="E23" s="197">
        <v>80</v>
      </c>
      <c r="F23" s="221" t="s">
        <v>846</v>
      </c>
    </row>
    <row r="24" spans="1:6" ht="38.25">
      <c r="A24" s="221" t="s">
        <v>846</v>
      </c>
      <c r="B24" s="221" t="s">
        <v>422</v>
      </c>
      <c r="C24" s="221" t="s">
        <v>919</v>
      </c>
      <c r="D24" s="198">
        <v>80</v>
      </c>
      <c r="E24" s="197">
        <v>80</v>
      </c>
      <c r="F24" s="221" t="s">
        <v>846</v>
      </c>
    </row>
    <row r="25" spans="1:6" ht="14.25">
      <c r="A25" s="221" t="s">
        <v>846</v>
      </c>
      <c r="B25" s="221" t="s">
        <v>422</v>
      </c>
      <c r="C25" s="221" t="s">
        <v>920</v>
      </c>
      <c r="D25" s="198">
        <v>8</v>
      </c>
      <c r="E25" s="197">
        <v>8</v>
      </c>
      <c r="F25" s="221" t="s">
        <v>846</v>
      </c>
    </row>
    <row r="26" spans="1:6" ht="38.25">
      <c r="A26" s="221" t="s">
        <v>1821</v>
      </c>
      <c r="B26" s="221" t="s">
        <v>422</v>
      </c>
      <c r="C26" s="221" t="s">
        <v>1928</v>
      </c>
      <c r="D26" s="198">
        <v>50</v>
      </c>
      <c r="E26" s="197">
        <v>50</v>
      </c>
      <c r="F26" s="221" t="s">
        <v>1821</v>
      </c>
    </row>
    <row r="27" spans="1:6" ht="25.5">
      <c r="A27" s="221" t="s">
        <v>1964</v>
      </c>
      <c r="B27" s="221" t="s">
        <v>422</v>
      </c>
      <c r="C27" s="221" t="s">
        <v>2025</v>
      </c>
      <c r="D27" s="198">
        <v>80</v>
      </c>
      <c r="E27" s="197">
        <v>80</v>
      </c>
      <c r="F27" s="221" t="s">
        <v>1964</v>
      </c>
    </row>
    <row r="28" spans="1:6" ht="25.5">
      <c r="A28" s="221" t="s">
        <v>2026</v>
      </c>
      <c r="B28" s="221" t="s">
        <v>422</v>
      </c>
      <c r="C28" s="221" t="s">
        <v>2027</v>
      </c>
      <c r="D28" s="198" t="s">
        <v>2028</v>
      </c>
      <c r="E28" s="197">
        <v>0</v>
      </c>
      <c r="F28" s="221" t="s">
        <v>1964</v>
      </c>
    </row>
    <row r="29" spans="1:6" ht="14.25">
      <c r="A29" s="221" t="s">
        <v>2029</v>
      </c>
      <c r="B29" s="221" t="s">
        <v>422</v>
      </c>
      <c r="C29" s="221" t="s">
        <v>2208</v>
      </c>
      <c r="D29" s="198">
        <v>8</v>
      </c>
      <c r="E29" s="197">
        <v>16</v>
      </c>
      <c r="F29" s="221" t="s">
        <v>2029</v>
      </c>
    </row>
    <row r="30" spans="1:6" ht="25.5">
      <c r="A30" s="221" t="s">
        <v>2029</v>
      </c>
      <c r="B30" s="221" t="s">
        <v>422</v>
      </c>
      <c r="C30" s="221" t="s">
        <v>2209</v>
      </c>
      <c r="D30" s="198">
        <v>30</v>
      </c>
      <c r="E30" s="197">
        <v>30</v>
      </c>
      <c r="F30" s="221" t="s">
        <v>2029</v>
      </c>
    </row>
    <row r="31" spans="1:6" ht="14.25">
      <c r="A31" s="221" t="s">
        <v>2029</v>
      </c>
      <c r="B31" s="221" t="s">
        <v>422</v>
      </c>
      <c r="C31" s="221" t="s">
        <v>2210</v>
      </c>
      <c r="D31" s="198">
        <v>80</v>
      </c>
      <c r="E31" s="197">
        <v>80</v>
      </c>
      <c r="F31" s="221" t="s">
        <v>2029</v>
      </c>
    </row>
    <row r="32" spans="1:6" ht="25.5">
      <c r="A32" s="221" t="s">
        <v>2029</v>
      </c>
      <c r="B32" s="593" t="s">
        <v>422</v>
      </c>
      <c r="C32" s="593" t="s">
        <v>2211</v>
      </c>
      <c r="D32" s="594">
        <v>100</v>
      </c>
      <c r="E32" s="595">
        <v>100</v>
      </c>
      <c r="F32" s="221" t="s">
        <v>2029</v>
      </c>
    </row>
    <row r="33" spans="1:6" ht="38.25">
      <c r="A33" s="221" t="s">
        <v>2222</v>
      </c>
      <c r="B33" s="221" t="s">
        <v>422</v>
      </c>
      <c r="C33" s="221" t="s">
        <v>2276</v>
      </c>
      <c r="D33" s="198">
        <v>8</v>
      </c>
      <c r="E33" s="197">
        <v>8</v>
      </c>
      <c r="F33" s="221" t="s">
        <v>2222</v>
      </c>
    </row>
    <row r="34" spans="1:6" ht="14.25">
      <c r="A34" s="228" t="s">
        <v>2396</v>
      </c>
      <c r="B34" s="228" t="s">
        <v>422</v>
      </c>
      <c r="C34" s="228" t="s">
        <v>3704</v>
      </c>
      <c r="D34" s="229">
        <v>10</v>
      </c>
      <c r="E34" s="444">
        <v>10</v>
      </c>
      <c r="F34" s="228" t="s">
        <v>2396</v>
      </c>
    </row>
    <row r="35" spans="1:6" ht="14.25">
      <c r="A35" s="228" t="s">
        <v>2396</v>
      </c>
      <c r="B35" s="228" t="s">
        <v>422</v>
      </c>
      <c r="C35" s="228" t="s">
        <v>3705</v>
      </c>
      <c r="D35" s="229">
        <v>10</v>
      </c>
      <c r="E35" s="444">
        <v>10</v>
      </c>
      <c r="F35" s="228" t="s">
        <v>2396</v>
      </c>
    </row>
    <row r="36" spans="1:6" ht="14.25">
      <c r="A36" s="228" t="s">
        <v>2396</v>
      </c>
      <c r="B36" s="228" t="s">
        <v>422</v>
      </c>
      <c r="C36" s="228" t="s">
        <v>3706</v>
      </c>
      <c r="D36" s="229">
        <v>10</v>
      </c>
      <c r="E36" s="444">
        <v>10</v>
      </c>
      <c r="F36" s="228" t="s">
        <v>2396</v>
      </c>
    </row>
    <row r="37" spans="1:6" ht="14.25">
      <c r="A37" s="228" t="s">
        <v>2396</v>
      </c>
      <c r="B37" s="228" t="s">
        <v>422</v>
      </c>
      <c r="C37" s="228" t="s">
        <v>3707</v>
      </c>
      <c r="D37" s="229">
        <v>100</v>
      </c>
      <c r="E37" s="444">
        <v>70</v>
      </c>
      <c r="F37" s="228" t="s">
        <v>2396</v>
      </c>
    </row>
    <row r="38" spans="1:6" ht="14.25">
      <c r="A38" s="228" t="s">
        <v>3402</v>
      </c>
      <c r="B38" s="228" t="s">
        <v>422</v>
      </c>
      <c r="C38" s="228" t="s">
        <v>3708</v>
      </c>
      <c r="D38" s="229" t="s">
        <v>3709</v>
      </c>
      <c r="E38" s="444">
        <v>48</v>
      </c>
      <c r="F38" s="228" t="s">
        <v>2397</v>
      </c>
    </row>
    <row r="39" spans="1:6" ht="14.25">
      <c r="A39" s="228" t="s">
        <v>3402</v>
      </c>
      <c r="B39" s="228" t="s">
        <v>422</v>
      </c>
      <c r="C39" s="228" t="s">
        <v>3710</v>
      </c>
      <c r="D39" s="229" t="s">
        <v>3711</v>
      </c>
      <c r="E39" s="444">
        <v>16</v>
      </c>
      <c r="F39" s="228" t="s">
        <v>2397</v>
      </c>
    </row>
    <row r="40" spans="1:6" ht="14.25">
      <c r="A40" s="228" t="s">
        <v>3402</v>
      </c>
      <c r="B40" s="228" t="s">
        <v>422</v>
      </c>
      <c r="C40" s="228" t="s">
        <v>3712</v>
      </c>
      <c r="D40" s="229" t="s">
        <v>3713</v>
      </c>
      <c r="E40" s="444">
        <v>30</v>
      </c>
      <c r="F40" s="228" t="s">
        <v>2397</v>
      </c>
    </row>
    <row r="41" spans="1:6" ht="14.25">
      <c r="A41" s="228" t="s">
        <v>3402</v>
      </c>
      <c r="B41" s="228" t="s">
        <v>422</v>
      </c>
      <c r="C41" s="228" t="s">
        <v>3714</v>
      </c>
      <c r="D41" s="229" t="s">
        <v>3715</v>
      </c>
      <c r="E41" s="444">
        <v>60</v>
      </c>
      <c r="F41" s="228" t="s">
        <v>2397</v>
      </c>
    </row>
    <row r="42" spans="1:6" ht="14.25">
      <c r="A42" s="228" t="s">
        <v>2398</v>
      </c>
      <c r="B42" s="228" t="s">
        <v>422</v>
      </c>
      <c r="C42" s="228" t="s">
        <v>3716</v>
      </c>
      <c r="D42" s="229">
        <v>100</v>
      </c>
      <c r="E42" s="444">
        <v>100</v>
      </c>
      <c r="F42" s="228" t="s">
        <v>2398</v>
      </c>
    </row>
    <row r="43" spans="1:6" ht="14.25">
      <c r="A43" s="228" t="s">
        <v>2398</v>
      </c>
      <c r="B43" s="228" t="s">
        <v>422</v>
      </c>
      <c r="C43" s="228" t="s">
        <v>3717</v>
      </c>
      <c r="D43" s="229">
        <v>30</v>
      </c>
      <c r="E43" s="444">
        <v>30</v>
      </c>
      <c r="F43" s="228" t="s">
        <v>2398</v>
      </c>
    </row>
    <row r="44" spans="1:6" ht="14.25">
      <c r="A44" s="228" t="s">
        <v>2398</v>
      </c>
      <c r="B44" s="228" t="s">
        <v>422</v>
      </c>
      <c r="C44" s="228" t="s">
        <v>3718</v>
      </c>
      <c r="D44" s="229" t="s">
        <v>3719</v>
      </c>
      <c r="E44" s="444">
        <v>20</v>
      </c>
      <c r="F44" s="228" t="s">
        <v>2398</v>
      </c>
    </row>
    <row r="45" spans="1:6" ht="14.25">
      <c r="A45" s="228" t="s">
        <v>2399</v>
      </c>
      <c r="B45" s="228" t="s">
        <v>422</v>
      </c>
      <c r="C45" s="228" t="s">
        <v>3716</v>
      </c>
      <c r="D45" s="229">
        <v>100</v>
      </c>
      <c r="E45" s="444">
        <v>100</v>
      </c>
      <c r="F45" s="228" t="s">
        <v>2399</v>
      </c>
    </row>
    <row r="46" spans="1:6" ht="14.25">
      <c r="A46" s="228" t="s">
        <v>2399</v>
      </c>
      <c r="B46" s="228" t="s">
        <v>422</v>
      </c>
      <c r="C46" s="228" t="s">
        <v>3720</v>
      </c>
      <c r="D46" s="229">
        <v>8</v>
      </c>
      <c r="E46" s="444">
        <v>8</v>
      </c>
      <c r="F46" s="228" t="s">
        <v>2399</v>
      </c>
    </row>
    <row r="47" spans="1:6" ht="14.25">
      <c r="A47" s="228" t="s">
        <v>2399</v>
      </c>
      <c r="B47" s="228" t="s">
        <v>422</v>
      </c>
      <c r="C47" s="228" t="s">
        <v>3721</v>
      </c>
      <c r="D47" s="229">
        <v>16</v>
      </c>
      <c r="E47" s="444">
        <v>16</v>
      </c>
      <c r="F47" s="228" t="s">
        <v>2399</v>
      </c>
    </row>
    <row r="48" spans="1:6" ht="14.25">
      <c r="A48" s="228" t="s">
        <v>2399</v>
      </c>
      <c r="B48" s="228" t="s">
        <v>422</v>
      </c>
      <c r="C48" s="228" t="s">
        <v>3722</v>
      </c>
      <c r="D48" s="229" t="s">
        <v>3723</v>
      </c>
      <c r="E48" s="444">
        <v>16</v>
      </c>
      <c r="F48" s="228" t="s">
        <v>2399</v>
      </c>
    </row>
    <row r="49" spans="1:25" ht="14.25">
      <c r="A49" s="228" t="s">
        <v>2399</v>
      </c>
      <c r="B49" s="228" t="s">
        <v>422</v>
      </c>
      <c r="C49" s="228" t="s">
        <v>3718</v>
      </c>
      <c r="D49" s="229" t="s">
        <v>3719</v>
      </c>
      <c r="E49" s="444">
        <v>20</v>
      </c>
      <c r="F49" s="228" t="s">
        <v>2399</v>
      </c>
    </row>
    <row r="50" spans="1:25" ht="14.25">
      <c r="A50" s="228" t="s">
        <v>3675</v>
      </c>
      <c r="B50" s="228" t="s">
        <v>422</v>
      </c>
      <c r="C50" s="228" t="s">
        <v>3724</v>
      </c>
      <c r="D50" s="229"/>
      <c r="E50" s="444">
        <v>48</v>
      </c>
      <c r="F50" s="228" t="s">
        <v>2400</v>
      </c>
    </row>
    <row r="51" spans="1:25" ht="14.25">
      <c r="A51" s="228" t="s">
        <v>2401</v>
      </c>
      <c r="B51" s="228" t="s">
        <v>2215</v>
      </c>
      <c r="C51" s="228" t="s">
        <v>3725</v>
      </c>
      <c r="D51" s="229">
        <v>10</v>
      </c>
      <c r="E51" s="229">
        <v>10</v>
      </c>
      <c r="F51" s="228" t="s">
        <v>2401</v>
      </c>
    </row>
    <row r="52" spans="1:25" ht="14.25">
      <c r="A52" s="228" t="s">
        <v>2401</v>
      </c>
      <c r="B52" s="228" t="s">
        <v>2215</v>
      </c>
      <c r="C52" s="228" t="s">
        <v>3726</v>
      </c>
      <c r="D52" s="229">
        <v>10</v>
      </c>
      <c r="E52" s="229">
        <v>10</v>
      </c>
      <c r="F52" s="228" t="s">
        <v>2401</v>
      </c>
    </row>
    <row r="53" spans="1:25" ht="25.5">
      <c r="A53" s="221" t="s">
        <v>6417</v>
      </c>
      <c r="B53" s="221" t="s">
        <v>6719</v>
      </c>
      <c r="C53" s="221" t="s">
        <v>7671</v>
      </c>
      <c r="D53" s="198">
        <v>50</v>
      </c>
      <c r="E53" s="197">
        <f t="shared" ref="E53:E54" si="0">D53</f>
        <v>50</v>
      </c>
      <c r="F53" s="228" t="s">
        <v>3755</v>
      </c>
    </row>
    <row r="54" spans="1:25" ht="25.5">
      <c r="A54" s="221" t="s">
        <v>6417</v>
      </c>
      <c r="B54" s="221" t="s">
        <v>6719</v>
      </c>
      <c r="C54" s="221" t="s">
        <v>7672</v>
      </c>
      <c r="D54" s="198">
        <v>50</v>
      </c>
      <c r="E54" s="478">
        <f t="shared" si="0"/>
        <v>50</v>
      </c>
      <c r="F54" s="228" t="s">
        <v>3755</v>
      </c>
    </row>
    <row r="55" spans="1:25" ht="38.25">
      <c r="A55" s="221" t="s">
        <v>6417</v>
      </c>
      <c r="B55" s="221" t="s">
        <v>6719</v>
      </c>
      <c r="C55" s="221" t="s">
        <v>7673</v>
      </c>
      <c r="D55" s="198">
        <v>100</v>
      </c>
      <c r="E55" s="478">
        <v>100</v>
      </c>
      <c r="F55" s="228" t="s">
        <v>3755</v>
      </c>
    </row>
    <row r="56" spans="1:25" ht="76.5">
      <c r="A56" s="221" t="s">
        <v>6417</v>
      </c>
      <c r="B56" s="221" t="s">
        <v>6719</v>
      </c>
      <c r="C56" s="221" t="s">
        <v>7674</v>
      </c>
      <c r="D56" s="198">
        <v>8</v>
      </c>
      <c r="E56" s="197">
        <v>24</v>
      </c>
      <c r="F56" s="228" t="s">
        <v>3755</v>
      </c>
    </row>
    <row r="57" spans="1:25" ht="25.5">
      <c r="A57" s="221" t="s">
        <v>7675</v>
      </c>
      <c r="B57" s="221" t="s">
        <v>782</v>
      </c>
      <c r="C57" s="221" t="s">
        <v>7676</v>
      </c>
      <c r="D57" s="198" t="s">
        <v>7677</v>
      </c>
      <c r="E57" s="197">
        <v>24</v>
      </c>
      <c r="F57" s="228" t="s">
        <v>3813</v>
      </c>
    </row>
    <row r="58" spans="1:25" ht="178.5">
      <c r="A58" s="221" t="s">
        <v>7675</v>
      </c>
      <c r="B58" s="221" t="s">
        <v>782</v>
      </c>
      <c r="C58" s="221" t="s">
        <v>7678</v>
      </c>
      <c r="D58" s="198">
        <v>8</v>
      </c>
      <c r="E58" s="197">
        <v>8</v>
      </c>
      <c r="F58" s="228" t="s">
        <v>3813</v>
      </c>
      <c r="G58" s="3"/>
      <c r="H58" s="3"/>
    </row>
    <row r="59" spans="1:25" ht="15" customHeight="1">
      <c r="A59" s="221" t="s">
        <v>7675</v>
      </c>
      <c r="B59" s="221" t="s">
        <v>782</v>
      </c>
      <c r="C59" s="221" t="s">
        <v>7679</v>
      </c>
      <c r="D59" s="198">
        <v>100</v>
      </c>
      <c r="E59" s="197">
        <v>100</v>
      </c>
      <c r="F59" s="228" t="s">
        <v>3813</v>
      </c>
      <c r="G59" s="114"/>
      <c r="H59" s="114"/>
      <c r="I59" s="1"/>
      <c r="J59" s="1"/>
      <c r="K59" s="1"/>
      <c r="L59" s="1"/>
      <c r="M59" s="1"/>
      <c r="N59" s="1"/>
      <c r="O59" s="1"/>
      <c r="P59" s="1"/>
      <c r="Q59" s="1"/>
      <c r="R59" s="1"/>
      <c r="S59" s="1"/>
      <c r="T59" s="1"/>
      <c r="U59" s="1"/>
      <c r="V59" s="1"/>
      <c r="W59" s="1"/>
      <c r="X59" s="1"/>
      <c r="Y59" s="1"/>
    </row>
    <row r="60" spans="1:25" ht="63.75">
      <c r="A60" s="221" t="s">
        <v>7675</v>
      </c>
      <c r="B60" s="221" t="s">
        <v>782</v>
      </c>
      <c r="C60" s="221" t="s">
        <v>7680</v>
      </c>
      <c r="D60" s="198">
        <v>48</v>
      </c>
      <c r="E60" s="197">
        <v>48</v>
      </c>
      <c r="F60" s="228" t="s">
        <v>3813</v>
      </c>
      <c r="G60" s="3"/>
      <c r="H60" s="3"/>
    </row>
    <row r="61" spans="1:25" ht="14.25">
      <c r="A61" s="221" t="s">
        <v>7675</v>
      </c>
      <c r="B61" s="221" t="s">
        <v>782</v>
      </c>
      <c r="C61" s="221" t="s">
        <v>7681</v>
      </c>
      <c r="D61" s="198">
        <v>20</v>
      </c>
      <c r="E61" s="197">
        <v>20</v>
      </c>
      <c r="F61" s="228" t="s">
        <v>3813</v>
      </c>
      <c r="G61" s="3"/>
      <c r="H61" s="3"/>
    </row>
    <row r="62" spans="1:25" ht="15.75" customHeight="1">
      <c r="A62" s="221" t="s">
        <v>3815</v>
      </c>
      <c r="B62" s="221" t="s">
        <v>782</v>
      </c>
      <c r="C62" s="221" t="s">
        <v>2208</v>
      </c>
      <c r="D62" s="198">
        <v>8</v>
      </c>
      <c r="E62" s="197">
        <v>8</v>
      </c>
      <c r="F62" s="228" t="s">
        <v>3815</v>
      </c>
      <c r="G62" s="3"/>
      <c r="H62" s="3"/>
    </row>
    <row r="63" spans="1:25" ht="15.75" customHeight="1">
      <c r="A63" s="221" t="s">
        <v>6487</v>
      </c>
      <c r="B63" s="221" t="s">
        <v>782</v>
      </c>
      <c r="C63" s="221" t="s">
        <v>7682</v>
      </c>
      <c r="D63" s="198">
        <v>20</v>
      </c>
      <c r="E63" s="197">
        <f>D63</f>
        <v>20</v>
      </c>
      <c r="F63" s="228" t="s">
        <v>3824</v>
      </c>
      <c r="G63" s="3"/>
      <c r="H63" s="3"/>
    </row>
    <row r="64" spans="1:25" ht="15.75" customHeight="1">
      <c r="A64" s="221" t="s">
        <v>7683</v>
      </c>
      <c r="B64" s="221" t="s">
        <v>782</v>
      </c>
      <c r="C64" s="221" t="s">
        <v>7684</v>
      </c>
      <c r="D64" s="198" t="s">
        <v>7677</v>
      </c>
      <c r="E64" s="197">
        <v>24</v>
      </c>
      <c r="F64" s="228" t="s">
        <v>3824</v>
      </c>
      <c r="G64" s="3"/>
      <c r="H64" s="3"/>
    </row>
    <row r="65" spans="1:8" ht="15.75" customHeight="1">
      <c r="A65" s="221" t="s">
        <v>4069</v>
      </c>
      <c r="B65" s="221" t="s">
        <v>782</v>
      </c>
      <c r="C65" s="221" t="s">
        <v>7676</v>
      </c>
      <c r="D65" s="198" t="s">
        <v>7677</v>
      </c>
      <c r="E65" s="197">
        <v>24</v>
      </c>
      <c r="F65" s="228" t="s">
        <v>3894</v>
      </c>
      <c r="G65" s="3"/>
      <c r="H65" s="3"/>
    </row>
    <row r="66" spans="1:8" ht="15.75" customHeight="1">
      <c r="A66" s="221" t="s">
        <v>4069</v>
      </c>
      <c r="B66" s="221" t="s">
        <v>782</v>
      </c>
      <c r="C66" s="221" t="s">
        <v>7685</v>
      </c>
      <c r="D66" s="198">
        <v>8</v>
      </c>
      <c r="E66" s="197">
        <v>8</v>
      </c>
      <c r="F66" s="228" t="s">
        <v>3894</v>
      </c>
      <c r="G66" s="3"/>
      <c r="H66" s="3"/>
    </row>
    <row r="67" spans="1:8" ht="15.75" customHeight="1">
      <c r="A67" s="221" t="s">
        <v>4069</v>
      </c>
      <c r="B67" s="221" t="s">
        <v>782</v>
      </c>
      <c r="C67" s="221" t="s">
        <v>7686</v>
      </c>
      <c r="D67" s="198">
        <v>8</v>
      </c>
      <c r="E67" s="197">
        <v>8</v>
      </c>
      <c r="F67" s="228" t="s">
        <v>3894</v>
      </c>
      <c r="G67" s="3"/>
      <c r="H67" s="3"/>
    </row>
    <row r="68" spans="1:8" ht="15.75" customHeight="1">
      <c r="A68" s="221" t="s">
        <v>4069</v>
      </c>
      <c r="B68" s="221" t="s">
        <v>782</v>
      </c>
      <c r="C68" s="221" t="s">
        <v>7687</v>
      </c>
      <c r="D68" s="198">
        <v>8</v>
      </c>
      <c r="E68" s="197">
        <v>8</v>
      </c>
      <c r="F68" s="228" t="s">
        <v>3894</v>
      </c>
      <c r="G68" s="3"/>
      <c r="H68" s="3"/>
    </row>
    <row r="69" spans="1:8" ht="15.75" customHeight="1">
      <c r="A69" s="221" t="s">
        <v>4069</v>
      </c>
      <c r="B69" s="221" t="s">
        <v>782</v>
      </c>
      <c r="C69" s="221" t="s">
        <v>7688</v>
      </c>
      <c r="D69" s="198">
        <v>8</v>
      </c>
      <c r="E69" s="197">
        <v>8</v>
      </c>
      <c r="F69" s="228" t="s">
        <v>3894</v>
      </c>
      <c r="G69" s="3"/>
      <c r="H69" s="3"/>
    </row>
    <row r="70" spans="1:8" ht="15.75" customHeight="1">
      <c r="A70" s="221" t="s">
        <v>4069</v>
      </c>
      <c r="B70" s="221" t="s">
        <v>782</v>
      </c>
      <c r="C70" s="221" t="s">
        <v>7689</v>
      </c>
      <c r="D70" s="198">
        <v>8</v>
      </c>
      <c r="E70" s="197">
        <v>8</v>
      </c>
      <c r="F70" s="228" t="s">
        <v>3894</v>
      </c>
      <c r="G70" s="3"/>
      <c r="H70" s="3"/>
    </row>
    <row r="71" spans="1:8" ht="15.75" customHeight="1">
      <c r="A71" s="221" t="s">
        <v>4069</v>
      </c>
      <c r="B71" s="221" t="s">
        <v>782</v>
      </c>
      <c r="C71" s="221" t="s">
        <v>7690</v>
      </c>
      <c r="D71" s="198">
        <v>2</v>
      </c>
      <c r="E71" s="197">
        <v>2</v>
      </c>
      <c r="F71" s="228" t="s">
        <v>3894</v>
      </c>
      <c r="G71" s="3"/>
      <c r="H71" s="3"/>
    </row>
    <row r="72" spans="1:8" ht="15.75" customHeight="1">
      <c r="A72" s="221" t="s">
        <v>4069</v>
      </c>
      <c r="B72" s="221" t="s">
        <v>782</v>
      </c>
      <c r="C72" s="221" t="s">
        <v>7691</v>
      </c>
      <c r="D72" s="198">
        <v>8</v>
      </c>
      <c r="E72" s="197">
        <v>8</v>
      </c>
      <c r="F72" s="228" t="s">
        <v>3894</v>
      </c>
      <c r="G72" s="3"/>
      <c r="H72" s="3"/>
    </row>
    <row r="73" spans="1:8" ht="15.75" customHeight="1">
      <c r="A73" s="221" t="s">
        <v>4069</v>
      </c>
      <c r="B73" s="221" t="s">
        <v>782</v>
      </c>
      <c r="C73" s="221" t="s">
        <v>7692</v>
      </c>
      <c r="D73" s="198"/>
      <c r="E73" s="197">
        <v>10</v>
      </c>
      <c r="F73" s="228" t="s">
        <v>3894</v>
      </c>
      <c r="G73" s="3"/>
      <c r="H73" s="3"/>
    </row>
    <row r="74" spans="1:8" ht="15.75" customHeight="1">
      <c r="A74" s="221" t="s">
        <v>4069</v>
      </c>
      <c r="B74" s="221" t="s">
        <v>782</v>
      </c>
      <c r="C74" s="221" t="s">
        <v>7693</v>
      </c>
      <c r="D74" s="198"/>
      <c r="E74" s="197">
        <v>10</v>
      </c>
      <c r="F74" s="228" t="s">
        <v>3894</v>
      </c>
      <c r="G74" s="3"/>
      <c r="H74" s="3"/>
    </row>
    <row r="75" spans="1:8" ht="15.75" customHeight="1">
      <c r="A75" s="221" t="s">
        <v>4069</v>
      </c>
      <c r="B75" s="221" t="s">
        <v>782</v>
      </c>
      <c r="C75" s="221" t="s">
        <v>7694</v>
      </c>
      <c r="D75" s="198"/>
      <c r="E75" s="197">
        <v>10</v>
      </c>
      <c r="F75" s="228" t="s">
        <v>3894</v>
      </c>
      <c r="G75" s="3"/>
      <c r="H75" s="3"/>
    </row>
    <row r="76" spans="1:8" ht="15.75" customHeight="1">
      <c r="A76" s="221" t="s">
        <v>4069</v>
      </c>
      <c r="B76" s="221" t="s">
        <v>782</v>
      </c>
      <c r="C76" s="221" t="s">
        <v>7695</v>
      </c>
      <c r="D76" s="198"/>
      <c r="E76" s="197">
        <v>10</v>
      </c>
      <c r="F76" s="228" t="s">
        <v>3894</v>
      </c>
      <c r="G76" s="3"/>
      <c r="H76" s="3"/>
    </row>
    <row r="77" spans="1:8" ht="15.75" customHeight="1">
      <c r="A77" s="221" t="s">
        <v>4069</v>
      </c>
      <c r="B77" s="221" t="s">
        <v>782</v>
      </c>
      <c r="C77" s="221" t="s">
        <v>7696</v>
      </c>
      <c r="D77" s="198"/>
      <c r="E77" s="197">
        <v>10</v>
      </c>
      <c r="F77" s="228" t="s">
        <v>3894</v>
      </c>
      <c r="G77" s="3"/>
      <c r="H77" s="3"/>
    </row>
    <row r="78" spans="1:8" ht="15.75" customHeight="1">
      <c r="A78" s="221" t="s">
        <v>4069</v>
      </c>
      <c r="B78" s="221" t="s">
        <v>782</v>
      </c>
      <c r="C78" s="221" t="s">
        <v>7697</v>
      </c>
      <c r="D78" s="198"/>
      <c r="E78" s="197">
        <v>10</v>
      </c>
      <c r="F78" s="228" t="s">
        <v>3894</v>
      </c>
      <c r="G78" s="3"/>
      <c r="H78" s="3"/>
    </row>
    <row r="79" spans="1:8" ht="15.75" customHeight="1">
      <c r="A79" s="221" t="s">
        <v>4069</v>
      </c>
      <c r="B79" s="221" t="s">
        <v>782</v>
      </c>
      <c r="C79" s="221" t="s">
        <v>7698</v>
      </c>
      <c r="D79" s="198"/>
      <c r="E79" s="197">
        <v>10</v>
      </c>
      <c r="F79" s="228" t="s">
        <v>3894</v>
      </c>
      <c r="G79" s="3"/>
      <c r="H79" s="3"/>
    </row>
    <row r="80" spans="1:8" ht="15.75" customHeight="1">
      <c r="A80" s="221" t="s">
        <v>4069</v>
      </c>
      <c r="B80" s="221" t="s">
        <v>782</v>
      </c>
      <c r="C80" s="221" t="s">
        <v>7699</v>
      </c>
      <c r="D80" s="198"/>
      <c r="E80" s="197">
        <v>10</v>
      </c>
      <c r="F80" s="228" t="s">
        <v>3894</v>
      </c>
      <c r="G80" s="3"/>
      <c r="H80" s="3"/>
    </row>
    <row r="81" spans="1:8" ht="15.75" customHeight="1">
      <c r="A81" s="221" t="s">
        <v>4069</v>
      </c>
      <c r="B81" s="221" t="s">
        <v>782</v>
      </c>
      <c r="C81" s="221" t="s">
        <v>7700</v>
      </c>
      <c r="D81" s="198"/>
      <c r="E81" s="197">
        <v>10</v>
      </c>
      <c r="F81" s="228" t="s">
        <v>3894</v>
      </c>
      <c r="G81" s="3"/>
      <c r="H81" s="3"/>
    </row>
    <row r="82" spans="1:8" ht="15.75" customHeight="1">
      <c r="A82" s="221" t="s">
        <v>4069</v>
      </c>
      <c r="B82" s="221" t="s">
        <v>782</v>
      </c>
      <c r="C82" s="221" t="s">
        <v>7701</v>
      </c>
      <c r="D82" s="198"/>
      <c r="E82" s="197">
        <v>10</v>
      </c>
      <c r="F82" s="228" t="s">
        <v>3894</v>
      </c>
      <c r="G82" s="3"/>
      <c r="H82" s="3"/>
    </row>
    <row r="83" spans="1:8" ht="15.75" customHeight="1">
      <c r="A83" s="221" t="s">
        <v>6704</v>
      </c>
      <c r="B83" s="221" t="s">
        <v>782</v>
      </c>
      <c r="C83" s="221" t="s">
        <v>7702</v>
      </c>
      <c r="D83" s="198">
        <v>30</v>
      </c>
      <c r="E83" s="197">
        <v>30</v>
      </c>
      <c r="F83" s="228" t="s">
        <v>3942</v>
      </c>
      <c r="G83" s="3"/>
      <c r="H83" s="3"/>
    </row>
    <row r="84" spans="1:8" ht="15.75" customHeight="1">
      <c r="A84" s="221" t="s">
        <v>6704</v>
      </c>
      <c r="B84" s="221" t="s">
        <v>782</v>
      </c>
      <c r="C84" s="221" t="s">
        <v>7703</v>
      </c>
      <c r="D84" s="198">
        <f>8*3</f>
        <v>24</v>
      </c>
      <c r="E84" s="197">
        <v>24</v>
      </c>
      <c r="F84" s="228" t="s">
        <v>3942</v>
      </c>
      <c r="G84" s="3"/>
      <c r="H84" s="3"/>
    </row>
    <row r="85" spans="1:8" ht="15.75" customHeight="1">
      <c r="A85" s="221" t="s">
        <v>4737</v>
      </c>
      <c r="B85" s="221" t="s">
        <v>782</v>
      </c>
      <c r="C85" s="221" t="s">
        <v>7704</v>
      </c>
      <c r="D85" s="198" t="s">
        <v>779</v>
      </c>
      <c r="E85" s="197">
        <f>2*8</f>
        <v>16</v>
      </c>
      <c r="F85" s="228" t="s">
        <v>4737</v>
      </c>
      <c r="G85" s="3"/>
      <c r="H85" s="3"/>
    </row>
    <row r="86" spans="1:8" ht="15.75" customHeight="1">
      <c r="A86" s="221" t="s">
        <v>4737</v>
      </c>
      <c r="B86" s="221" t="s">
        <v>782</v>
      </c>
      <c r="C86" s="221" t="s">
        <v>7705</v>
      </c>
      <c r="D86" s="198">
        <v>30</v>
      </c>
      <c r="E86" s="197">
        <v>30</v>
      </c>
      <c r="F86" s="228" t="s">
        <v>4737</v>
      </c>
      <c r="G86" s="3"/>
      <c r="H86" s="3"/>
    </row>
    <row r="87" spans="1:8" ht="15.75" customHeight="1">
      <c r="A87" s="221" t="s">
        <v>5192</v>
      </c>
      <c r="B87" s="221" t="s">
        <v>782</v>
      </c>
      <c r="C87" s="198" t="s">
        <v>7706</v>
      </c>
      <c r="D87" s="198" t="s">
        <v>7707</v>
      </c>
      <c r="E87" s="197">
        <v>48</v>
      </c>
      <c r="F87" s="228" t="s">
        <v>3952</v>
      </c>
      <c r="G87" s="3"/>
      <c r="H87" s="3"/>
    </row>
    <row r="88" spans="1:8" ht="15.75" customHeight="1">
      <c r="A88" s="221" t="s">
        <v>5192</v>
      </c>
      <c r="B88" s="221" t="s">
        <v>782</v>
      </c>
      <c r="C88" s="198" t="s">
        <v>7708</v>
      </c>
      <c r="D88" s="198" t="s">
        <v>7709</v>
      </c>
      <c r="E88" s="197">
        <v>8</v>
      </c>
      <c r="F88" s="228" t="s">
        <v>3952</v>
      </c>
      <c r="G88" s="3"/>
      <c r="H88" s="3"/>
    </row>
    <row r="89" spans="1:8" ht="15.75" customHeight="1">
      <c r="A89" s="221" t="s">
        <v>6706</v>
      </c>
      <c r="B89" s="221" t="s">
        <v>782</v>
      </c>
      <c r="C89" s="221" t="s">
        <v>7710</v>
      </c>
      <c r="D89" s="198" t="s">
        <v>7711</v>
      </c>
      <c r="E89" s="197">
        <v>16</v>
      </c>
      <c r="F89" s="228" t="s">
        <v>4792</v>
      </c>
      <c r="G89" s="3"/>
      <c r="H89" s="3"/>
    </row>
    <row r="90" spans="1:8" ht="15.75" customHeight="1">
      <c r="A90" s="221" t="s">
        <v>6597</v>
      </c>
      <c r="B90" s="221" t="s">
        <v>782</v>
      </c>
      <c r="C90" s="221" t="s">
        <v>7712</v>
      </c>
      <c r="D90" s="198">
        <v>8</v>
      </c>
      <c r="E90" s="197">
        <v>8</v>
      </c>
      <c r="F90" s="228" t="s">
        <v>3958</v>
      </c>
      <c r="G90" s="3"/>
      <c r="H90" s="3"/>
    </row>
    <row r="91" spans="1:8" ht="15.75" customHeight="1">
      <c r="A91" s="221" t="s">
        <v>3987</v>
      </c>
      <c r="B91" s="221" t="s">
        <v>782</v>
      </c>
      <c r="C91" s="221" t="s">
        <v>7713</v>
      </c>
      <c r="D91" s="198">
        <v>80</v>
      </c>
      <c r="E91" s="197">
        <v>80</v>
      </c>
      <c r="F91" s="228" t="s">
        <v>3987</v>
      </c>
      <c r="G91" s="3"/>
      <c r="H91" s="3"/>
    </row>
    <row r="92" spans="1:8" ht="15.75" customHeight="1">
      <c r="A92" s="221" t="s">
        <v>3987</v>
      </c>
      <c r="B92" s="221" t="s">
        <v>782</v>
      </c>
      <c r="C92" s="221" t="s">
        <v>7714</v>
      </c>
      <c r="D92" s="198">
        <v>80</v>
      </c>
      <c r="E92" s="197">
        <v>80</v>
      </c>
      <c r="F92" s="228" t="s">
        <v>3987</v>
      </c>
      <c r="G92" s="3"/>
      <c r="H92" s="3"/>
    </row>
    <row r="93" spans="1:8" ht="15.75" customHeight="1">
      <c r="A93" s="221" t="s">
        <v>6606</v>
      </c>
      <c r="B93" s="221" t="s">
        <v>782</v>
      </c>
      <c r="C93" s="221" t="s">
        <v>7715</v>
      </c>
      <c r="D93" s="198">
        <v>8</v>
      </c>
      <c r="E93" s="197">
        <v>8</v>
      </c>
      <c r="F93" s="228" t="s">
        <v>4004</v>
      </c>
      <c r="G93" s="3"/>
      <c r="H93" s="3"/>
    </row>
    <row r="94" spans="1:8" ht="15.75" customHeight="1">
      <c r="A94" s="221" t="s">
        <v>6606</v>
      </c>
      <c r="B94" s="221" t="s">
        <v>782</v>
      </c>
      <c r="C94" s="221" t="s">
        <v>7716</v>
      </c>
      <c r="D94" s="198" t="s">
        <v>7677</v>
      </c>
      <c r="E94" s="197">
        <v>24</v>
      </c>
      <c r="F94" s="228" t="s">
        <v>4004</v>
      </c>
      <c r="G94" s="3"/>
      <c r="H94" s="3"/>
    </row>
    <row r="95" spans="1:8" ht="15.75" customHeight="1">
      <c r="A95" s="221" t="s">
        <v>6606</v>
      </c>
      <c r="B95" s="221" t="s">
        <v>782</v>
      </c>
      <c r="C95" s="221" t="s">
        <v>7717</v>
      </c>
      <c r="D95" s="198">
        <v>10</v>
      </c>
      <c r="E95" s="197">
        <v>10</v>
      </c>
      <c r="F95" s="228" t="s">
        <v>4004</v>
      </c>
      <c r="G95" s="3"/>
      <c r="H95" s="3"/>
    </row>
    <row r="96" spans="1:8" ht="15.75" customHeight="1">
      <c r="A96" s="221" t="s">
        <v>6712</v>
      </c>
      <c r="B96" s="221" t="s">
        <v>782</v>
      </c>
      <c r="C96" s="221" t="s">
        <v>7718</v>
      </c>
      <c r="D96" s="198">
        <v>8</v>
      </c>
      <c r="E96" s="197">
        <v>8</v>
      </c>
      <c r="F96" s="228" t="s">
        <v>6255</v>
      </c>
      <c r="G96" s="3"/>
      <c r="H96" s="3"/>
    </row>
    <row r="97" spans="1:25" ht="15.75" customHeight="1">
      <c r="A97" s="221" t="s">
        <v>6712</v>
      </c>
      <c r="B97" s="221" t="s">
        <v>782</v>
      </c>
      <c r="C97" s="221" t="s">
        <v>7719</v>
      </c>
      <c r="D97" s="198">
        <v>8</v>
      </c>
      <c r="E97" s="197">
        <v>8</v>
      </c>
      <c r="F97" s="228" t="s">
        <v>6255</v>
      </c>
      <c r="G97" s="3"/>
      <c r="H97" s="3"/>
    </row>
    <row r="98" spans="1:25" ht="15.75" customHeight="1">
      <c r="A98" s="221" t="s">
        <v>6712</v>
      </c>
      <c r="B98" s="221" t="s">
        <v>782</v>
      </c>
      <c r="C98" s="221" t="s">
        <v>2208</v>
      </c>
      <c r="D98" s="198">
        <v>24</v>
      </c>
      <c r="E98" s="197">
        <v>24</v>
      </c>
      <c r="F98" s="228" t="s">
        <v>6255</v>
      </c>
      <c r="G98" s="3"/>
      <c r="H98" s="3"/>
    </row>
    <row r="99" spans="1:25" ht="15.75" customHeight="1">
      <c r="A99" s="221" t="s">
        <v>6712</v>
      </c>
      <c r="B99" s="221" t="s">
        <v>782</v>
      </c>
      <c r="C99" s="221" t="s">
        <v>7720</v>
      </c>
      <c r="D99" s="198" t="s">
        <v>7721</v>
      </c>
      <c r="E99" s="197">
        <v>160</v>
      </c>
      <c r="F99" s="228" t="s">
        <v>6255</v>
      </c>
      <c r="G99" s="3"/>
      <c r="H99" s="3"/>
    </row>
    <row r="100" spans="1:25" ht="15.75" customHeight="1">
      <c r="A100" s="221" t="s">
        <v>6712</v>
      </c>
      <c r="B100" s="221" t="s">
        <v>782</v>
      </c>
      <c r="C100" s="221" t="s">
        <v>7722</v>
      </c>
      <c r="D100" s="198">
        <v>2</v>
      </c>
      <c r="E100" s="197">
        <v>2</v>
      </c>
      <c r="F100" s="228" t="s">
        <v>6255</v>
      </c>
      <c r="G100" s="3"/>
      <c r="H100" s="3"/>
    </row>
    <row r="101" spans="1:25" ht="15.75" customHeight="1">
      <c r="A101" s="221" t="s">
        <v>6712</v>
      </c>
      <c r="B101" s="221" t="s">
        <v>782</v>
      </c>
      <c r="C101" s="221" t="s">
        <v>7723</v>
      </c>
      <c r="D101" s="198">
        <v>2</v>
      </c>
      <c r="E101" s="197">
        <v>2</v>
      </c>
      <c r="F101" s="228" t="s">
        <v>6255</v>
      </c>
      <c r="G101" s="3"/>
      <c r="H101" s="3"/>
    </row>
    <row r="102" spans="1:25" ht="15.75" customHeight="1">
      <c r="A102" s="221" t="s">
        <v>6630</v>
      </c>
      <c r="B102" s="221" t="s">
        <v>782</v>
      </c>
      <c r="C102" s="221" t="s">
        <v>7724</v>
      </c>
      <c r="D102" s="198">
        <v>8</v>
      </c>
      <c r="E102" s="197">
        <v>8</v>
      </c>
      <c r="F102" s="228" t="s">
        <v>4035</v>
      </c>
      <c r="G102" s="3"/>
      <c r="H102" s="3"/>
    </row>
    <row r="103" spans="1:25" ht="15.75" customHeight="1">
      <c r="A103" s="228"/>
      <c r="B103" s="228"/>
      <c r="C103" s="228"/>
      <c r="D103" s="229"/>
      <c r="E103" s="444"/>
      <c r="F103" s="228"/>
      <c r="G103" s="3"/>
      <c r="H103" s="3"/>
    </row>
    <row r="104" spans="1:25" ht="15.75" customHeight="1">
      <c r="A104" s="221"/>
      <c r="B104" s="221"/>
      <c r="C104" s="221"/>
      <c r="D104" s="198"/>
      <c r="E104" s="197"/>
      <c r="F104" s="228"/>
      <c r="G104" s="3"/>
      <c r="H104" s="3"/>
    </row>
    <row r="105" spans="1:25" ht="15.75" customHeight="1">
      <c r="A105" s="221"/>
      <c r="B105" s="221"/>
      <c r="C105" s="221"/>
      <c r="D105" s="198"/>
      <c r="E105" s="197"/>
      <c r="F105" s="228"/>
      <c r="G105" s="3"/>
      <c r="H105" s="3"/>
    </row>
    <row r="106" spans="1:25" ht="15.75" customHeight="1">
      <c r="A106" s="221"/>
      <c r="B106" s="221"/>
      <c r="C106" s="221"/>
      <c r="D106" s="198"/>
      <c r="E106" s="197"/>
      <c r="F106" s="228"/>
      <c r="G106" s="3"/>
      <c r="H106" s="3"/>
    </row>
    <row r="107" spans="1:25" ht="15.75" customHeight="1">
      <c r="A107" s="8"/>
      <c r="B107" s="17"/>
      <c r="C107" s="17"/>
      <c r="D107" s="18"/>
      <c r="E107" s="18">
        <f>SUM(E12:E106)</f>
        <v>3120</v>
      </c>
      <c r="G107" s="3"/>
      <c r="H107" s="3"/>
    </row>
    <row r="108" spans="1:25" ht="15.75" customHeight="1">
      <c r="A108" s="1"/>
      <c r="B108" s="1"/>
      <c r="C108" s="2"/>
      <c r="D108" s="2"/>
      <c r="E108" s="2"/>
      <c r="F108" s="3"/>
      <c r="G108" s="3"/>
      <c r="H108" s="3"/>
    </row>
    <row r="109" spans="1:25" ht="14.25">
      <c r="A109" s="789" t="s">
        <v>59</v>
      </c>
      <c r="B109" s="790"/>
      <c r="C109" s="790"/>
      <c r="D109" s="790"/>
      <c r="E109" s="790"/>
      <c r="F109" s="790"/>
      <c r="G109" s="790"/>
      <c r="H109" s="790"/>
      <c r="I109" s="591"/>
      <c r="J109" s="591"/>
      <c r="K109" s="591"/>
      <c r="L109" s="591"/>
      <c r="M109" s="591"/>
      <c r="N109" s="591"/>
      <c r="O109" s="591"/>
      <c r="P109" s="591"/>
      <c r="Q109" s="591"/>
      <c r="R109" s="591"/>
      <c r="S109" s="591"/>
      <c r="T109" s="591"/>
      <c r="U109" s="591"/>
      <c r="V109" s="591"/>
      <c r="W109" s="591"/>
      <c r="X109" s="591"/>
      <c r="Y109" s="591"/>
    </row>
    <row r="110" spans="1:25" ht="15.75" customHeight="1">
      <c r="A110" s="1"/>
      <c r="B110" s="1"/>
      <c r="C110" s="2"/>
      <c r="D110" s="2"/>
      <c r="E110" s="3"/>
      <c r="F110" s="3"/>
      <c r="G110" s="3"/>
      <c r="H110" s="3"/>
    </row>
    <row r="111" spans="1:25" ht="15.75" customHeight="1">
      <c r="A111" s="1"/>
      <c r="B111" s="1"/>
      <c r="C111" s="2"/>
      <c r="D111" s="2"/>
      <c r="E111" s="2"/>
      <c r="F111" s="3"/>
      <c r="G111" s="3"/>
      <c r="H111" s="3"/>
    </row>
    <row r="112" spans="1:25" ht="15.75" customHeight="1">
      <c r="A112" s="1"/>
      <c r="B112" s="1"/>
      <c r="C112" s="2"/>
      <c r="D112" s="2"/>
      <c r="E112" s="3"/>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row>
    <row r="264" spans="1:8" ht="15.75" customHeight="1">
      <c r="A264" s="1"/>
      <c r="B264" s="1"/>
      <c r="C264" s="2"/>
      <c r="D264" s="2"/>
      <c r="E264" s="2"/>
      <c r="F264" s="3"/>
    </row>
    <row r="265" spans="1:8" ht="15.75" customHeight="1">
      <c r="A265" s="1"/>
      <c r="B265" s="1"/>
      <c r="C265" s="2"/>
      <c r="D265" s="2"/>
      <c r="E265" s="2"/>
      <c r="F265" s="3"/>
    </row>
    <row r="266" spans="1:8" ht="15.75" customHeight="1">
      <c r="A266" s="1"/>
      <c r="B266" s="1"/>
      <c r="C266" s="2"/>
      <c r="D266" s="2"/>
      <c r="E266" s="2"/>
      <c r="F266" s="3"/>
    </row>
    <row r="267" spans="1:8" ht="15.75" customHeight="1">
      <c r="A267" s="1"/>
      <c r="B267" s="1"/>
      <c r="C267" s="2"/>
      <c r="D267" s="2"/>
      <c r="E267" s="2"/>
      <c r="F267" s="3"/>
    </row>
    <row r="268" spans="1:8" ht="15.75" customHeight="1">
      <c r="A268" s="1"/>
      <c r="B268" s="1"/>
      <c r="C268" s="2"/>
      <c r="D268" s="2"/>
      <c r="E268" s="2"/>
      <c r="F268" s="3"/>
    </row>
    <row r="269" spans="1:8" ht="15.75" customHeight="1">
      <c r="A269" s="1"/>
      <c r="B269" s="1"/>
      <c r="C269" s="2"/>
      <c r="D269" s="2"/>
      <c r="E269" s="2"/>
      <c r="F269" s="3"/>
    </row>
    <row r="270" spans="1:8" ht="15.75" customHeight="1">
      <c r="A270" s="1"/>
      <c r="B270" s="1"/>
      <c r="C270" s="2"/>
      <c r="D270" s="2"/>
      <c r="E270" s="2"/>
      <c r="F270" s="3"/>
    </row>
    <row r="271" spans="1:8" ht="15.75" customHeight="1">
      <c r="A271" s="1"/>
      <c r="B271" s="1"/>
      <c r="C271" s="2"/>
      <c r="D271" s="2"/>
      <c r="E271" s="2"/>
      <c r="F271" s="3"/>
    </row>
    <row r="272" spans="1:8" ht="15.75" customHeight="1">
      <c r="A272" s="1"/>
      <c r="B272" s="1"/>
      <c r="C272" s="2"/>
      <c r="D272" s="2"/>
      <c r="E272" s="2"/>
      <c r="F272" s="3"/>
    </row>
    <row r="273" spans="1:6" ht="15.75" customHeight="1">
      <c r="A273" s="1"/>
      <c r="B273" s="1"/>
      <c r="C273" s="2"/>
      <c r="D273" s="2"/>
      <c r="E273" s="2"/>
      <c r="F273" s="3"/>
    </row>
    <row r="274" spans="1:6" ht="15.75" customHeight="1">
      <c r="A274" s="1"/>
      <c r="B274" s="1"/>
      <c r="C274" s="2"/>
      <c r="D274" s="2"/>
      <c r="E274" s="2"/>
      <c r="F274" s="3"/>
    </row>
    <row r="275" spans="1:6" ht="15.75" customHeight="1">
      <c r="A275" s="1"/>
      <c r="B275" s="1"/>
      <c r="C275" s="2"/>
      <c r="D275" s="2"/>
      <c r="E275" s="2"/>
      <c r="F275" s="3"/>
    </row>
    <row r="276" spans="1:6" ht="15.75" customHeight="1">
      <c r="A276" s="1"/>
      <c r="B276" s="1"/>
      <c r="C276" s="2"/>
      <c r="D276" s="2"/>
      <c r="E276" s="2"/>
      <c r="F276" s="3"/>
    </row>
    <row r="277" spans="1:6" ht="15.75" customHeight="1">
      <c r="A277" s="1"/>
      <c r="B277" s="1"/>
      <c r="C277" s="2"/>
      <c r="D277" s="2"/>
      <c r="E277" s="2"/>
      <c r="F277" s="3"/>
    </row>
    <row r="278" spans="1:6" ht="15.75" customHeight="1">
      <c r="A278" s="1"/>
      <c r="B278" s="1"/>
      <c r="C278" s="2"/>
      <c r="D278" s="2"/>
      <c r="E278" s="2"/>
      <c r="F278" s="3"/>
    </row>
    <row r="279" spans="1:6" ht="15.75" customHeight="1">
      <c r="A279" s="1"/>
      <c r="B279" s="1"/>
      <c r="C279" s="2"/>
      <c r="D279" s="2"/>
      <c r="E279" s="2"/>
      <c r="F279" s="3"/>
    </row>
    <row r="280" spans="1:6" ht="15.75" customHeight="1">
      <c r="A280" s="1"/>
      <c r="B280" s="1"/>
      <c r="C280" s="2"/>
      <c r="D280" s="2"/>
      <c r="E280" s="2"/>
      <c r="F280" s="3"/>
    </row>
    <row r="281" spans="1:6" ht="15.75" customHeight="1">
      <c r="A281" s="1"/>
      <c r="B281" s="1"/>
      <c r="C281" s="2"/>
      <c r="D281" s="2"/>
      <c r="E281" s="2"/>
      <c r="F281" s="3"/>
    </row>
    <row r="282" spans="1:6" ht="15.75" customHeight="1">
      <c r="A282" s="1"/>
      <c r="B282" s="1"/>
      <c r="C282" s="2"/>
      <c r="D282" s="2"/>
      <c r="E282" s="2"/>
      <c r="F282" s="3"/>
    </row>
    <row r="283" spans="1:6" ht="15.75" customHeight="1">
      <c r="A283" s="1"/>
      <c r="B283" s="1"/>
      <c r="C283" s="2"/>
      <c r="D283" s="2"/>
      <c r="E283" s="2"/>
      <c r="F283" s="3"/>
    </row>
    <row r="284" spans="1:6" ht="15.75" customHeight="1">
      <c r="A284" s="1"/>
      <c r="B284" s="1"/>
      <c r="C284" s="2"/>
      <c r="D284" s="2"/>
      <c r="E284" s="2"/>
      <c r="F284" s="3"/>
    </row>
    <row r="285" spans="1:6" ht="15.75" customHeight="1">
      <c r="A285" s="1"/>
      <c r="B285" s="1"/>
      <c r="C285" s="2"/>
      <c r="D285" s="2"/>
      <c r="E285" s="2"/>
      <c r="F285" s="3"/>
    </row>
    <row r="286" spans="1:6" ht="15.75" customHeight="1">
      <c r="A286" s="1"/>
      <c r="B286" s="1"/>
      <c r="C286" s="2"/>
      <c r="D286" s="2"/>
      <c r="E286" s="2"/>
      <c r="F286" s="3"/>
    </row>
    <row r="287" spans="1:6" ht="15.75" customHeight="1">
      <c r="A287" s="1"/>
      <c r="B287" s="1"/>
      <c r="C287" s="2"/>
      <c r="D287" s="2"/>
      <c r="E287" s="2"/>
      <c r="F287" s="3"/>
    </row>
    <row r="288" spans="1:6" ht="15.75" customHeight="1">
      <c r="A288" s="1"/>
      <c r="B288" s="1"/>
      <c r="C288" s="2"/>
      <c r="D288" s="2"/>
      <c r="E288" s="2"/>
      <c r="F288" s="3"/>
    </row>
    <row r="289" spans="1:6" ht="15.75" customHeight="1">
      <c r="A289" s="1"/>
      <c r="B289" s="1"/>
      <c r="C289" s="2"/>
      <c r="D289" s="2"/>
      <c r="E289" s="2"/>
      <c r="F289" s="3"/>
    </row>
    <row r="290" spans="1:6" ht="15.75" customHeight="1">
      <c r="A290" s="1"/>
      <c r="B290" s="1"/>
      <c r="C290" s="2"/>
      <c r="D290" s="2"/>
      <c r="E290" s="2"/>
      <c r="F290" s="3"/>
    </row>
    <row r="291" spans="1:6" ht="15.75" customHeight="1">
      <c r="A291" s="1"/>
      <c r="B291" s="1"/>
      <c r="C291" s="2"/>
      <c r="D291" s="2"/>
      <c r="E291" s="2"/>
      <c r="F291" s="3"/>
    </row>
    <row r="292" spans="1:6" ht="15.75" customHeight="1">
      <c r="A292" s="1"/>
      <c r="B292" s="1"/>
      <c r="C292" s="2"/>
      <c r="D292" s="2"/>
      <c r="E292" s="2"/>
      <c r="F292" s="3"/>
    </row>
    <row r="293" spans="1:6" ht="15.75" customHeight="1">
      <c r="A293" s="1"/>
      <c r="B293" s="1"/>
      <c r="C293" s="2"/>
      <c r="D293" s="2"/>
      <c r="E293" s="2"/>
      <c r="F293" s="3"/>
    </row>
    <row r="294" spans="1:6" ht="15.75" customHeight="1">
      <c r="A294" s="1"/>
      <c r="B294" s="1"/>
      <c r="C294" s="2"/>
      <c r="D294" s="2"/>
      <c r="E294" s="2"/>
      <c r="F294" s="3"/>
    </row>
    <row r="295" spans="1:6" ht="15.75" customHeight="1">
      <c r="A295" s="1"/>
      <c r="B295" s="1"/>
      <c r="C295" s="2"/>
      <c r="D295" s="2"/>
      <c r="E295" s="2"/>
      <c r="F295" s="3"/>
    </row>
    <row r="296" spans="1:6" ht="15.75" customHeight="1">
      <c r="A296" s="1"/>
      <c r="B296" s="1"/>
      <c r="C296" s="2"/>
      <c r="D296" s="2"/>
      <c r="E296" s="2"/>
      <c r="F296" s="3"/>
    </row>
    <row r="297" spans="1:6" ht="15.75" customHeight="1">
      <c r="A297" s="1"/>
      <c r="B297" s="1"/>
      <c r="C297" s="2"/>
      <c r="D297" s="2"/>
      <c r="E297" s="2"/>
      <c r="F297" s="3"/>
    </row>
    <row r="298" spans="1:6" ht="15.75" customHeight="1">
      <c r="A298" s="1"/>
      <c r="B298" s="1"/>
      <c r="C298" s="2"/>
      <c r="D298" s="2"/>
      <c r="E298" s="2"/>
      <c r="F298" s="3"/>
    </row>
    <row r="299" spans="1:6" ht="15.75" customHeight="1">
      <c r="A299" s="1"/>
      <c r="B299" s="1"/>
      <c r="C299" s="2"/>
      <c r="D299" s="2"/>
      <c r="E299" s="2"/>
      <c r="F299" s="3"/>
    </row>
    <row r="300" spans="1:6" ht="15.75" customHeight="1">
      <c r="A300" s="1"/>
      <c r="B300" s="1"/>
      <c r="C300" s="2"/>
      <c r="D300" s="2"/>
      <c r="E300" s="2"/>
      <c r="F300" s="3"/>
    </row>
    <row r="301" spans="1:6" ht="15.75" customHeight="1">
      <c r="A301" s="1"/>
      <c r="B301" s="1"/>
      <c r="C301" s="2"/>
      <c r="D301" s="2"/>
      <c r="E301" s="2"/>
      <c r="F301" s="3"/>
    </row>
    <row r="302" spans="1:6" ht="15.75" customHeight="1">
      <c r="A302" s="1"/>
      <c r="B302" s="1"/>
      <c r="C302" s="2"/>
      <c r="D302" s="2"/>
      <c r="E302" s="2"/>
      <c r="F302" s="3"/>
    </row>
    <row r="303" spans="1:6" ht="15.75" customHeight="1">
      <c r="A303" s="1"/>
      <c r="B303" s="1"/>
      <c r="C303" s="2"/>
      <c r="D303" s="2"/>
      <c r="E303" s="2"/>
      <c r="F303" s="3"/>
    </row>
    <row r="304" spans="1:6" ht="15.75" customHeight="1">
      <c r="A304" s="1"/>
      <c r="B304" s="1"/>
      <c r="C304" s="2"/>
      <c r="D304" s="2"/>
      <c r="E304" s="2"/>
      <c r="F304" s="3"/>
    </row>
    <row r="305" spans="1:6" ht="15.75" customHeight="1">
      <c r="A305" s="1"/>
      <c r="B305" s="1"/>
      <c r="C305" s="2"/>
      <c r="D305" s="2"/>
      <c r="E305" s="2"/>
      <c r="F305" s="3"/>
    </row>
    <row r="306" spans="1:6" ht="15.75" customHeight="1">
      <c r="A306" s="1"/>
      <c r="B306" s="1"/>
      <c r="C306" s="2"/>
      <c r="D306" s="2"/>
      <c r="E306" s="2"/>
      <c r="F306" s="3"/>
    </row>
    <row r="307" spans="1:6" ht="15.75" customHeight="1">
      <c r="A307" s="1"/>
      <c r="B307" s="1"/>
      <c r="C307" s="2"/>
      <c r="D307" s="2"/>
      <c r="E307" s="2"/>
      <c r="F307" s="3"/>
    </row>
    <row r="308" spans="1:6" ht="15.75" customHeight="1">
      <c r="A308" s="1"/>
      <c r="B308" s="1"/>
      <c r="C308" s="2"/>
      <c r="D308" s="2"/>
      <c r="E308" s="2"/>
      <c r="F308" s="3"/>
    </row>
    <row r="309" spans="1:6" ht="15.75" customHeight="1">
      <c r="A309" s="1"/>
      <c r="B309" s="1"/>
      <c r="C309" s="2"/>
      <c r="D309" s="2"/>
      <c r="E309" s="2"/>
      <c r="F309" s="3"/>
    </row>
    <row r="310" spans="1:6" ht="15.75" customHeight="1">
      <c r="A310" s="1"/>
      <c r="B310" s="1"/>
      <c r="C310" s="2"/>
      <c r="D310" s="2"/>
      <c r="E310" s="2"/>
      <c r="F310" s="3"/>
    </row>
    <row r="311" spans="1:6" ht="15.75" customHeight="1">
      <c r="A311" s="1"/>
      <c r="B311" s="1"/>
      <c r="C311" s="2"/>
      <c r="D311" s="2"/>
      <c r="E311" s="2"/>
      <c r="F311" s="3"/>
    </row>
    <row r="312" spans="1:6" ht="15.75" customHeight="1">
      <c r="A312" s="1"/>
      <c r="B312" s="1"/>
      <c r="C312" s="2"/>
      <c r="D312" s="2"/>
      <c r="E312" s="2"/>
      <c r="F312" s="3"/>
    </row>
    <row r="313" spans="1:6" ht="15.75" customHeight="1"/>
    <row r="314" spans="1:6" ht="15.75" customHeight="1"/>
    <row r="315" spans="1:6" ht="15.75" customHeight="1"/>
    <row r="316" spans="1:6" ht="15.75" customHeight="1"/>
    <row r="317" spans="1:6" ht="15.75" customHeight="1"/>
    <row r="318" spans="1:6" ht="15.75" customHeight="1"/>
    <row r="319" spans="1:6" ht="15.75" customHeight="1"/>
    <row r="320" spans="1: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sheetData>
  <mergeCells count="8">
    <mergeCell ref="A109:H109"/>
    <mergeCell ref="A7:E7"/>
    <mergeCell ref="A8:E8"/>
    <mergeCell ref="A9:E9"/>
    <mergeCell ref="A2:E2"/>
    <mergeCell ref="A4:E4"/>
    <mergeCell ref="A5:E5"/>
    <mergeCell ref="A6:E6"/>
  </mergeCells>
  <hyperlinks>
    <hyperlink ref="B27" r:id="rId1" display="FSEC@" xr:uid="{C13E6F7D-BB17-48CF-90DC-D8317AD911CF}"/>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B1000"/>
  <sheetViews>
    <sheetView topLeftCell="A7" workbookViewId="0">
      <selection activeCell="D23" sqref="D23"/>
    </sheetView>
  </sheetViews>
  <sheetFormatPr defaultColWidth="14.3984375" defaultRowHeight="15" customHeight="1"/>
  <cols>
    <col min="1" max="1" width="23.73046875" customWidth="1"/>
    <col min="2" max="2" width="16" customWidth="1"/>
    <col min="3" max="3" width="15" customWidth="1"/>
    <col min="4" max="4" width="18.73046875" customWidth="1"/>
    <col min="5" max="5" width="9" customWidth="1"/>
    <col min="6" max="6" width="11.73046875" customWidth="1"/>
    <col min="7" max="7" width="18.265625" customWidth="1"/>
    <col min="8" max="10" width="15.265625" customWidth="1"/>
    <col min="11" max="12" width="9.1328125" customWidth="1"/>
    <col min="13" max="13" width="11.73046875" bestFit="1" customWidth="1"/>
    <col min="14" max="14" width="8.1328125" customWidth="1"/>
    <col min="15" max="15" width="10.1328125" customWidth="1"/>
    <col min="16" max="20" width="8.86328125" customWidth="1"/>
    <col min="21" max="28" width="8" customWidth="1"/>
  </cols>
  <sheetData>
    <row r="1" spans="1:28" ht="14.25">
      <c r="A1" s="1"/>
      <c r="B1" s="2"/>
      <c r="C1" s="3"/>
      <c r="D1" s="3"/>
      <c r="E1" s="3"/>
      <c r="F1" s="3"/>
      <c r="G1" s="3"/>
      <c r="H1" s="3"/>
      <c r="I1" s="3"/>
      <c r="J1" s="3"/>
      <c r="K1" s="3"/>
      <c r="L1" s="3"/>
      <c r="M1" s="3"/>
      <c r="N1" s="3"/>
    </row>
    <row r="2" spans="1:28" ht="21.75" customHeight="1">
      <c r="A2" s="722" t="s">
        <v>72</v>
      </c>
      <c r="B2" s="730"/>
      <c r="C2" s="730"/>
      <c r="D2" s="730"/>
      <c r="E2" s="730"/>
      <c r="F2" s="730"/>
      <c r="G2" s="730"/>
      <c r="H2" s="730"/>
      <c r="I2" s="730"/>
      <c r="J2" s="730"/>
      <c r="K2" s="730"/>
      <c r="L2" s="730"/>
      <c r="M2" s="115"/>
      <c r="N2" s="115"/>
      <c r="O2" s="115"/>
      <c r="P2" s="116"/>
      <c r="Q2" s="43"/>
      <c r="R2" s="43"/>
      <c r="S2" s="43"/>
      <c r="T2" s="43"/>
      <c r="U2" s="43"/>
      <c r="V2" s="43"/>
      <c r="W2" s="43"/>
      <c r="X2" s="43"/>
      <c r="Y2" s="43"/>
      <c r="Z2" s="43"/>
      <c r="AA2" s="43"/>
      <c r="AB2" s="43"/>
    </row>
    <row r="3" spans="1:28" ht="18" customHeight="1">
      <c r="A3" s="22"/>
      <c r="B3" s="22"/>
      <c r="C3" s="22"/>
      <c r="D3" s="22"/>
      <c r="E3" s="22"/>
      <c r="F3" s="22"/>
      <c r="G3" s="22"/>
      <c r="H3" s="32"/>
      <c r="I3" s="32"/>
      <c r="J3" s="32"/>
      <c r="K3" s="32"/>
      <c r="L3" s="32"/>
      <c r="M3" s="32"/>
      <c r="N3" s="32"/>
      <c r="O3" s="19"/>
      <c r="P3" s="19"/>
      <c r="Q3" s="19"/>
      <c r="R3" s="19"/>
      <c r="S3" s="19"/>
      <c r="T3" s="19"/>
      <c r="U3" s="19"/>
      <c r="V3" s="19"/>
      <c r="W3" s="19"/>
      <c r="X3" s="19"/>
      <c r="Y3" s="19"/>
      <c r="Z3" s="19"/>
      <c r="AA3" s="19"/>
      <c r="AB3" s="19"/>
    </row>
    <row r="4" spans="1:28" ht="41.25" customHeight="1">
      <c r="A4" s="727" t="s">
        <v>334</v>
      </c>
      <c r="B4" s="728"/>
      <c r="C4" s="728"/>
      <c r="D4" s="728"/>
      <c r="E4" s="728"/>
      <c r="F4" s="728"/>
      <c r="G4" s="728"/>
      <c r="H4" s="728"/>
      <c r="I4" s="728"/>
      <c r="J4" s="728"/>
      <c r="K4" s="728"/>
      <c r="L4" s="728"/>
      <c r="M4" s="115"/>
      <c r="N4" s="115"/>
      <c r="O4" s="115"/>
      <c r="P4" s="116"/>
      <c r="Q4" s="19"/>
      <c r="R4" s="19"/>
      <c r="S4" s="19"/>
      <c r="T4" s="19"/>
      <c r="U4" s="19"/>
      <c r="V4" s="19"/>
      <c r="W4" s="19"/>
      <c r="X4" s="19"/>
      <c r="Y4" s="19"/>
      <c r="Z4" s="19"/>
      <c r="AA4" s="19"/>
      <c r="AB4" s="19"/>
    </row>
    <row r="5" spans="1:28" ht="13.5" customHeight="1">
      <c r="A5" s="723" t="s">
        <v>73</v>
      </c>
      <c r="B5" s="724"/>
      <c r="C5" s="724"/>
      <c r="D5" s="724"/>
      <c r="E5" s="724"/>
      <c r="F5" s="724"/>
      <c r="G5" s="724"/>
      <c r="H5" s="724"/>
      <c r="I5" s="724"/>
      <c r="J5" s="724"/>
      <c r="K5" s="724"/>
      <c r="L5" s="724"/>
      <c r="M5" s="115"/>
      <c r="N5" s="115"/>
      <c r="O5" s="115"/>
      <c r="P5" s="116"/>
      <c r="Q5" s="19"/>
      <c r="R5" s="19"/>
      <c r="S5" s="19"/>
      <c r="T5" s="19"/>
      <c r="U5" s="19"/>
      <c r="V5" s="19"/>
      <c r="W5" s="19"/>
      <c r="X5" s="19"/>
      <c r="Y5" s="19"/>
      <c r="Z5" s="19"/>
      <c r="AA5" s="19"/>
      <c r="AB5" s="19"/>
    </row>
    <row r="6" spans="1:28" ht="14.25" customHeight="1">
      <c r="A6" s="729" t="s">
        <v>74</v>
      </c>
      <c r="B6" s="728"/>
      <c r="C6" s="728"/>
      <c r="D6" s="728"/>
      <c r="E6" s="728"/>
      <c r="F6" s="728"/>
      <c r="G6" s="728"/>
      <c r="H6" s="728"/>
      <c r="I6" s="728"/>
      <c r="J6" s="728"/>
      <c r="K6" s="728"/>
      <c r="L6" s="728"/>
      <c r="M6" s="115"/>
      <c r="N6" s="115"/>
      <c r="O6" s="115"/>
      <c r="P6" s="116"/>
      <c r="Q6" s="19"/>
      <c r="R6" s="19"/>
      <c r="S6" s="19"/>
      <c r="T6" s="19"/>
      <c r="U6" s="19"/>
      <c r="V6" s="19"/>
      <c r="W6" s="19"/>
      <c r="X6" s="19"/>
      <c r="Y6" s="19"/>
      <c r="Z6" s="19"/>
      <c r="AA6" s="19"/>
      <c r="AB6" s="19"/>
    </row>
    <row r="7" spans="1:28" ht="14.25" customHeight="1">
      <c r="A7" s="717" t="s">
        <v>75</v>
      </c>
      <c r="B7" s="725"/>
      <c r="C7" s="725"/>
      <c r="D7" s="725"/>
      <c r="E7" s="725"/>
      <c r="F7" s="725"/>
      <c r="G7" s="725"/>
      <c r="H7" s="725"/>
      <c r="I7" s="725"/>
      <c r="J7" s="725"/>
      <c r="K7" s="725"/>
      <c r="L7" s="725"/>
      <c r="M7" s="115"/>
      <c r="N7" s="115"/>
      <c r="O7" s="115"/>
      <c r="P7" s="116"/>
      <c r="Q7" s="32"/>
      <c r="R7" s="32"/>
      <c r="S7" s="32"/>
      <c r="T7" s="32"/>
      <c r="U7" s="19"/>
      <c r="V7" s="19"/>
      <c r="W7" s="19"/>
      <c r="X7" s="19"/>
      <c r="Y7" s="19"/>
      <c r="Z7" s="19"/>
      <c r="AA7" s="19"/>
      <c r="AB7" s="19"/>
    </row>
    <row r="8" spans="1:28" ht="15" customHeight="1">
      <c r="A8" s="723" t="s">
        <v>76</v>
      </c>
      <c r="B8" s="724"/>
      <c r="C8" s="724"/>
      <c r="D8" s="724"/>
      <c r="E8" s="724"/>
      <c r="F8" s="724"/>
      <c r="G8" s="724"/>
      <c r="H8" s="724"/>
      <c r="I8" s="724"/>
      <c r="J8" s="724"/>
      <c r="K8" s="724"/>
      <c r="L8" s="724"/>
      <c r="M8" s="115"/>
      <c r="N8" s="115"/>
      <c r="O8" s="115"/>
      <c r="P8" s="116"/>
      <c r="Q8" s="32"/>
      <c r="R8" s="32"/>
      <c r="S8" s="32"/>
      <c r="T8" s="32"/>
      <c r="U8" s="19"/>
      <c r="V8" s="19"/>
      <c r="W8" s="19"/>
      <c r="X8" s="19"/>
      <c r="Y8" s="19"/>
      <c r="Z8" s="19"/>
      <c r="AA8" s="19"/>
      <c r="AB8" s="19"/>
    </row>
    <row r="9" spans="1:28" ht="14.25" customHeight="1">
      <c r="A9" s="717" t="s">
        <v>77</v>
      </c>
      <c r="B9" s="725"/>
      <c r="C9" s="725"/>
      <c r="D9" s="725"/>
      <c r="E9" s="725"/>
      <c r="F9" s="725"/>
      <c r="G9" s="725"/>
      <c r="H9" s="725"/>
      <c r="I9" s="725"/>
      <c r="J9" s="725"/>
      <c r="K9" s="725"/>
      <c r="L9" s="725"/>
      <c r="M9" s="115"/>
      <c r="N9" s="115"/>
      <c r="O9" s="115"/>
      <c r="P9" s="116"/>
      <c r="Q9" s="32"/>
      <c r="R9" s="32"/>
      <c r="S9" s="32"/>
      <c r="T9" s="32"/>
      <c r="U9" s="19"/>
      <c r="V9" s="19"/>
      <c r="W9" s="19"/>
      <c r="X9" s="19"/>
      <c r="Y9" s="19"/>
      <c r="Z9" s="19"/>
      <c r="AA9" s="19"/>
      <c r="AB9" s="19"/>
    </row>
    <row r="10" spans="1:28" ht="14.25" customHeight="1">
      <c r="A10" s="717" t="s">
        <v>78</v>
      </c>
      <c r="B10" s="725"/>
      <c r="C10" s="725"/>
      <c r="D10" s="725"/>
      <c r="E10" s="725"/>
      <c r="F10" s="725"/>
      <c r="G10" s="725"/>
      <c r="H10" s="725"/>
      <c r="I10" s="725"/>
      <c r="J10" s="725"/>
      <c r="K10" s="725"/>
      <c r="L10" s="725"/>
      <c r="M10" s="115"/>
      <c r="N10" s="115"/>
      <c r="O10" s="115"/>
      <c r="P10" s="116"/>
      <c r="Q10" s="32"/>
      <c r="R10" s="32"/>
      <c r="S10" s="32"/>
      <c r="T10" s="32"/>
      <c r="U10" s="19"/>
      <c r="V10" s="19"/>
      <c r="W10" s="19"/>
      <c r="X10" s="19"/>
      <c r="Y10" s="19"/>
      <c r="Z10" s="19"/>
      <c r="AA10" s="19"/>
      <c r="AB10" s="19"/>
    </row>
    <row r="11" spans="1:28" ht="66.75" customHeight="1">
      <c r="A11" s="720" t="s">
        <v>79</v>
      </c>
      <c r="B11" s="726"/>
      <c r="C11" s="726"/>
      <c r="D11" s="726"/>
      <c r="E11" s="726"/>
      <c r="F11" s="726"/>
      <c r="G11" s="726"/>
      <c r="H11" s="726"/>
      <c r="I11" s="726"/>
      <c r="J11" s="726"/>
      <c r="K11" s="726"/>
      <c r="L11" s="726"/>
      <c r="M11" s="115"/>
      <c r="N11" s="115"/>
      <c r="O11" s="115"/>
      <c r="P11" s="116"/>
      <c r="Q11" s="19"/>
      <c r="R11" s="19"/>
      <c r="S11" s="19"/>
      <c r="T11" s="19"/>
      <c r="U11" s="19"/>
      <c r="V11" s="19"/>
      <c r="W11" s="19"/>
      <c r="X11" s="19"/>
      <c r="Y11" s="19"/>
      <c r="Z11" s="19"/>
      <c r="AA11" s="19"/>
      <c r="AB11" s="19"/>
    </row>
    <row r="12" spans="1:28" ht="14.25">
      <c r="A12" s="106"/>
      <c r="B12" s="106"/>
      <c r="C12" s="106"/>
      <c r="D12" s="106"/>
      <c r="E12" s="106"/>
      <c r="F12" s="106"/>
      <c r="G12" s="106"/>
      <c r="H12" s="106"/>
      <c r="I12" s="106"/>
      <c r="J12" s="106"/>
      <c r="K12" s="106"/>
      <c r="L12" s="106"/>
      <c r="M12" s="106"/>
      <c r="N12" s="106"/>
      <c r="O12" s="19"/>
      <c r="P12" s="19"/>
      <c r="Q12" s="19"/>
      <c r="R12" s="19"/>
      <c r="S12" s="19"/>
      <c r="T12" s="19"/>
      <c r="U12" s="19"/>
      <c r="V12" s="19"/>
      <c r="W12" s="19"/>
      <c r="X12" s="19"/>
      <c r="Y12" s="19"/>
      <c r="Z12" s="19"/>
      <c r="AA12" s="19"/>
      <c r="AB12" s="19"/>
    </row>
    <row r="13" spans="1:28" ht="38.25">
      <c r="A13" s="11" t="s">
        <v>80</v>
      </c>
      <c r="B13" s="11" t="s">
        <v>81</v>
      </c>
      <c r="C13" s="11" t="s">
        <v>82</v>
      </c>
      <c r="D13" s="11" t="s">
        <v>83</v>
      </c>
      <c r="E13" s="11" t="s">
        <v>84</v>
      </c>
      <c r="F13" s="10" t="s">
        <v>85</v>
      </c>
      <c r="G13" s="11" t="s">
        <v>86</v>
      </c>
      <c r="H13" s="11" t="s">
        <v>87</v>
      </c>
      <c r="I13" s="11" t="s">
        <v>88</v>
      </c>
      <c r="J13" s="11" t="s">
        <v>89</v>
      </c>
      <c r="K13" s="11" t="s">
        <v>90</v>
      </c>
      <c r="L13" s="108" t="s">
        <v>57</v>
      </c>
      <c r="M13" s="129" t="s">
        <v>393</v>
      </c>
      <c r="N13" s="106"/>
      <c r="O13" s="19"/>
      <c r="P13" s="19"/>
    </row>
    <row r="14" spans="1:28" ht="89.25">
      <c r="A14" s="182" t="s">
        <v>4069</v>
      </c>
      <c r="B14" s="182" t="s">
        <v>4070</v>
      </c>
      <c r="C14" s="182" t="s">
        <v>4071</v>
      </c>
      <c r="D14" s="182" t="s">
        <v>4072</v>
      </c>
      <c r="E14" s="182" t="s">
        <v>4073</v>
      </c>
      <c r="F14" s="182" t="s">
        <v>782</v>
      </c>
      <c r="G14" s="269" t="s">
        <v>4074</v>
      </c>
      <c r="H14" s="182">
        <v>2022</v>
      </c>
      <c r="I14" s="182">
        <v>2022</v>
      </c>
      <c r="J14" s="350" t="s">
        <v>4075</v>
      </c>
      <c r="K14" s="182">
        <v>2000</v>
      </c>
      <c r="L14" s="351">
        <v>700</v>
      </c>
      <c r="M14" s="228" t="s">
        <v>3894</v>
      </c>
      <c r="N14" s="106"/>
      <c r="O14" s="19"/>
      <c r="P14" s="19"/>
    </row>
    <row r="15" spans="1:28" ht="114.75">
      <c r="A15" s="352" t="s">
        <v>4064</v>
      </c>
      <c r="B15" s="221" t="s">
        <v>4076</v>
      </c>
      <c r="C15" s="221" t="s">
        <v>4077</v>
      </c>
      <c r="D15" s="221" t="s">
        <v>3442</v>
      </c>
      <c r="E15" s="221" t="s">
        <v>4078</v>
      </c>
      <c r="F15" s="221" t="s">
        <v>4079</v>
      </c>
      <c r="G15" s="271" t="s">
        <v>4080</v>
      </c>
      <c r="H15" s="221">
        <v>2022</v>
      </c>
      <c r="I15" s="221" t="s">
        <v>4081</v>
      </c>
      <c r="J15" s="221">
        <v>220375</v>
      </c>
      <c r="K15" s="221">
        <v>200</v>
      </c>
      <c r="L15" s="353">
        <v>66.66</v>
      </c>
      <c r="M15" s="180" t="s">
        <v>4064</v>
      </c>
      <c r="N15" s="106"/>
      <c r="O15" s="19"/>
      <c r="P15" s="19"/>
    </row>
    <row r="16" spans="1:28" ht="14.25">
      <c r="A16" s="348"/>
      <c r="B16" s="348"/>
      <c r="C16" s="348"/>
      <c r="D16" s="348"/>
      <c r="E16" s="348"/>
      <c r="F16" s="348"/>
      <c r="G16" s="348"/>
      <c r="H16" s="348"/>
      <c r="I16" s="348"/>
      <c r="J16" s="348"/>
      <c r="K16" s="348"/>
      <c r="L16" s="349"/>
      <c r="M16" s="106"/>
      <c r="N16" s="106"/>
      <c r="O16" s="19"/>
      <c r="P16" s="19"/>
    </row>
    <row r="17" spans="1:16" ht="14.25">
      <c r="A17" s="107" t="s">
        <v>35</v>
      </c>
      <c r="B17" s="107"/>
      <c r="C17" s="107"/>
      <c r="D17" s="107"/>
      <c r="E17" s="107"/>
      <c r="F17" s="107"/>
      <c r="G17" s="107"/>
      <c r="H17" s="107"/>
      <c r="I17" s="107"/>
      <c r="J17" s="107"/>
      <c r="K17" s="107"/>
      <c r="L17" s="109">
        <f>SUM(L14:L16)</f>
        <v>766.66</v>
      </c>
      <c r="M17" s="106"/>
      <c r="N17" s="106"/>
      <c r="O17" s="19"/>
      <c r="P17" s="19"/>
    </row>
    <row r="18" spans="1:16" ht="14.25" customHeight="1">
      <c r="A18" s="714" t="s">
        <v>59</v>
      </c>
      <c r="B18" s="714"/>
      <c r="C18" s="714"/>
      <c r="D18" s="714"/>
      <c r="E18" s="714"/>
      <c r="F18" s="714"/>
      <c r="G18" s="714"/>
      <c r="H18" s="714"/>
      <c r="I18" s="714"/>
      <c r="J18" s="714"/>
      <c r="K18" s="714"/>
      <c r="L18" s="714"/>
      <c r="M18" s="114"/>
      <c r="N18" s="114"/>
      <c r="O18" s="114"/>
      <c r="P18" s="114"/>
    </row>
    <row r="19" spans="1:16" ht="14.25">
      <c r="A19" s="1"/>
      <c r="B19" s="2"/>
      <c r="C19" s="3"/>
      <c r="D19" s="3"/>
      <c r="E19" s="3"/>
      <c r="F19" s="3"/>
      <c r="G19" s="3"/>
      <c r="H19" s="3"/>
      <c r="I19" s="3"/>
      <c r="J19" s="3"/>
      <c r="K19" s="3"/>
      <c r="L19" s="3"/>
      <c r="M19" s="3"/>
      <c r="N19" s="3"/>
    </row>
    <row r="20" spans="1:16" ht="14.25">
      <c r="A20" s="1"/>
      <c r="B20" s="2"/>
      <c r="C20" s="3"/>
      <c r="D20" s="3"/>
      <c r="E20" s="3"/>
      <c r="F20" s="3"/>
      <c r="G20" s="3"/>
      <c r="H20" s="3"/>
      <c r="I20" s="3"/>
      <c r="J20" s="3"/>
      <c r="K20" s="3"/>
      <c r="L20" s="3"/>
      <c r="M20" s="3"/>
      <c r="N20" s="3"/>
    </row>
    <row r="21" spans="1:16" ht="15.75" customHeight="1">
      <c r="A21" s="1"/>
      <c r="B21" s="2"/>
      <c r="C21" s="3"/>
      <c r="D21" s="3"/>
      <c r="E21" s="3"/>
      <c r="F21" s="3"/>
      <c r="G21" s="3"/>
      <c r="H21" s="3"/>
      <c r="I21" s="3"/>
      <c r="J21" s="3"/>
      <c r="K21" s="3"/>
      <c r="L21" s="3"/>
      <c r="M21" s="3"/>
      <c r="N21" s="3"/>
    </row>
    <row r="22" spans="1:16" ht="15.75" customHeight="1">
      <c r="A22" s="1"/>
      <c r="B22" s="2"/>
      <c r="C22" s="3"/>
      <c r="D22" s="3"/>
      <c r="E22" s="3"/>
      <c r="F22" s="3"/>
      <c r="G22" s="3"/>
      <c r="H22" s="3"/>
      <c r="I22" s="3"/>
      <c r="J22" s="3"/>
      <c r="K22" s="3"/>
      <c r="L22" s="3"/>
      <c r="M22" s="3"/>
      <c r="N22" s="3"/>
    </row>
    <row r="23" spans="1:16" ht="15.75" customHeight="1">
      <c r="A23" s="1"/>
      <c r="B23" s="2"/>
      <c r="C23" s="3"/>
      <c r="D23" s="3"/>
      <c r="E23" s="3"/>
      <c r="F23" s="3"/>
      <c r="G23" s="3"/>
      <c r="H23" s="3"/>
      <c r="I23" s="3"/>
      <c r="J23" s="3"/>
      <c r="K23" s="3"/>
      <c r="L23" s="3"/>
      <c r="M23" s="3"/>
      <c r="N23" s="3"/>
    </row>
    <row r="24" spans="1:16" ht="15.75" customHeight="1">
      <c r="A24" s="1"/>
      <c r="B24" s="2"/>
      <c r="C24" s="3"/>
      <c r="D24" s="3"/>
      <c r="E24" s="3"/>
      <c r="F24" s="3"/>
      <c r="G24" s="3"/>
      <c r="H24" s="3"/>
      <c r="I24" s="3"/>
      <c r="J24" s="3"/>
      <c r="K24" s="3"/>
      <c r="L24" s="3"/>
      <c r="M24" s="3"/>
      <c r="N24" s="3"/>
    </row>
    <row r="25" spans="1:16" ht="15.75" customHeight="1">
      <c r="A25" s="1"/>
      <c r="B25" s="2"/>
      <c r="C25" s="3"/>
      <c r="D25" s="3"/>
      <c r="E25" s="3"/>
      <c r="F25" s="3"/>
      <c r="G25" s="3"/>
      <c r="H25" s="3"/>
      <c r="I25" s="3"/>
      <c r="J25" s="3"/>
      <c r="K25" s="3"/>
      <c r="L25" s="3"/>
      <c r="M25" s="3"/>
      <c r="N25" s="3"/>
    </row>
    <row r="26" spans="1:16" ht="15.75" customHeight="1">
      <c r="A26" s="1"/>
      <c r="B26" s="2"/>
      <c r="C26" s="3"/>
      <c r="D26" s="3"/>
      <c r="E26" s="3"/>
      <c r="F26" s="3"/>
      <c r="G26" s="3"/>
      <c r="H26" s="3"/>
      <c r="I26" s="3"/>
      <c r="J26" s="3"/>
      <c r="K26" s="3"/>
      <c r="L26" s="3"/>
      <c r="M26" s="3"/>
      <c r="N26" s="3"/>
    </row>
    <row r="27" spans="1:16" ht="15.75" customHeight="1">
      <c r="A27" s="1"/>
      <c r="B27" s="2"/>
      <c r="C27" s="3"/>
      <c r="D27" s="3"/>
      <c r="E27" s="3"/>
      <c r="F27" s="3"/>
      <c r="G27" s="3"/>
      <c r="H27" s="3"/>
      <c r="I27" s="3"/>
      <c r="J27" s="3"/>
      <c r="K27" s="3"/>
      <c r="L27" s="3"/>
      <c r="M27" s="3"/>
      <c r="N27" s="3"/>
    </row>
    <row r="28" spans="1:16" ht="15.75" customHeight="1">
      <c r="A28" s="1"/>
      <c r="B28" s="2"/>
      <c r="C28" s="3"/>
      <c r="D28" s="3"/>
      <c r="E28" s="3"/>
      <c r="F28" s="3"/>
      <c r="G28" s="3"/>
      <c r="H28" s="3"/>
      <c r="I28" s="3"/>
      <c r="J28" s="3"/>
      <c r="K28" s="3"/>
      <c r="L28" s="3"/>
      <c r="M28" s="3"/>
      <c r="N28" s="3"/>
    </row>
    <row r="29" spans="1:16" ht="15.75" customHeight="1">
      <c r="A29" s="1"/>
      <c r="B29" s="2"/>
      <c r="C29" s="3"/>
      <c r="D29" s="3"/>
      <c r="E29" s="3"/>
      <c r="F29" s="3"/>
      <c r="G29" s="3"/>
      <c r="H29" s="3"/>
      <c r="I29" s="3"/>
      <c r="J29" s="3"/>
      <c r="K29" s="3"/>
      <c r="L29" s="3"/>
      <c r="M29" s="3"/>
      <c r="N29" s="3"/>
    </row>
    <row r="30" spans="1:16" ht="15.75" customHeight="1">
      <c r="A30" s="1"/>
      <c r="B30" s="2"/>
      <c r="C30" s="3"/>
      <c r="D30" s="3"/>
      <c r="E30" s="3"/>
      <c r="F30" s="3"/>
      <c r="G30" s="3"/>
      <c r="H30" s="3"/>
      <c r="I30" s="3"/>
      <c r="J30" s="3"/>
      <c r="K30" s="3"/>
      <c r="L30" s="3"/>
      <c r="M30" s="3"/>
      <c r="N30" s="3"/>
    </row>
    <row r="31" spans="1:16" ht="15.75" customHeight="1">
      <c r="A31" s="1"/>
      <c r="B31" s="2"/>
      <c r="C31" s="3"/>
      <c r="D31" s="3"/>
      <c r="E31" s="3"/>
      <c r="F31" s="3"/>
      <c r="G31" s="3"/>
      <c r="H31" s="3"/>
      <c r="I31" s="3"/>
      <c r="J31" s="3"/>
      <c r="K31" s="3"/>
      <c r="L31" s="3"/>
      <c r="M31" s="3"/>
      <c r="N31" s="3"/>
    </row>
    <row r="32" spans="1:16" ht="15.75" customHeight="1">
      <c r="A32" s="1"/>
      <c r="B32" s="2"/>
      <c r="C32" s="3"/>
      <c r="D32" s="3"/>
      <c r="E32" s="3"/>
      <c r="F32" s="3"/>
      <c r="G32" s="3"/>
      <c r="H32" s="3"/>
      <c r="I32" s="3"/>
      <c r="J32" s="3"/>
      <c r="K32" s="3"/>
      <c r="L32" s="3"/>
      <c r="M32" s="3"/>
      <c r="N32" s="3"/>
    </row>
    <row r="33" spans="1:14" ht="15.75" customHeight="1">
      <c r="A33" s="1"/>
      <c r="B33" s="2"/>
      <c r="C33" s="3"/>
      <c r="D33" s="3"/>
      <c r="E33" s="3"/>
      <c r="F33" s="3"/>
      <c r="G33" s="3"/>
      <c r="H33" s="3"/>
      <c r="I33" s="3"/>
      <c r="J33" s="3"/>
      <c r="K33" s="3"/>
      <c r="L33" s="3"/>
      <c r="M33" s="3"/>
      <c r="N33" s="3"/>
    </row>
    <row r="34" spans="1:14" ht="15.75" customHeight="1">
      <c r="A34" s="1"/>
      <c r="B34" s="2"/>
      <c r="C34" s="3"/>
      <c r="D34" s="3"/>
      <c r="E34" s="3"/>
      <c r="F34" s="3"/>
      <c r="G34" s="3"/>
      <c r="H34" s="3"/>
      <c r="I34" s="3"/>
      <c r="J34" s="3"/>
      <c r="K34" s="3"/>
      <c r="L34" s="3"/>
      <c r="M34" s="3"/>
      <c r="N34" s="3"/>
    </row>
    <row r="35" spans="1:14" ht="15.75" customHeight="1">
      <c r="A35" s="1"/>
      <c r="B35" s="2"/>
      <c r="C35" s="3"/>
      <c r="D35" s="3"/>
      <c r="E35" s="3"/>
      <c r="F35" s="3"/>
      <c r="G35" s="3"/>
      <c r="H35" s="3"/>
      <c r="I35" s="3"/>
      <c r="J35" s="3"/>
      <c r="K35" s="3"/>
      <c r="L35" s="3"/>
      <c r="M35" s="3"/>
      <c r="N35" s="3"/>
    </row>
    <row r="36" spans="1:14" ht="15.75" customHeight="1">
      <c r="A36" s="1"/>
      <c r="B36" s="2"/>
      <c r="C36" s="3"/>
      <c r="D36" s="3"/>
      <c r="E36" s="3"/>
      <c r="F36" s="3"/>
      <c r="G36" s="3"/>
      <c r="H36" s="3"/>
      <c r="I36" s="3"/>
      <c r="J36" s="3"/>
      <c r="K36" s="3"/>
      <c r="L36" s="3"/>
      <c r="M36" s="3"/>
      <c r="N36" s="3"/>
    </row>
    <row r="37" spans="1:14" ht="15.75" customHeight="1">
      <c r="A37" s="1"/>
      <c r="B37" s="2"/>
      <c r="C37" s="3"/>
      <c r="D37" s="3"/>
      <c r="E37" s="3"/>
      <c r="F37" s="3"/>
      <c r="G37" s="3"/>
      <c r="H37" s="3"/>
      <c r="I37" s="3"/>
      <c r="J37" s="3"/>
      <c r="K37" s="3"/>
      <c r="L37" s="3"/>
      <c r="M37" s="3"/>
      <c r="N37" s="3"/>
    </row>
    <row r="38" spans="1:14" ht="15.75" customHeight="1">
      <c r="A38" s="1"/>
      <c r="B38" s="2"/>
      <c r="C38" s="3"/>
      <c r="D38" s="3"/>
      <c r="E38" s="3"/>
      <c r="F38" s="3"/>
      <c r="G38" s="3"/>
      <c r="H38" s="3"/>
      <c r="I38" s="3"/>
      <c r="J38" s="3"/>
      <c r="K38" s="3"/>
      <c r="L38" s="3"/>
      <c r="M38" s="3"/>
      <c r="N38" s="3"/>
    </row>
    <row r="39" spans="1:14" ht="15.75" customHeight="1">
      <c r="A39" s="1"/>
      <c r="B39" s="2"/>
      <c r="C39" s="3"/>
      <c r="D39" s="3"/>
      <c r="E39" s="3"/>
      <c r="F39" s="3"/>
      <c r="G39" s="3"/>
      <c r="H39" s="3"/>
      <c r="I39" s="3"/>
      <c r="J39" s="3"/>
      <c r="K39" s="3"/>
      <c r="L39" s="3"/>
      <c r="M39" s="3"/>
      <c r="N39" s="3"/>
    </row>
    <row r="40" spans="1:14" ht="15.75" customHeight="1">
      <c r="A40" s="1"/>
      <c r="B40" s="2"/>
      <c r="C40" s="3"/>
      <c r="D40" s="3"/>
      <c r="E40" s="3"/>
      <c r="F40" s="3"/>
      <c r="G40" s="3"/>
      <c r="H40" s="3"/>
      <c r="I40" s="3"/>
      <c r="J40" s="3"/>
      <c r="K40" s="3"/>
      <c r="L40" s="3"/>
      <c r="M40" s="3"/>
      <c r="N40" s="3"/>
    </row>
    <row r="41" spans="1:14" ht="15.75" customHeight="1">
      <c r="A41" s="1"/>
      <c r="B41" s="2"/>
      <c r="C41" s="3"/>
      <c r="D41" s="3"/>
      <c r="E41" s="3"/>
      <c r="F41" s="3"/>
      <c r="G41" s="3"/>
      <c r="H41" s="3"/>
      <c r="I41" s="3"/>
      <c r="J41" s="3"/>
      <c r="K41" s="3"/>
      <c r="L41" s="3"/>
      <c r="M41" s="3"/>
      <c r="N41" s="3"/>
    </row>
    <row r="42" spans="1:14" ht="15.75" customHeight="1">
      <c r="A42" s="1"/>
      <c r="B42" s="2"/>
      <c r="C42" s="3"/>
      <c r="D42" s="3"/>
      <c r="E42" s="3"/>
      <c r="F42" s="3"/>
      <c r="G42" s="3"/>
      <c r="H42" s="3"/>
      <c r="I42" s="3"/>
      <c r="J42" s="3"/>
      <c r="K42" s="3"/>
      <c r="L42" s="3"/>
      <c r="M42" s="3"/>
      <c r="N42" s="3"/>
    </row>
    <row r="43" spans="1:14" ht="15.75" customHeight="1">
      <c r="A43" s="1"/>
      <c r="B43" s="2"/>
      <c r="C43" s="3"/>
      <c r="D43" s="3"/>
      <c r="E43" s="3"/>
      <c r="F43" s="3"/>
      <c r="G43" s="3"/>
      <c r="H43" s="3"/>
      <c r="I43" s="3"/>
      <c r="J43" s="3"/>
      <c r="K43" s="3"/>
      <c r="L43" s="3"/>
      <c r="M43" s="3"/>
      <c r="N43" s="3"/>
    </row>
    <row r="44" spans="1:14" ht="15.75" customHeight="1">
      <c r="A44" s="1"/>
      <c r="B44" s="2"/>
      <c r="C44" s="3"/>
      <c r="D44" s="3"/>
      <c r="E44" s="3"/>
      <c r="F44" s="3"/>
      <c r="G44" s="3"/>
      <c r="H44" s="3"/>
      <c r="I44" s="3"/>
      <c r="J44" s="3"/>
      <c r="K44" s="3"/>
      <c r="L44" s="3"/>
      <c r="M44" s="3"/>
      <c r="N44" s="3"/>
    </row>
    <row r="45" spans="1:14" ht="15.75" customHeight="1">
      <c r="A45" s="1"/>
      <c r="B45" s="2"/>
      <c r="C45" s="3"/>
      <c r="D45" s="3"/>
      <c r="E45" s="3"/>
      <c r="F45" s="3"/>
      <c r="G45" s="3"/>
      <c r="H45" s="3"/>
      <c r="I45" s="3"/>
      <c r="J45" s="3"/>
      <c r="K45" s="3"/>
      <c r="L45" s="3"/>
      <c r="M45" s="3"/>
      <c r="N45" s="3"/>
    </row>
    <row r="46" spans="1:14" ht="15.75" customHeight="1">
      <c r="A46" s="1"/>
      <c r="B46" s="2"/>
      <c r="C46" s="3"/>
      <c r="D46" s="3"/>
      <c r="E46" s="3"/>
      <c r="F46" s="3"/>
      <c r="G46" s="3"/>
      <c r="H46" s="3"/>
      <c r="I46" s="3"/>
      <c r="J46" s="3"/>
      <c r="K46" s="3"/>
      <c r="L46" s="3"/>
      <c r="M46" s="3"/>
      <c r="N46" s="3"/>
    </row>
    <row r="47" spans="1:14" ht="15.75" customHeight="1">
      <c r="A47" s="1"/>
      <c r="B47" s="2"/>
      <c r="C47" s="3"/>
      <c r="D47" s="3"/>
      <c r="E47" s="3"/>
      <c r="F47" s="3"/>
      <c r="G47" s="3"/>
      <c r="H47" s="3"/>
      <c r="I47" s="3"/>
      <c r="J47" s="3"/>
      <c r="K47" s="3"/>
      <c r="L47" s="3"/>
      <c r="M47" s="3"/>
      <c r="N47" s="3"/>
    </row>
    <row r="48" spans="1:14" ht="15.75" customHeight="1">
      <c r="A48" s="1"/>
      <c r="B48" s="2"/>
      <c r="C48" s="3"/>
      <c r="D48" s="3"/>
      <c r="E48" s="3"/>
      <c r="F48" s="3"/>
      <c r="G48" s="3"/>
      <c r="H48" s="3"/>
      <c r="I48" s="3"/>
      <c r="J48" s="3"/>
      <c r="K48" s="3"/>
      <c r="L48" s="3"/>
      <c r="M48" s="3"/>
      <c r="N48" s="3"/>
    </row>
    <row r="49" spans="1:14" ht="15.75" customHeight="1">
      <c r="A49" s="1"/>
      <c r="B49" s="2"/>
      <c r="C49" s="3"/>
      <c r="D49" s="3"/>
      <c r="E49" s="3"/>
      <c r="F49" s="3"/>
      <c r="G49" s="3"/>
      <c r="H49" s="3"/>
      <c r="I49" s="3"/>
      <c r="J49" s="3"/>
      <c r="K49" s="3"/>
      <c r="L49" s="3"/>
      <c r="M49" s="3"/>
      <c r="N49" s="3"/>
    </row>
    <row r="50" spans="1:14" ht="15.75" customHeight="1">
      <c r="A50" s="1"/>
      <c r="B50" s="2"/>
      <c r="C50" s="3"/>
      <c r="D50" s="3"/>
      <c r="E50" s="3"/>
      <c r="F50" s="3"/>
      <c r="G50" s="3"/>
      <c r="H50" s="3"/>
      <c r="I50" s="3"/>
      <c r="J50" s="3"/>
      <c r="K50" s="3"/>
      <c r="L50" s="3"/>
      <c r="M50" s="3"/>
      <c r="N50" s="3"/>
    </row>
    <row r="51" spans="1:14" ht="15.75" customHeight="1">
      <c r="A51" s="1"/>
      <c r="B51" s="2"/>
      <c r="C51" s="3"/>
      <c r="D51" s="3"/>
      <c r="E51" s="3"/>
      <c r="F51" s="3"/>
      <c r="G51" s="3"/>
      <c r="H51" s="3"/>
      <c r="I51" s="3"/>
      <c r="J51" s="3"/>
      <c r="K51" s="3"/>
      <c r="L51" s="3"/>
      <c r="M51" s="3"/>
      <c r="N51" s="3"/>
    </row>
    <row r="52" spans="1:14" ht="15.75" customHeight="1">
      <c r="A52" s="1"/>
      <c r="B52" s="2"/>
      <c r="C52" s="3"/>
      <c r="D52" s="3"/>
      <c r="E52" s="3"/>
      <c r="F52" s="3"/>
      <c r="G52" s="3"/>
      <c r="H52" s="3"/>
      <c r="I52" s="3"/>
      <c r="J52" s="3"/>
      <c r="K52" s="3"/>
      <c r="L52" s="3"/>
      <c r="M52" s="3"/>
      <c r="N52" s="3"/>
    </row>
    <row r="53" spans="1:14" ht="15.75" customHeight="1">
      <c r="A53" s="1"/>
      <c r="B53" s="2"/>
      <c r="C53" s="3"/>
      <c r="D53" s="3"/>
      <c r="E53" s="3"/>
      <c r="F53" s="3"/>
      <c r="G53" s="3"/>
      <c r="H53" s="3"/>
      <c r="I53" s="3"/>
      <c r="J53" s="3"/>
      <c r="K53" s="3"/>
      <c r="L53" s="3"/>
      <c r="M53" s="3"/>
      <c r="N53" s="3"/>
    </row>
    <row r="54" spans="1:14" ht="15.75" customHeight="1">
      <c r="A54" s="1"/>
      <c r="B54" s="2"/>
      <c r="C54" s="3"/>
      <c r="D54" s="3"/>
      <c r="E54" s="3"/>
      <c r="F54" s="3"/>
      <c r="G54" s="3"/>
      <c r="H54" s="3"/>
      <c r="I54" s="3"/>
      <c r="J54" s="3"/>
      <c r="K54" s="3"/>
      <c r="L54" s="3"/>
      <c r="M54" s="3"/>
      <c r="N54" s="3"/>
    </row>
    <row r="55" spans="1:14" ht="15.75" customHeight="1">
      <c r="A55" s="1"/>
      <c r="B55" s="2"/>
      <c r="C55" s="3"/>
      <c r="D55" s="3"/>
      <c r="E55" s="3"/>
      <c r="F55" s="3"/>
      <c r="G55" s="3"/>
      <c r="H55" s="3"/>
      <c r="I55" s="3"/>
      <c r="J55" s="3"/>
      <c r="K55" s="3"/>
      <c r="L55" s="3"/>
      <c r="M55" s="3"/>
      <c r="N55" s="3"/>
    </row>
    <row r="56" spans="1:14" ht="15.75" customHeight="1">
      <c r="A56" s="1"/>
      <c r="B56" s="2"/>
      <c r="C56" s="3"/>
      <c r="D56" s="3"/>
      <c r="E56" s="3"/>
      <c r="F56" s="3"/>
      <c r="G56" s="3"/>
      <c r="H56" s="3"/>
      <c r="I56" s="3"/>
      <c r="J56" s="3"/>
      <c r="K56" s="3"/>
      <c r="L56" s="3"/>
      <c r="M56" s="3"/>
      <c r="N56" s="3"/>
    </row>
    <row r="57" spans="1:14" ht="15.75" customHeight="1">
      <c r="A57" s="1"/>
      <c r="B57" s="2"/>
      <c r="C57" s="3"/>
      <c r="D57" s="3"/>
      <c r="E57" s="3"/>
      <c r="F57" s="3"/>
      <c r="G57" s="3"/>
      <c r="H57" s="3"/>
      <c r="I57" s="3"/>
      <c r="J57" s="3"/>
      <c r="K57" s="3"/>
      <c r="L57" s="3"/>
      <c r="M57" s="3"/>
      <c r="N57" s="3"/>
    </row>
    <row r="58" spans="1:14" ht="15.75" customHeight="1">
      <c r="A58" s="1"/>
      <c r="B58" s="2"/>
      <c r="C58" s="3"/>
      <c r="D58" s="3"/>
      <c r="E58" s="3"/>
      <c r="F58" s="3"/>
      <c r="G58" s="3"/>
      <c r="H58" s="3"/>
      <c r="I58" s="3"/>
      <c r="J58" s="3"/>
      <c r="K58" s="3"/>
      <c r="L58" s="3"/>
      <c r="M58" s="3"/>
      <c r="N58" s="3"/>
    </row>
    <row r="59" spans="1:14" ht="15.75" customHeight="1">
      <c r="A59" s="1"/>
      <c r="B59" s="2"/>
      <c r="C59" s="3"/>
      <c r="D59" s="3"/>
      <c r="E59" s="3"/>
      <c r="F59" s="3"/>
      <c r="G59" s="3"/>
      <c r="H59" s="3"/>
      <c r="I59" s="3"/>
      <c r="J59" s="3"/>
      <c r="K59" s="3"/>
      <c r="L59" s="3"/>
      <c r="M59" s="3"/>
      <c r="N59" s="3"/>
    </row>
    <row r="60" spans="1:14" ht="15.75" customHeight="1">
      <c r="A60" s="1"/>
      <c r="B60" s="2"/>
      <c r="C60" s="3"/>
      <c r="D60" s="3"/>
      <c r="E60" s="3"/>
      <c r="F60" s="3"/>
      <c r="G60" s="3"/>
      <c r="H60" s="3"/>
      <c r="I60" s="3"/>
      <c r="J60" s="3"/>
      <c r="K60" s="3"/>
      <c r="L60" s="3"/>
      <c r="M60" s="3"/>
      <c r="N60" s="3"/>
    </row>
    <row r="61" spans="1:14" ht="15.75" customHeight="1">
      <c r="A61" s="1"/>
      <c r="B61" s="2"/>
      <c r="C61" s="3"/>
      <c r="D61" s="3"/>
      <c r="E61" s="3"/>
      <c r="F61" s="3"/>
      <c r="G61" s="3"/>
      <c r="H61" s="3"/>
      <c r="I61" s="3"/>
      <c r="J61" s="3"/>
      <c r="K61" s="3"/>
      <c r="L61" s="3"/>
      <c r="M61" s="3"/>
      <c r="N61" s="3"/>
    </row>
    <row r="62" spans="1:14" ht="15.75" customHeight="1">
      <c r="A62" s="1"/>
      <c r="B62" s="2"/>
      <c r="C62" s="3"/>
      <c r="D62" s="3"/>
      <c r="E62" s="3"/>
      <c r="F62" s="3"/>
      <c r="G62" s="3"/>
      <c r="H62" s="3"/>
      <c r="I62" s="3"/>
      <c r="J62" s="3"/>
      <c r="K62" s="3"/>
      <c r="L62" s="3"/>
      <c r="M62" s="3"/>
      <c r="N62" s="3"/>
    </row>
    <row r="63" spans="1:14" ht="15.75" customHeight="1">
      <c r="A63" s="1"/>
      <c r="B63" s="2"/>
      <c r="C63" s="3"/>
      <c r="D63" s="3"/>
      <c r="E63" s="3"/>
      <c r="F63" s="3"/>
      <c r="G63" s="3"/>
      <c r="H63" s="3"/>
      <c r="I63" s="3"/>
      <c r="J63" s="3"/>
      <c r="K63" s="3"/>
      <c r="L63" s="3"/>
      <c r="M63" s="3"/>
      <c r="N63" s="3"/>
    </row>
    <row r="64" spans="1:14" ht="15.75" customHeight="1">
      <c r="A64" s="1"/>
      <c r="B64" s="2"/>
      <c r="C64" s="3"/>
      <c r="D64" s="3"/>
      <c r="E64" s="3"/>
      <c r="F64" s="3"/>
      <c r="G64" s="3"/>
      <c r="H64" s="3"/>
      <c r="I64" s="3"/>
      <c r="J64" s="3"/>
      <c r="K64" s="3"/>
      <c r="L64" s="3"/>
      <c r="M64" s="3"/>
      <c r="N64" s="3"/>
    </row>
    <row r="65" spans="1:14" ht="15.75" customHeight="1">
      <c r="A65" s="1"/>
      <c r="B65" s="2"/>
      <c r="C65" s="3"/>
      <c r="D65" s="3"/>
      <c r="E65" s="3"/>
      <c r="F65" s="3"/>
      <c r="G65" s="3"/>
      <c r="H65" s="3"/>
      <c r="I65" s="3"/>
      <c r="J65" s="3"/>
      <c r="K65" s="3"/>
      <c r="L65" s="3"/>
      <c r="M65" s="3"/>
      <c r="N65" s="3"/>
    </row>
    <row r="66" spans="1:14" ht="15.75" customHeight="1">
      <c r="A66" s="1"/>
      <c r="B66" s="2"/>
      <c r="C66" s="3"/>
      <c r="D66" s="3"/>
      <c r="E66" s="3"/>
      <c r="F66" s="3"/>
      <c r="G66" s="3"/>
      <c r="H66" s="3"/>
      <c r="I66" s="3"/>
      <c r="J66" s="3"/>
      <c r="K66" s="3"/>
      <c r="L66" s="3"/>
      <c r="M66" s="3"/>
      <c r="N66" s="3"/>
    </row>
    <row r="67" spans="1:14" ht="15.75" customHeight="1">
      <c r="A67" s="1"/>
      <c r="B67" s="2"/>
      <c r="C67" s="3"/>
      <c r="D67" s="3"/>
      <c r="E67" s="3"/>
      <c r="F67" s="3"/>
      <c r="G67" s="3"/>
      <c r="H67" s="3"/>
      <c r="I67" s="3"/>
      <c r="J67" s="3"/>
      <c r="K67" s="3"/>
      <c r="L67" s="3"/>
      <c r="M67" s="3"/>
      <c r="N67" s="3"/>
    </row>
    <row r="68" spans="1:14" ht="15.75" customHeight="1">
      <c r="A68" s="1"/>
      <c r="B68" s="2"/>
      <c r="C68" s="3"/>
      <c r="D68" s="3"/>
      <c r="E68" s="3"/>
      <c r="F68" s="3"/>
      <c r="G68" s="3"/>
      <c r="H68" s="3"/>
      <c r="I68" s="3"/>
      <c r="J68" s="3"/>
      <c r="K68" s="3"/>
      <c r="L68" s="3"/>
      <c r="M68" s="3"/>
      <c r="N68" s="3"/>
    </row>
    <row r="69" spans="1:14" ht="15.75" customHeight="1">
      <c r="A69" s="1"/>
      <c r="B69" s="2"/>
      <c r="C69" s="3"/>
      <c r="D69" s="3"/>
      <c r="E69" s="3"/>
      <c r="F69" s="3"/>
      <c r="G69" s="3"/>
      <c r="H69" s="3"/>
      <c r="I69" s="3"/>
      <c r="J69" s="3"/>
      <c r="K69" s="3"/>
      <c r="L69" s="3"/>
      <c r="M69" s="3"/>
      <c r="N69" s="3"/>
    </row>
    <row r="70" spans="1:14" ht="15.75" customHeight="1">
      <c r="A70" s="1"/>
      <c r="B70" s="2"/>
      <c r="C70" s="3"/>
      <c r="D70" s="3"/>
      <c r="E70" s="3"/>
      <c r="F70" s="3"/>
      <c r="G70" s="3"/>
      <c r="H70" s="3"/>
      <c r="I70" s="3"/>
      <c r="J70" s="3"/>
      <c r="K70" s="3"/>
      <c r="L70" s="3"/>
      <c r="M70" s="3"/>
      <c r="N70" s="3"/>
    </row>
    <row r="71" spans="1:14" ht="15.75" customHeight="1">
      <c r="A71" s="1"/>
      <c r="B71" s="2"/>
      <c r="C71" s="3"/>
      <c r="D71" s="3"/>
      <c r="E71" s="3"/>
      <c r="F71" s="3"/>
      <c r="G71" s="3"/>
      <c r="H71" s="3"/>
      <c r="I71" s="3"/>
      <c r="J71" s="3"/>
      <c r="K71" s="3"/>
      <c r="L71" s="3"/>
      <c r="M71" s="3"/>
      <c r="N71" s="3"/>
    </row>
    <row r="72" spans="1:14" ht="15.75" customHeight="1">
      <c r="A72" s="1"/>
      <c r="B72" s="2"/>
      <c r="C72" s="3"/>
      <c r="D72" s="3"/>
      <c r="E72" s="3"/>
      <c r="F72" s="3"/>
      <c r="G72" s="3"/>
      <c r="H72" s="3"/>
      <c r="I72" s="3"/>
      <c r="J72" s="3"/>
      <c r="K72" s="3"/>
      <c r="L72" s="3"/>
      <c r="M72" s="3"/>
      <c r="N72" s="3"/>
    </row>
    <row r="73" spans="1:14" ht="15.75" customHeight="1">
      <c r="A73" s="1"/>
      <c r="B73" s="2"/>
      <c r="C73" s="3"/>
      <c r="D73" s="3"/>
      <c r="E73" s="3"/>
      <c r="F73" s="3"/>
      <c r="G73" s="3"/>
      <c r="H73" s="3"/>
      <c r="I73" s="3"/>
      <c r="J73" s="3"/>
      <c r="K73" s="3"/>
      <c r="L73" s="3"/>
      <c r="M73" s="3"/>
      <c r="N73" s="3"/>
    </row>
    <row r="74" spans="1:14" ht="15.75" customHeight="1">
      <c r="A74" s="1"/>
      <c r="B74" s="2"/>
      <c r="C74" s="3"/>
      <c r="D74" s="3"/>
      <c r="E74" s="3"/>
      <c r="F74" s="3"/>
      <c r="G74" s="3"/>
      <c r="H74" s="3"/>
      <c r="I74" s="3"/>
      <c r="J74" s="3"/>
      <c r="K74" s="3"/>
      <c r="L74" s="3"/>
      <c r="M74" s="3"/>
      <c r="N74" s="3"/>
    </row>
    <row r="75" spans="1:14" ht="15.75" customHeight="1">
      <c r="A75" s="1"/>
      <c r="B75" s="2"/>
      <c r="C75" s="3"/>
      <c r="D75" s="3"/>
      <c r="E75" s="3"/>
      <c r="F75" s="3"/>
      <c r="G75" s="3"/>
      <c r="H75" s="3"/>
      <c r="I75" s="3"/>
      <c r="J75" s="3"/>
      <c r="K75" s="3"/>
      <c r="L75" s="3"/>
      <c r="M75" s="3"/>
      <c r="N75" s="3"/>
    </row>
    <row r="76" spans="1:14" ht="15.75" customHeight="1">
      <c r="A76" s="1"/>
      <c r="B76" s="2"/>
      <c r="C76" s="3"/>
      <c r="D76" s="3"/>
      <c r="E76" s="3"/>
      <c r="F76" s="3"/>
      <c r="G76" s="3"/>
      <c r="H76" s="3"/>
      <c r="I76" s="3"/>
      <c r="J76" s="3"/>
      <c r="K76" s="3"/>
      <c r="L76" s="3"/>
      <c r="M76" s="3"/>
      <c r="N76" s="3"/>
    </row>
    <row r="77" spans="1:14" ht="15.75" customHeight="1">
      <c r="A77" s="1"/>
      <c r="B77" s="2"/>
      <c r="C77" s="3"/>
      <c r="D77" s="3"/>
      <c r="E77" s="3"/>
      <c r="F77" s="3"/>
      <c r="G77" s="3"/>
      <c r="H77" s="3"/>
      <c r="I77" s="3"/>
      <c r="J77" s="3"/>
      <c r="K77" s="3"/>
      <c r="L77" s="3"/>
      <c r="M77" s="3"/>
      <c r="N77" s="3"/>
    </row>
    <row r="78" spans="1:14" ht="15.75" customHeight="1">
      <c r="A78" s="1"/>
      <c r="B78" s="2"/>
      <c r="C78" s="3"/>
      <c r="D78" s="3"/>
      <c r="E78" s="3"/>
      <c r="F78" s="3"/>
      <c r="G78" s="3"/>
      <c r="H78" s="3"/>
      <c r="I78" s="3"/>
      <c r="J78" s="3"/>
      <c r="K78" s="3"/>
      <c r="L78" s="3"/>
      <c r="M78" s="3"/>
      <c r="N78" s="3"/>
    </row>
    <row r="79" spans="1:14" ht="15.75" customHeight="1">
      <c r="A79" s="1"/>
      <c r="B79" s="2"/>
      <c r="C79" s="3"/>
      <c r="D79" s="3"/>
      <c r="E79" s="3"/>
      <c r="F79" s="3"/>
      <c r="G79" s="3"/>
      <c r="H79" s="3"/>
      <c r="I79" s="3"/>
      <c r="J79" s="3"/>
      <c r="K79" s="3"/>
      <c r="L79" s="3"/>
      <c r="M79" s="3"/>
      <c r="N79" s="3"/>
    </row>
    <row r="80" spans="1:14" ht="15.75" customHeight="1">
      <c r="A80" s="1"/>
      <c r="B80" s="2"/>
      <c r="C80" s="3"/>
      <c r="D80" s="3"/>
      <c r="E80" s="3"/>
      <c r="F80" s="3"/>
      <c r="G80" s="3"/>
      <c r="H80" s="3"/>
      <c r="I80" s="3"/>
      <c r="J80" s="3"/>
      <c r="K80" s="3"/>
      <c r="L80" s="3"/>
      <c r="M80" s="3"/>
      <c r="N80" s="3"/>
    </row>
    <row r="81" spans="1:14" ht="15.75" customHeight="1">
      <c r="A81" s="1"/>
      <c r="B81" s="2"/>
      <c r="C81" s="3"/>
      <c r="D81" s="3"/>
      <c r="E81" s="3"/>
      <c r="F81" s="3"/>
      <c r="G81" s="3"/>
      <c r="H81" s="3"/>
      <c r="I81" s="3"/>
      <c r="J81" s="3"/>
      <c r="K81" s="3"/>
      <c r="L81" s="3"/>
      <c r="M81" s="3"/>
      <c r="N81" s="3"/>
    </row>
    <row r="82" spans="1:14" ht="15.75" customHeight="1">
      <c r="A82" s="1"/>
      <c r="B82" s="2"/>
      <c r="C82" s="3"/>
      <c r="D82" s="3"/>
      <c r="E82" s="3"/>
      <c r="F82" s="3"/>
      <c r="G82" s="3"/>
      <c r="H82" s="3"/>
      <c r="I82" s="3"/>
      <c r="J82" s="3"/>
      <c r="K82" s="3"/>
      <c r="L82" s="3"/>
      <c r="M82" s="3"/>
      <c r="N82" s="3"/>
    </row>
    <row r="83" spans="1:14" ht="15.75" customHeight="1">
      <c r="A83" s="1"/>
      <c r="B83" s="2"/>
      <c r="C83" s="3"/>
      <c r="D83" s="3"/>
      <c r="E83" s="3"/>
      <c r="F83" s="3"/>
      <c r="G83" s="3"/>
      <c r="H83" s="3"/>
      <c r="I83" s="3"/>
      <c r="J83" s="3"/>
      <c r="K83" s="3"/>
      <c r="L83" s="3"/>
      <c r="M83" s="3"/>
      <c r="N83" s="3"/>
    </row>
    <row r="84" spans="1:14" ht="15.75" customHeight="1">
      <c r="A84" s="1"/>
      <c r="B84" s="2"/>
      <c r="C84" s="3"/>
      <c r="D84" s="3"/>
      <c r="E84" s="3"/>
      <c r="F84" s="3"/>
      <c r="G84" s="3"/>
      <c r="H84" s="3"/>
      <c r="I84" s="3"/>
      <c r="J84" s="3"/>
      <c r="K84" s="3"/>
      <c r="L84" s="3"/>
      <c r="M84" s="3"/>
      <c r="N84" s="3"/>
    </row>
    <row r="85" spans="1:14" ht="15.75" customHeight="1">
      <c r="A85" s="1"/>
      <c r="B85" s="2"/>
      <c r="C85" s="3"/>
      <c r="D85" s="3"/>
      <c r="E85" s="3"/>
      <c r="F85" s="3"/>
      <c r="G85" s="3"/>
      <c r="H85" s="3"/>
      <c r="I85" s="3"/>
      <c r="J85" s="3"/>
      <c r="K85" s="3"/>
      <c r="L85" s="3"/>
      <c r="M85" s="3"/>
      <c r="N85" s="3"/>
    </row>
    <row r="86" spans="1:14" ht="15.75" customHeight="1">
      <c r="A86" s="1"/>
      <c r="B86" s="2"/>
      <c r="C86" s="3"/>
      <c r="D86" s="3"/>
      <c r="E86" s="3"/>
      <c r="F86" s="3"/>
      <c r="G86" s="3"/>
      <c r="H86" s="3"/>
      <c r="I86" s="3"/>
      <c r="J86" s="3"/>
      <c r="K86" s="3"/>
      <c r="L86" s="3"/>
      <c r="M86" s="3"/>
      <c r="N86" s="3"/>
    </row>
    <row r="87" spans="1:14" ht="15.75" customHeight="1">
      <c r="A87" s="1"/>
      <c r="B87" s="2"/>
      <c r="C87" s="3"/>
      <c r="D87" s="3"/>
      <c r="E87" s="3"/>
      <c r="F87" s="3"/>
      <c r="G87" s="3"/>
      <c r="H87" s="3"/>
      <c r="I87" s="3"/>
      <c r="J87" s="3"/>
      <c r="K87" s="3"/>
      <c r="L87" s="3"/>
      <c r="M87" s="3"/>
      <c r="N87" s="3"/>
    </row>
    <row r="88" spans="1:14" ht="15.75" customHeight="1">
      <c r="A88" s="1"/>
      <c r="B88" s="2"/>
      <c r="C88" s="3"/>
      <c r="D88" s="3"/>
      <c r="E88" s="3"/>
      <c r="F88" s="3"/>
      <c r="G88" s="3"/>
      <c r="H88" s="3"/>
      <c r="I88" s="3"/>
      <c r="J88" s="3"/>
      <c r="K88" s="3"/>
      <c r="L88" s="3"/>
      <c r="M88" s="3"/>
      <c r="N88" s="3"/>
    </row>
    <row r="89" spans="1:14" ht="15.75" customHeight="1">
      <c r="A89" s="1"/>
      <c r="B89" s="2"/>
      <c r="C89" s="3"/>
      <c r="D89" s="3"/>
      <c r="E89" s="3"/>
      <c r="F89" s="3"/>
      <c r="G89" s="3"/>
      <c r="H89" s="3"/>
      <c r="I89" s="3"/>
      <c r="J89" s="3"/>
      <c r="K89" s="3"/>
      <c r="L89" s="3"/>
      <c r="M89" s="3"/>
      <c r="N89" s="3"/>
    </row>
    <row r="90" spans="1:14" ht="15.75" customHeight="1">
      <c r="A90" s="1"/>
      <c r="B90" s="2"/>
      <c r="C90" s="3"/>
      <c r="D90" s="3"/>
      <c r="E90" s="3"/>
      <c r="F90" s="3"/>
      <c r="G90" s="3"/>
      <c r="H90" s="3"/>
      <c r="I90" s="3"/>
      <c r="J90" s="3"/>
      <c r="K90" s="3"/>
      <c r="L90" s="3"/>
      <c r="M90" s="3"/>
      <c r="N90" s="3"/>
    </row>
    <row r="91" spans="1:14" ht="15.75" customHeight="1">
      <c r="A91" s="1"/>
      <c r="B91" s="2"/>
      <c r="C91" s="3"/>
      <c r="D91" s="3"/>
      <c r="E91" s="3"/>
      <c r="F91" s="3"/>
      <c r="G91" s="3"/>
      <c r="H91" s="3"/>
      <c r="I91" s="3"/>
      <c r="J91" s="3"/>
      <c r="K91" s="3"/>
      <c r="L91" s="3"/>
      <c r="M91" s="3"/>
      <c r="N91" s="3"/>
    </row>
    <row r="92" spans="1:14" ht="15.75" customHeight="1">
      <c r="A92" s="1"/>
      <c r="B92" s="2"/>
      <c r="C92" s="3"/>
      <c r="D92" s="3"/>
      <c r="E92" s="3"/>
      <c r="F92" s="3"/>
      <c r="G92" s="3"/>
      <c r="H92" s="3"/>
      <c r="I92" s="3"/>
      <c r="J92" s="3"/>
      <c r="K92" s="3"/>
      <c r="L92" s="3"/>
      <c r="M92" s="3"/>
      <c r="N92" s="3"/>
    </row>
    <row r="93" spans="1:14" ht="15.75" customHeight="1">
      <c r="A93" s="1"/>
      <c r="B93" s="2"/>
      <c r="C93" s="3"/>
      <c r="D93" s="3"/>
      <c r="E93" s="3"/>
      <c r="F93" s="3"/>
      <c r="G93" s="3"/>
      <c r="H93" s="3"/>
      <c r="I93" s="3"/>
      <c r="J93" s="3"/>
      <c r="K93" s="3"/>
      <c r="L93" s="3"/>
      <c r="M93" s="3"/>
      <c r="N93" s="3"/>
    </row>
    <row r="94" spans="1:14" ht="15.75" customHeight="1">
      <c r="A94" s="1"/>
      <c r="B94" s="2"/>
      <c r="C94" s="3"/>
      <c r="D94" s="3"/>
      <c r="E94" s="3"/>
      <c r="F94" s="3"/>
      <c r="G94" s="3"/>
      <c r="H94" s="3"/>
      <c r="I94" s="3"/>
      <c r="J94" s="3"/>
      <c r="K94" s="3"/>
      <c r="L94" s="3"/>
      <c r="M94" s="3"/>
      <c r="N94" s="3"/>
    </row>
    <row r="95" spans="1:14" ht="15.75" customHeight="1">
      <c r="A95" s="1"/>
      <c r="B95" s="2"/>
      <c r="C95" s="3"/>
      <c r="D95" s="3"/>
      <c r="E95" s="3"/>
      <c r="F95" s="3"/>
      <c r="G95" s="3"/>
      <c r="H95" s="3"/>
      <c r="I95" s="3"/>
      <c r="J95" s="3"/>
      <c r="K95" s="3"/>
      <c r="L95" s="3"/>
      <c r="M95" s="3"/>
      <c r="N95" s="3"/>
    </row>
    <row r="96" spans="1:14" ht="15.75" customHeight="1">
      <c r="A96" s="1"/>
      <c r="B96" s="2"/>
      <c r="C96" s="3"/>
      <c r="D96" s="3"/>
      <c r="E96" s="3"/>
      <c r="F96" s="3"/>
      <c r="G96" s="3"/>
      <c r="H96" s="3"/>
      <c r="I96" s="3"/>
      <c r="J96" s="3"/>
      <c r="K96" s="3"/>
      <c r="L96" s="3"/>
      <c r="M96" s="3"/>
      <c r="N96" s="3"/>
    </row>
    <row r="97" spans="1:14" ht="15.75" customHeight="1">
      <c r="A97" s="1"/>
      <c r="B97" s="2"/>
      <c r="C97" s="3"/>
      <c r="D97" s="3"/>
      <c r="E97" s="3"/>
      <c r="F97" s="3"/>
      <c r="G97" s="3"/>
      <c r="H97" s="3"/>
      <c r="I97" s="3"/>
      <c r="J97" s="3"/>
      <c r="K97" s="3"/>
      <c r="L97" s="3"/>
      <c r="M97" s="3"/>
      <c r="N97" s="3"/>
    </row>
    <row r="98" spans="1:14" ht="15.75" customHeight="1">
      <c r="A98" s="1"/>
      <c r="B98" s="2"/>
      <c r="C98" s="3"/>
      <c r="D98" s="3"/>
      <c r="E98" s="3"/>
      <c r="F98" s="3"/>
      <c r="G98" s="3"/>
      <c r="H98" s="3"/>
      <c r="I98" s="3"/>
      <c r="J98" s="3"/>
      <c r="K98" s="3"/>
      <c r="L98" s="3"/>
      <c r="M98" s="3"/>
      <c r="N98" s="3"/>
    </row>
    <row r="99" spans="1:14" ht="15.75" customHeight="1">
      <c r="A99" s="1"/>
      <c r="B99" s="2"/>
      <c r="C99" s="3"/>
      <c r="D99" s="3"/>
      <c r="E99" s="3"/>
      <c r="F99" s="3"/>
      <c r="G99" s="3"/>
      <c r="H99" s="3"/>
      <c r="I99" s="3"/>
      <c r="J99" s="3"/>
      <c r="K99" s="3"/>
      <c r="L99" s="3"/>
      <c r="M99" s="3"/>
      <c r="N99" s="3"/>
    </row>
    <row r="100" spans="1:14" ht="15.75" customHeight="1">
      <c r="A100" s="1"/>
      <c r="B100" s="2"/>
      <c r="C100" s="3"/>
      <c r="D100" s="3"/>
      <c r="E100" s="3"/>
      <c r="F100" s="3"/>
      <c r="G100" s="3"/>
      <c r="H100" s="3"/>
      <c r="I100" s="3"/>
      <c r="J100" s="3"/>
      <c r="K100" s="3"/>
      <c r="L100" s="3"/>
      <c r="M100" s="3"/>
      <c r="N100" s="3"/>
    </row>
    <row r="101" spans="1:14" ht="15.75" customHeight="1">
      <c r="A101" s="1"/>
      <c r="B101" s="2"/>
      <c r="C101" s="3"/>
      <c r="D101" s="3"/>
      <c r="E101" s="3"/>
      <c r="F101" s="3"/>
      <c r="G101" s="3"/>
      <c r="H101" s="3"/>
      <c r="I101" s="3"/>
      <c r="J101" s="3"/>
      <c r="K101" s="3"/>
      <c r="L101" s="3"/>
      <c r="M101" s="3"/>
      <c r="N101" s="3"/>
    </row>
    <row r="102" spans="1:14" ht="15.75" customHeight="1">
      <c r="A102" s="1"/>
      <c r="B102" s="2"/>
      <c r="C102" s="3"/>
      <c r="D102" s="3"/>
      <c r="E102" s="3"/>
      <c r="F102" s="3"/>
      <c r="G102" s="3"/>
      <c r="H102" s="3"/>
      <c r="I102" s="3"/>
      <c r="J102" s="3"/>
      <c r="K102" s="3"/>
      <c r="L102" s="3"/>
      <c r="M102" s="3"/>
      <c r="N102" s="3"/>
    </row>
    <row r="103" spans="1:14" ht="15.75" customHeight="1">
      <c r="A103" s="1"/>
      <c r="B103" s="2"/>
      <c r="C103" s="3"/>
      <c r="D103" s="3"/>
      <c r="E103" s="3"/>
      <c r="F103" s="3"/>
      <c r="G103" s="3"/>
      <c r="H103" s="3"/>
      <c r="I103" s="3"/>
      <c r="J103" s="3"/>
      <c r="K103" s="3"/>
      <c r="L103" s="3"/>
      <c r="M103" s="3"/>
      <c r="N103" s="3"/>
    </row>
    <row r="104" spans="1:14" ht="15.75" customHeight="1">
      <c r="A104" s="1"/>
      <c r="B104" s="2"/>
      <c r="C104" s="3"/>
      <c r="D104" s="3"/>
      <c r="E104" s="3"/>
      <c r="F104" s="3"/>
      <c r="G104" s="3"/>
      <c r="H104" s="3"/>
      <c r="I104" s="3"/>
      <c r="J104" s="3"/>
      <c r="K104" s="3"/>
      <c r="L104" s="3"/>
      <c r="M104" s="3"/>
      <c r="N104" s="3"/>
    </row>
    <row r="105" spans="1:14" ht="15.75" customHeight="1">
      <c r="A105" s="1"/>
      <c r="B105" s="2"/>
      <c r="C105" s="3"/>
      <c r="D105" s="3"/>
      <c r="E105" s="3"/>
      <c r="F105" s="3"/>
      <c r="G105" s="3"/>
      <c r="H105" s="3"/>
      <c r="I105" s="3"/>
      <c r="J105" s="3"/>
      <c r="K105" s="3"/>
      <c r="L105" s="3"/>
      <c r="M105" s="3"/>
      <c r="N105" s="3"/>
    </row>
    <row r="106" spans="1:14" ht="15.75" customHeight="1">
      <c r="A106" s="1"/>
      <c r="B106" s="2"/>
      <c r="C106" s="3"/>
      <c r="D106" s="3"/>
      <c r="E106" s="3"/>
      <c r="F106" s="3"/>
      <c r="G106" s="3"/>
      <c r="H106" s="3"/>
      <c r="I106" s="3"/>
      <c r="J106" s="3"/>
      <c r="K106" s="3"/>
      <c r="L106" s="3"/>
      <c r="M106" s="3"/>
      <c r="N106" s="3"/>
    </row>
    <row r="107" spans="1:14" ht="15.75" customHeight="1">
      <c r="A107" s="1"/>
      <c r="B107" s="2"/>
      <c r="C107" s="3"/>
      <c r="D107" s="3"/>
      <c r="E107" s="3"/>
      <c r="F107" s="3"/>
      <c r="G107" s="3"/>
      <c r="H107" s="3"/>
      <c r="I107" s="3"/>
      <c r="J107" s="3"/>
      <c r="K107" s="3"/>
      <c r="L107" s="3"/>
      <c r="M107" s="3"/>
      <c r="N107" s="3"/>
    </row>
    <row r="108" spans="1:14" ht="15.75" customHeight="1">
      <c r="A108" s="1"/>
      <c r="B108" s="2"/>
      <c r="C108" s="3"/>
      <c r="D108" s="3"/>
      <c r="E108" s="3"/>
      <c r="F108" s="3"/>
      <c r="G108" s="3"/>
      <c r="H108" s="3"/>
      <c r="I108" s="3"/>
      <c r="J108" s="3"/>
      <c r="K108" s="3"/>
      <c r="L108" s="3"/>
      <c r="M108" s="3"/>
      <c r="N108" s="3"/>
    </row>
    <row r="109" spans="1:14" ht="15.75" customHeight="1">
      <c r="A109" s="1"/>
      <c r="B109" s="2"/>
      <c r="C109" s="3"/>
      <c r="D109" s="3"/>
      <c r="E109" s="3"/>
      <c r="F109" s="3"/>
      <c r="G109" s="3"/>
      <c r="H109" s="3"/>
      <c r="I109" s="3"/>
      <c r="J109" s="3"/>
      <c r="K109" s="3"/>
      <c r="L109" s="3"/>
      <c r="M109" s="3"/>
      <c r="N109" s="3"/>
    </row>
    <row r="110" spans="1:14" ht="15.75" customHeight="1">
      <c r="A110" s="1"/>
      <c r="B110" s="2"/>
      <c r="C110" s="3"/>
      <c r="D110" s="3"/>
      <c r="E110" s="3"/>
      <c r="F110" s="3"/>
      <c r="G110" s="3"/>
      <c r="H110" s="3"/>
      <c r="I110" s="3"/>
      <c r="J110" s="3"/>
      <c r="K110" s="3"/>
      <c r="L110" s="3"/>
      <c r="M110" s="3"/>
      <c r="N110" s="3"/>
    </row>
    <row r="111" spans="1:14" ht="15.75" customHeight="1">
      <c r="A111" s="1"/>
      <c r="B111" s="2"/>
      <c r="C111" s="3"/>
      <c r="D111" s="3"/>
      <c r="E111" s="3"/>
      <c r="F111" s="3"/>
      <c r="G111" s="3"/>
      <c r="H111" s="3"/>
      <c r="I111" s="3"/>
      <c r="J111" s="3"/>
      <c r="K111" s="3"/>
      <c r="L111" s="3"/>
      <c r="M111" s="3"/>
      <c r="N111" s="3"/>
    </row>
    <row r="112" spans="1:14" ht="15.75" customHeight="1">
      <c r="A112" s="1"/>
      <c r="B112" s="2"/>
      <c r="C112" s="3"/>
      <c r="D112" s="3"/>
      <c r="E112" s="3"/>
      <c r="F112" s="3"/>
      <c r="G112" s="3"/>
      <c r="H112" s="3"/>
      <c r="I112" s="3"/>
      <c r="J112" s="3"/>
      <c r="K112" s="3"/>
      <c r="L112" s="3"/>
      <c r="M112" s="3"/>
      <c r="N112" s="3"/>
    </row>
    <row r="113" spans="1:14" ht="15.75" customHeight="1">
      <c r="A113" s="1"/>
      <c r="B113" s="2"/>
      <c r="C113" s="3"/>
      <c r="D113" s="3"/>
      <c r="E113" s="3"/>
      <c r="F113" s="3"/>
      <c r="G113" s="3"/>
      <c r="H113" s="3"/>
      <c r="I113" s="3"/>
      <c r="J113" s="3"/>
      <c r="K113" s="3"/>
      <c r="L113" s="3"/>
      <c r="M113" s="3"/>
      <c r="N113" s="3"/>
    </row>
    <row r="114" spans="1:14" ht="15.75" customHeight="1">
      <c r="A114" s="1"/>
      <c r="B114" s="2"/>
      <c r="C114" s="3"/>
      <c r="D114" s="3"/>
      <c r="E114" s="3"/>
      <c r="F114" s="3"/>
      <c r="G114" s="3"/>
      <c r="H114" s="3"/>
      <c r="I114" s="3"/>
      <c r="J114" s="3"/>
      <c r="K114" s="3"/>
      <c r="L114" s="3"/>
      <c r="M114" s="3"/>
      <c r="N114" s="3"/>
    </row>
    <row r="115" spans="1:14" ht="15.75" customHeight="1">
      <c r="A115" s="1"/>
      <c r="B115" s="2"/>
      <c r="C115" s="3"/>
      <c r="D115" s="3"/>
      <c r="E115" s="3"/>
      <c r="F115" s="3"/>
      <c r="G115" s="3"/>
      <c r="H115" s="3"/>
      <c r="I115" s="3"/>
      <c r="J115" s="3"/>
      <c r="K115" s="3"/>
      <c r="L115" s="3"/>
      <c r="M115" s="3"/>
      <c r="N115" s="3"/>
    </row>
    <row r="116" spans="1:14" ht="15.75" customHeight="1">
      <c r="A116" s="1"/>
      <c r="B116" s="2"/>
      <c r="C116" s="3"/>
      <c r="D116" s="3"/>
      <c r="E116" s="3"/>
      <c r="F116" s="3"/>
      <c r="G116" s="3"/>
      <c r="H116" s="3"/>
      <c r="I116" s="3"/>
      <c r="J116" s="3"/>
      <c r="K116" s="3"/>
      <c r="L116" s="3"/>
      <c r="M116" s="3"/>
      <c r="N116" s="3"/>
    </row>
    <row r="117" spans="1:14" ht="15.75" customHeight="1">
      <c r="A117" s="1"/>
      <c r="B117" s="2"/>
      <c r="C117" s="3"/>
      <c r="D117" s="3"/>
      <c r="E117" s="3"/>
      <c r="F117" s="3"/>
      <c r="G117" s="3"/>
      <c r="H117" s="3"/>
      <c r="I117" s="3"/>
      <c r="J117" s="3"/>
      <c r="K117" s="3"/>
      <c r="L117" s="3"/>
      <c r="M117" s="3"/>
      <c r="N117" s="3"/>
    </row>
    <row r="118" spans="1:14" ht="15.75" customHeight="1">
      <c r="A118" s="1"/>
      <c r="B118" s="2"/>
      <c r="C118" s="3"/>
      <c r="D118" s="3"/>
      <c r="E118" s="3"/>
      <c r="F118" s="3"/>
      <c r="G118" s="3"/>
      <c r="H118" s="3"/>
      <c r="I118" s="3"/>
      <c r="J118" s="3"/>
      <c r="K118" s="3"/>
      <c r="L118" s="3"/>
      <c r="M118" s="3"/>
      <c r="N118" s="3"/>
    </row>
    <row r="119" spans="1:14" ht="15.75" customHeight="1">
      <c r="A119" s="1"/>
      <c r="B119" s="2"/>
      <c r="C119" s="3"/>
      <c r="D119" s="3"/>
      <c r="E119" s="3"/>
      <c r="F119" s="3"/>
      <c r="G119" s="3"/>
      <c r="H119" s="3"/>
      <c r="I119" s="3"/>
      <c r="J119" s="3"/>
      <c r="K119" s="3"/>
      <c r="L119" s="3"/>
      <c r="M119" s="3"/>
      <c r="N119" s="3"/>
    </row>
    <row r="120" spans="1:14" ht="15.75" customHeight="1">
      <c r="A120" s="1"/>
      <c r="B120" s="2"/>
      <c r="C120" s="3"/>
      <c r="D120" s="3"/>
      <c r="E120" s="3"/>
      <c r="F120" s="3"/>
      <c r="G120" s="3"/>
      <c r="H120" s="3"/>
      <c r="I120" s="3"/>
      <c r="J120" s="3"/>
      <c r="K120" s="3"/>
      <c r="L120" s="3"/>
      <c r="M120" s="3"/>
      <c r="N120" s="3"/>
    </row>
    <row r="121" spans="1:14" ht="15.75" customHeight="1">
      <c r="A121" s="1"/>
      <c r="B121" s="2"/>
      <c r="C121" s="3"/>
      <c r="D121" s="3"/>
      <c r="E121" s="3"/>
      <c r="F121" s="3"/>
      <c r="G121" s="3"/>
      <c r="H121" s="3"/>
      <c r="I121" s="3"/>
      <c r="J121" s="3"/>
      <c r="K121" s="3"/>
      <c r="L121" s="3"/>
      <c r="M121" s="3"/>
      <c r="N121" s="3"/>
    </row>
    <row r="122" spans="1:14" ht="15.75" customHeight="1">
      <c r="A122" s="1"/>
      <c r="B122" s="2"/>
      <c r="C122" s="3"/>
      <c r="D122" s="3"/>
      <c r="E122" s="3"/>
      <c r="F122" s="3"/>
      <c r="G122" s="3"/>
      <c r="H122" s="3"/>
      <c r="I122" s="3"/>
      <c r="J122" s="3"/>
      <c r="K122" s="3"/>
      <c r="L122" s="3"/>
      <c r="M122" s="3"/>
      <c r="N122" s="3"/>
    </row>
    <row r="123" spans="1:14" ht="15.75" customHeight="1">
      <c r="A123" s="1"/>
      <c r="B123" s="2"/>
      <c r="C123" s="3"/>
      <c r="D123" s="3"/>
      <c r="E123" s="3"/>
      <c r="F123" s="3"/>
      <c r="G123" s="3"/>
      <c r="H123" s="3"/>
      <c r="I123" s="3"/>
      <c r="J123" s="3"/>
      <c r="K123" s="3"/>
      <c r="L123" s="3"/>
      <c r="M123" s="3"/>
      <c r="N123" s="3"/>
    </row>
    <row r="124" spans="1:14" ht="15.75" customHeight="1">
      <c r="A124" s="1"/>
      <c r="B124" s="2"/>
      <c r="C124" s="3"/>
      <c r="D124" s="3"/>
      <c r="E124" s="3"/>
      <c r="F124" s="3"/>
      <c r="G124" s="3"/>
      <c r="H124" s="3"/>
      <c r="I124" s="3"/>
      <c r="J124" s="3"/>
      <c r="K124" s="3"/>
      <c r="L124" s="3"/>
      <c r="M124" s="3"/>
      <c r="N124" s="3"/>
    </row>
    <row r="125" spans="1:14" ht="15.75" customHeight="1">
      <c r="A125" s="1"/>
      <c r="B125" s="2"/>
      <c r="C125" s="3"/>
      <c r="D125" s="3"/>
      <c r="E125" s="3"/>
      <c r="F125" s="3"/>
      <c r="G125" s="3"/>
      <c r="H125" s="3"/>
      <c r="I125" s="3"/>
      <c r="J125" s="3"/>
      <c r="K125" s="3"/>
      <c r="L125" s="3"/>
      <c r="M125" s="3"/>
      <c r="N125" s="3"/>
    </row>
    <row r="126" spans="1:14" ht="15.75" customHeight="1">
      <c r="A126" s="1"/>
      <c r="B126" s="2"/>
      <c r="C126" s="3"/>
      <c r="D126" s="3"/>
      <c r="E126" s="3"/>
      <c r="F126" s="3"/>
      <c r="G126" s="3"/>
      <c r="H126" s="3"/>
      <c r="I126" s="3"/>
      <c r="J126" s="3"/>
      <c r="K126" s="3"/>
      <c r="L126" s="3"/>
      <c r="M126" s="3"/>
      <c r="N126" s="3"/>
    </row>
    <row r="127" spans="1:14" ht="15.75" customHeight="1">
      <c r="A127" s="1"/>
      <c r="B127" s="2"/>
      <c r="C127" s="3"/>
      <c r="D127" s="3"/>
      <c r="E127" s="3"/>
      <c r="F127" s="3"/>
      <c r="G127" s="3"/>
      <c r="H127" s="3"/>
      <c r="I127" s="3"/>
      <c r="J127" s="3"/>
      <c r="K127" s="3"/>
      <c r="L127" s="3"/>
      <c r="M127" s="3"/>
      <c r="N127" s="3"/>
    </row>
    <row r="128" spans="1:14" ht="15.75" customHeight="1">
      <c r="A128" s="1"/>
      <c r="B128" s="2"/>
      <c r="C128" s="3"/>
      <c r="D128" s="3"/>
      <c r="E128" s="3"/>
      <c r="F128" s="3"/>
      <c r="G128" s="3"/>
      <c r="H128" s="3"/>
      <c r="I128" s="3"/>
      <c r="J128" s="3"/>
      <c r="K128" s="3"/>
      <c r="L128" s="3"/>
      <c r="M128" s="3"/>
      <c r="N128" s="3"/>
    </row>
    <row r="129" spans="1:14" ht="15.75" customHeight="1">
      <c r="A129" s="1"/>
      <c r="B129" s="2"/>
      <c r="C129" s="3"/>
      <c r="D129" s="3"/>
      <c r="E129" s="3"/>
      <c r="F129" s="3"/>
      <c r="G129" s="3"/>
      <c r="H129" s="3"/>
      <c r="I129" s="3"/>
      <c r="J129" s="3"/>
      <c r="K129" s="3"/>
      <c r="L129" s="3"/>
      <c r="M129" s="3"/>
      <c r="N129" s="3"/>
    </row>
    <row r="130" spans="1:14" ht="15.75" customHeight="1">
      <c r="A130" s="1"/>
      <c r="B130" s="2"/>
      <c r="C130" s="3"/>
      <c r="D130" s="3"/>
      <c r="E130" s="3"/>
      <c r="F130" s="3"/>
      <c r="G130" s="3"/>
      <c r="H130" s="3"/>
      <c r="I130" s="3"/>
      <c r="J130" s="3"/>
      <c r="K130" s="3"/>
      <c r="L130" s="3"/>
      <c r="M130" s="3"/>
      <c r="N130" s="3"/>
    </row>
    <row r="131" spans="1:14" ht="15.75" customHeight="1">
      <c r="A131" s="1"/>
      <c r="B131" s="2"/>
      <c r="C131" s="3"/>
      <c r="D131" s="3"/>
      <c r="E131" s="3"/>
      <c r="F131" s="3"/>
      <c r="G131" s="3"/>
      <c r="H131" s="3"/>
      <c r="I131" s="3"/>
      <c r="J131" s="3"/>
      <c r="K131" s="3"/>
      <c r="L131" s="3"/>
      <c r="M131" s="3"/>
      <c r="N131" s="3"/>
    </row>
    <row r="132" spans="1:14" ht="15.75" customHeight="1">
      <c r="A132" s="1"/>
      <c r="B132" s="2"/>
      <c r="C132" s="3"/>
      <c r="D132" s="3"/>
      <c r="E132" s="3"/>
      <c r="F132" s="3"/>
      <c r="G132" s="3"/>
      <c r="H132" s="3"/>
      <c r="I132" s="3"/>
      <c r="J132" s="3"/>
      <c r="K132" s="3"/>
      <c r="L132" s="3"/>
      <c r="M132" s="3"/>
      <c r="N132" s="3"/>
    </row>
    <row r="133" spans="1:14" ht="15.75" customHeight="1">
      <c r="A133" s="1"/>
      <c r="B133" s="2"/>
      <c r="C133" s="3"/>
      <c r="D133" s="3"/>
      <c r="E133" s="3"/>
      <c r="F133" s="3"/>
      <c r="G133" s="3"/>
      <c r="H133" s="3"/>
      <c r="I133" s="3"/>
      <c r="J133" s="3"/>
      <c r="K133" s="3"/>
      <c r="L133" s="3"/>
      <c r="M133" s="3"/>
      <c r="N133" s="3"/>
    </row>
    <row r="134" spans="1:14" ht="15.75" customHeight="1">
      <c r="A134" s="1"/>
      <c r="B134" s="2"/>
      <c r="C134" s="3"/>
      <c r="D134" s="3"/>
      <c r="E134" s="3"/>
      <c r="F134" s="3"/>
      <c r="G134" s="3"/>
      <c r="H134" s="3"/>
      <c r="I134" s="3"/>
      <c r="J134" s="3"/>
      <c r="K134" s="3"/>
      <c r="L134" s="3"/>
      <c r="M134" s="3"/>
      <c r="N134" s="3"/>
    </row>
    <row r="135" spans="1:14" ht="15.75" customHeight="1">
      <c r="A135" s="1"/>
      <c r="B135" s="2"/>
      <c r="C135" s="3"/>
      <c r="D135" s="3"/>
      <c r="E135" s="3"/>
      <c r="F135" s="3"/>
      <c r="G135" s="3"/>
      <c r="H135" s="3"/>
      <c r="I135" s="3"/>
      <c r="J135" s="3"/>
      <c r="K135" s="3"/>
      <c r="L135" s="3"/>
      <c r="M135" s="3"/>
      <c r="N135" s="3"/>
    </row>
    <row r="136" spans="1:14" ht="15.75" customHeight="1">
      <c r="A136" s="1"/>
      <c r="B136" s="2"/>
      <c r="C136" s="3"/>
      <c r="D136" s="3"/>
      <c r="E136" s="3"/>
      <c r="F136" s="3"/>
      <c r="G136" s="3"/>
      <c r="H136" s="3"/>
      <c r="I136" s="3"/>
      <c r="J136" s="3"/>
      <c r="K136" s="3"/>
      <c r="L136" s="3"/>
      <c r="M136" s="3"/>
      <c r="N136" s="3"/>
    </row>
    <row r="137" spans="1:14" ht="15.75" customHeight="1">
      <c r="A137" s="1"/>
      <c r="B137" s="2"/>
      <c r="C137" s="3"/>
      <c r="D137" s="3"/>
      <c r="E137" s="3"/>
      <c r="F137" s="3"/>
      <c r="G137" s="3"/>
      <c r="H137" s="3"/>
      <c r="I137" s="3"/>
      <c r="J137" s="3"/>
      <c r="K137" s="3"/>
      <c r="L137" s="3"/>
      <c r="M137" s="3"/>
      <c r="N137" s="3"/>
    </row>
    <row r="138" spans="1:14" ht="15.75" customHeight="1">
      <c r="A138" s="1"/>
      <c r="B138" s="2"/>
      <c r="C138" s="3"/>
      <c r="D138" s="3"/>
      <c r="E138" s="3"/>
      <c r="F138" s="3"/>
      <c r="G138" s="3"/>
      <c r="H138" s="3"/>
      <c r="I138" s="3"/>
      <c r="J138" s="3"/>
      <c r="K138" s="3"/>
      <c r="L138" s="3"/>
      <c r="M138" s="3"/>
      <c r="N138" s="3"/>
    </row>
    <row r="139" spans="1:14" ht="15.75" customHeight="1">
      <c r="A139" s="1"/>
      <c r="B139" s="2"/>
      <c r="C139" s="3"/>
      <c r="D139" s="3"/>
      <c r="E139" s="3"/>
      <c r="F139" s="3"/>
      <c r="G139" s="3"/>
      <c r="H139" s="3"/>
      <c r="I139" s="3"/>
      <c r="J139" s="3"/>
      <c r="K139" s="3"/>
      <c r="L139" s="3"/>
      <c r="M139" s="3"/>
      <c r="N139" s="3"/>
    </row>
    <row r="140" spans="1:14" ht="15.75" customHeight="1">
      <c r="A140" s="1"/>
      <c r="B140" s="2"/>
      <c r="C140" s="3"/>
      <c r="D140" s="3"/>
      <c r="E140" s="3"/>
      <c r="F140" s="3"/>
      <c r="G140" s="3"/>
      <c r="H140" s="3"/>
      <c r="I140" s="3"/>
      <c r="J140" s="3"/>
      <c r="K140" s="3"/>
      <c r="L140" s="3"/>
      <c r="M140" s="3"/>
      <c r="N140" s="3"/>
    </row>
    <row r="141" spans="1:14" ht="15.75" customHeight="1">
      <c r="A141" s="1"/>
      <c r="B141" s="2"/>
      <c r="C141" s="3"/>
      <c r="D141" s="3"/>
      <c r="E141" s="3"/>
      <c r="F141" s="3"/>
      <c r="G141" s="3"/>
      <c r="H141" s="3"/>
      <c r="I141" s="3"/>
      <c r="J141" s="3"/>
      <c r="K141" s="3"/>
      <c r="L141" s="3"/>
      <c r="M141" s="3"/>
      <c r="N141" s="3"/>
    </row>
    <row r="142" spans="1:14" ht="15.75" customHeight="1">
      <c r="A142" s="1"/>
      <c r="B142" s="2"/>
      <c r="C142" s="3"/>
      <c r="D142" s="3"/>
      <c r="E142" s="3"/>
      <c r="F142" s="3"/>
      <c r="G142" s="3"/>
      <c r="H142" s="3"/>
      <c r="I142" s="3"/>
      <c r="J142" s="3"/>
      <c r="K142" s="3"/>
      <c r="L142" s="3"/>
      <c r="M142" s="3"/>
      <c r="N142" s="3"/>
    </row>
    <row r="143" spans="1:14" ht="15.75" customHeight="1">
      <c r="A143" s="1"/>
      <c r="B143" s="2"/>
      <c r="C143" s="3"/>
      <c r="D143" s="3"/>
      <c r="E143" s="3"/>
      <c r="F143" s="3"/>
      <c r="G143" s="3"/>
      <c r="H143" s="3"/>
      <c r="I143" s="3"/>
      <c r="J143" s="3"/>
      <c r="K143" s="3"/>
      <c r="L143" s="3"/>
      <c r="M143" s="3"/>
      <c r="N143" s="3"/>
    </row>
    <row r="144" spans="1:14" ht="15.75" customHeight="1">
      <c r="A144" s="1"/>
      <c r="B144" s="2"/>
      <c r="C144" s="3"/>
      <c r="D144" s="3"/>
      <c r="E144" s="3"/>
      <c r="F144" s="3"/>
      <c r="G144" s="3"/>
      <c r="H144" s="3"/>
      <c r="I144" s="3"/>
      <c r="J144" s="3"/>
      <c r="K144" s="3"/>
      <c r="L144" s="3"/>
      <c r="M144" s="3"/>
      <c r="N144" s="3"/>
    </row>
    <row r="145" spans="1:14" ht="15.75" customHeight="1">
      <c r="A145" s="1"/>
      <c r="B145" s="2"/>
      <c r="C145" s="3"/>
      <c r="D145" s="3"/>
      <c r="E145" s="3"/>
      <c r="F145" s="3"/>
      <c r="G145" s="3"/>
      <c r="H145" s="3"/>
      <c r="I145" s="3"/>
      <c r="J145" s="3"/>
      <c r="K145" s="3"/>
      <c r="L145" s="3"/>
      <c r="M145" s="3"/>
      <c r="N145" s="3"/>
    </row>
    <row r="146" spans="1:14" ht="15.75" customHeight="1">
      <c r="A146" s="1"/>
      <c r="B146" s="2"/>
      <c r="C146" s="3"/>
      <c r="D146" s="3"/>
      <c r="E146" s="3"/>
      <c r="F146" s="3"/>
      <c r="G146" s="3"/>
      <c r="H146" s="3"/>
      <c r="I146" s="3"/>
      <c r="J146" s="3"/>
      <c r="K146" s="3"/>
      <c r="L146" s="3"/>
      <c r="M146" s="3"/>
      <c r="N146" s="3"/>
    </row>
    <row r="147" spans="1:14" ht="15.75" customHeight="1">
      <c r="A147" s="1"/>
      <c r="B147" s="2"/>
      <c r="C147" s="3"/>
      <c r="D147" s="3"/>
      <c r="E147" s="3"/>
      <c r="F147" s="3"/>
      <c r="G147" s="3"/>
      <c r="H147" s="3"/>
      <c r="I147" s="3"/>
      <c r="J147" s="3"/>
      <c r="K147" s="3"/>
      <c r="L147" s="3"/>
      <c r="M147" s="3"/>
      <c r="N147" s="3"/>
    </row>
    <row r="148" spans="1:14" ht="15.75" customHeight="1">
      <c r="A148" s="1"/>
      <c r="B148" s="2"/>
      <c r="C148" s="3"/>
      <c r="D148" s="3"/>
      <c r="E148" s="3"/>
      <c r="F148" s="3"/>
      <c r="G148" s="3"/>
      <c r="H148" s="3"/>
      <c r="I148" s="3"/>
      <c r="J148" s="3"/>
      <c r="K148" s="3"/>
      <c r="L148" s="3"/>
      <c r="M148" s="3"/>
      <c r="N148" s="3"/>
    </row>
    <row r="149" spans="1:14" ht="15.75" customHeight="1">
      <c r="A149" s="1"/>
      <c r="B149" s="2"/>
      <c r="C149" s="3"/>
      <c r="D149" s="3"/>
      <c r="E149" s="3"/>
      <c r="F149" s="3"/>
      <c r="G149" s="3"/>
      <c r="H149" s="3"/>
      <c r="I149" s="3"/>
      <c r="J149" s="3"/>
      <c r="K149" s="3"/>
      <c r="L149" s="3"/>
      <c r="M149" s="3"/>
      <c r="N149" s="3"/>
    </row>
    <row r="150" spans="1:14" ht="15.75" customHeight="1">
      <c r="A150" s="1"/>
      <c r="B150" s="2"/>
      <c r="C150" s="3"/>
      <c r="D150" s="3"/>
      <c r="E150" s="3"/>
      <c r="F150" s="3"/>
      <c r="G150" s="3"/>
      <c r="H150" s="3"/>
      <c r="I150" s="3"/>
      <c r="J150" s="3"/>
      <c r="K150" s="3"/>
      <c r="L150" s="3"/>
      <c r="M150" s="3"/>
      <c r="N150" s="3"/>
    </row>
    <row r="151" spans="1:14" ht="15.75" customHeight="1">
      <c r="A151" s="1"/>
      <c r="B151" s="2"/>
      <c r="C151" s="3"/>
      <c r="D151" s="3"/>
      <c r="E151" s="3"/>
      <c r="F151" s="3"/>
      <c r="G151" s="3"/>
      <c r="H151" s="3"/>
      <c r="I151" s="3"/>
      <c r="J151" s="3"/>
      <c r="K151" s="3"/>
      <c r="L151" s="3"/>
      <c r="M151" s="3"/>
      <c r="N151" s="3"/>
    </row>
    <row r="152" spans="1:14" ht="15.75" customHeight="1">
      <c r="A152" s="1"/>
      <c r="B152" s="2"/>
      <c r="C152" s="3"/>
      <c r="D152" s="3"/>
      <c r="E152" s="3"/>
      <c r="F152" s="3"/>
      <c r="G152" s="3"/>
      <c r="H152" s="3"/>
      <c r="I152" s="3"/>
      <c r="J152" s="3"/>
      <c r="K152" s="3"/>
      <c r="L152" s="3"/>
      <c r="M152" s="3"/>
      <c r="N152" s="3"/>
    </row>
    <row r="153" spans="1:14" ht="15.75" customHeight="1">
      <c r="A153" s="1"/>
      <c r="B153" s="2"/>
      <c r="C153" s="3"/>
      <c r="D153" s="3"/>
      <c r="E153" s="3"/>
      <c r="F153" s="3"/>
      <c r="G153" s="3"/>
      <c r="H153" s="3"/>
      <c r="I153" s="3"/>
      <c r="J153" s="3"/>
      <c r="K153" s="3"/>
      <c r="L153" s="3"/>
      <c r="M153" s="3"/>
      <c r="N153" s="3"/>
    </row>
    <row r="154" spans="1:14" ht="15.75" customHeight="1">
      <c r="A154" s="1"/>
      <c r="B154" s="2"/>
      <c r="C154" s="3"/>
      <c r="D154" s="3"/>
      <c r="E154" s="3"/>
      <c r="F154" s="3"/>
      <c r="G154" s="3"/>
      <c r="H154" s="3"/>
      <c r="I154" s="3"/>
      <c r="J154" s="3"/>
      <c r="K154" s="3"/>
      <c r="L154" s="3"/>
      <c r="M154" s="3"/>
      <c r="N154" s="3"/>
    </row>
    <row r="155" spans="1:14" ht="15.75" customHeight="1">
      <c r="A155" s="1"/>
      <c r="B155" s="2"/>
      <c r="C155" s="3"/>
      <c r="D155" s="3"/>
      <c r="E155" s="3"/>
      <c r="F155" s="3"/>
      <c r="G155" s="3"/>
      <c r="H155" s="3"/>
      <c r="I155" s="3"/>
      <c r="J155" s="3"/>
      <c r="K155" s="3"/>
      <c r="L155" s="3"/>
      <c r="M155" s="3"/>
      <c r="N155" s="3"/>
    </row>
    <row r="156" spans="1:14" ht="15.75" customHeight="1">
      <c r="A156" s="1"/>
      <c r="B156" s="2"/>
      <c r="C156" s="3"/>
      <c r="D156" s="3"/>
      <c r="E156" s="3"/>
      <c r="F156" s="3"/>
      <c r="G156" s="3"/>
      <c r="H156" s="3"/>
      <c r="I156" s="3"/>
      <c r="J156" s="3"/>
      <c r="K156" s="3"/>
      <c r="L156" s="3"/>
      <c r="M156" s="3"/>
      <c r="N156" s="3"/>
    </row>
    <row r="157" spans="1:14" ht="15.75" customHeight="1">
      <c r="A157" s="1"/>
      <c r="B157" s="2"/>
      <c r="C157" s="3"/>
      <c r="D157" s="3"/>
      <c r="E157" s="3"/>
      <c r="F157" s="3"/>
      <c r="G157" s="3"/>
      <c r="H157" s="3"/>
      <c r="I157" s="3"/>
      <c r="J157" s="3"/>
      <c r="K157" s="3"/>
      <c r="L157" s="3"/>
      <c r="M157" s="3"/>
      <c r="N157" s="3"/>
    </row>
    <row r="158" spans="1:14" ht="15.75" customHeight="1">
      <c r="A158" s="1"/>
      <c r="B158" s="2"/>
      <c r="C158" s="3"/>
      <c r="D158" s="3"/>
      <c r="E158" s="3"/>
      <c r="F158" s="3"/>
      <c r="G158" s="3"/>
      <c r="H158" s="3"/>
      <c r="I158" s="3"/>
      <c r="J158" s="3"/>
      <c r="K158" s="3"/>
      <c r="L158" s="3"/>
      <c r="M158" s="3"/>
      <c r="N158" s="3"/>
    </row>
    <row r="159" spans="1:14" ht="15.75" customHeight="1">
      <c r="A159" s="1"/>
      <c r="B159" s="2"/>
      <c r="C159" s="3"/>
      <c r="D159" s="3"/>
      <c r="E159" s="3"/>
      <c r="F159" s="3"/>
      <c r="G159" s="3"/>
      <c r="H159" s="3"/>
      <c r="I159" s="3"/>
      <c r="J159" s="3"/>
      <c r="K159" s="3"/>
      <c r="L159" s="3"/>
      <c r="M159" s="3"/>
      <c r="N159" s="3"/>
    </row>
    <row r="160" spans="1:14" ht="15.75" customHeight="1">
      <c r="A160" s="1"/>
      <c r="B160" s="2"/>
      <c r="C160" s="3"/>
      <c r="D160" s="3"/>
      <c r="E160" s="3"/>
      <c r="F160" s="3"/>
      <c r="G160" s="3"/>
      <c r="H160" s="3"/>
      <c r="I160" s="3"/>
      <c r="J160" s="3"/>
      <c r="K160" s="3"/>
      <c r="L160" s="3"/>
      <c r="M160" s="3"/>
      <c r="N160" s="3"/>
    </row>
    <row r="161" spans="1:14" ht="15.75" customHeight="1">
      <c r="A161" s="1"/>
      <c r="B161" s="2"/>
      <c r="C161" s="3"/>
      <c r="D161" s="3"/>
      <c r="E161" s="3"/>
      <c r="F161" s="3"/>
      <c r="G161" s="3"/>
      <c r="H161" s="3"/>
      <c r="I161" s="3"/>
      <c r="J161" s="3"/>
      <c r="K161" s="3"/>
      <c r="L161" s="3"/>
      <c r="M161" s="3"/>
      <c r="N161" s="3"/>
    </row>
    <row r="162" spans="1:14" ht="15.75" customHeight="1">
      <c r="A162" s="1"/>
      <c r="B162" s="2"/>
      <c r="C162" s="3"/>
      <c r="D162" s="3"/>
      <c r="E162" s="3"/>
      <c r="F162" s="3"/>
      <c r="G162" s="3"/>
      <c r="H162" s="3"/>
      <c r="I162" s="3"/>
      <c r="J162" s="3"/>
      <c r="K162" s="3"/>
      <c r="L162" s="3"/>
      <c r="M162" s="3"/>
      <c r="N162" s="3"/>
    </row>
    <row r="163" spans="1:14" ht="15.75" customHeight="1">
      <c r="A163" s="1"/>
      <c r="B163" s="2"/>
      <c r="C163" s="3"/>
      <c r="D163" s="3"/>
      <c r="E163" s="3"/>
      <c r="F163" s="3"/>
      <c r="G163" s="3"/>
      <c r="H163" s="3"/>
      <c r="I163" s="3"/>
      <c r="J163" s="3"/>
      <c r="K163" s="3"/>
      <c r="L163" s="3"/>
      <c r="M163" s="3"/>
      <c r="N163" s="3"/>
    </row>
    <row r="164" spans="1:14" ht="15.75" customHeight="1">
      <c r="A164" s="1"/>
      <c r="B164" s="2"/>
      <c r="C164" s="3"/>
      <c r="D164" s="3"/>
      <c r="E164" s="3"/>
      <c r="F164" s="3"/>
      <c r="G164" s="3"/>
      <c r="H164" s="3"/>
      <c r="I164" s="3"/>
      <c r="J164" s="3"/>
      <c r="K164" s="3"/>
      <c r="L164" s="3"/>
      <c r="M164" s="3"/>
      <c r="N164" s="3"/>
    </row>
    <row r="165" spans="1:14" ht="15.75" customHeight="1">
      <c r="A165" s="1"/>
      <c r="B165" s="2"/>
      <c r="C165" s="3"/>
      <c r="D165" s="3"/>
      <c r="E165" s="3"/>
      <c r="F165" s="3"/>
      <c r="G165" s="3"/>
      <c r="H165" s="3"/>
      <c r="I165" s="3"/>
      <c r="J165" s="3"/>
      <c r="K165" s="3"/>
      <c r="L165" s="3"/>
      <c r="M165" s="3"/>
      <c r="N165" s="3"/>
    </row>
    <row r="166" spans="1:14" ht="15.75" customHeight="1">
      <c r="A166" s="1"/>
      <c r="B166" s="2"/>
      <c r="C166" s="3"/>
      <c r="D166" s="3"/>
      <c r="E166" s="3"/>
      <c r="F166" s="3"/>
      <c r="G166" s="3"/>
      <c r="H166" s="3"/>
      <c r="I166" s="3"/>
      <c r="J166" s="3"/>
      <c r="K166" s="3"/>
      <c r="L166" s="3"/>
      <c r="M166" s="3"/>
      <c r="N166" s="3"/>
    </row>
    <row r="167" spans="1:14" ht="15.75" customHeight="1">
      <c r="A167" s="1"/>
      <c r="B167" s="2"/>
      <c r="C167" s="3"/>
      <c r="D167" s="3"/>
      <c r="E167" s="3"/>
      <c r="F167" s="3"/>
      <c r="G167" s="3"/>
      <c r="H167" s="3"/>
      <c r="I167" s="3"/>
      <c r="J167" s="3"/>
      <c r="K167" s="3"/>
      <c r="L167" s="3"/>
      <c r="M167" s="3"/>
      <c r="N167" s="3"/>
    </row>
    <row r="168" spans="1:14" ht="15.75" customHeight="1">
      <c r="A168" s="1"/>
      <c r="B168" s="2"/>
      <c r="C168" s="3"/>
      <c r="D168" s="3"/>
      <c r="E168" s="3"/>
      <c r="F168" s="3"/>
      <c r="G168" s="3"/>
      <c r="H168" s="3"/>
      <c r="I168" s="3"/>
      <c r="J168" s="3"/>
      <c r="K168" s="3"/>
      <c r="L168" s="3"/>
      <c r="M168" s="3"/>
      <c r="N168" s="3"/>
    </row>
    <row r="169" spans="1:14" ht="15.75" customHeight="1">
      <c r="A169" s="1"/>
      <c r="B169" s="2"/>
      <c r="C169" s="3"/>
      <c r="D169" s="3"/>
      <c r="E169" s="3"/>
      <c r="F169" s="3"/>
      <c r="G169" s="3"/>
      <c r="H169" s="3"/>
      <c r="I169" s="3"/>
      <c r="J169" s="3"/>
      <c r="K169" s="3"/>
      <c r="L169" s="3"/>
      <c r="M169" s="3"/>
      <c r="N169" s="3"/>
    </row>
    <row r="170" spans="1:14" ht="15.75" customHeight="1">
      <c r="A170" s="1"/>
      <c r="B170" s="2"/>
      <c r="C170" s="3"/>
      <c r="D170" s="3"/>
      <c r="E170" s="3"/>
      <c r="F170" s="3"/>
      <c r="G170" s="3"/>
      <c r="H170" s="3"/>
      <c r="I170" s="3"/>
      <c r="J170" s="3"/>
      <c r="K170" s="3"/>
      <c r="L170" s="3"/>
      <c r="M170" s="3"/>
      <c r="N170" s="3"/>
    </row>
    <row r="171" spans="1:14" ht="15.75" customHeight="1">
      <c r="A171" s="1"/>
      <c r="B171" s="2"/>
      <c r="C171" s="3"/>
      <c r="D171" s="3"/>
      <c r="E171" s="3"/>
      <c r="F171" s="3"/>
      <c r="G171" s="3"/>
      <c r="H171" s="3"/>
      <c r="I171" s="3"/>
      <c r="J171" s="3"/>
      <c r="K171" s="3"/>
      <c r="L171" s="3"/>
      <c r="M171" s="3"/>
      <c r="N171" s="3"/>
    </row>
    <row r="172" spans="1:14" ht="15.75" customHeight="1">
      <c r="A172" s="1"/>
      <c r="B172" s="2"/>
      <c r="C172" s="3"/>
      <c r="D172" s="3"/>
      <c r="E172" s="3"/>
      <c r="F172" s="3"/>
      <c r="G172" s="3"/>
      <c r="H172" s="3"/>
      <c r="I172" s="3"/>
      <c r="J172" s="3"/>
      <c r="K172" s="3"/>
      <c r="L172" s="3"/>
      <c r="M172" s="3"/>
      <c r="N172" s="3"/>
    </row>
    <row r="173" spans="1:14" ht="15.75" customHeight="1">
      <c r="A173" s="1"/>
      <c r="B173" s="2"/>
      <c r="C173" s="3"/>
      <c r="D173" s="3"/>
      <c r="E173" s="3"/>
      <c r="F173" s="3"/>
      <c r="G173" s="3"/>
      <c r="H173" s="3"/>
      <c r="I173" s="3"/>
      <c r="J173" s="3"/>
      <c r="K173" s="3"/>
      <c r="L173" s="3"/>
      <c r="M173" s="3"/>
      <c r="N173" s="3"/>
    </row>
    <row r="174" spans="1:14" ht="15.75" customHeight="1">
      <c r="A174" s="1"/>
      <c r="B174" s="2"/>
      <c r="C174" s="3"/>
      <c r="D174" s="3"/>
      <c r="E174" s="3"/>
      <c r="F174" s="3"/>
      <c r="G174" s="3"/>
      <c r="H174" s="3"/>
      <c r="I174" s="3"/>
      <c r="J174" s="3"/>
      <c r="K174" s="3"/>
      <c r="L174" s="3"/>
      <c r="M174" s="3"/>
      <c r="N174" s="3"/>
    </row>
    <row r="175" spans="1:14" ht="15.75" customHeight="1">
      <c r="A175" s="1"/>
      <c r="B175" s="2"/>
      <c r="C175" s="3"/>
      <c r="D175" s="3"/>
      <c r="E175" s="3"/>
      <c r="F175" s="3"/>
      <c r="G175" s="3"/>
      <c r="H175" s="3"/>
      <c r="I175" s="3"/>
      <c r="J175" s="3"/>
      <c r="K175" s="3"/>
      <c r="L175" s="3"/>
      <c r="M175" s="3"/>
      <c r="N175" s="3"/>
    </row>
    <row r="176" spans="1:14" ht="15.75" customHeight="1">
      <c r="A176" s="1"/>
      <c r="B176" s="2"/>
      <c r="C176" s="3"/>
      <c r="D176" s="3"/>
      <c r="E176" s="3"/>
      <c r="F176" s="3"/>
      <c r="G176" s="3"/>
      <c r="H176" s="3"/>
      <c r="I176" s="3"/>
      <c r="J176" s="3"/>
      <c r="K176" s="3"/>
      <c r="L176" s="3"/>
      <c r="M176" s="3"/>
      <c r="N176" s="3"/>
    </row>
    <row r="177" spans="1:14" ht="15.75" customHeight="1">
      <c r="A177" s="1"/>
      <c r="B177" s="2"/>
      <c r="C177" s="3"/>
      <c r="D177" s="3"/>
      <c r="E177" s="3"/>
      <c r="F177" s="3"/>
      <c r="G177" s="3"/>
      <c r="H177" s="3"/>
      <c r="I177" s="3"/>
      <c r="J177" s="3"/>
      <c r="K177" s="3"/>
      <c r="L177" s="3"/>
      <c r="M177" s="3"/>
      <c r="N177" s="3"/>
    </row>
    <row r="178" spans="1:14" ht="15.75" customHeight="1">
      <c r="A178" s="1"/>
      <c r="B178" s="2"/>
      <c r="C178" s="3"/>
      <c r="D178" s="3"/>
      <c r="E178" s="3"/>
      <c r="F178" s="3"/>
      <c r="G178" s="3"/>
      <c r="H178" s="3"/>
      <c r="I178" s="3"/>
      <c r="J178" s="3"/>
      <c r="K178" s="3"/>
      <c r="L178" s="3"/>
      <c r="M178" s="3"/>
      <c r="N178" s="3"/>
    </row>
    <row r="179" spans="1:14" ht="15.75" customHeight="1">
      <c r="A179" s="1"/>
      <c r="B179" s="2"/>
      <c r="C179" s="3"/>
      <c r="D179" s="3"/>
      <c r="E179" s="3"/>
      <c r="F179" s="3"/>
      <c r="G179" s="3"/>
      <c r="H179" s="3"/>
      <c r="I179" s="3"/>
      <c r="J179" s="3"/>
      <c r="K179" s="3"/>
      <c r="L179" s="3"/>
      <c r="M179" s="3"/>
      <c r="N179" s="3"/>
    </row>
    <row r="180" spans="1:14" ht="15.75" customHeight="1">
      <c r="A180" s="1"/>
      <c r="B180" s="2"/>
      <c r="C180" s="3"/>
      <c r="D180" s="3"/>
      <c r="E180" s="3"/>
      <c r="F180" s="3"/>
      <c r="G180" s="3"/>
      <c r="H180" s="3"/>
      <c r="I180" s="3"/>
      <c r="J180" s="3"/>
      <c r="K180" s="3"/>
      <c r="L180" s="3"/>
      <c r="M180" s="3"/>
      <c r="N180" s="3"/>
    </row>
    <row r="181" spans="1:14" ht="15.75" customHeight="1">
      <c r="A181" s="1"/>
      <c r="B181" s="2"/>
      <c r="C181" s="3"/>
      <c r="D181" s="3"/>
      <c r="E181" s="3"/>
      <c r="F181" s="3"/>
      <c r="G181" s="3"/>
      <c r="H181" s="3"/>
      <c r="I181" s="3"/>
      <c r="J181" s="3"/>
      <c r="K181" s="3"/>
      <c r="L181" s="3"/>
      <c r="M181" s="3"/>
      <c r="N181" s="3"/>
    </row>
    <row r="182" spans="1:14" ht="15.75" customHeight="1">
      <c r="A182" s="1"/>
      <c r="B182" s="2"/>
      <c r="C182" s="3"/>
      <c r="D182" s="3"/>
      <c r="E182" s="3"/>
      <c r="F182" s="3"/>
      <c r="G182" s="3"/>
      <c r="H182" s="3"/>
      <c r="I182" s="3"/>
      <c r="J182" s="3"/>
      <c r="K182" s="3"/>
      <c r="L182" s="3"/>
      <c r="M182" s="3"/>
      <c r="N182" s="3"/>
    </row>
    <row r="183" spans="1:14" ht="15.75" customHeight="1">
      <c r="A183" s="1"/>
      <c r="B183" s="2"/>
      <c r="C183" s="3"/>
      <c r="D183" s="3"/>
      <c r="E183" s="3"/>
      <c r="F183" s="3"/>
      <c r="G183" s="3"/>
      <c r="H183" s="3"/>
      <c r="I183" s="3"/>
      <c r="J183" s="3"/>
      <c r="K183" s="3"/>
      <c r="L183" s="3"/>
      <c r="M183" s="3"/>
      <c r="N183" s="3"/>
    </row>
    <row r="184" spans="1:14" ht="15.75" customHeight="1">
      <c r="A184" s="1"/>
      <c r="B184" s="2"/>
      <c r="C184" s="3"/>
      <c r="D184" s="3"/>
      <c r="E184" s="3"/>
      <c r="F184" s="3"/>
      <c r="G184" s="3"/>
      <c r="H184" s="3"/>
      <c r="I184" s="3"/>
      <c r="J184" s="3"/>
      <c r="K184" s="3"/>
      <c r="L184" s="3"/>
      <c r="M184" s="3"/>
      <c r="N184" s="3"/>
    </row>
    <row r="185" spans="1:14" ht="15.75" customHeight="1">
      <c r="A185" s="1"/>
      <c r="B185" s="2"/>
      <c r="C185" s="3"/>
      <c r="D185" s="3"/>
      <c r="E185" s="3"/>
      <c r="F185" s="3"/>
      <c r="G185" s="3"/>
      <c r="H185" s="3"/>
      <c r="I185" s="3"/>
      <c r="J185" s="3"/>
      <c r="K185" s="3"/>
      <c r="L185" s="3"/>
      <c r="M185" s="3"/>
      <c r="N185" s="3"/>
    </row>
    <row r="186" spans="1:14" ht="15.75" customHeight="1">
      <c r="A186" s="1"/>
      <c r="B186" s="2"/>
      <c r="C186" s="3"/>
      <c r="D186" s="3"/>
      <c r="E186" s="3"/>
      <c r="F186" s="3"/>
      <c r="G186" s="3"/>
      <c r="H186" s="3"/>
      <c r="I186" s="3"/>
      <c r="J186" s="3"/>
      <c r="K186" s="3"/>
      <c r="L186" s="3"/>
      <c r="M186" s="3"/>
      <c r="N186" s="3"/>
    </row>
    <row r="187" spans="1:14" ht="15.75" customHeight="1">
      <c r="A187" s="1"/>
      <c r="B187" s="2"/>
      <c r="C187" s="3"/>
      <c r="D187" s="3"/>
      <c r="E187" s="3"/>
      <c r="F187" s="3"/>
      <c r="G187" s="3"/>
      <c r="H187" s="3"/>
      <c r="I187" s="3"/>
      <c r="J187" s="3"/>
      <c r="K187" s="3"/>
      <c r="L187" s="3"/>
      <c r="M187" s="3"/>
      <c r="N187" s="3"/>
    </row>
    <row r="188" spans="1:14" ht="15.75" customHeight="1">
      <c r="A188" s="1"/>
      <c r="B188" s="2"/>
      <c r="C188" s="3"/>
      <c r="D188" s="3"/>
      <c r="E188" s="3"/>
      <c r="F188" s="3"/>
      <c r="G188" s="3"/>
      <c r="H188" s="3"/>
      <c r="I188" s="3"/>
      <c r="J188" s="3"/>
      <c r="K188" s="3"/>
      <c r="L188" s="3"/>
      <c r="M188" s="3"/>
      <c r="N188" s="3"/>
    </row>
    <row r="189" spans="1:14" ht="15.75" customHeight="1">
      <c r="A189" s="1"/>
      <c r="B189" s="2"/>
      <c r="C189" s="3"/>
      <c r="D189" s="3"/>
      <c r="E189" s="3"/>
      <c r="F189" s="3"/>
      <c r="G189" s="3"/>
      <c r="H189" s="3"/>
      <c r="I189" s="3"/>
      <c r="J189" s="3"/>
      <c r="K189" s="3"/>
      <c r="L189" s="3"/>
      <c r="M189" s="3"/>
      <c r="N189" s="3"/>
    </row>
    <row r="190" spans="1:14" ht="15.75" customHeight="1">
      <c r="A190" s="1"/>
      <c r="B190" s="2"/>
      <c r="C190" s="3"/>
      <c r="D190" s="3"/>
      <c r="E190" s="3"/>
      <c r="F190" s="3"/>
      <c r="G190" s="3"/>
      <c r="H190" s="3"/>
      <c r="I190" s="3"/>
      <c r="J190" s="3"/>
      <c r="K190" s="3"/>
      <c r="L190" s="3"/>
      <c r="M190" s="3"/>
      <c r="N190" s="3"/>
    </row>
    <row r="191" spans="1:14" ht="15.75" customHeight="1">
      <c r="A191" s="1"/>
      <c r="B191" s="2"/>
      <c r="C191" s="3"/>
      <c r="D191" s="3"/>
      <c r="E191" s="3"/>
      <c r="F191" s="3"/>
      <c r="G191" s="3"/>
      <c r="H191" s="3"/>
      <c r="I191" s="3"/>
      <c r="J191" s="3"/>
      <c r="K191" s="3"/>
      <c r="L191" s="3"/>
      <c r="M191" s="3"/>
      <c r="N191" s="3"/>
    </row>
    <row r="192" spans="1:14" ht="15.75" customHeight="1">
      <c r="A192" s="1"/>
      <c r="B192" s="2"/>
      <c r="C192" s="3"/>
      <c r="D192" s="3"/>
      <c r="E192" s="3"/>
      <c r="F192" s="3"/>
      <c r="G192" s="3"/>
      <c r="H192" s="3"/>
      <c r="I192" s="3"/>
      <c r="J192" s="3"/>
      <c r="K192" s="3"/>
      <c r="L192" s="3"/>
      <c r="M192" s="3"/>
      <c r="N192" s="3"/>
    </row>
    <row r="193" spans="1:14" ht="15.75" customHeight="1">
      <c r="A193" s="1"/>
      <c r="B193" s="2"/>
      <c r="C193" s="3"/>
      <c r="D193" s="3"/>
      <c r="E193" s="3"/>
      <c r="F193" s="3"/>
      <c r="G193" s="3"/>
      <c r="H193" s="3"/>
      <c r="I193" s="3"/>
      <c r="J193" s="3"/>
      <c r="K193" s="3"/>
      <c r="L193" s="3"/>
      <c r="M193" s="3"/>
      <c r="N193" s="3"/>
    </row>
    <row r="194" spans="1:14" ht="15.75" customHeight="1">
      <c r="A194" s="1"/>
      <c r="B194" s="2"/>
      <c r="C194" s="3"/>
      <c r="D194" s="3"/>
      <c r="E194" s="3"/>
      <c r="F194" s="3"/>
      <c r="G194" s="3"/>
      <c r="H194" s="3"/>
      <c r="I194" s="3"/>
      <c r="J194" s="3"/>
      <c r="K194" s="3"/>
      <c r="L194" s="3"/>
      <c r="M194" s="3"/>
      <c r="N194" s="3"/>
    </row>
    <row r="195" spans="1:14" ht="15.75" customHeight="1">
      <c r="A195" s="1"/>
      <c r="B195" s="2"/>
      <c r="C195" s="3"/>
      <c r="D195" s="3"/>
      <c r="E195" s="3"/>
      <c r="F195" s="3"/>
      <c r="G195" s="3"/>
      <c r="H195" s="3"/>
      <c r="I195" s="3"/>
      <c r="J195" s="3"/>
      <c r="K195" s="3"/>
      <c r="L195" s="3"/>
      <c r="M195" s="3"/>
      <c r="N195" s="3"/>
    </row>
    <row r="196" spans="1:14" ht="15.75" customHeight="1">
      <c r="A196" s="1"/>
      <c r="B196" s="2"/>
      <c r="C196" s="3"/>
      <c r="D196" s="3"/>
      <c r="E196" s="3"/>
      <c r="F196" s="3"/>
      <c r="G196" s="3"/>
      <c r="H196" s="3"/>
      <c r="I196" s="3"/>
      <c r="J196" s="3"/>
      <c r="K196" s="3"/>
      <c r="L196" s="3"/>
      <c r="M196" s="3"/>
      <c r="N196" s="3"/>
    </row>
    <row r="197" spans="1:14" ht="15.75" customHeight="1">
      <c r="A197" s="1"/>
      <c r="B197" s="2"/>
      <c r="C197" s="3"/>
      <c r="D197" s="3"/>
      <c r="E197" s="3"/>
      <c r="F197" s="3"/>
      <c r="G197" s="3"/>
      <c r="H197" s="3"/>
      <c r="I197" s="3"/>
      <c r="J197" s="3"/>
      <c r="K197" s="3"/>
      <c r="L197" s="3"/>
      <c r="M197" s="3"/>
      <c r="N197" s="3"/>
    </row>
    <row r="198" spans="1:14" ht="15.75" customHeight="1">
      <c r="A198" s="1"/>
      <c r="B198" s="2"/>
      <c r="C198" s="3"/>
      <c r="D198" s="3"/>
      <c r="E198" s="3"/>
      <c r="F198" s="3"/>
      <c r="G198" s="3"/>
      <c r="H198" s="3"/>
      <c r="I198" s="3"/>
      <c r="J198" s="3"/>
      <c r="K198" s="3"/>
      <c r="L198" s="3"/>
      <c r="M198" s="3"/>
      <c r="N198" s="3"/>
    </row>
    <row r="199" spans="1:14" ht="15.75" customHeight="1">
      <c r="A199" s="1"/>
      <c r="B199" s="2"/>
      <c r="C199" s="3"/>
      <c r="D199" s="3"/>
      <c r="E199" s="3"/>
      <c r="F199" s="3"/>
      <c r="G199" s="3"/>
      <c r="H199" s="3"/>
      <c r="I199" s="3"/>
      <c r="J199" s="3"/>
      <c r="K199" s="3"/>
      <c r="L199" s="3"/>
      <c r="M199" s="3"/>
      <c r="N199" s="3"/>
    </row>
    <row r="200" spans="1:14" ht="15.75" customHeight="1">
      <c r="A200" s="1"/>
      <c r="B200" s="2"/>
      <c r="C200" s="3"/>
      <c r="D200" s="3"/>
      <c r="E200" s="3"/>
      <c r="F200" s="3"/>
      <c r="G200" s="3"/>
      <c r="H200" s="3"/>
      <c r="I200" s="3"/>
      <c r="J200" s="3"/>
      <c r="K200" s="3"/>
      <c r="L200" s="3"/>
      <c r="M200" s="3"/>
      <c r="N200" s="3"/>
    </row>
    <row r="201" spans="1:14" ht="15.75" customHeight="1">
      <c r="A201" s="1"/>
      <c r="B201" s="2"/>
      <c r="C201" s="3"/>
      <c r="D201" s="3"/>
      <c r="E201" s="3"/>
      <c r="F201" s="3"/>
      <c r="G201" s="3"/>
      <c r="H201" s="3"/>
      <c r="I201" s="3"/>
      <c r="J201" s="3"/>
      <c r="K201" s="3"/>
      <c r="L201" s="3"/>
      <c r="M201" s="3"/>
      <c r="N201" s="3"/>
    </row>
    <row r="202" spans="1:14" ht="15.75" customHeight="1">
      <c r="A202" s="1"/>
      <c r="B202" s="2"/>
      <c r="C202" s="3"/>
      <c r="D202" s="3"/>
      <c r="E202" s="3"/>
      <c r="F202" s="3"/>
      <c r="G202" s="3"/>
      <c r="H202" s="3"/>
      <c r="I202" s="3"/>
      <c r="J202" s="3"/>
      <c r="K202" s="3"/>
      <c r="L202" s="3"/>
      <c r="M202" s="3"/>
      <c r="N202" s="3"/>
    </row>
    <row r="203" spans="1:14" ht="15.75" customHeight="1">
      <c r="A203" s="1"/>
      <c r="B203" s="2"/>
      <c r="C203" s="3"/>
      <c r="D203" s="3"/>
      <c r="E203" s="3"/>
      <c r="F203" s="3"/>
      <c r="G203" s="3"/>
      <c r="H203" s="3"/>
      <c r="I203" s="3"/>
      <c r="J203" s="3"/>
      <c r="K203" s="3"/>
      <c r="L203" s="3"/>
      <c r="M203" s="3"/>
      <c r="N203" s="3"/>
    </row>
    <row r="204" spans="1:14" ht="15.75" customHeight="1">
      <c r="A204" s="1"/>
      <c r="B204" s="2"/>
      <c r="C204" s="3"/>
      <c r="D204" s="3"/>
      <c r="E204" s="3"/>
      <c r="F204" s="3"/>
      <c r="G204" s="3"/>
      <c r="H204" s="3"/>
      <c r="I204" s="3"/>
      <c r="J204" s="3"/>
      <c r="K204" s="3"/>
      <c r="L204" s="3"/>
      <c r="M204" s="3"/>
      <c r="N204" s="3"/>
    </row>
    <row r="205" spans="1:14" ht="15.75" customHeight="1">
      <c r="A205" s="1"/>
      <c r="B205" s="2"/>
      <c r="C205" s="3"/>
      <c r="D205" s="3"/>
      <c r="E205" s="3"/>
      <c r="F205" s="3"/>
      <c r="G205" s="3"/>
      <c r="H205" s="3"/>
      <c r="I205" s="3"/>
      <c r="J205" s="3"/>
      <c r="K205" s="3"/>
      <c r="L205" s="3"/>
      <c r="M205" s="3"/>
      <c r="N205" s="3"/>
    </row>
    <row r="206" spans="1:14" ht="15.75" customHeight="1">
      <c r="A206" s="1"/>
      <c r="B206" s="2"/>
      <c r="C206" s="3"/>
      <c r="D206" s="3"/>
      <c r="E206" s="3"/>
      <c r="F206" s="3"/>
      <c r="G206" s="3"/>
      <c r="H206" s="3"/>
      <c r="I206" s="3"/>
      <c r="J206" s="3"/>
      <c r="K206" s="3"/>
      <c r="L206" s="3"/>
      <c r="M206" s="3"/>
      <c r="N206" s="3"/>
    </row>
    <row r="207" spans="1:14" ht="15.75" customHeight="1">
      <c r="A207" s="1"/>
      <c r="B207" s="2"/>
      <c r="C207" s="3"/>
      <c r="D207" s="3"/>
      <c r="E207" s="3"/>
      <c r="F207" s="3"/>
      <c r="G207" s="3"/>
      <c r="H207" s="3"/>
      <c r="I207" s="3"/>
      <c r="J207" s="3"/>
      <c r="K207" s="3"/>
      <c r="L207" s="3"/>
      <c r="M207" s="3"/>
      <c r="N207" s="3"/>
    </row>
    <row r="208" spans="1:14" ht="15.75" customHeight="1">
      <c r="A208" s="1"/>
      <c r="B208" s="2"/>
      <c r="C208" s="3"/>
      <c r="D208" s="3"/>
      <c r="E208" s="3"/>
      <c r="F208" s="3"/>
      <c r="G208" s="3"/>
      <c r="H208" s="3"/>
      <c r="I208" s="3"/>
      <c r="J208" s="3"/>
      <c r="K208" s="3"/>
      <c r="L208" s="3"/>
      <c r="M208" s="3"/>
      <c r="N208" s="3"/>
    </row>
    <row r="209" spans="1:14" ht="15.75" customHeight="1">
      <c r="A209" s="1"/>
      <c r="B209" s="2"/>
      <c r="C209" s="3"/>
      <c r="D209" s="3"/>
      <c r="E209" s="3"/>
      <c r="F209" s="3"/>
      <c r="G209" s="3"/>
      <c r="H209" s="3"/>
      <c r="I209" s="3"/>
      <c r="J209" s="3"/>
      <c r="K209" s="3"/>
      <c r="L209" s="3"/>
      <c r="M209" s="3"/>
      <c r="N209" s="3"/>
    </row>
    <row r="210" spans="1:14" ht="15.75" customHeight="1">
      <c r="A210" s="1"/>
      <c r="B210" s="2"/>
      <c r="C210" s="3"/>
      <c r="D210" s="3"/>
      <c r="E210" s="3"/>
      <c r="F210" s="3"/>
      <c r="G210" s="3"/>
      <c r="H210" s="3"/>
      <c r="I210" s="3"/>
      <c r="J210" s="3"/>
      <c r="K210" s="3"/>
      <c r="L210" s="3"/>
      <c r="M210" s="3"/>
      <c r="N210" s="3"/>
    </row>
    <row r="211" spans="1:14" ht="15.75" customHeight="1">
      <c r="A211" s="1"/>
      <c r="B211" s="2"/>
      <c r="C211" s="3"/>
      <c r="D211" s="3"/>
      <c r="E211" s="3"/>
      <c r="F211" s="3"/>
      <c r="G211" s="3"/>
      <c r="H211" s="3"/>
      <c r="I211" s="3"/>
      <c r="J211" s="3"/>
      <c r="K211" s="3"/>
      <c r="L211" s="3"/>
      <c r="M211" s="3"/>
      <c r="N211" s="3"/>
    </row>
    <row r="212" spans="1:14" ht="15.75" customHeight="1">
      <c r="A212" s="1"/>
      <c r="B212" s="2"/>
      <c r="C212" s="3"/>
      <c r="D212" s="3"/>
      <c r="E212" s="3"/>
      <c r="F212" s="3"/>
      <c r="G212" s="3"/>
      <c r="H212" s="3"/>
      <c r="I212" s="3"/>
      <c r="J212" s="3"/>
      <c r="K212" s="3"/>
      <c r="L212" s="3"/>
      <c r="M212" s="3"/>
      <c r="N212" s="3"/>
    </row>
    <row r="213" spans="1:14" ht="15.75" customHeight="1">
      <c r="A213" s="1"/>
      <c r="B213" s="2"/>
      <c r="C213" s="3"/>
      <c r="D213" s="3"/>
      <c r="E213" s="3"/>
      <c r="F213" s="3"/>
      <c r="G213" s="3"/>
      <c r="H213" s="3"/>
      <c r="I213" s="3"/>
      <c r="J213" s="3"/>
      <c r="K213" s="3"/>
      <c r="L213" s="3"/>
      <c r="M213" s="3"/>
      <c r="N213" s="3"/>
    </row>
    <row r="214" spans="1:14" ht="15.75" customHeight="1">
      <c r="A214" s="1"/>
      <c r="B214" s="2"/>
      <c r="C214" s="3"/>
      <c r="D214" s="3"/>
      <c r="E214" s="3"/>
      <c r="F214" s="3"/>
      <c r="G214" s="3"/>
      <c r="H214" s="3"/>
      <c r="I214" s="3"/>
      <c r="J214" s="3"/>
      <c r="K214" s="3"/>
      <c r="L214" s="3"/>
      <c r="M214" s="3"/>
      <c r="N214" s="3"/>
    </row>
    <row r="215" spans="1:14" ht="15.75" customHeight="1">
      <c r="A215" s="1"/>
      <c r="B215" s="2"/>
      <c r="C215" s="3"/>
      <c r="D215" s="3"/>
      <c r="E215" s="3"/>
      <c r="F215" s="3"/>
      <c r="G215" s="3"/>
      <c r="H215" s="3"/>
      <c r="I215" s="3"/>
      <c r="J215" s="3"/>
      <c r="K215" s="3"/>
      <c r="L215" s="3"/>
      <c r="M215" s="3"/>
      <c r="N215" s="3"/>
    </row>
    <row r="216" spans="1:14" ht="15.75" customHeight="1">
      <c r="A216" s="1"/>
      <c r="B216" s="2"/>
      <c r="C216" s="3"/>
      <c r="D216" s="3"/>
      <c r="E216" s="3"/>
      <c r="F216" s="3"/>
      <c r="G216" s="3"/>
      <c r="H216" s="3"/>
      <c r="I216" s="3"/>
      <c r="J216" s="3"/>
      <c r="K216" s="3"/>
      <c r="L216" s="3"/>
      <c r="M216" s="3"/>
      <c r="N216" s="3"/>
    </row>
    <row r="217" spans="1:14" ht="15.75" customHeight="1">
      <c r="A217" s="1"/>
      <c r="B217" s="2"/>
      <c r="C217" s="3"/>
      <c r="D217" s="3"/>
      <c r="E217" s="3"/>
      <c r="F217" s="3"/>
      <c r="G217" s="3"/>
      <c r="H217" s="3"/>
      <c r="I217" s="3"/>
      <c r="J217" s="3"/>
      <c r="K217" s="3"/>
      <c r="L217" s="3"/>
      <c r="M217" s="3"/>
      <c r="N217" s="3"/>
    </row>
    <row r="218" spans="1:14" ht="15.75" customHeight="1">
      <c r="A218" s="1"/>
      <c r="B218" s="2"/>
      <c r="C218" s="3"/>
      <c r="D218" s="3"/>
      <c r="E218" s="3"/>
      <c r="F218" s="3"/>
      <c r="G218" s="3"/>
      <c r="H218" s="3"/>
      <c r="I218" s="3"/>
      <c r="J218" s="3"/>
      <c r="K218" s="3"/>
      <c r="L218" s="3"/>
      <c r="M218" s="3"/>
      <c r="N218" s="3"/>
    </row>
    <row r="219" spans="1:14" ht="15.75" customHeight="1">
      <c r="A219" s="1"/>
      <c r="B219" s="2"/>
      <c r="C219" s="3"/>
      <c r="D219" s="3"/>
      <c r="E219" s="3"/>
      <c r="F219" s="3"/>
      <c r="G219" s="3"/>
      <c r="H219" s="3"/>
      <c r="I219" s="3"/>
      <c r="J219" s="3"/>
      <c r="K219" s="3"/>
      <c r="L219" s="3"/>
      <c r="M219" s="3"/>
      <c r="N219" s="3"/>
    </row>
    <row r="220" spans="1:14" ht="15.75" customHeight="1">
      <c r="A220" s="1"/>
      <c r="B220" s="2"/>
      <c r="C220" s="3"/>
      <c r="D220" s="3"/>
      <c r="E220" s="3"/>
      <c r="F220" s="3"/>
      <c r="G220" s="3"/>
      <c r="H220" s="3"/>
      <c r="I220" s="3"/>
      <c r="J220" s="3"/>
      <c r="K220" s="3"/>
      <c r="L220" s="3"/>
      <c r="M220" s="3"/>
      <c r="N220" s="3"/>
    </row>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4:L4"/>
    <mergeCell ref="A5:L5"/>
    <mergeCell ref="A6:L6"/>
    <mergeCell ref="A7:L7"/>
    <mergeCell ref="A2:L2"/>
    <mergeCell ref="A8:L8"/>
    <mergeCell ref="A9:L9"/>
    <mergeCell ref="A10:L10"/>
    <mergeCell ref="A11:L11"/>
    <mergeCell ref="A18:L18"/>
  </mergeCells>
  <hyperlinks>
    <hyperlink ref="G14" r:id="rId1" xr:uid="{9980D00D-6B0F-4F96-8A8C-50E0109EE5E6}"/>
    <hyperlink ref="G15" r:id="rId2" location="!/processes" xr:uid="{C0FF4D23-D450-474F-8FF6-C75897B56E7B}"/>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ES1091"/>
  <sheetViews>
    <sheetView topLeftCell="A878" zoomScale="55" zoomScaleNormal="55" workbookViewId="0">
      <selection activeCell="I907" sqref="I907"/>
    </sheetView>
  </sheetViews>
  <sheetFormatPr defaultColWidth="29.265625" defaultRowHeight="14.25"/>
  <cols>
    <col min="1" max="1" width="31.3984375" customWidth="1"/>
    <col min="5" max="5" width="44.1328125" customWidth="1"/>
    <col min="12" max="12" width="43.73046875" customWidth="1"/>
  </cols>
  <sheetData>
    <row r="1" spans="1:24">
      <c r="A1" s="1"/>
      <c r="B1" s="2"/>
      <c r="C1" s="3"/>
      <c r="D1" s="3"/>
      <c r="E1" s="3"/>
      <c r="F1" s="3"/>
      <c r="G1" s="3"/>
      <c r="H1" s="3"/>
      <c r="I1" s="3"/>
      <c r="J1" s="3"/>
      <c r="K1" s="3"/>
    </row>
    <row r="2" spans="1:24">
      <c r="A2" s="722" t="s">
        <v>91</v>
      </c>
      <c r="B2" s="718"/>
      <c r="C2" s="718"/>
      <c r="D2" s="718"/>
      <c r="E2" s="718"/>
      <c r="F2" s="718"/>
      <c r="G2" s="718"/>
      <c r="H2" s="718"/>
      <c r="I2" s="718"/>
      <c r="J2" s="718"/>
      <c r="K2" s="719"/>
      <c r="L2" s="19"/>
      <c r="M2" s="19"/>
      <c r="N2" s="19"/>
      <c r="O2" s="19"/>
      <c r="P2" s="19"/>
      <c r="Q2" s="19"/>
      <c r="R2" s="19"/>
      <c r="S2" s="19"/>
      <c r="T2" s="19"/>
      <c r="U2" s="19"/>
      <c r="V2" s="19"/>
      <c r="W2" s="19"/>
      <c r="X2" s="19"/>
    </row>
    <row r="3" spans="1:24" ht="15.4">
      <c r="A3" s="5"/>
      <c r="B3" s="5"/>
      <c r="C3" s="5"/>
      <c r="D3" s="5"/>
      <c r="E3" s="5"/>
      <c r="F3" s="5"/>
      <c r="G3" s="5"/>
      <c r="H3" s="5"/>
      <c r="I3" s="5"/>
      <c r="J3" s="5"/>
      <c r="K3" s="5"/>
      <c r="L3" s="19"/>
      <c r="M3" s="19"/>
      <c r="N3" s="19"/>
      <c r="O3" s="19"/>
      <c r="P3" s="19"/>
      <c r="Q3" s="19"/>
      <c r="R3" s="19"/>
      <c r="S3" s="19"/>
      <c r="T3" s="19"/>
      <c r="U3" s="19"/>
      <c r="V3" s="19"/>
      <c r="W3" s="19"/>
      <c r="X3" s="19"/>
    </row>
    <row r="4" spans="1:24">
      <c r="A4" s="720" t="s">
        <v>92</v>
      </c>
      <c r="B4" s="718"/>
      <c r="C4" s="718"/>
      <c r="D4" s="718"/>
      <c r="E4" s="718"/>
      <c r="F4" s="718"/>
      <c r="G4" s="718"/>
      <c r="H4" s="718"/>
      <c r="I4" s="718"/>
      <c r="J4" s="718"/>
      <c r="K4" s="719"/>
      <c r="L4" s="19"/>
      <c r="M4" s="19"/>
      <c r="N4" s="19"/>
      <c r="O4" s="19"/>
      <c r="P4" s="19"/>
      <c r="Q4" s="19"/>
      <c r="R4" s="19"/>
      <c r="S4" s="19"/>
      <c r="T4" s="19"/>
      <c r="U4" s="19"/>
      <c r="V4" s="19"/>
      <c r="W4" s="19"/>
      <c r="X4" s="19"/>
    </row>
    <row r="5" spans="1:24">
      <c r="A5" s="717" t="s">
        <v>93</v>
      </c>
      <c r="B5" s="718"/>
      <c r="C5" s="718"/>
      <c r="D5" s="718"/>
      <c r="E5" s="718"/>
      <c r="F5" s="718"/>
      <c r="G5" s="718"/>
      <c r="H5" s="718"/>
      <c r="I5" s="718"/>
      <c r="J5" s="718"/>
      <c r="K5" s="719"/>
      <c r="L5" s="19"/>
      <c r="M5" s="19"/>
      <c r="N5" s="19"/>
      <c r="O5" s="19"/>
      <c r="P5" s="19"/>
      <c r="Q5" s="19"/>
      <c r="R5" s="19"/>
      <c r="S5" s="19"/>
      <c r="T5" s="19"/>
      <c r="U5" s="19"/>
      <c r="V5" s="19"/>
      <c r="W5" s="19"/>
      <c r="X5" s="19"/>
    </row>
    <row r="6" spans="1:24">
      <c r="A6" s="717" t="s">
        <v>94</v>
      </c>
      <c r="B6" s="718"/>
      <c r="C6" s="718"/>
      <c r="D6" s="718"/>
      <c r="E6" s="718"/>
      <c r="F6" s="718"/>
      <c r="G6" s="718"/>
      <c r="H6" s="718"/>
      <c r="I6" s="718"/>
      <c r="J6" s="718"/>
      <c r="K6" s="719"/>
      <c r="L6" s="19"/>
      <c r="M6" s="19"/>
      <c r="N6" s="19"/>
      <c r="O6" s="19"/>
      <c r="P6" s="19"/>
      <c r="Q6" s="19"/>
      <c r="R6" s="19"/>
      <c r="S6" s="19"/>
      <c r="T6" s="19"/>
      <c r="U6" s="19"/>
      <c r="V6" s="19"/>
      <c r="W6" s="19"/>
      <c r="X6" s="19"/>
    </row>
    <row r="7" spans="1:24">
      <c r="A7" s="717" t="s">
        <v>95</v>
      </c>
      <c r="B7" s="718"/>
      <c r="C7" s="718"/>
      <c r="D7" s="718"/>
      <c r="E7" s="718"/>
      <c r="F7" s="718"/>
      <c r="G7" s="718"/>
      <c r="H7" s="718"/>
      <c r="I7" s="718"/>
      <c r="J7" s="718"/>
      <c r="K7" s="719"/>
      <c r="L7" s="19"/>
      <c r="M7" s="19"/>
      <c r="N7" s="19"/>
      <c r="O7" s="19"/>
      <c r="P7" s="19"/>
      <c r="Q7" s="19"/>
      <c r="R7" s="19"/>
      <c r="S7" s="19"/>
      <c r="T7" s="19"/>
      <c r="U7" s="19"/>
      <c r="V7" s="19"/>
      <c r="W7" s="19"/>
      <c r="X7" s="19"/>
    </row>
    <row r="8" spans="1:24">
      <c r="A8" s="735" t="s">
        <v>382</v>
      </c>
      <c r="B8" s="718"/>
      <c r="C8" s="718"/>
      <c r="D8" s="718"/>
      <c r="E8" s="718"/>
      <c r="F8" s="718"/>
      <c r="G8" s="718"/>
      <c r="H8" s="718"/>
      <c r="I8" s="718"/>
      <c r="J8" s="718"/>
      <c r="K8" s="719"/>
      <c r="L8" s="19"/>
      <c r="M8" s="19"/>
      <c r="N8" s="19"/>
      <c r="O8" s="19"/>
      <c r="P8" s="19"/>
      <c r="Q8" s="19"/>
      <c r="R8" s="19"/>
      <c r="S8" s="19"/>
      <c r="T8" s="19"/>
      <c r="U8" s="19"/>
      <c r="V8" s="19"/>
      <c r="W8" s="19"/>
      <c r="X8" s="19"/>
    </row>
    <row r="9" spans="1:24">
      <c r="A9" s="736" t="s">
        <v>383</v>
      </c>
      <c r="B9" s="737"/>
      <c r="C9" s="737"/>
      <c r="D9" s="737"/>
      <c r="E9" s="737"/>
      <c r="F9" s="737"/>
      <c r="G9" s="737"/>
      <c r="H9" s="737"/>
      <c r="I9" s="737"/>
      <c r="J9" s="737"/>
      <c r="K9" s="738"/>
      <c r="L9" s="19"/>
      <c r="M9" s="19"/>
      <c r="N9" s="19"/>
      <c r="O9" s="19"/>
      <c r="P9" s="19"/>
      <c r="Q9" s="19"/>
      <c r="R9" s="19"/>
      <c r="S9" s="19"/>
      <c r="T9" s="19"/>
      <c r="U9" s="19"/>
      <c r="V9" s="19"/>
      <c r="W9" s="19"/>
      <c r="X9" s="19"/>
    </row>
    <row r="10" spans="1:24">
      <c r="A10" s="717" t="s">
        <v>96</v>
      </c>
      <c r="B10" s="739"/>
      <c r="C10" s="739"/>
      <c r="D10" s="739"/>
      <c r="E10" s="739"/>
      <c r="F10" s="739"/>
      <c r="G10" s="739"/>
      <c r="H10" s="739"/>
      <c r="I10" s="739"/>
      <c r="J10" s="739"/>
      <c r="K10" s="740"/>
      <c r="L10" s="19"/>
      <c r="M10" s="19"/>
      <c r="N10" s="19"/>
      <c r="O10" s="19"/>
      <c r="P10" s="19"/>
      <c r="Q10" s="19"/>
      <c r="R10" s="19"/>
      <c r="S10" s="19"/>
      <c r="T10" s="19"/>
      <c r="U10" s="19"/>
      <c r="V10" s="19"/>
      <c r="W10" s="19"/>
      <c r="X10" s="19"/>
    </row>
    <row r="11" spans="1:24">
      <c r="A11" s="717" t="s">
        <v>97</v>
      </c>
      <c r="B11" s="718"/>
      <c r="C11" s="718"/>
      <c r="D11" s="718"/>
      <c r="E11" s="718"/>
      <c r="F11" s="718"/>
      <c r="G11" s="718"/>
      <c r="H11" s="718"/>
      <c r="I11" s="718"/>
      <c r="J11" s="718"/>
      <c r="K11" s="719"/>
      <c r="L11" s="19"/>
      <c r="M11" s="19"/>
      <c r="N11" s="19"/>
      <c r="O11" s="19"/>
      <c r="P11" s="19"/>
      <c r="Q11" s="19"/>
      <c r="R11" s="19"/>
      <c r="S11" s="19"/>
      <c r="T11" s="19"/>
      <c r="U11" s="19"/>
      <c r="V11" s="19"/>
      <c r="W11" s="19"/>
      <c r="X11" s="19"/>
    </row>
    <row r="12" spans="1:24">
      <c r="A12" s="717" t="s">
        <v>98</v>
      </c>
      <c r="B12" s="718"/>
      <c r="C12" s="718"/>
      <c r="D12" s="718"/>
      <c r="E12" s="718"/>
      <c r="F12" s="718"/>
      <c r="G12" s="718"/>
      <c r="H12" s="718"/>
      <c r="I12" s="718"/>
      <c r="J12" s="718"/>
      <c r="K12" s="719"/>
      <c r="L12" s="19"/>
      <c r="M12" s="19"/>
      <c r="N12" s="19"/>
      <c r="O12" s="19"/>
      <c r="P12" s="19"/>
      <c r="Q12" s="19"/>
      <c r="R12" s="19"/>
      <c r="S12" s="19"/>
      <c r="T12" s="19"/>
      <c r="U12" s="19"/>
      <c r="V12" s="19"/>
      <c r="W12" s="19"/>
      <c r="X12" s="19"/>
    </row>
    <row r="13" spans="1:24">
      <c r="A13" s="720" t="s">
        <v>99</v>
      </c>
      <c r="B13" s="718"/>
      <c r="C13" s="718"/>
      <c r="D13" s="718"/>
      <c r="E13" s="718"/>
      <c r="F13" s="718"/>
      <c r="G13" s="718"/>
      <c r="H13" s="718"/>
      <c r="I13" s="718"/>
      <c r="J13" s="718"/>
      <c r="K13" s="719"/>
      <c r="L13" s="19"/>
      <c r="M13" s="19"/>
      <c r="N13" s="19"/>
      <c r="O13" s="19"/>
      <c r="P13" s="19"/>
      <c r="Q13" s="19"/>
      <c r="R13" s="19"/>
      <c r="S13" s="19"/>
      <c r="T13" s="19"/>
      <c r="U13" s="19"/>
      <c r="V13" s="19"/>
      <c r="W13" s="19"/>
      <c r="X13" s="19"/>
    </row>
    <row r="14" spans="1:24">
      <c r="A14" s="1"/>
      <c r="B14" s="2"/>
      <c r="C14" s="3"/>
      <c r="D14" s="3"/>
      <c r="E14" s="3"/>
      <c r="F14" s="3"/>
      <c r="G14" s="3"/>
      <c r="H14" s="3"/>
      <c r="I14" s="3"/>
      <c r="J14" s="3"/>
      <c r="K14" s="3"/>
    </row>
    <row r="15" spans="1:24" ht="38.25">
      <c r="A15" s="11" t="s">
        <v>100</v>
      </c>
      <c r="B15" s="10" t="s">
        <v>363</v>
      </c>
      <c r="C15" s="10" t="s">
        <v>85</v>
      </c>
      <c r="D15" s="10" t="s">
        <v>365</v>
      </c>
      <c r="E15" s="11" t="s">
        <v>364</v>
      </c>
      <c r="F15" s="10" t="s">
        <v>101</v>
      </c>
      <c r="G15" s="20" t="s">
        <v>102</v>
      </c>
      <c r="H15" s="20" t="s">
        <v>55</v>
      </c>
      <c r="I15" s="20" t="s">
        <v>56</v>
      </c>
      <c r="J15" s="42" t="s">
        <v>71</v>
      </c>
      <c r="K15" s="11" t="s">
        <v>57</v>
      </c>
      <c r="L15" s="129" t="s">
        <v>393</v>
      </c>
    </row>
    <row r="16" spans="1:24" s="363" customFormat="1" ht="76.5">
      <c r="A16" s="221" t="s">
        <v>432</v>
      </c>
      <c r="B16" s="256" t="s">
        <v>433</v>
      </c>
      <c r="C16" s="221" t="s">
        <v>422</v>
      </c>
      <c r="D16" s="221" t="s">
        <v>434</v>
      </c>
      <c r="E16" s="221" t="s">
        <v>435</v>
      </c>
      <c r="F16" s="221" t="s">
        <v>436</v>
      </c>
      <c r="G16" s="228">
        <v>4</v>
      </c>
      <c r="H16" s="228">
        <v>4</v>
      </c>
      <c r="I16" s="228">
        <v>4</v>
      </c>
      <c r="J16" s="272">
        <v>50</v>
      </c>
      <c r="K16" s="340">
        <f>50/4</f>
        <v>12.5</v>
      </c>
      <c r="L16" s="292" t="s">
        <v>431</v>
      </c>
    </row>
    <row r="17" spans="1:12" s="363" customFormat="1" ht="89.25">
      <c r="A17" s="221" t="s">
        <v>432</v>
      </c>
      <c r="B17" s="256" t="s">
        <v>433</v>
      </c>
      <c r="C17" s="256" t="s">
        <v>422</v>
      </c>
      <c r="D17" s="221" t="s">
        <v>437</v>
      </c>
      <c r="E17" s="221" t="s">
        <v>438</v>
      </c>
      <c r="F17" s="234" t="s">
        <v>436</v>
      </c>
      <c r="G17" s="221">
        <v>4</v>
      </c>
      <c r="H17" s="221">
        <v>4</v>
      </c>
      <c r="I17" s="221">
        <v>4</v>
      </c>
      <c r="J17" s="378">
        <v>50</v>
      </c>
      <c r="K17" s="181">
        <f>50/4</f>
        <v>12.5</v>
      </c>
      <c r="L17" s="292" t="s">
        <v>431</v>
      </c>
    </row>
    <row r="18" spans="1:12" s="363" customFormat="1" ht="76.5">
      <c r="A18" s="221" t="s">
        <v>439</v>
      </c>
      <c r="B18" s="256" t="s">
        <v>440</v>
      </c>
      <c r="C18" s="256" t="s">
        <v>422</v>
      </c>
      <c r="D18" s="221" t="s">
        <v>441</v>
      </c>
      <c r="E18" s="221" t="s">
        <v>442</v>
      </c>
      <c r="F18" s="234" t="s">
        <v>436</v>
      </c>
      <c r="G18" s="221">
        <v>6</v>
      </c>
      <c r="H18" s="221">
        <v>6</v>
      </c>
      <c r="I18" s="221">
        <v>6</v>
      </c>
      <c r="J18" s="378">
        <v>50</v>
      </c>
      <c r="K18" s="181">
        <f>50/6</f>
        <v>8.3333333333333339</v>
      </c>
      <c r="L18" s="292" t="s">
        <v>431</v>
      </c>
    </row>
    <row r="19" spans="1:12" s="363" customFormat="1" ht="76.5">
      <c r="A19" s="221" t="s">
        <v>439</v>
      </c>
      <c r="B19" s="221" t="s">
        <v>440</v>
      </c>
      <c r="C19" s="221" t="s">
        <v>422</v>
      </c>
      <c r="D19" s="221" t="s">
        <v>443</v>
      </c>
      <c r="E19" s="221" t="s">
        <v>444</v>
      </c>
      <c r="F19" s="234" t="s">
        <v>436</v>
      </c>
      <c r="G19" s="221">
        <v>6</v>
      </c>
      <c r="H19" s="221">
        <v>6</v>
      </c>
      <c r="I19" s="221">
        <v>6</v>
      </c>
      <c r="J19" s="378">
        <v>50</v>
      </c>
      <c r="K19" s="181">
        <f>50/6</f>
        <v>8.3333333333333339</v>
      </c>
      <c r="L19" s="292" t="s">
        <v>431</v>
      </c>
    </row>
    <row r="20" spans="1:12" s="363" customFormat="1" ht="76.5">
      <c r="A20" s="221" t="s">
        <v>445</v>
      </c>
      <c r="B20" s="221" t="s">
        <v>446</v>
      </c>
      <c r="C20" s="221" t="s">
        <v>422</v>
      </c>
      <c r="D20" s="221" t="s">
        <v>447</v>
      </c>
      <c r="E20" s="221" t="s">
        <v>448</v>
      </c>
      <c r="F20" s="234" t="s">
        <v>449</v>
      </c>
      <c r="G20" s="221">
        <v>1</v>
      </c>
      <c r="H20" s="221">
        <v>1</v>
      </c>
      <c r="I20" s="221">
        <v>1</v>
      </c>
      <c r="J20" s="378">
        <v>50</v>
      </c>
      <c r="K20" s="181">
        <v>50</v>
      </c>
      <c r="L20" s="292" t="s">
        <v>431</v>
      </c>
    </row>
    <row r="21" spans="1:12" s="363" customFormat="1" ht="76.5">
      <c r="A21" s="221" t="s">
        <v>450</v>
      </c>
      <c r="B21" s="221" t="s">
        <v>451</v>
      </c>
      <c r="C21" s="221" t="s">
        <v>422</v>
      </c>
      <c r="D21" s="221" t="s">
        <v>452</v>
      </c>
      <c r="E21" s="221" t="s">
        <v>453</v>
      </c>
      <c r="F21" s="234" t="s">
        <v>449</v>
      </c>
      <c r="G21" s="221">
        <v>2</v>
      </c>
      <c r="H21" s="221">
        <v>2</v>
      </c>
      <c r="I21" s="221">
        <v>2</v>
      </c>
      <c r="J21" s="378">
        <v>50</v>
      </c>
      <c r="K21" s="181">
        <f>50/2</f>
        <v>25</v>
      </c>
      <c r="L21" s="292" t="s">
        <v>431</v>
      </c>
    </row>
    <row r="22" spans="1:12" s="363" customFormat="1" ht="76.5">
      <c r="A22" s="221" t="s">
        <v>454</v>
      </c>
      <c r="B22" s="292" t="s">
        <v>455</v>
      </c>
      <c r="C22" s="221" t="s">
        <v>422</v>
      </c>
      <c r="D22" s="221" t="s">
        <v>456</v>
      </c>
      <c r="E22" s="292" t="s">
        <v>457</v>
      </c>
      <c r="F22" s="234" t="s">
        <v>436</v>
      </c>
      <c r="G22" s="292">
        <v>1</v>
      </c>
      <c r="H22" s="292">
        <v>1</v>
      </c>
      <c r="I22" s="292">
        <v>1</v>
      </c>
      <c r="J22" s="379">
        <v>50</v>
      </c>
      <c r="K22" s="294">
        <v>50</v>
      </c>
      <c r="L22" s="292" t="s">
        <v>431</v>
      </c>
    </row>
    <row r="23" spans="1:12" s="363" customFormat="1" ht="89.25">
      <c r="A23" s="261" t="s">
        <v>572</v>
      </c>
      <c r="B23" s="221" t="s">
        <v>615</v>
      </c>
      <c r="C23" s="221" t="s">
        <v>422</v>
      </c>
      <c r="D23" s="221" t="s">
        <v>616</v>
      </c>
      <c r="E23" s="221" t="s">
        <v>617</v>
      </c>
      <c r="F23" s="221" t="s">
        <v>618</v>
      </c>
      <c r="G23" s="228">
        <v>4</v>
      </c>
      <c r="H23" s="228">
        <v>2</v>
      </c>
      <c r="I23" s="228">
        <v>4</v>
      </c>
      <c r="J23" s="272">
        <v>50</v>
      </c>
      <c r="K23" s="221">
        <f>J23/I23</f>
        <v>12.5</v>
      </c>
      <c r="L23" s="148" t="s">
        <v>668</v>
      </c>
    </row>
    <row r="24" spans="1:12" s="363" customFormat="1" ht="89.25">
      <c r="A24" s="261" t="s">
        <v>572</v>
      </c>
      <c r="B24" s="221" t="s">
        <v>615</v>
      </c>
      <c r="C24" s="221" t="s">
        <v>422</v>
      </c>
      <c r="D24" s="221" t="s">
        <v>619</v>
      </c>
      <c r="E24" s="221" t="s">
        <v>620</v>
      </c>
      <c r="F24" s="221" t="s">
        <v>621</v>
      </c>
      <c r="G24" s="228">
        <v>4</v>
      </c>
      <c r="H24" s="228">
        <v>2</v>
      </c>
      <c r="I24" s="228">
        <v>4</v>
      </c>
      <c r="J24" s="272">
        <v>50</v>
      </c>
      <c r="K24" s="221">
        <f>J24/I24</f>
        <v>12.5</v>
      </c>
      <c r="L24" s="148" t="s">
        <v>668</v>
      </c>
    </row>
    <row r="25" spans="1:12" s="363" customFormat="1" ht="89.25">
      <c r="A25" s="261" t="s">
        <v>572</v>
      </c>
      <c r="B25" s="221" t="s">
        <v>615</v>
      </c>
      <c r="C25" s="221" t="s">
        <v>422</v>
      </c>
      <c r="D25" s="221" t="s">
        <v>622</v>
      </c>
      <c r="E25" s="221" t="s">
        <v>623</v>
      </c>
      <c r="F25" s="221" t="s">
        <v>618</v>
      </c>
      <c r="G25" s="228">
        <v>4</v>
      </c>
      <c r="H25" s="228">
        <v>2</v>
      </c>
      <c r="I25" s="228">
        <v>4</v>
      </c>
      <c r="J25" s="272">
        <v>50</v>
      </c>
      <c r="K25" s="221">
        <f>J25/I25</f>
        <v>12.5</v>
      </c>
      <c r="L25" s="148" t="s">
        <v>668</v>
      </c>
    </row>
    <row r="26" spans="1:12" s="363" customFormat="1" ht="89.25">
      <c r="A26" s="261" t="s">
        <v>572</v>
      </c>
      <c r="B26" s="221" t="s">
        <v>615</v>
      </c>
      <c r="C26" s="221" t="s">
        <v>422</v>
      </c>
      <c r="D26" s="221" t="s">
        <v>624</v>
      </c>
      <c r="E26" s="221" t="s">
        <v>625</v>
      </c>
      <c r="F26" s="221" t="s">
        <v>618</v>
      </c>
      <c r="G26" s="228">
        <v>4</v>
      </c>
      <c r="H26" s="228">
        <v>2</v>
      </c>
      <c r="I26" s="228">
        <v>4</v>
      </c>
      <c r="J26" s="272">
        <v>50</v>
      </c>
      <c r="K26" s="221">
        <f t="shared" ref="K26:K28" si="0">J26/I26</f>
        <v>12.5</v>
      </c>
      <c r="L26" s="148" t="s">
        <v>668</v>
      </c>
    </row>
    <row r="27" spans="1:12" s="363" customFormat="1" ht="89.25">
      <c r="A27" s="261" t="s">
        <v>572</v>
      </c>
      <c r="B27" s="221" t="s">
        <v>615</v>
      </c>
      <c r="C27" s="221" t="s">
        <v>422</v>
      </c>
      <c r="D27" s="221" t="s">
        <v>626</v>
      </c>
      <c r="E27" s="221" t="s">
        <v>627</v>
      </c>
      <c r="F27" s="221" t="s">
        <v>621</v>
      </c>
      <c r="G27" s="228">
        <v>4</v>
      </c>
      <c r="H27" s="228">
        <v>2</v>
      </c>
      <c r="I27" s="228">
        <v>4</v>
      </c>
      <c r="J27" s="272">
        <v>50</v>
      </c>
      <c r="K27" s="221">
        <f t="shared" si="0"/>
        <v>12.5</v>
      </c>
      <c r="L27" s="148" t="s">
        <v>668</v>
      </c>
    </row>
    <row r="28" spans="1:12" s="363" customFormat="1" ht="89.25">
      <c r="A28" s="261" t="s">
        <v>572</v>
      </c>
      <c r="B28" s="221" t="s">
        <v>571</v>
      </c>
      <c r="C28" s="221" t="s">
        <v>422</v>
      </c>
      <c r="D28" s="221" t="s">
        <v>628</v>
      </c>
      <c r="E28" s="221" t="s">
        <v>629</v>
      </c>
      <c r="F28" s="221" t="s">
        <v>618</v>
      </c>
      <c r="G28" s="228">
        <v>4</v>
      </c>
      <c r="H28" s="228">
        <v>2</v>
      </c>
      <c r="I28" s="228">
        <v>4</v>
      </c>
      <c r="J28" s="272">
        <v>50</v>
      </c>
      <c r="K28" s="221">
        <f t="shared" si="0"/>
        <v>12.5</v>
      </c>
      <c r="L28" s="148" t="s">
        <v>668</v>
      </c>
    </row>
    <row r="29" spans="1:12" s="363" customFormat="1" ht="89.25">
      <c r="A29" s="261" t="s">
        <v>572</v>
      </c>
      <c r="B29" s="221" t="s">
        <v>615</v>
      </c>
      <c r="C29" s="221" t="s">
        <v>422</v>
      </c>
      <c r="D29" s="221" t="s">
        <v>630</v>
      </c>
      <c r="E29" s="221" t="s">
        <v>631</v>
      </c>
      <c r="F29" s="221" t="s">
        <v>632</v>
      </c>
      <c r="G29" s="190">
        <v>4</v>
      </c>
      <c r="H29" s="190">
        <v>2</v>
      </c>
      <c r="I29" s="228">
        <v>4</v>
      </c>
      <c r="J29" s="272">
        <v>50</v>
      </c>
      <c r="K29" s="221">
        <f>J29/I29</f>
        <v>12.5</v>
      </c>
      <c r="L29" s="148" t="s">
        <v>668</v>
      </c>
    </row>
    <row r="30" spans="1:12" s="363" customFormat="1" ht="89.25">
      <c r="A30" s="261" t="s">
        <v>572</v>
      </c>
      <c r="B30" s="221" t="s">
        <v>615</v>
      </c>
      <c r="C30" s="221" t="s">
        <v>422</v>
      </c>
      <c r="D30" s="221" t="s">
        <v>633</v>
      </c>
      <c r="E30" s="221" t="s">
        <v>634</v>
      </c>
      <c r="F30" s="221" t="s">
        <v>632</v>
      </c>
      <c r="G30" s="190">
        <v>4</v>
      </c>
      <c r="H30" s="190">
        <v>2</v>
      </c>
      <c r="I30" s="228">
        <v>4</v>
      </c>
      <c r="J30" s="272">
        <v>50</v>
      </c>
      <c r="K30" s="221">
        <f>J30/I30</f>
        <v>12.5</v>
      </c>
      <c r="L30" s="148" t="s">
        <v>668</v>
      </c>
    </row>
    <row r="31" spans="1:12" s="363" customFormat="1" ht="89.25">
      <c r="A31" s="261" t="s">
        <v>572</v>
      </c>
      <c r="B31" s="221" t="s">
        <v>615</v>
      </c>
      <c r="C31" s="221" t="s">
        <v>422</v>
      </c>
      <c r="D31" s="221" t="s">
        <v>635</v>
      </c>
      <c r="E31" s="221" t="s">
        <v>636</v>
      </c>
      <c r="F31" s="221" t="s">
        <v>637</v>
      </c>
      <c r="G31" s="190">
        <v>4</v>
      </c>
      <c r="H31" s="190">
        <v>2</v>
      </c>
      <c r="I31" s="228">
        <v>4</v>
      </c>
      <c r="J31" s="272">
        <v>50</v>
      </c>
      <c r="K31" s="221">
        <f>J31/I31</f>
        <v>12.5</v>
      </c>
      <c r="L31" s="148" t="s">
        <v>668</v>
      </c>
    </row>
    <row r="32" spans="1:12" s="363" customFormat="1" ht="63.75">
      <c r="A32" s="261" t="s">
        <v>638</v>
      </c>
      <c r="B32" s="221" t="s">
        <v>639</v>
      </c>
      <c r="C32" s="221" t="s">
        <v>422</v>
      </c>
      <c r="D32" s="182" t="s">
        <v>640</v>
      </c>
      <c r="E32" s="221" t="s">
        <v>641</v>
      </c>
      <c r="F32" s="234" t="s">
        <v>642</v>
      </c>
      <c r="G32" s="228">
        <v>2</v>
      </c>
      <c r="H32" s="228">
        <v>1</v>
      </c>
      <c r="I32" s="228">
        <v>2</v>
      </c>
      <c r="J32" s="272">
        <v>50</v>
      </c>
      <c r="K32" s="221">
        <f t="shared" ref="K32" si="1">J32/I32</f>
        <v>25</v>
      </c>
      <c r="L32" s="148" t="s">
        <v>668</v>
      </c>
    </row>
    <row r="33" spans="1:12" s="363" customFormat="1" ht="76.5">
      <c r="A33" s="261" t="s">
        <v>643</v>
      </c>
      <c r="B33" s="221" t="s">
        <v>644</v>
      </c>
      <c r="C33" s="190" t="s">
        <v>422</v>
      </c>
      <c r="D33" s="221" t="s">
        <v>645</v>
      </c>
      <c r="E33" s="221" t="s">
        <v>646</v>
      </c>
      <c r="F33" s="182" t="s">
        <v>647</v>
      </c>
      <c r="G33" s="190">
        <v>2</v>
      </c>
      <c r="H33" s="190">
        <v>1</v>
      </c>
      <c r="I33" s="380">
        <v>2</v>
      </c>
      <c r="J33" s="272">
        <v>50</v>
      </c>
      <c r="K33" s="380">
        <f>J33/I33</f>
        <v>25</v>
      </c>
      <c r="L33" s="148" t="s">
        <v>668</v>
      </c>
    </row>
    <row r="34" spans="1:12" s="363" customFormat="1" ht="89.25">
      <c r="A34" s="261" t="s">
        <v>638</v>
      </c>
      <c r="B34" s="190" t="s">
        <v>648</v>
      </c>
      <c r="C34" s="190" t="s">
        <v>422</v>
      </c>
      <c r="D34" s="190" t="s">
        <v>649</v>
      </c>
      <c r="E34" s="190" t="s">
        <v>650</v>
      </c>
      <c r="F34" s="190" t="s">
        <v>651</v>
      </c>
      <c r="G34" s="190">
        <v>2</v>
      </c>
      <c r="H34" s="190">
        <v>1</v>
      </c>
      <c r="I34" s="380">
        <v>2</v>
      </c>
      <c r="J34" s="272">
        <v>50</v>
      </c>
      <c r="K34" s="381">
        <f>J34/I34</f>
        <v>25</v>
      </c>
      <c r="L34" s="148" t="s">
        <v>668</v>
      </c>
    </row>
    <row r="35" spans="1:12" s="363" customFormat="1" ht="76.5">
      <c r="A35" s="382" t="s">
        <v>652</v>
      </c>
      <c r="B35" s="185" t="s">
        <v>653</v>
      </c>
      <c r="C35" s="185" t="s">
        <v>654</v>
      </c>
      <c r="D35" s="190" t="s">
        <v>655</v>
      </c>
      <c r="E35" s="185" t="s">
        <v>656</v>
      </c>
      <c r="F35" s="185" t="s">
        <v>513</v>
      </c>
      <c r="G35" s="188">
        <v>2</v>
      </c>
      <c r="H35" s="188">
        <v>2</v>
      </c>
      <c r="I35" s="188">
        <v>2</v>
      </c>
      <c r="J35" s="189">
        <v>50</v>
      </c>
      <c r="K35" s="185">
        <v>25</v>
      </c>
      <c r="L35" s="148" t="s">
        <v>668</v>
      </c>
    </row>
    <row r="36" spans="1:12" s="363" customFormat="1" ht="102">
      <c r="A36" s="382" t="s">
        <v>657</v>
      </c>
      <c r="B36" s="185" t="s">
        <v>658</v>
      </c>
      <c r="C36" s="185"/>
      <c r="D36" s="190" t="s">
        <v>659</v>
      </c>
      <c r="E36" s="185" t="s">
        <v>660</v>
      </c>
      <c r="F36" s="187" t="s">
        <v>661</v>
      </c>
      <c r="G36" s="188">
        <v>4</v>
      </c>
      <c r="H36" s="188">
        <v>2</v>
      </c>
      <c r="I36" s="188">
        <v>4</v>
      </c>
      <c r="J36" s="189">
        <v>50</v>
      </c>
      <c r="K36" s="185">
        <f t="shared" ref="K36" si="2">J36/I36</f>
        <v>12.5</v>
      </c>
      <c r="L36" s="148" t="s">
        <v>668</v>
      </c>
    </row>
    <row r="37" spans="1:12" s="363" customFormat="1" ht="51">
      <c r="A37" s="256" t="s">
        <v>795</v>
      </c>
      <c r="B37" s="256" t="s">
        <v>796</v>
      </c>
      <c r="C37" s="256" t="s">
        <v>422</v>
      </c>
      <c r="D37" s="256" t="s">
        <v>797</v>
      </c>
      <c r="E37" s="383" t="s">
        <v>798</v>
      </c>
      <c r="F37" s="221" t="s">
        <v>513</v>
      </c>
      <c r="G37" s="221">
        <v>2</v>
      </c>
      <c r="H37" s="221">
        <v>2</v>
      </c>
      <c r="I37" s="221">
        <v>2</v>
      </c>
      <c r="J37" s="378">
        <v>50</v>
      </c>
      <c r="K37" s="181">
        <v>25</v>
      </c>
      <c r="L37" s="280" t="s">
        <v>781</v>
      </c>
    </row>
    <row r="38" spans="1:12" s="363" customFormat="1" ht="153">
      <c r="A38" s="256" t="s">
        <v>799</v>
      </c>
      <c r="B38" s="256" t="s">
        <v>800</v>
      </c>
      <c r="C38" s="256" t="s">
        <v>422</v>
      </c>
      <c r="D38" s="256" t="s">
        <v>801</v>
      </c>
      <c r="E38" s="221" t="s">
        <v>802</v>
      </c>
      <c r="F38" s="221" t="s">
        <v>513</v>
      </c>
      <c r="G38" s="221">
        <v>7</v>
      </c>
      <c r="H38" s="221">
        <v>1</v>
      </c>
      <c r="I38" s="221">
        <v>7</v>
      </c>
      <c r="J38" s="378">
        <v>50</v>
      </c>
      <c r="K38" s="181">
        <v>7.14</v>
      </c>
      <c r="L38" s="280" t="s">
        <v>781</v>
      </c>
    </row>
    <row r="39" spans="1:12" s="363" customFormat="1" ht="102">
      <c r="A39" s="256" t="s">
        <v>799</v>
      </c>
      <c r="B39" s="256" t="s">
        <v>800</v>
      </c>
      <c r="C39" s="256" t="s">
        <v>422</v>
      </c>
      <c r="D39" s="256" t="s">
        <v>803</v>
      </c>
      <c r="E39" s="264" t="s">
        <v>804</v>
      </c>
      <c r="F39" s="234" t="s">
        <v>513</v>
      </c>
      <c r="G39" s="221">
        <v>7</v>
      </c>
      <c r="H39" s="221">
        <v>1</v>
      </c>
      <c r="I39" s="221">
        <v>7</v>
      </c>
      <c r="J39" s="378">
        <v>50</v>
      </c>
      <c r="K39" s="181">
        <v>7.14</v>
      </c>
      <c r="L39" s="280" t="s">
        <v>781</v>
      </c>
    </row>
    <row r="40" spans="1:12" s="363" customFormat="1" ht="63.75">
      <c r="A40" s="221" t="s">
        <v>805</v>
      </c>
      <c r="B40" s="256" t="s">
        <v>806</v>
      </c>
      <c r="C40" s="221" t="s">
        <v>422</v>
      </c>
      <c r="D40" s="256" t="s">
        <v>807</v>
      </c>
      <c r="E40" s="221" t="s">
        <v>808</v>
      </c>
      <c r="F40" s="221" t="s">
        <v>449</v>
      </c>
      <c r="G40" s="384">
        <v>5</v>
      </c>
      <c r="H40" s="384">
        <v>4</v>
      </c>
      <c r="I40" s="384">
        <v>5</v>
      </c>
      <c r="J40" s="384">
        <v>50</v>
      </c>
      <c r="K40" s="384">
        <v>10</v>
      </c>
      <c r="L40" s="280" t="s">
        <v>781</v>
      </c>
    </row>
    <row r="41" spans="1:12" s="363" customFormat="1" ht="76.5">
      <c r="A41" s="282" t="s">
        <v>941</v>
      </c>
      <c r="B41" s="284" t="s">
        <v>923</v>
      </c>
      <c r="C41" s="282" t="s">
        <v>422</v>
      </c>
      <c r="D41" s="282" t="s">
        <v>942</v>
      </c>
      <c r="E41" s="264" t="s">
        <v>943</v>
      </c>
      <c r="F41" s="282" t="s">
        <v>944</v>
      </c>
      <c r="G41" s="228">
        <v>4</v>
      </c>
      <c r="H41" s="228">
        <v>4</v>
      </c>
      <c r="I41" s="228">
        <v>4</v>
      </c>
      <c r="J41" s="385">
        <v>50</v>
      </c>
      <c r="K41" s="282">
        <v>12.5</v>
      </c>
      <c r="L41" s="148" t="s">
        <v>940</v>
      </c>
    </row>
    <row r="42" spans="1:12" s="363" customFormat="1" ht="51">
      <c r="A42" s="284" t="s">
        <v>941</v>
      </c>
      <c r="B42" s="282" t="s">
        <v>923</v>
      </c>
      <c r="C42" s="284" t="s">
        <v>422</v>
      </c>
      <c r="D42" s="282" t="s">
        <v>945</v>
      </c>
      <c r="E42" s="264" t="s">
        <v>946</v>
      </c>
      <c r="F42" s="285" t="s">
        <v>947</v>
      </c>
      <c r="G42" s="221">
        <v>4</v>
      </c>
      <c r="H42" s="221">
        <v>4</v>
      </c>
      <c r="I42" s="221">
        <v>4</v>
      </c>
      <c r="J42" s="359">
        <v>50</v>
      </c>
      <c r="K42" s="287">
        <v>12.5</v>
      </c>
      <c r="L42" s="148" t="s">
        <v>940</v>
      </c>
    </row>
    <row r="43" spans="1:12" s="363" customFormat="1" ht="51">
      <c r="A43" s="282" t="s">
        <v>941</v>
      </c>
      <c r="B43" s="284" t="s">
        <v>923</v>
      </c>
      <c r="C43" s="284" t="s">
        <v>422</v>
      </c>
      <c r="D43" s="282" t="s">
        <v>948</v>
      </c>
      <c r="E43" s="264" t="s">
        <v>949</v>
      </c>
      <c r="F43" s="285" t="s">
        <v>947</v>
      </c>
      <c r="G43" s="221">
        <v>4</v>
      </c>
      <c r="H43" s="221">
        <v>4</v>
      </c>
      <c r="I43" s="221">
        <v>4</v>
      </c>
      <c r="J43" s="359">
        <v>50</v>
      </c>
      <c r="K43" s="287">
        <v>12.5</v>
      </c>
      <c r="L43" s="148" t="s">
        <v>940</v>
      </c>
    </row>
    <row r="44" spans="1:12" s="363" customFormat="1" ht="76.5">
      <c r="A44" s="282" t="s">
        <v>950</v>
      </c>
      <c r="B44" s="221" t="s">
        <v>951</v>
      </c>
      <c r="C44" s="282" t="s">
        <v>422</v>
      </c>
      <c r="D44" s="282" t="s">
        <v>952</v>
      </c>
      <c r="E44" s="264" t="s">
        <v>953</v>
      </c>
      <c r="F44" s="285" t="s">
        <v>947</v>
      </c>
      <c r="G44" s="221">
        <v>5</v>
      </c>
      <c r="H44" s="221">
        <v>3</v>
      </c>
      <c r="I44" s="221">
        <v>5</v>
      </c>
      <c r="J44" s="359">
        <v>50</v>
      </c>
      <c r="K44" s="287">
        <v>10</v>
      </c>
      <c r="L44" s="148" t="s">
        <v>940</v>
      </c>
    </row>
    <row r="45" spans="1:12" s="363" customFormat="1" ht="51">
      <c r="A45" s="282" t="s">
        <v>950</v>
      </c>
      <c r="B45" s="282" t="s">
        <v>951</v>
      </c>
      <c r="C45" s="282" t="s">
        <v>422</v>
      </c>
      <c r="D45" s="282" t="s">
        <v>954</v>
      </c>
      <c r="E45" s="264" t="s">
        <v>955</v>
      </c>
      <c r="F45" s="285" t="s">
        <v>947</v>
      </c>
      <c r="G45" s="221">
        <v>5</v>
      </c>
      <c r="H45" s="221">
        <v>3</v>
      </c>
      <c r="I45" s="221">
        <v>5</v>
      </c>
      <c r="J45" s="359">
        <v>50</v>
      </c>
      <c r="K45" s="287">
        <v>10</v>
      </c>
      <c r="L45" s="148" t="s">
        <v>940</v>
      </c>
    </row>
    <row r="46" spans="1:12" s="363" customFormat="1" ht="63.75">
      <c r="A46" s="221" t="s">
        <v>950</v>
      </c>
      <c r="B46" s="282" t="s">
        <v>951</v>
      </c>
      <c r="C46" s="282" t="s">
        <v>422</v>
      </c>
      <c r="D46" s="386" t="s">
        <v>956</v>
      </c>
      <c r="E46" s="264" t="s">
        <v>957</v>
      </c>
      <c r="F46" s="285" t="s">
        <v>944</v>
      </c>
      <c r="G46" s="221">
        <v>5</v>
      </c>
      <c r="H46" s="221">
        <v>3</v>
      </c>
      <c r="I46" s="221">
        <v>5</v>
      </c>
      <c r="J46" s="359">
        <v>50</v>
      </c>
      <c r="K46" s="287">
        <v>10</v>
      </c>
      <c r="L46" s="148" t="s">
        <v>940</v>
      </c>
    </row>
    <row r="47" spans="1:12" s="363" customFormat="1" ht="51">
      <c r="A47" s="282" t="s">
        <v>935</v>
      </c>
      <c r="B47" s="221" t="s">
        <v>958</v>
      </c>
      <c r="C47" s="282" t="s">
        <v>422</v>
      </c>
      <c r="D47" s="282" t="s">
        <v>959</v>
      </c>
      <c r="E47" s="264" t="s">
        <v>960</v>
      </c>
      <c r="F47" s="285" t="s">
        <v>947</v>
      </c>
      <c r="G47" s="221">
        <v>5</v>
      </c>
      <c r="H47" s="221">
        <v>3</v>
      </c>
      <c r="I47" s="221">
        <v>5</v>
      </c>
      <c r="J47" s="359">
        <v>50</v>
      </c>
      <c r="K47" s="287">
        <v>10</v>
      </c>
      <c r="L47" s="148" t="s">
        <v>940</v>
      </c>
    </row>
    <row r="48" spans="1:12" s="363" customFormat="1" ht="51">
      <c r="A48" s="282" t="s">
        <v>935</v>
      </c>
      <c r="B48" s="282" t="s">
        <v>958</v>
      </c>
      <c r="C48" s="282" t="s">
        <v>422</v>
      </c>
      <c r="D48" s="282" t="s">
        <v>961</v>
      </c>
      <c r="E48" s="264" t="s">
        <v>955</v>
      </c>
      <c r="F48" s="285" t="s">
        <v>947</v>
      </c>
      <c r="G48" s="221">
        <v>5</v>
      </c>
      <c r="H48" s="221">
        <v>3</v>
      </c>
      <c r="I48" s="221">
        <v>5</v>
      </c>
      <c r="J48" s="359">
        <v>50</v>
      </c>
      <c r="K48" s="287">
        <v>10</v>
      </c>
      <c r="L48" s="148" t="s">
        <v>940</v>
      </c>
    </row>
    <row r="49" spans="1:12" s="363" customFormat="1" ht="51">
      <c r="A49" s="282" t="s">
        <v>962</v>
      </c>
      <c r="B49" s="282" t="s">
        <v>963</v>
      </c>
      <c r="C49" s="282" t="s">
        <v>422</v>
      </c>
      <c r="D49" s="282" t="s">
        <v>964</v>
      </c>
      <c r="E49" s="264" t="s">
        <v>965</v>
      </c>
      <c r="F49" s="285" t="s">
        <v>947</v>
      </c>
      <c r="G49" s="221">
        <v>6</v>
      </c>
      <c r="H49" s="221">
        <v>6</v>
      </c>
      <c r="I49" s="221">
        <v>6</v>
      </c>
      <c r="J49" s="359">
        <v>50</v>
      </c>
      <c r="K49" s="287">
        <v>8.33</v>
      </c>
      <c r="L49" s="148" t="s">
        <v>940</v>
      </c>
    </row>
    <row r="50" spans="1:12" s="363" customFormat="1" ht="89.25">
      <c r="A50" s="282" t="s">
        <v>966</v>
      </c>
      <c r="B50" s="282" t="s">
        <v>967</v>
      </c>
      <c r="C50" s="282" t="s">
        <v>422</v>
      </c>
      <c r="D50" s="282" t="s">
        <v>968</v>
      </c>
      <c r="E50" s="264" t="s">
        <v>969</v>
      </c>
      <c r="F50" s="285" t="s">
        <v>944</v>
      </c>
      <c r="G50" s="221">
        <v>3</v>
      </c>
      <c r="H50" s="221">
        <v>2</v>
      </c>
      <c r="I50" s="221">
        <v>3</v>
      </c>
      <c r="J50" s="359">
        <v>50</v>
      </c>
      <c r="K50" s="287" t="s">
        <v>970</v>
      </c>
      <c r="L50" s="148" t="s">
        <v>940</v>
      </c>
    </row>
    <row r="51" spans="1:12" s="363" customFormat="1" ht="102">
      <c r="A51" s="282" t="s">
        <v>966</v>
      </c>
      <c r="B51" s="282" t="s">
        <v>967</v>
      </c>
      <c r="C51" s="282" t="s">
        <v>422</v>
      </c>
      <c r="D51" s="282" t="s">
        <v>971</v>
      </c>
      <c r="E51" s="264" t="s">
        <v>972</v>
      </c>
      <c r="F51" s="285" t="s">
        <v>661</v>
      </c>
      <c r="G51" s="221">
        <v>3</v>
      </c>
      <c r="H51" s="221">
        <v>2</v>
      </c>
      <c r="I51" s="221">
        <v>3</v>
      </c>
      <c r="J51" s="359">
        <v>50</v>
      </c>
      <c r="K51" s="287">
        <v>16.66</v>
      </c>
      <c r="L51" s="148" t="s">
        <v>940</v>
      </c>
    </row>
    <row r="52" spans="1:12" s="363" customFormat="1" ht="63.75">
      <c r="A52" s="282" t="s">
        <v>966</v>
      </c>
      <c r="B52" s="282" t="s">
        <v>967</v>
      </c>
      <c r="C52" s="282" t="s">
        <v>422</v>
      </c>
      <c r="D52" s="282" t="s">
        <v>973</v>
      </c>
      <c r="E52" s="264" t="s">
        <v>974</v>
      </c>
      <c r="F52" s="285" t="s">
        <v>947</v>
      </c>
      <c r="G52" s="221">
        <v>3</v>
      </c>
      <c r="H52" s="221">
        <v>2</v>
      </c>
      <c r="I52" s="221">
        <v>3</v>
      </c>
      <c r="J52" s="359">
        <v>50</v>
      </c>
      <c r="K52" s="287">
        <v>16.66</v>
      </c>
      <c r="L52" s="148" t="s">
        <v>940</v>
      </c>
    </row>
    <row r="53" spans="1:12" s="363" customFormat="1" ht="76.5">
      <c r="A53" s="282" t="s">
        <v>966</v>
      </c>
      <c r="B53" s="282" t="s">
        <v>967</v>
      </c>
      <c r="C53" s="282" t="s">
        <v>422</v>
      </c>
      <c r="D53" s="282" t="s">
        <v>975</v>
      </c>
      <c r="E53" s="264" t="s">
        <v>976</v>
      </c>
      <c r="F53" s="285" t="s">
        <v>947</v>
      </c>
      <c r="G53" s="221">
        <v>3</v>
      </c>
      <c r="H53" s="221">
        <v>2</v>
      </c>
      <c r="I53" s="221">
        <v>3</v>
      </c>
      <c r="J53" s="359">
        <v>50</v>
      </c>
      <c r="K53" s="287">
        <v>16.66</v>
      </c>
      <c r="L53" s="148" t="s">
        <v>940</v>
      </c>
    </row>
    <row r="54" spans="1:12" s="363" customFormat="1" ht="63.75">
      <c r="A54" s="282" t="s">
        <v>977</v>
      </c>
      <c r="B54" s="282" t="s">
        <v>978</v>
      </c>
      <c r="C54" s="282" t="s">
        <v>979</v>
      </c>
      <c r="D54" s="282" t="s">
        <v>980</v>
      </c>
      <c r="E54" s="264" t="s">
        <v>981</v>
      </c>
      <c r="F54" s="285" t="s">
        <v>982</v>
      </c>
      <c r="G54" s="221">
        <v>1</v>
      </c>
      <c r="H54" s="221">
        <v>1</v>
      </c>
      <c r="I54" s="221">
        <v>1</v>
      </c>
      <c r="J54" s="359">
        <v>50</v>
      </c>
      <c r="K54" s="287">
        <v>50</v>
      </c>
      <c r="L54" s="148" t="s">
        <v>940</v>
      </c>
    </row>
    <row r="55" spans="1:12" s="363" customFormat="1" ht="63.75">
      <c r="A55" s="282" t="s">
        <v>962</v>
      </c>
      <c r="B55" s="282" t="s">
        <v>963</v>
      </c>
      <c r="C55" s="282" t="s">
        <v>422</v>
      </c>
      <c r="D55" s="282" t="s">
        <v>983</v>
      </c>
      <c r="E55" s="264" t="s">
        <v>984</v>
      </c>
      <c r="F55" s="234" t="s">
        <v>947</v>
      </c>
      <c r="G55" s="221">
        <v>6</v>
      </c>
      <c r="H55" s="221">
        <v>6</v>
      </c>
      <c r="I55" s="221">
        <v>6</v>
      </c>
      <c r="J55" s="387">
        <v>50</v>
      </c>
      <c r="K55" s="287">
        <v>8.33</v>
      </c>
      <c r="L55" s="148" t="s">
        <v>940</v>
      </c>
    </row>
    <row r="56" spans="1:12" s="363" customFormat="1" ht="63.75">
      <c r="A56" s="282" t="s">
        <v>1049</v>
      </c>
      <c r="B56" s="284" t="s">
        <v>451</v>
      </c>
      <c r="C56" s="282" t="s">
        <v>422</v>
      </c>
      <c r="D56" s="282" t="s">
        <v>1050</v>
      </c>
      <c r="E56" s="300" t="s">
        <v>1051</v>
      </c>
      <c r="F56" s="282" t="s">
        <v>513</v>
      </c>
      <c r="G56" s="385">
        <v>2</v>
      </c>
      <c r="H56" s="385">
        <v>2</v>
      </c>
      <c r="I56" s="385">
        <v>2</v>
      </c>
      <c r="J56" s="385">
        <v>50</v>
      </c>
      <c r="K56" s="388">
        <v>25</v>
      </c>
      <c r="L56" s="148" t="s">
        <v>1056</v>
      </c>
    </row>
    <row r="57" spans="1:12" s="363" customFormat="1" ht="102">
      <c r="A57" s="284" t="s">
        <v>1041</v>
      </c>
      <c r="B57" s="282" t="s">
        <v>1052</v>
      </c>
      <c r="C57" s="284" t="s">
        <v>422</v>
      </c>
      <c r="D57" s="282" t="s">
        <v>1053</v>
      </c>
      <c r="E57" s="300" t="s">
        <v>1054</v>
      </c>
      <c r="F57" s="285" t="s">
        <v>1055</v>
      </c>
      <c r="G57" s="282">
        <v>1</v>
      </c>
      <c r="H57" s="282">
        <v>1</v>
      </c>
      <c r="I57" s="282">
        <v>1</v>
      </c>
      <c r="J57" s="359">
        <v>50</v>
      </c>
      <c r="K57" s="287">
        <v>50</v>
      </c>
      <c r="L57" s="148" t="s">
        <v>1056</v>
      </c>
    </row>
    <row r="58" spans="1:12" s="363" customFormat="1" ht="89.25">
      <c r="A58" s="221" t="s">
        <v>1241</v>
      </c>
      <c r="B58" s="256" t="s">
        <v>1242</v>
      </c>
      <c r="C58" s="221" t="s">
        <v>422</v>
      </c>
      <c r="D58" s="221" t="s">
        <v>1243</v>
      </c>
      <c r="E58" s="221" t="s">
        <v>1244</v>
      </c>
      <c r="F58" s="221" t="s">
        <v>513</v>
      </c>
      <c r="G58" s="228">
        <v>3</v>
      </c>
      <c r="H58" s="228">
        <v>3</v>
      </c>
      <c r="I58" s="228">
        <v>3</v>
      </c>
      <c r="J58" s="272">
        <v>50</v>
      </c>
      <c r="K58" s="283">
        <v>16.66</v>
      </c>
      <c r="L58" s="148" t="s">
        <v>1348</v>
      </c>
    </row>
    <row r="59" spans="1:12" s="363" customFormat="1" ht="63.75">
      <c r="A59" s="221" t="s">
        <v>1241</v>
      </c>
      <c r="B59" s="256" t="s">
        <v>1242</v>
      </c>
      <c r="C59" s="221" t="s">
        <v>422</v>
      </c>
      <c r="D59" s="221" t="s">
        <v>1245</v>
      </c>
      <c r="E59" s="221" t="s">
        <v>1246</v>
      </c>
      <c r="F59" s="221" t="s">
        <v>1247</v>
      </c>
      <c r="G59" s="228">
        <v>3</v>
      </c>
      <c r="H59" s="228">
        <v>3</v>
      </c>
      <c r="I59" s="228">
        <v>3</v>
      </c>
      <c r="J59" s="272">
        <v>50</v>
      </c>
      <c r="K59" s="283">
        <v>16.66</v>
      </c>
      <c r="L59" s="148" t="s">
        <v>1348</v>
      </c>
    </row>
    <row r="60" spans="1:12" s="363" customFormat="1" ht="409.5">
      <c r="A60" s="221" t="s">
        <v>1241</v>
      </c>
      <c r="B60" s="256" t="s">
        <v>1242</v>
      </c>
      <c r="C60" s="221" t="s">
        <v>422</v>
      </c>
      <c r="D60" s="221" t="s">
        <v>1248</v>
      </c>
      <c r="E60" s="221" t="s">
        <v>1249</v>
      </c>
      <c r="F60" s="221" t="s">
        <v>513</v>
      </c>
      <c r="G60" s="228">
        <v>3</v>
      </c>
      <c r="H60" s="228">
        <v>3</v>
      </c>
      <c r="I60" s="228">
        <v>3</v>
      </c>
      <c r="J60" s="272">
        <v>50</v>
      </c>
      <c r="K60" s="283">
        <v>16.66</v>
      </c>
      <c r="L60" s="148" t="s">
        <v>1348</v>
      </c>
    </row>
    <row r="61" spans="1:12" s="363" customFormat="1" ht="89.25">
      <c r="A61" s="221" t="s">
        <v>1241</v>
      </c>
      <c r="B61" s="256" t="s">
        <v>1242</v>
      </c>
      <c r="C61" s="221" t="s">
        <v>422</v>
      </c>
      <c r="D61" s="221" t="s">
        <v>1250</v>
      </c>
      <c r="E61" s="221" t="s">
        <v>1251</v>
      </c>
      <c r="F61" s="221" t="s">
        <v>1247</v>
      </c>
      <c r="G61" s="228">
        <v>3</v>
      </c>
      <c r="H61" s="228">
        <v>3</v>
      </c>
      <c r="I61" s="228">
        <v>3</v>
      </c>
      <c r="J61" s="272">
        <v>50</v>
      </c>
      <c r="K61" s="283">
        <v>16.66</v>
      </c>
      <c r="L61" s="148" t="s">
        <v>1348</v>
      </c>
    </row>
    <row r="62" spans="1:12" s="363" customFormat="1" ht="51">
      <c r="A62" s="221" t="s">
        <v>1241</v>
      </c>
      <c r="B62" s="256" t="s">
        <v>1242</v>
      </c>
      <c r="C62" s="221" t="s">
        <v>422</v>
      </c>
      <c r="D62" s="221" t="s">
        <v>1252</v>
      </c>
      <c r="E62" s="221" t="s">
        <v>1253</v>
      </c>
      <c r="F62" s="221" t="s">
        <v>513</v>
      </c>
      <c r="G62" s="228">
        <v>3</v>
      </c>
      <c r="H62" s="228">
        <v>3</v>
      </c>
      <c r="I62" s="228">
        <v>3</v>
      </c>
      <c r="J62" s="272">
        <v>50</v>
      </c>
      <c r="K62" s="283">
        <v>16.66</v>
      </c>
      <c r="L62" s="148" t="s">
        <v>1348</v>
      </c>
    </row>
    <row r="63" spans="1:12" s="363" customFormat="1" ht="76.5">
      <c r="A63" s="221" t="s">
        <v>1241</v>
      </c>
      <c r="B63" s="256" t="s">
        <v>1242</v>
      </c>
      <c r="C63" s="221" t="s">
        <v>422</v>
      </c>
      <c r="D63" s="221" t="s">
        <v>1254</v>
      </c>
      <c r="E63" s="221" t="s">
        <v>1255</v>
      </c>
      <c r="F63" s="221" t="s">
        <v>513</v>
      </c>
      <c r="G63" s="228">
        <v>3</v>
      </c>
      <c r="H63" s="228">
        <v>3</v>
      </c>
      <c r="I63" s="228">
        <v>3</v>
      </c>
      <c r="J63" s="272">
        <v>50</v>
      </c>
      <c r="K63" s="283">
        <v>16.66</v>
      </c>
      <c r="L63" s="148" t="s">
        <v>1348</v>
      </c>
    </row>
    <row r="64" spans="1:12" s="363" customFormat="1" ht="89.25">
      <c r="A64" s="221" t="s">
        <v>1241</v>
      </c>
      <c r="B64" s="256" t="s">
        <v>1242</v>
      </c>
      <c r="C64" s="221" t="s">
        <v>422</v>
      </c>
      <c r="D64" s="221" t="s">
        <v>1256</v>
      </c>
      <c r="E64" s="221" t="s">
        <v>1257</v>
      </c>
      <c r="F64" s="221" t="s">
        <v>1247</v>
      </c>
      <c r="G64" s="228">
        <v>3</v>
      </c>
      <c r="H64" s="228">
        <v>3</v>
      </c>
      <c r="I64" s="228">
        <v>3</v>
      </c>
      <c r="J64" s="272">
        <v>50</v>
      </c>
      <c r="K64" s="283">
        <v>16.66</v>
      </c>
      <c r="L64" s="148" t="s">
        <v>1348</v>
      </c>
    </row>
    <row r="65" spans="1:12" s="363" customFormat="1" ht="76.5">
      <c r="A65" s="221" t="s">
        <v>1241</v>
      </c>
      <c r="B65" s="256" t="s">
        <v>1242</v>
      </c>
      <c r="C65" s="221" t="s">
        <v>422</v>
      </c>
      <c r="D65" s="221" t="s">
        <v>1258</v>
      </c>
      <c r="E65" s="221" t="s">
        <v>1259</v>
      </c>
      <c r="F65" s="221" t="s">
        <v>1247</v>
      </c>
      <c r="G65" s="228">
        <v>3</v>
      </c>
      <c r="H65" s="228">
        <v>3</v>
      </c>
      <c r="I65" s="228">
        <v>3</v>
      </c>
      <c r="J65" s="272">
        <v>50</v>
      </c>
      <c r="K65" s="283">
        <v>16.66</v>
      </c>
      <c r="L65" s="148" t="s">
        <v>1348</v>
      </c>
    </row>
    <row r="66" spans="1:12" s="363" customFormat="1" ht="89.25">
      <c r="A66" s="221" t="s">
        <v>1241</v>
      </c>
      <c r="B66" s="256" t="s">
        <v>1242</v>
      </c>
      <c r="C66" s="221" t="s">
        <v>422</v>
      </c>
      <c r="D66" s="221" t="s">
        <v>1260</v>
      </c>
      <c r="E66" s="221" t="s">
        <v>1261</v>
      </c>
      <c r="F66" s="221" t="s">
        <v>513</v>
      </c>
      <c r="G66" s="228">
        <v>3</v>
      </c>
      <c r="H66" s="228">
        <v>3</v>
      </c>
      <c r="I66" s="228">
        <v>3</v>
      </c>
      <c r="J66" s="272">
        <v>50</v>
      </c>
      <c r="K66" s="283">
        <v>16.66</v>
      </c>
      <c r="L66" s="148" t="s">
        <v>1348</v>
      </c>
    </row>
    <row r="67" spans="1:12" s="363" customFormat="1" ht="89.25">
      <c r="A67" s="221" t="s">
        <v>1241</v>
      </c>
      <c r="B67" s="256" t="s">
        <v>1242</v>
      </c>
      <c r="C67" s="221" t="s">
        <v>422</v>
      </c>
      <c r="D67" s="221" t="s">
        <v>1262</v>
      </c>
      <c r="E67" s="221" t="s">
        <v>1263</v>
      </c>
      <c r="F67" s="221" t="s">
        <v>513</v>
      </c>
      <c r="G67" s="228">
        <v>3</v>
      </c>
      <c r="H67" s="228">
        <v>3</v>
      </c>
      <c r="I67" s="228">
        <v>3</v>
      </c>
      <c r="J67" s="272">
        <v>50</v>
      </c>
      <c r="K67" s="283">
        <v>16.66</v>
      </c>
      <c r="L67" s="148" t="s">
        <v>1348</v>
      </c>
    </row>
    <row r="68" spans="1:12" s="363" customFormat="1" ht="114.75">
      <c r="A68" s="221" t="s">
        <v>1241</v>
      </c>
      <c r="B68" s="256" t="s">
        <v>1242</v>
      </c>
      <c r="C68" s="221" t="s">
        <v>422</v>
      </c>
      <c r="D68" s="221" t="s">
        <v>1264</v>
      </c>
      <c r="E68" s="221" t="s">
        <v>1265</v>
      </c>
      <c r="F68" s="221" t="s">
        <v>513</v>
      </c>
      <c r="G68" s="228">
        <v>3</v>
      </c>
      <c r="H68" s="228">
        <v>3</v>
      </c>
      <c r="I68" s="228">
        <v>3</v>
      </c>
      <c r="J68" s="272">
        <v>50</v>
      </c>
      <c r="K68" s="283">
        <v>16.66</v>
      </c>
      <c r="L68" s="148" t="s">
        <v>1348</v>
      </c>
    </row>
    <row r="69" spans="1:12" s="363" customFormat="1" ht="76.5">
      <c r="A69" s="221" t="s">
        <v>1241</v>
      </c>
      <c r="B69" s="256" t="s">
        <v>1242</v>
      </c>
      <c r="C69" s="221" t="s">
        <v>422</v>
      </c>
      <c r="D69" s="221" t="s">
        <v>1266</v>
      </c>
      <c r="E69" s="221" t="s">
        <v>1267</v>
      </c>
      <c r="F69" s="221" t="s">
        <v>1247</v>
      </c>
      <c r="G69" s="228">
        <v>3</v>
      </c>
      <c r="H69" s="228">
        <v>3</v>
      </c>
      <c r="I69" s="228">
        <v>3</v>
      </c>
      <c r="J69" s="272">
        <v>50</v>
      </c>
      <c r="K69" s="283">
        <v>16.66</v>
      </c>
      <c r="L69" s="148" t="s">
        <v>1348</v>
      </c>
    </row>
    <row r="70" spans="1:12" s="363" customFormat="1" ht="127.5">
      <c r="A70" s="221" t="s">
        <v>1241</v>
      </c>
      <c r="B70" s="256" t="s">
        <v>1242</v>
      </c>
      <c r="C70" s="221" t="s">
        <v>422</v>
      </c>
      <c r="D70" s="221" t="s">
        <v>1268</v>
      </c>
      <c r="E70" s="221" t="s">
        <v>1269</v>
      </c>
      <c r="F70" s="221" t="s">
        <v>661</v>
      </c>
      <c r="G70" s="228">
        <v>3</v>
      </c>
      <c r="H70" s="228">
        <v>3</v>
      </c>
      <c r="I70" s="228">
        <v>3</v>
      </c>
      <c r="J70" s="272">
        <v>50</v>
      </c>
      <c r="K70" s="283">
        <v>16.66</v>
      </c>
      <c r="L70" s="148" t="s">
        <v>1348</v>
      </c>
    </row>
    <row r="71" spans="1:12" s="363" customFormat="1" ht="127.5">
      <c r="A71" s="221" t="s">
        <v>1241</v>
      </c>
      <c r="B71" s="256" t="s">
        <v>1242</v>
      </c>
      <c r="C71" s="221" t="s">
        <v>422</v>
      </c>
      <c r="D71" s="221" t="s">
        <v>1270</v>
      </c>
      <c r="E71" s="221" t="s">
        <v>1271</v>
      </c>
      <c r="F71" s="221" t="s">
        <v>661</v>
      </c>
      <c r="G71" s="228">
        <v>3</v>
      </c>
      <c r="H71" s="228">
        <v>3</v>
      </c>
      <c r="I71" s="228">
        <v>3</v>
      </c>
      <c r="J71" s="272">
        <v>50</v>
      </c>
      <c r="K71" s="283">
        <v>16.66</v>
      </c>
      <c r="L71" s="148" t="s">
        <v>1348</v>
      </c>
    </row>
    <row r="72" spans="1:12" s="363" customFormat="1" ht="114.75">
      <c r="A72" s="221" t="s">
        <v>1241</v>
      </c>
      <c r="B72" s="256" t="s">
        <v>1242</v>
      </c>
      <c r="C72" s="221" t="s">
        <v>422</v>
      </c>
      <c r="D72" s="221" t="s">
        <v>1272</v>
      </c>
      <c r="E72" s="221" t="s">
        <v>1273</v>
      </c>
      <c r="F72" s="221" t="s">
        <v>1247</v>
      </c>
      <c r="G72" s="228">
        <v>3</v>
      </c>
      <c r="H72" s="228">
        <v>3</v>
      </c>
      <c r="I72" s="228">
        <v>3</v>
      </c>
      <c r="J72" s="272">
        <v>50</v>
      </c>
      <c r="K72" s="283">
        <v>16.66</v>
      </c>
      <c r="L72" s="148" t="s">
        <v>1348</v>
      </c>
    </row>
    <row r="73" spans="1:12" s="363" customFormat="1" ht="102">
      <c r="A73" s="221" t="s">
        <v>1241</v>
      </c>
      <c r="B73" s="256" t="s">
        <v>1242</v>
      </c>
      <c r="C73" s="221" t="s">
        <v>422</v>
      </c>
      <c r="D73" s="221" t="s">
        <v>1274</v>
      </c>
      <c r="E73" s="221" t="s">
        <v>1275</v>
      </c>
      <c r="F73" s="221" t="s">
        <v>661</v>
      </c>
      <c r="G73" s="228">
        <v>3</v>
      </c>
      <c r="H73" s="228">
        <v>3</v>
      </c>
      <c r="I73" s="228">
        <v>3</v>
      </c>
      <c r="J73" s="272">
        <v>50</v>
      </c>
      <c r="K73" s="283">
        <v>16.66</v>
      </c>
      <c r="L73" s="148" t="s">
        <v>1348</v>
      </c>
    </row>
    <row r="74" spans="1:12" s="363" customFormat="1" ht="89.25">
      <c r="A74" s="221" t="s">
        <v>1241</v>
      </c>
      <c r="B74" s="256" t="s">
        <v>1242</v>
      </c>
      <c r="C74" s="221" t="s">
        <v>422</v>
      </c>
      <c r="D74" s="221" t="s">
        <v>1276</v>
      </c>
      <c r="E74" s="221" t="s">
        <v>1277</v>
      </c>
      <c r="F74" s="221" t="s">
        <v>661</v>
      </c>
      <c r="G74" s="228">
        <v>3</v>
      </c>
      <c r="H74" s="228">
        <v>3</v>
      </c>
      <c r="I74" s="228">
        <v>3</v>
      </c>
      <c r="J74" s="272">
        <v>50</v>
      </c>
      <c r="K74" s="283">
        <v>16.66</v>
      </c>
      <c r="L74" s="148" t="s">
        <v>1348</v>
      </c>
    </row>
    <row r="75" spans="1:12" s="363" customFormat="1" ht="127.5">
      <c r="A75" s="221" t="s">
        <v>1241</v>
      </c>
      <c r="B75" s="256" t="s">
        <v>1242</v>
      </c>
      <c r="C75" s="221" t="s">
        <v>422</v>
      </c>
      <c r="D75" s="221" t="s">
        <v>1278</v>
      </c>
      <c r="E75" s="221" t="s">
        <v>1279</v>
      </c>
      <c r="F75" s="221" t="s">
        <v>661</v>
      </c>
      <c r="G75" s="228">
        <v>3</v>
      </c>
      <c r="H75" s="228">
        <v>3</v>
      </c>
      <c r="I75" s="228">
        <v>3</v>
      </c>
      <c r="J75" s="272">
        <v>50</v>
      </c>
      <c r="K75" s="283">
        <v>16.66</v>
      </c>
      <c r="L75" s="148" t="s">
        <v>1348</v>
      </c>
    </row>
    <row r="76" spans="1:12" s="363" customFormat="1" ht="63.75">
      <c r="A76" s="221" t="s">
        <v>1280</v>
      </c>
      <c r="B76" s="256" t="s">
        <v>1281</v>
      </c>
      <c r="C76" s="221" t="s">
        <v>422</v>
      </c>
      <c r="D76" s="221" t="s">
        <v>1282</v>
      </c>
      <c r="E76" s="221" t="s">
        <v>1283</v>
      </c>
      <c r="F76" s="221" t="s">
        <v>1247</v>
      </c>
      <c r="G76" s="228">
        <v>2</v>
      </c>
      <c r="H76" s="228">
        <v>1</v>
      </c>
      <c r="I76" s="228">
        <v>3</v>
      </c>
      <c r="J76" s="272">
        <v>50</v>
      </c>
      <c r="K76" s="283">
        <v>25</v>
      </c>
      <c r="L76" s="148" t="s">
        <v>1348</v>
      </c>
    </row>
    <row r="77" spans="1:12" s="363" customFormat="1" ht="51">
      <c r="A77" s="221" t="s">
        <v>1280</v>
      </c>
      <c r="B77" s="256" t="s">
        <v>1281</v>
      </c>
      <c r="C77" s="221" t="s">
        <v>422</v>
      </c>
      <c r="D77" s="221" t="s">
        <v>1284</v>
      </c>
      <c r="E77" s="221" t="s">
        <v>1285</v>
      </c>
      <c r="F77" s="221" t="s">
        <v>513</v>
      </c>
      <c r="G77" s="228">
        <v>2</v>
      </c>
      <c r="H77" s="228">
        <v>1</v>
      </c>
      <c r="I77" s="228">
        <v>3</v>
      </c>
      <c r="J77" s="272">
        <v>50</v>
      </c>
      <c r="K77" s="283">
        <v>25</v>
      </c>
      <c r="L77" s="148" t="s">
        <v>1348</v>
      </c>
    </row>
    <row r="78" spans="1:12" s="363" customFormat="1" ht="63.75">
      <c r="A78" s="221" t="s">
        <v>1280</v>
      </c>
      <c r="B78" s="256" t="s">
        <v>1281</v>
      </c>
      <c r="C78" s="221" t="s">
        <v>422</v>
      </c>
      <c r="D78" s="221" t="s">
        <v>1286</v>
      </c>
      <c r="E78" s="221" t="s">
        <v>1287</v>
      </c>
      <c r="F78" s="221" t="s">
        <v>1247</v>
      </c>
      <c r="G78" s="228">
        <v>2</v>
      </c>
      <c r="H78" s="228">
        <v>1</v>
      </c>
      <c r="I78" s="228">
        <v>3</v>
      </c>
      <c r="J78" s="272">
        <v>50</v>
      </c>
      <c r="K78" s="283">
        <v>25</v>
      </c>
      <c r="L78" s="148" t="s">
        <v>1348</v>
      </c>
    </row>
    <row r="79" spans="1:12" s="363" customFormat="1" ht="76.5">
      <c r="A79" s="221" t="s">
        <v>1280</v>
      </c>
      <c r="B79" s="256" t="s">
        <v>1281</v>
      </c>
      <c r="C79" s="221" t="s">
        <v>422</v>
      </c>
      <c r="D79" s="221" t="s">
        <v>1288</v>
      </c>
      <c r="E79" s="221" t="s">
        <v>1289</v>
      </c>
      <c r="F79" s="221" t="s">
        <v>1247</v>
      </c>
      <c r="G79" s="228">
        <v>2</v>
      </c>
      <c r="H79" s="228">
        <v>1</v>
      </c>
      <c r="I79" s="228">
        <v>3</v>
      </c>
      <c r="J79" s="272">
        <v>50</v>
      </c>
      <c r="K79" s="283">
        <v>25</v>
      </c>
      <c r="L79" s="148" t="s">
        <v>1348</v>
      </c>
    </row>
    <row r="80" spans="1:12" s="363" customFormat="1" ht="89.25">
      <c r="A80" s="221" t="s">
        <v>1280</v>
      </c>
      <c r="B80" s="256" t="s">
        <v>1281</v>
      </c>
      <c r="C80" s="221" t="s">
        <v>422</v>
      </c>
      <c r="D80" s="221" t="s">
        <v>1290</v>
      </c>
      <c r="E80" s="221" t="s">
        <v>1291</v>
      </c>
      <c r="F80" s="221" t="s">
        <v>1247</v>
      </c>
      <c r="G80" s="228">
        <v>2</v>
      </c>
      <c r="H80" s="228">
        <v>1</v>
      </c>
      <c r="I80" s="228">
        <v>3</v>
      </c>
      <c r="J80" s="272">
        <v>50</v>
      </c>
      <c r="K80" s="283">
        <v>25</v>
      </c>
      <c r="L80" s="148" t="s">
        <v>1348</v>
      </c>
    </row>
    <row r="81" spans="1:12" s="363" customFormat="1" ht="76.5">
      <c r="A81" s="221" t="s">
        <v>1292</v>
      </c>
      <c r="B81" s="256" t="s">
        <v>1293</v>
      </c>
      <c r="C81" s="221" t="s">
        <v>422</v>
      </c>
      <c r="D81" s="221" t="s">
        <v>1294</v>
      </c>
      <c r="E81" s="221" t="s">
        <v>1295</v>
      </c>
      <c r="F81" s="221" t="s">
        <v>513</v>
      </c>
      <c r="G81" s="228">
        <v>3</v>
      </c>
      <c r="H81" s="228">
        <v>1</v>
      </c>
      <c r="I81" s="228">
        <v>4</v>
      </c>
      <c r="J81" s="272">
        <v>50</v>
      </c>
      <c r="K81" s="283">
        <v>16.66</v>
      </c>
      <c r="L81" s="148" t="s">
        <v>1348</v>
      </c>
    </row>
    <row r="82" spans="1:12" s="363" customFormat="1" ht="63.75">
      <c r="A82" s="221" t="s">
        <v>1292</v>
      </c>
      <c r="B82" s="256" t="s">
        <v>1293</v>
      </c>
      <c r="C82" s="221" t="s">
        <v>422</v>
      </c>
      <c r="D82" s="221" t="s">
        <v>1296</v>
      </c>
      <c r="E82" s="221" t="s">
        <v>1297</v>
      </c>
      <c r="F82" s="221" t="s">
        <v>513</v>
      </c>
      <c r="G82" s="228">
        <v>3</v>
      </c>
      <c r="H82" s="228">
        <v>1</v>
      </c>
      <c r="I82" s="228">
        <v>4</v>
      </c>
      <c r="J82" s="272">
        <v>50</v>
      </c>
      <c r="K82" s="283">
        <v>16.66</v>
      </c>
      <c r="L82" s="148" t="s">
        <v>1348</v>
      </c>
    </row>
    <row r="83" spans="1:12" s="363" customFormat="1" ht="89.25">
      <c r="A83" s="221" t="s">
        <v>1292</v>
      </c>
      <c r="B83" s="256" t="s">
        <v>1293</v>
      </c>
      <c r="C83" s="221" t="s">
        <v>422</v>
      </c>
      <c r="D83" s="221" t="s">
        <v>1298</v>
      </c>
      <c r="E83" s="221" t="s">
        <v>1299</v>
      </c>
      <c r="F83" s="221" t="s">
        <v>513</v>
      </c>
      <c r="G83" s="228">
        <v>3</v>
      </c>
      <c r="H83" s="228">
        <v>1</v>
      </c>
      <c r="I83" s="228">
        <v>4</v>
      </c>
      <c r="J83" s="272">
        <v>50</v>
      </c>
      <c r="K83" s="283">
        <v>16.66</v>
      </c>
      <c r="L83" s="148" t="s">
        <v>1348</v>
      </c>
    </row>
    <row r="84" spans="1:12" s="363" customFormat="1" ht="102">
      <c r="A84" s="221" t="s">
        <v>1300</v>
      </c>
      <c r="B84" s="256" t="s">
        <v>1301</v>
      </c>
      <c r="C84" s="221" t="s">
        <v>422</v>
      </c>
      <c r="D84" s="221" t="s">
        <v>1302</v>
      </c>
      <c r="E84" s="221" t="s">
        <v>1303</v>
      </c>
      <c r="F84" s="221" t="s">
        <v>661</v>
      </c>
      <c r="G84" s="228">
        <v>3</v>
      </c>
      <c r="H84" s="228">
        <v>2</v>
      </c>
      <c r="I84" s="228">
        <v>3</v>
      </c>
      <c r="J84" s="272">
        <v>50</v>
      </c>
      <c r="K84" s="283">
        <v>16.66</v>
      </c>
      <c r="L84" s="148" t="s">
        <v>1348</v>
      </c>
    </row>
    <row r="85" spans="1:12" s="363" customFormat="1" ht="114.75">
      <c r="A85" s="182" t="s">
        <v>1304</v>
      </c>
      <c r="B85" s="182" t="s">
        <v>1305</v>
      </c>
      <c r="C85" s="221" t="s">
        <v>422</v>
      </c>
      <c r="D85" s="221" t="s">
        <v>1306</v>
      </c>
      <c r="E85" s="221" t="s">
        <v>1307</v>
      </c>
      <c r="F85" s="221" t="s">
        <v>661</v>
      </c>
      <c r="G85" s="228">
        <v>1</v>
      </c>
      <c r="H85" s="228">
        <v>1</v>
      </c>
      <c r="I85" s="228">
        <v>3</v>
      </c>
      <c r="J85" s="272">
        <v>50</v>
      </c>
      <c r="K85" s="283">
        <v>50</v>
      </c>
      <c r="L85" s="148" t="s">
        <v>1348</v>
      </c>
    </row>
    <row r="86" spans="1:12" s="363" customFormat="1" ht="89.25">
      <c r="A86" s="182" t="s">
        <v>1304</v>
      </c>
      <c r="B86" s="182" t="s">
        <v>1305</v>
      </c>
      <c r="C86" s="221" t="s">
        <v>422</v>
      </c>
      <c r="D86" s="221" t="s">
        <v>1308</v>
      </c>
      <c r="E86" s="221" t="s">
        <v>1309</v>
      </c>
      <c r="F86" s="221" t="s">
        <v>1247</v>
      </c>
      <c r="G86" s="228">
        <v>1</v>
      </c>
      <c r="H86" s="228">
        <v>1</v>
      </c>
      <c r="I86" s="228">
        <v>3</v>
      </c>
      <c r="J86" s="272">
        <v>50</v>
      </c>
      <c r="K86" s="283">
        <v>50</v>
      </c>
      <c r="L86" s="148" t="s">
        <v>1348</v>
      </c>
    </row>
    <row r="87" spans="1:12" s="363" customFormat="1" ht="89.25">
      <c r="A87" s="182" t="s">
        <v>1304</v>
      </c>
      <c r="B87" s="182" t="s">
        <v>1305</v>
      </c>
      <c r="C87" s="221" t="s">
        <v>422</v>
      </c>
      <c r="D87" s="221" t="s">
        <v>1310</v>
      </c>
      <c r="E87" s="221" t="s">
        <v>1311</v>
      </c>
      <c r="F87" s="221" t="s">
        <v>661</v>
      </c>
      <c r="G87" s="228">
        <v>1</v>
      </c>
      <c r="H87" s="228">
        <v>1</v>
      </c>
      <c r="I87" s="228">
        <v>3</v>
      </c>
      <c r="J87" s="272">
        <v>50</v>
      </c>
      <c r="K87" s="283">
        <v>50</v>
      </c>
      <c r="L87" s="148" t="s">
        <v>1348</v>
      </c>
    </row>
    <row r="88" spans="1:12" s="363" customFormat="1" ht="102">
      <c r="A88" s="182" t="s">
        <v>1304</v>
      </c>
      <c r="B88" s="182" t="s">
        <v>1305</v>
      </c>
      <c r="C88" s="221" t="s">
        <v>422</v>
      </c>
      <c r="D88" s="221" t="s">
        <v>1312</v>
      </c>
      <c r="E88" s="221" t="s">
        <v>1313</v>
      </c>
      <c r="F88" s="221" t="s">
        <v>661</v>
      </c>
      <c r="G88" s="228">
        <v>1</v>
      </c>
      <c r="H88" s="228">
        <v>1</v>
      </c>
      <c r="I88" s="228">
        <v>3</v>
      </c>
      <c r="J88" s="272">
        <v>50</v>
      </c>
      <c r="K88" s="283">
        <v>50</v>
      </c>
      <c r="L88" s="148" t="s">
        <v>1348</v>
      </c>
    </row>
    <row r="89" spans="1:12" s="363" customFormat="1" ht="89.25">
      <c r="A89" s="182" t="s">
        <v>1314</v>
      </c>
      <c r="B89" s="182" t="s">
        <v>1315</v>
      </c>
      <c r="C89" s="221" t="s">
        <v>422</v>
      </c>
      <c r="D89" s="221" t="s">
        <v>1316</v>
      </c>
      <c r="E89" s="221" t="s">
        <v>1317</v>
      </c>
      <c r="F89" s="221" t="s">
        <v>1247</v>
      </c>
      <c r="G89" s="228">
        <v>1</v>
      </c>
      <c r="H89" s="228">
        <v>1</v>
      </c>
      <c r="I89" s="228">
        <v>1</v>
      </c>
      <c r="J89" s="272">
        <v>50</v>
      </c>
      <c r="K89" s="283">
        <v>50</v>
      </c>
      <c r="L89" s="148" t="s">
        <v>1348</v>
      </c>
    </row>
    <row r="90" spans="1:12" s="363" customFormat="1" ht="89.25">
      <c r="A90" s="182" t="s">
        <v>1318</v>
      </c>
      <c r="B90" s="182" t="s">
        <v>1319</v>
      </c>
      <c r="C90" s="221" t="s">
        <v>422</v>
      </c>
      <c r="D90" s="221" t="s">
        <v>1316</v>
      </c>
      <c r="E90" s="221" t="s">
        <v>1317</v>
      </c>
      <c r="F90" s="221" t="s">
        <v>1247</v>
      </c>
      <c r="G90" s="228">
        <v>3</v>
      </c>
      <c r="H90" s="228">
        <v>1</v>
      </c>
      <c r="I90" s="228">
        <v>3</v>
      </c>
      <c r="J90" s="272">
        <v>50</v>
      </c>
      <c r="K90" s="283">
        <v>16.66</v>
      </c>
      <c r="L90" s="148" t="s">
        <v>1348</v>
      </c>
    </row>
    <row r="91" spans="1:12" s="363" customFormat="1" ht="89.25">
      <c r="A91" s="182" t="s">
        <v>1320</v>
      </c>
      <c r="B91" s="182" t="s">
        <v>1321</v>
      </c>
      <c r="C91" s="221" t="s">
        <v>422</v>
      </c>
      <c r="D91" s="221" t="s">
        <v>1316</v>
      </c>
      <c r="E91" s="221" t="s">
        <v>1317</v>
      </c>
      <c r="F91" s="221" t="s">
        <v>1247</v>
      </c>
      <c r="G91" s="228">
        <v>2</v>
      </c>
      <c r="H91" s="228">
        <v>1</v>
      </c>
      <c r="I91" s="228">
        <v>3</v>
      </c>
      <c r="J91" s="272">
        <v>50</v>
      </c>
      <c r="K91" s="283">
        <v>25</v>
      </c>
      <c r="L91" s="148" t="s">
        <v>1348</v>
      </c>
    </row>
    <row r="92" spans="1:12" s="363" customFormat="1" ht="51">
      <c r="A92" s="182" t="s">
        <v>1318</v>
      </c>
      <c r="B92" s="182" t="s">
        <v>1319</v>
      </c>
      <c r="C92" s="221" t="s">
        <v>422</v>
      </c>
      <c r="D92" s="221" t="s">
        <v>1322</v>
      </c>
      <c r="E92" s="221" t="s">
        <v>1323</v>
      </c>
      <c r="F92" s="221" t="s">
        <v>1247</v>
      </c>
      <c r="G92" s="228">
        <v>3</v>
      </c>
      <c r="H92" s="228">
        <v>1</v>
      </c>
      <c r="I92" s="228">
        <v>3</v>
      </c>
      <c r="J92" s="272">
        <v>50</v>
      </c>
      <c r="K92" s="283">
        <v>16.66</v>
      </c>
      <c r="L92" s="148" t="s">
        <v>1348</v>
      </c>
    </row>
    <row r="93" spans="1:12" s="363" customFormat="1" ht="51">
      <c r="A93" s="182" t="s">
        <v>1324</v>
      </c>
      <c r="B93" s="182" t="s">
        <v>1232</v>
      </c>
      <c r="C93" s="221" t="s">
        <v>422</v>
      </c>
      <c r="D93" s="221" t="s">
        <v>1322</v>
      </c>
      <c r="E93" s="221" t="s">
        <v>1323</v>
      </c>
      <c r="F93" s="221" t="s">
        <v>1247</v>
      </c>
      <c r="G93" s="228">
        <v>3</v>
      </c>
      <c r="H93" s="228">
        <v>3</v>
      </c>
      <c r="I93" s="228">
        <v>3</v>
      </c>
      <c r="J93" s="272">
        <v>50</v>
      </c>
      <c r="K93" s="283">
        <v>16.66</v>
      </c>
      <c r="L93" s="148" t="s">
        <v>1348</v>
      </c>
    </row>
    <row r="94" spans="1:12" s="363" customFormat="1" ht="102">
      <c r="A94" s="182" t="s">
        <v>1320</v>
      </c>
      <c r="B94" s="182" t="s">
        <v>1321</v>
      </c>
      <c r="C94" s="221" t="s">
        <v>422</v>
      </c>
      <c r="D94" s="221" t="s">
        <v>1325</v>
      </c>
      <c r="E94" s="221" t="s">
        <v>1326</v>
      </c>
      <c r="F94" s="221" t="s">
        <v>1247</v>
      </c>
      <c r="G94" s="228">
        <v>2</v>
      </c>
      <c r="H94" s="228">
        <v>1</v>
      </c>
      <c r="I94" s="228">
        <v>3</v>
      </c>
      <c r="J94" s="272">
        <v>50</v>
      </c>
      <c r="K94" s="283">
        <v>25</v>
      </c>
      <c r="L94" s="148" t="s">
        <v>1348</v>
      </c>
    </row>
    <row r="95" spans="1:12" s="363" customFormat="1" ht="89.25">
      <c r="A95" s="182" t="s">
        <v>1327</v>
      </c>
      <c r="B95" s="182" t="s">
        <v>1328</v>
      </c>
      <c r="C95" s="221" t="s">
        <v>422</v>
      </c>
      <c r="D95" s="221" t="s">
        <v>1329</v>
      </c>
      <c r="E95" s="221" t="s">
        <v>1330</v>
      </c>
      <c r="F95" s="221" t="s">
        <v>1247</v>
      </c>
      <c r="G95" s="228">
        <v>3</v>
      </c>
      <c r="H95" s="228">
        <v>3</v>
      </c>
      <c r="I95" s="228">
        <v>3</v>
      </c>
      <c r="J95" s="272">
        <v>50</v>
      </c>
      <c r="K95" s="283">
        <v>16.66</v>
      </c>
      <c r="L95" s="148" t="s">
        <v>1348</v>
      </c>
    </row>
    <row r="96" spans="1:12" s="363" customFormat="1" ht="102">
      <c r="A96" s="221" t="s">
        <v>1331</v>
      </c>
      <c r="B96" s="256" t="s">
        <v>1332</v>
      </c>
      <c r="C96" s="221" t="s">
        <v>422</v>
      </c>
      <c r="D96" s="221" t="s">
        <v>1333</v>
      </c>
      <c r="E96" s="221" t="s">
        <v>1334</v>
      </c>
      <c r="F96" s="221" t="s">
        <v>661</v>
      </c>
      <c r="G96" s="228">
        <v>2</v>
      </c>
      <c r="H96" s="228">
        <v>2</v>
      </c>
      <c r="I96" s="228">
        <v>2</v>
      </c>
      <c r="J96" s="272">
        <v>50</v>
      </c>
      <c r="K96" s="283">
        <v>25</v>
      </c>
      <c r="L96" s="148" t="s">
        <v>1348</v>
      </c>
    </row>
    <row r="97" spans="1:12" s="363" customFormat="1" ht="102">
      <c r="A97" s="182" t="s">
        <v>1320</v>
      </c>
      <c r="B97" s="182" t="s">
        <v>1321</v>
      </c>
      <c r="C97" s="221" t="s">
        <v>422</v>
      </c>
      <c r="D97" s="221" t="s">
        <v>1335</v>
      </c>
      <c r="E97" s="221" t="s">
        <v>1336</v>
      </c>
      <c r="F97" s="221" t="s">
        <v>661</v>
      </c>
      <c r="G97" s="228">
        <v>2</v>
      </c>
      <c r="H97" s="228">
        <v>1</v>
      </c>
      <c r="I97" s="228">
        <v>3</v>
      </c>
      <c r="J97" s="272">
        <v>50</v>
      </c>
      <c r="K97" s="283">
        <v>25</v>
      </c>
      <c r="L97" s="148" t="s">
        <v>1348</v>
      </c>
    </row>
    <row r="98" spans="1:12" s="363" customFormat="1" ht="102">
      <c r="A98" s="182" t="s">
        <v>1314</v>
      </c>
      <c r="B98" s="182" t="s">
        <v>1315</v>
      </c>
      <c r="C98" s="221" t="s">
        <v>422</v>
      </c>
      <c r="D98" s="221" t="s">
        <v>1335</v>
      </c>
      <c r="E98" s="221" t="s">
        <v>1336</v>
      </c>
      <c r="F98" s="221" t="s">
        <v>661</v>
      </c>
      <c r="G98" s="228">
        <v>1</v>
      </c>
      <c r="H98" s="228">
        <v>1</v>
      </c>
      <c r="I98" s="228">
        <v>1</v>
      </c>
      <c r="J98" s="272">
        <v>50</v>
      </c>
      <c r="K98" s="283">
        <v>50</v>
      </c>
      <c r="L98" s="148" t="s">
        <v>1348</v>
      </c>
    </row>
    <row r="99" spans="1:12" s="363" customFormat="1" ht="102">
      <c r="A99" s="221" t="s">
        <v>1337</v>
      </c>
      <c r="B99" s="256" t="s">
        <v>1238</v>
      </c>
      <c r="C99" s="221" t="s">
        <v>422</v>
      </c>
      <c r="D99" s="221" t="s">
        <v>1338</v>
      </c>
      <c r="E99" s="221" t="s">
        <v>1339</v>
      </c>
      <c r="F99" s="221" t="s">
        <v>661</v>
      </c>
      <c r="G99" s="228">
        <v>1</v>
      </c>
      <c r="H99" s="228">
        <v>1</v>
      </c>
      <c r="I99" s="228">
        <v>1</v>
      </c>
      <c r="J99" s="272">
        <v>50</v>
      </c>
      <c r="K99" s="283">
        <v>50</v>
      </c>
      <c r="L99" s="148" t="s">
        <v>1348</v>
      </c>
    </row>
    <row r="100" spans="1:12" s="363" customFormat="1" ht="102">
      <c r="A100" s="221" t="s">
        <v>1337</v>
      </c>
      <c r="B100" s="256" t="s">
        <v>1238</v>
      </c>
      <c r="C100" s="221" t="s">
        <v>422</v>
      </c>
      <c r="D100" s="221" t="s">
        <v>1340</v>
      </c>
      <c r="E100" s="221" t="s">
        <v>1341</v>
      </c>
      <c r="F100" s="221" t="s">
        <v>661</v>
      </c>
      <c r="G100" s="228">
        <v>1</v>
      </c>
      <c r="H100" s="228">
        <v>1</v>
      </c>
      <c r="I100" s="228">
        <v>1</v>
      </c>
      <c r="J100" s="272">
        <v>50</v>
      </c>
      <c r="K100" s="283">
        <v>50</v>
      </c>
      <c r="L100" s="148" t="s">
        <v>1348</v>
      </c>
    </row>
    <row r="101" spans="1:12" s="363" customFormat="1" ht="102">
      <c r="A101" s="221" t="s">
        <v>1342</v>
      </c>
      <c r="B101" s="256" t="s">
        <v>1343</v>
      </c>
      <c r="C101" s="221" t="s">
        <v>422</v>
      </c>
      <c r="D101" s="221" t="s">
        <v>1340</v>
      </c>
      <c r="E101" s="221" t="s">
        <v>1341</v>
      </c>
      <c r="F101" s="221" t="s">
        <v>661</v>
      </c>
      <c r="G101" s="228">
        <v>2</v>
      </c>
      <c r="H101" s="228">
        <v>1</v>
      </c>
      <c r="I101" s="228">
        <v>4</v>
      </c>
      <c r="J101" s="272">
        <v>50</v>
      </c>
      <c r="K101" s="283">
        <v>25</v>
      </c>
      <c r="L101" s="148" t="s">
        <v>1348</v>
      </c>
    </row>
    <row r="102" spans="1:12" s="363" customFormat="1" ht="114.75">
      <c r="A102" s="221" t="s">
        <v>1342</v>
      </c>
      <c r="B102" s="256" t="s">
        <v>1343</v>
      </c>
      <c r="C102" s="221" t="s">
        <v>422</v>
      </c>
      <c r="D102" s="221" t="s">
        <v>1344</v>
      </c>
      <c r="E102" s="221" t="s">
        <v>1345</v>
      </c>
      <c r="F102" s="221" t="s">
        <v>1247</v>
      </c>
      <c r="G102" s="228">
        <v>2</v>
      </c>
      <c r="H102" s="228">
        <v>1</v>
      </c>
      <c r="I102" s="228">
        <v>4</v>
      </c>
      <c r="J102" s="272">
        <v>50</v>
      </c>
      <c r="K102" s="283">
        <v>25</v>
      </c>
      <c r="L102" s="148" t="s">
        <v>1348</v>
      </c>
    </row>
    <row r="103" spans="1:12" s="363" customFormat="1" ht="114.75">
      <c r="A103" s="221" t="s">
        <v>1337</v>
      </c>
      <c r="B103" s="256" t="s">
        <v>1238</v>
      </c>
      <c r="C103" s="221" t="s">
        <v>422</v>
      </c>
      <c r="D103" s="221" t="s">
        <v>1346</v>
      </c>
      <c r="E103" s="221" t="s">
        <v>1347</v>
      </c>
      <c r="F103" s="221" t="s">
        <v>661</v>
      </c>
      <c r="G103" s="228">
        <v>1</v>
      </c>
      <c r="H103" s="228">
        <v>1</v>
      </c>
      <c r="I103" s="228">
        <v>1</v>
      </c>
      <c r="J103" s="272">
        <v>50</v>
      </c>
      <c r="K103" s="283">
        <v>50</v>
      </c>
      <c r="L103" s="148" t="s">
        <v>1348</v>
      </c>
    </row>
    <row r="104" spans="1:12" s="363" customFormat="1" ht="267.75">
      <c r="A104" s="221" t="s">
        <v>1684</v>
      </c>
      <c r="B104" s="319" t="s">
        <v>1685</v>
      </c>
      <c r="C104" s="221" t="s">
        <v>422</v>
      </c>
      <c r="D104" s="221" t="s">
        <v>1686</v>
      </c>
      <c r="E104" s="221" t="s">
        <v>1687</v>
      </c>
      <c r="F104" s="221" t="s">
        <v>1688</v>
      </c>
      <c r="G104" s="221">
        <v>1</v>
      </c>
      <c r="H104" s="221">
        <v>1</v>
      </c>
      <c r="I104" s="221">
        <v>2</v>
      </c>
      <c r="J104" s="222">
        <v>50</v>
      </c>
      <c r="K104" s="223">
        <v>50</v>
      </c>
      <c r="L104" s="148" t="s">
        <v>1683</v>
      </c>
    </row>
    <row r="105" spans="1:12" s="363" customFormat="1" ht="76.5">
      <c r="A105" s="221" t="s">
        <v>1684</v>
      </c>
      <c r="B105" s="319" t="s">
        <v>1685</v>
      </c>
      <c r="C105" s="221" t="s">
        <v>422</v>
      </c>
      <c r="D105" s="221" t="s">
        <v>1689</v>
      </c>
      <c r="E105" s="221" t="s">
        <v>1690</v>
      </c>
      <c r="F105" s="364" t="s">
        <v>1691</v>
      </c>
      <c r="G105" s="221">
        <v>1</v>
      </c>
      <c r="H105" s="221">
        <v>1</v>
      </c>
      <c r="I105" s="221">
        <v>2</v>
      </c>
      <c r="J105" s="222">
        <v>50</v>
      </c>
      <c r="K105" s="223">
        <v>50</v>
      </c>
      <c r="L105" s="148" t="s">
        <v>1683</v>
      </c>
    </row>
    <row r="106" spans="1:12" s="363" customFormat="1" ht="89.25">
      <c r="A106" s="221" t="s">
        <v>1684</v>
      </c>
      <c r="B106" s="319" t="s">
        <v>1685</v>
      </c>
      <c r="C106" s="221" t="s">
        <v>422</v>
      </c>
      <c r="D106" s="221" t="s">
        <v>1692</v>
      </c>
      <c r="E106" s="221" t="s">
        <v>1693</v>
      </c>
      <c r="F106" s="364" t="s">
        <v>1691</v>
      </c>
      <c r="G106" s="221">
        <v>1</v>
      </c>
      <c r="H106" s="221">
        <v>1</v>
      </c>
      <c r="I106" s="221">
        <v>2</v>
      </c>
      <c r="J106" s="222">
        <v>50</v>
      </c>
      <c r="K106" s="223">
        <v>50</v>
      </c>
      <c r="L106" s="148" t="s">
        <v>1683</v>
      </c>
    </row>
    <row r="107" spans="1:12" s="363" customFormat="1" ht="140.25">
      <c r="A107" s="221" t="s">
        <v>1684</v>
      </c>
      <c r="B107" s="319" t="s">
        <v>1685</v>
      </c>
      <c r="C107" s="221" t="s">
        <v>422</v>
      </c>
      <c r="D107" s="182" t="s">
        <v>1694</v>
      </c>
      <c r="E107" s="182" t="s">
        <v>1695</v>
      </c>
      <c r="F107" s="182" t="s">
        <v>661</v>
      </c>
      <c r="G107" s="224">
        <v>1</v>
      </c>
      <c r="H107" s="224">
        <v>1</v>
      </c>
      <c r="I107" s="225">
        <v>2</v>
      </c>
      <c r="J107" s="225">
        <v>50</v>
      </c>
      <c r="K107" s="226">
        <v>50</v>
      </c>
      <c r="L107" s="148" t="s">
        <v>1683</v>
      </c>
    </row>
    <row r="108" spans="1:12" s="363" customFormat="1" ht="76.5">
      <c r="A108" s="227" t="s">
        <v>1696</v>
      </c>
      <c r="B108" s="221" t="s">
        <v>1697</v>
      </c>
      <c r="C108" s="221" t="s">
        <v>422</v>
      </c>
      <c r="D108" s="221" t="s">
        <v>1698</v>
      </c>
      <c r="E108" s="221" t="s">
        <v>1699</v>
      </c>
      <c r="F108" s="234" t="s">
        <v>1700</v>
      </c>
      <c r="G108" s="221">
        <v>1</v>
      </c>
      <c r="H108" s="221">
        <v>1</v>
      </c>
      <c r="I108" s="221">
        <v>3</v>
      </c>
      <c r="J108" s="389">
        <v>50</v>
      </c>
      <c r="K108" s="223">
        <v>50</v>
      </c>
      <c r="L108" s="148" t="s">
        <v>1683</v>
      </c>
    </row>
    <row r="109" spans="1:12" s="363" customFormat="1" ht="63.75">
      <c r="A109" s="227" t="s">
        <v>1696</v>
      </c>
      <c r="B109" s="221" t="s">
        <v>1697</v>
      </c>
      <c r="C109" s="221" t="s">
        <v>782</v>
      </c>
      <c r="D109" s="390" t="s">
        <v>1701</v>
      </c>
      <c r="E109" s="390" t="s">
        <v>1702</v>
      </c>
      <c r="F109" s="391" t="s">
        <v>1703</v>
      </c>
      <c r="G109" s="390"/>
      <c r="H109" s="390"/>
      <c r="I109" s="390"/>
      <c r="J109" s="392"/>
      <c r="K109" s="393">
        <v>50</v>
      </c>
      <c r="L109" s="148" t="s">
        <v>1683</v>
      </c>
    </row>
    <row r="110" spans="1:12" s="363" customFormat="1" ht="51">
      <c r="A110" s="227" t="s">
        <v>1696</v>
      </c>
      <c r="B110" s="221" t="s">
        <v>1697</v>
      </c>
      <c r="C110" s="221" t="s">
        <v>1714</v>
      </c>
      <c r="D110" s="390" t="s">
        <v>1704</v>
      </c>
      <c r="E110" s="390" t="s">
        <v>1702</v>
      </c>
      <c r="F110" s="391" t="s">
        <v>1703</v>
      </c>
      <c r="G110" s="390"/>
      <c r="H110" s="390"/>
      <c r="I110" s="390"/>
      <c r="J110" s="392"/>
      <c r="K110" s="393">
        <v>50</v>
      </c>
      <c r="L110" s="148" t="s">
        <v>1683</v>
      </c>
    </row>
    <row r="111" spans="1:12" s="363" customFormat="1" ht="30.4">
      <c r="A111" s="227" t="s">
        <v>1696</v>
      </c>
      <c r="B111" s="221" t="s">
        <v>1697</v>
      </c>
      <c r="C111" s="221" t="s">
        <v>1715</v>
      </c>
      <c r="D111" s="390" t="s">
        <v>1705</v>
      </c>
      <c r="E111" s="390" t="s">
        <v>1706</v>
      </c>
      <c r="F111" s="391" t="s">
        <v>1703</v>
      </c>
      <c r="G111" s="390"/>
      <c r="H111" s="390"/>
      <c r="I111" s="390"/>
      <c r="J111" s="392"/>
      <c r="K111" s="393">
        <v>50</v>
      </c>
      <c r="L111" s="148" t="s">
        <v>1683</v>
      </c>
    </row>
    <row r="112" spans="1:12" s="363" customFormat="1" ht="63.75">
      <c r="A112" s="227" t="s">
        <v>1707</v>
      </c>
      <c r="B112" s="319" t="s">
        <v>1708</v>
      </c>
      <c r="C112" s="319" t="s">
        <v>422</v>
      </c>
      <c r="D112" s="182" t="s">
        <v>1709</v>
      </c>
      <c r="E112" s="182" t="s">
        <v>1710</v>
      </c>
      <c r="F112" s="182" t="s">
        <v>1711</v>
      </c>
      <c r="G112" s="224">
        <v>1</v>
      </c>
      <c r="H112" s="224">
        <v>1</v>
      </c>
      <c r="I112" s="225">
        <v>3</v>
      </c>
      <c r="J112" s="225">
        <v>50</v>
      </c>
      <c r="K112" s="226">
        <v>25</v>
      </c>
      <c r="L112" s="148" t="s">
        <v>1683</v>
      </c>
    </row>
    <row r="113" spans="1:12" s="363" customFormat="1" ht="38.25">
      <c r="A113" s="227" t="s">
        <v>1707</v>
      </c>
      <c r="B113" s="319" t="s">
        <v>1708</v>
      </c>
      <c r="C113" s="319" t="s">
        <v>782</v>
      </c>
      <c r="D113" s="390" t="s">
        <v>1712</v>
      </c>
      <c r="E113" s="390" t="s">
        <v>1713</v>
      </c>
      <c r="F113" s="391" t="s">
        <v>1703</v>
      </c>
      <c r="G113" s="390"/>
      <c r="H113" s="390"/>
      <c r="I113" s="390"/>
      <c r="J113" s="394"/>
      <c r="K113" s="393">
        <v>50</v>
      </c>
      <c r="L113" s="148" t="s">
        <v>1683</v>
      </c>
    </row>
    <row r="114" spans="1:12" s="363" customFormat="1" ht="63.75">
      <c r="A114" s="221" t="s">
        <v>1827</v>
      </c>
      <c r="B114" s="256" t="s">
        <v>1828</v>
      </c>
      <c r="C114" s="221" t="s">
        <v>422</v>
      </c>
      <c r="D114" s="256" t="s">
        <v>1829</v>
      </c>
      <c r="E114" s="264" t="s">
        <v>1830</v>
      </c>
      <c r="F114" s="221" t="s">
        <v>513</v>
      </c>
      <c r="G114" s="228"/>
      <c r="H114" s="228">
        <v>3</v>
      </c>
      <c r="I114" s="228">
        <v>3</v>
      </c>
      <c r="J114" s="228">
        <v>50</v>
      </c>
      <c r="K114" s="221">
        <v>16.66</v>
      </c>
      <c r="L114" s="148" t="s">
        <v>1819</v>
      </c>
    </row>
    <row r="115" spans="1:12" s="363" customFormat="1" ht="38.25">
      <c r="A115" s="221" t="s">
        <v>1827</v>
      </c>
      <c r="B115" s="256" t="s">
        <v>1828</v>
      </c>
      <c r="C115" s="221" t="s">
        <v>422</v>
      </c>
      <c r="D115" s="233" t="s">
        <v>1831</v>
      </c>
      <c r="E115" s="264" t="s">
        <v>1832</v>
      </c>
      <c r="F115" s="221" t="s">
        <v>513</v>
      </c>
      <c r="G115" s="228"/>
      <c r="H115" s="228">
        <v>3</v>
      </c>
      <c r="I115" s="228">
        <v>3</v>
      </c>
      <c r="J115" s="228">
        <v>50</v>
      </c>
      <c r="K115" s="221">
        <v>16.66</v>
      </c>
      <c r="L115" s="148" t="s">
        <v>1819</v>
      </c>
    </row>
    <row r="116" spans="1:12" s="363" customFormat="1" ht="38.25">
      <c r="A116" s="221" t="s">
        <v>1827</v>
      </c>
      <c r="B116" s="256" t="s">
        <v>1828</v>
      </c>
      <c r="C116" s="221" t="s">
        <v>422</v>
      </c>
      <c r="D116" s="221" t="s">
        <v>1833</v>
      </c>
      <c r="E116" s="264" t="s">
        <v>1834</v>
      </c>
      <c r="F116" s="234" t="s">
        <v>1835</v>
      </c>
      <c r="G116" s="221"/>
      <c r="H116" s="221">
        <v>3</v>
      </c>
      <c r="I116" s="221">
        <v>3</v>
      </c>
      <c r="J116" s="228">
        <v>50</v>
      </c>
      <c r="K116" s="221">
        <v>16.66</v>
      </c>
      <c r="L116" s="148" t="s">
        <v>1819</v>
      </c>
    </row>
    <row r="117" spans="1:12" s="363" customFormat="1" ht="102">
      <c r="A117" s="221" t="s">
        <v>1827</v>
      </c>
      <c r="B117" s="256" t="s">
        <v>1828</v>
      </c>
      <c r="C117" s="221" t="s">
        <v>422</v>
      </c>
      <c r="D117" s="221" t="s">
        <v>1836</v>
      </c>
      <c r="E117" s="264" t="s">
        <v>1837</v>
      </c>
      <c r="F117" s="234" t="s">
        <v>449</v>
      </c>
      <c r="G117" s="221"/>
      <c r="H117" s="221">
        <v>3</v>
      </c>
      <c r="I117" s="221">
        <v>3</v>
      </c>
      <c r="J117" s="228">
        <v>50</v>
      </c>
      <c r="K117" s="221">
        <v>16.66</v>
      </c>
      <c r="L117" s="148" t="s">
        <v>1819</v>
      </c>
    </row>
    <row r="118" spans="1:12" s="363" customFormat="1" ht="76.5">
      <c r="A118" s="221" t="s">
        <v>1827</v>
      </c>
      <c r="B118" s="256" t="s">
        <v>1828</v>
      </c>
      <c r="C118" s="221" t="s">
        <v>422</v>
      </c>
      <c r="D118" s="221" t="s">
        <v>1838</v>
      </c>
      <c r="E118" s="264" t="s">
        <v>1839</v>
      </c>
      <c r="F118" s="234" t="s">
        <v>449</v>
      </c>
      <c r="G118" s="221"/>
      <c r="H118" s="221">
        <v>3</v>
      </c>
      <c r="I118" s="221">
        <v>3</v>
      </c>
      <c r="J118" s="228">
        <v>50</v>
      </c>
      <c r="K118" s="221">
        <v>16.66</v>
      </c>
      <c r="L118" s="148" t="s">
        <v>1819</v>
      </c>
    </row>
    <row r="119" spans="1:12" s="363" customFormat="1" ht="76.5">
      <c r="A119" s="221" t="s">
        <v>1827</v>
      </c>
      <c r="B119" s="221" t="s">
        <v>1828</v>
      </c>
      <c r="C119" s="221" t="s">
        <v>422</v>
      </c>
      <c r="D119" s="365" t="s">
        <v>1840</v>
      </c>
      <c r="E119" s="264" t="s">
        <v>711</v>
      </c>
      <c r="F119" s="234" t="s">
        <v>1841</v>
      </c>
      <c r="G119" s="221"/>
      <c r="H119" s="221">
        <v>3</v>
      </c>
      <c r="I119" s="221">
        <v>3</v>
      </c>
      <c r="J119" s="221">
        <v>50</v>
      </c>
      <c r="K119" s="221">
        <v>16.66</v>
      </c>
      <c r="L119" s="148" t="s">
        <v>1819</v>
      </c>
    </row>
    <row r="120" spans="1:12" s="363" customFormat="1" ht="76.5">
      <c r="A120" s="221" t="s">
        <v>1842</v>
      </c>
      <c r="B120" s="221" t="s">
        <v>1843</v>
      </c>
      <c r="C120" s="221" t="s">
        <v>422</v>
      </c>
      <c r="D120" s="221" t="s">
        <v>1844</v>
      </c>
      <c r="E120" s="264" t="s">
        <v>1845</v>
      </c>
      <c r="F120" s="234" t="s">
        <v>1846</v>
      </c>
      <c r="G120" s="221"/>
      <c r="H120" s="221">
        <v>1</v>
      </c>
      <c r="I120" s="221">
        <v>1</v>
      </c>
      <c r="J120" s="222">
        <v>50</v>
      </c>
      <c r="K120" s="223">
        <v>50</v>
      </c>
      <c r="L120" s="148" t="s">
        <v>1819</v>
      </c>
    </row>
    <row r="121" spans="1:12" s="363" customFormat="1" ht="81">
      <c r="A121" s="282" t="s">
        <v>1941</v>
      </c>
      <c r="B121" s="282" t="s">
        <v>1942</v>
      </c>
      <c r="C121" s="282" t="s">
        <v>422</v>
      </c>
      <c r="D121" s="395" t="s">
        <v>1943</v>
      </c>
      <c r="E121" s="282" t="s">
        <v>1944</v>
      </c>
      <c r="F121" s="285" t="s">
        <v>947</v>
      </c>
      <c r="G121" s="385">
        <v>1</v>
      </c>
      <c r="H121" s="385">
        <v>1</v>
      </c>
      <c r="I121" s="385">
        <v>1</v>
      </c>
      <c r="J121" s="396">
        <v>50</v>
      </c>
      <c r="K121" s="295">
        <v>50</v>
      </c>
      <c r="L121" s="282" t="s">
        <v>1941</v>
      </c>
    </row>
    <row r="122" spans="1:12" s="363" customFormat="1" ht="153">
      <c r="A122" s="284" t="s">
        <v>1941</v>
      </c>
      <c r="B122" s="282" t="s">
        <v>1945</v>
      </c>
      <c r="C122" s="284" t="s">
        <v>422</v>
      </c>
      <c r="D122" s="282" t="s">
        <v>1946</v>
      </c>
      <c r="E122" s="282" t="s">
        <v>1947</v>
      </c>
      <c r="F122" s="285" t="s">
        <v>947</v>
      </c>
      <c r="G122" s="282">
        <v>1</v>
      </c>
      <c r="H122" s="282">
        <v>1</v>
      </c>
      <c r="I122" s="282">
        <v>1</v>
      </c>
      <c r="J122" s="397">
        <v>50</v>
      </c>
      <c r="K122" s="295">
        <v>50</v>
      </c>
      <c r="L122" s="282" t="s">
        <v>1941</v>
      </c>
    </row>
    <row r="123" spans="1:12" s="363" customFormat="1" ht="63.75">
      <c r="A123" s="282" t="s">
        <v>1941</v>
      </c>
      <c r="B123" s="282" t="s">
        <v>1948</v>
      </c>
      <c r="C123" s="284" t="s">
        <v>422</v>
      </c>
      <c r="D123" s="282" t="s">
        <v>1949</v>
      </c>
      <c r="E123" s="282" t="s">
        <v>1950</v>
      </c>
      <c r="F123" s="285" t="s">
        <v>947</v>
      </c>
      <c r="G123" s="282">
        <v>1</v>
      </c>
      <c r="H123" s="282">
        <v>1</v>
      </c>
      <c r="I123" s="282">
        <v>1</v>
      </c>
      <c r="J123" s="397">
        <v>50</v>
      </c>
      <c r="K123" s="295">
        <v>50</v>
      </c>
      <c r="L123" s="282" t="s">
        <v>1941</v>
      </c>
    </row>
    <row r="124" spans="1:12" s="363" customFormat="1" ht="51">
      <c r="A124" s="282" t="s">
        <v>1941</v>
      </c>
      <c r="B124" s="282" t="s">
        <v>1942</v>
      </c>
      <c r="C124" s="282" t="s">
        <v>422</v>
      </c>
      <c r="D124" s="282" t="s">
        <v>1951</v>
      </c>
      <c r="E124" s="282" t="s">
        <v>1952</v>
      </c>
      <c r="F124" s="285" t="s">
        <v>1953</v>
      </c>
      <c r="G124" s="282">
        <v>1</v>
      </c>
      <c r="H124" s="282">
        <v>1</v>
      </c>
      <c r="I124" s="282">
        <v>1</v>
      </c>
      <c r="J124" s="397">
        <v>50</v>
      </c>
      <c r="K124" s="295">
        <v>50</v>
      </c>
      <c r="L124" s="282" t="s">
        <v>1941</v>
      </c>
    </row>
    <row r="125" spans="1:12" s="363" customFormat="1" ht="102">
      <c r="A125" s="282" t="s">
        <v>1941</v>
      </c>
      <c r="B125" s="282" t="s">
        <v>1954</v>
      </c>
      <c r="C125" s="282" t="s">
        <v>422</v>
      </c>
      <c r="D125" s="282" t="s">
        <v>1955</v>
      </c>
      <c r="E125" s="282" t="s">
        <v>1956</v>
      </c>
      <c r="F125" s="285" t="s">
        <v>1957</v>
      </c>
      <c r="G125" s="282">
        <v>1</v>
      </c>
      <c r="H125" s="282">
        <v>1</v>
      </c>
      <c r="I125" s="282">
        <v>1</v>
      </c>
      <c r="J125" s="397">
        <v>50</v>
      </c>
      <c r="K125" s="295">
        <v>50</v>
      </c>
      <c r="L125" s="282" t="s">
        <v>1941</v>
      </c>
    </row>
    <row r="126" spans="1:12" s="363" customFormat="1" ht="63.75">
      <c r="A126" s="221" t="s">
        <v>2056</v>
      </c>
      <c r="B126" s="221" t="s">
        <v>2057</v>
      </c>
      <c r="C126" s="221" t="s">
        <v>654</v>
      </c>
      <c r="D126" s="221" t="s">
        <v>2058</v>
      </c>
      <c r="E126" s="221" t="s">
        <v>641</v>
      </c>
      <c r="F126" s="221" t="s">
        <v>513</v>
      </c>
      <c r="G126" s="228">
        <v>1</v>
      </c>
      <c r="H126" s="228">
        <v>1</v>
      </c>
      <c r="I126" s="228">
        <v>3</v>
      </c>
      <c r="J126" s="272">
        <v>50</v>
      </c>
      <c r="K126" s="181">
        <v>50</v>
      </c>
      <c r="L126" s="282" t="s">
        <v>2029</v>
      </c>
    </row>
    <row r="127" spans="1:12" s="363" customFormat="1" ht="76.5">
      <c r="A127" s="221" t="s">
        <v>2056</v>
      </c>
      <c r="B127" s="221" t="s">
        <v>2057</v>
      </c>
      <c r="C127" s="221" t="s">
        <v>654</v>
      </c>
      <c r="D127" s="221" t="s">
        <v>655</v>
      </c>
      <c r="E127" s="398" t="s">
        <v>656</v>
      </c>
      <c r="F127" s="221" t="s">
        <v>513</v>
      </c>
      <c r="G127" s="228">
        <v>1</v>
      </c>
      <c r="H127" s="228">
        <v>1</v>
      </c>
      <c r="I127" s="228">
        <v>3</v>
      </c>
      <c r="J127" s="272">
        <v>50</v>
      </c>
      <c r="K127" s="181">
        <v>50</v>
      </c>
      <c r="L127" s="282" t="s">
        <v>2029</v>
      </c>
    </row>
    <row r="128" spans="1:12" s="363" customFormat="1" ht="63.75">
      <c r="A128" s="399" t="s">
        <v>2056</v>
      </c>
      <c r="B128" s="399" t="s">
        <v>2057</v>
      </c>
      <c r="C128" s="399" t="s">
        <v>654</v>
      </c>
      <c r="D128" s="399" t="s">
        <v>2059</v>
      </c>
      <c r="E128" s="400" t="s">
        <v>2060</v>
      </c>
      <c r="F128" s="401" t="s">
        <v>513</v>
      </c>
      <c r="G128" s="399">
        <v>1</v>
      </c>
      <c r="H128" s="399">
        <v>1</v>
      </c>
      <c r="I128" s="399">
        <v>3</v>
      </c>
      <c r="J128" s="402">
        <v>50</v>
      </c>
      <c r="K128" s="403">
        <v>50</v>
      </c>
      <c r="L128" s="282" t="s">
        <v>2029</v>
      </c>
    </row>
    <row r="129" spans="1:12" s="363" customFormat="1" ht="76.5">
      <c r="A129" s="221" t="s">
        <v>2056</v>
      </c>
      <c r="B129" s="221" t="s">
        <v>2057</v>
      </c>
      <c r="C129" s="221" t="s">
        <v>654</v>
      </c>
      <c r="D129" s="221" t="s">
        <v>2061</v>
      </c>
      <c r="E129" s="221" t="s">
        <v>2062</v>
      </c>
      <c r="F129" s="234" t="s">
        <v>513</v>
      </c>
      <c r="G129" s="221">
        <v>1</v>
      </c>
      <c r="H129" s="221">
        <v>1</v>
      </c>
      <c r="I129" s="221">
        <v>3</v>
      </c>
      <c r="J129" s="378">
        <v>50</v>
      </c>
      <c r="K129" s="181">
        <v>50</v>
      </c>
      <c r="L129" s="282" t="s">
        <v>2029</v>
      </c>
    </row>
    <row r="130" spans="1:12" s="363" customFormat="1" ht="63.75">
      <c r="A130" s="221" t="s">
        <v>2056</v>
      </c>
      <c r="B130" s="221" t="s">
        <v>2057</v>
      </c>
      <c r="C130" s="221" t="s">
        <v>654</v>
      </c>
      <c r="D130" s="221" t="s">
        <v>2063</v>
      </c>
      <c r="E130" s="221" t="s">
        <v>2064</v>
      </c>
      <c r="F130" s="234" t="s">
        <v>513</v>
      </c>
      <c r="G130" s="221">
        <v>1</v>
      </c>
      <c r="H130" s="221">
        <v>1</v>
      </c>
      <c r="I130" s="221">
        <v>3</v>
      </c>
      <c r="J130" s="378">
        <v>50</v>
      </c>
      <c r="K130" s="181">
        <v>50</v>
      </c>
      <c r="L130" s="282" t="s">
        <v>2029</v>
      </c>
    </row>
    <row r="131" spans="1:12" s="363" customFormat="1" ht="63.75">
      <c r="A131" s="221" t="s">
        <v>2056</v>
      </c>
      <c r="B131" s="221" t="s">
        <v>2057</v>
      </c>
      <c r="C131" s="221" t="s">
        <v>654</v>
      </c>
      <c r="D131" s="221" t="s">
        <v>2065</v>
      </c>
      <c r="E131" s="398" t="s">
        <v>2066</v>
      </c>
      <c r="F131" s="234" t="s">
        <v>513</v>
      </c>
      <c r="G131" s="221">
        <v>1</v>
      </c>
      <c r="H131" s="221">
        <v>1</v>
      </c>
      <c r="I131" s="221">
        <v>3</v>
      </c>
      <c r="J131" s="378">
        <v>50</v>
      </c>
      <c r="K131" s="181">
        <v>50</v>
      </c>
      <c r="L131" s="282" t="s">
        <v>2029</v>
      </c>
    </row>
    <row r="132" spans="1:12" s="363" customFormat="1" ht="63.75">
      <c r="A132" s="221" t="s">
        <v>2056</v>
      </c>
      <c r="B132" s="221" t="s">
        <v>2057</v>
      </c>
      <c r="C132" s="221" t="s">
        <v>654</v>
      </c>
      <c r="D132" s="221" t="s">
        <v>2067</v>
      </c>
      <c r="E132" s="398" t="s">
        <v>2068</v>
      </c>
      <c r="F132" s="234" t="s">
        <v>513</v>
      </c>
      <c r="G132" s="221">
        <v>1</v>
      </c>
      <c r="H132" s="221">
        <v>1</v>
      </c>
      <c r="I132" s="221">
        <v>3</v>
      </c>
      <c r="J132" s="378">
        <v>50</v>
      </c>
      <c r="K132" s="181">
        <v>50</v>
      </c>
      <c r="L132" s="282" t="s">
        <v>2029</v>
      </c>
    </row>
    <row r="133" spans="1:12" s="363" customFormat="1" ht="63.75">
      <c r="A133" s="221" t="s">
        <v>2056</v>
      </c>
      <c r="B133" s="221" t="s">
        <v>2057</v>
      </c>
      <c r="C133" s="221" t="s">
        <v>654</v>
      </c>
      <c r="D133" s="221" t="s">
        <v>2069</v>
      </c>
      <c r="E133" s="398" t="s">
        <v>2070</v>
      </c>
      <c r="F133" s="234" t="s">
        <v>513</v>
      </c>
      <c r="G133" s="221">
        <v>1</v>
      </c>
      <c r="H133" s="221">
        <v>1</v>
      </c>
      <c r="I133" s="221">
        <v>3</v>
      </c>
      <c r="J133" s="378">
        <v>50</v>
      </c>
      <c r="K133" s="181">
        <v>50</v>
      </c>
      <c r="L133" s="282" t="s">
        <v>2029</v>
      </c>
    </row>
    <row r="134" spans="1:12" s="363" customFormat="1" ht="76.5">
      <c r="A134" s="221" t="s">
        <v>2056</v>
      </c>
      <c r="B134" s="221" t="s">
        <v>2057</v>
      </c>
      <c r="C134" s="221" t="s">
        <v>654</v>
      </c>
      <c r="D134" s="221" t="s">
        <v>2071</v>
      </c>
      <c r="E134" s="398" t="s">
        <v>2072</v>
      </c>
      <c r="F134" s="234" t="s">
        <v>513</v>
      </c>
      <c r="G134" s="221">
        <v>1</v>
      </c>
      <c r="H134" s="221">
        <v>1</v>
      </c>
      <c r="I134" s="221">
        <v>3</v>
      </c>
      <c r="J134" s="378">
        <v>50</v>
      </c>
      <c r="K134" s="181">
        <v>50</v>
      </c>
      <c r="L134" s="282" t="s">
        <v>2029</v>
      </c>
    </row>
    <row r="135" spans="1:12" s="363" customFormat="1" ht="89.25">
      <c r="A135" s="221" t="s">
        <v>2056</v>
      </c>
      <c r="B135" s="221" t="s">
        <v>2057</v>
      </c>
      <c r="C135" s="221" t="s">
        <v>654</v>
      </c>
      <c r="D135" s="221" t="s">
        <v>2073</v>
      </c>
      <c r="E135" s="398" t="s">
        <v>2074</v>
      </c>
      <c r="F135" s="234" t="s">
        <v>661</v>
      </c>
      <c r="G135" s="221">
        <v>1</v>
      </c>
      <c r="H135" s="221">
        <v>1</v>
      </c>
      <c r="I135" s="221">
        <v>3</v>
      </c>
      <c r="J135" s="378">
        <v>50</v>
      </c>
      <c r="K135" s="181">
        <v>50</v>
      </c>
      <c r="L135" s="282" t="s">
        <v>2029</v>
      </c>
    </row>
    <row r="136" spans="1:12" s="363" customFormat="1" ht="63.75">
      <c r="A136" s="221" t="s">
        <v>2056</v>
      </c>
      <c r="B136" s="221" t="s">
        <v>2057</v>
      </c>
      <c r="C136" s="221" t="s">
        <v>654</v>
      </c>
      <c r="D136" s="221" t="s">
        <v>2075</v>
      </c>
      <c r="E136" s="398" t="s">
        <v>2076</v>
      </c>
      <c r="F136" s="234" t="s">
        <v>513</v>
      </c>
      <c r="G136" s="221">
        <v>1</v>
      </c>
      <c r="H136" s="221">
        <v>1</v>
      </c>
      <c r="I136" s="221">
        <v>3</v>
      </c>
      <c r="J136" s="378">
        <v>50</v>
      </c>
      <c r="K136" s="181">
        <v>50</v>
      </c>
      <c r="L136" s="282" t="s">
        <v>2029</v>
      </c>
    </row>
    <row r="137" spans="1:12" s="363" customFormat="1" ht="76.5">
      <c r="A137" s="221" t="s">
        <v>2056</v>
      </c>
      <c r="B137" s="221" t="s">
        <v>2057</v>
      </c>
      <c r="C137" s="221" t="s">
        <v>654</v>
      </c>
      <c r="D137" s="221" t="s">
        <v>2077</v>
      </c>
      <c r="E137" s="398" t="s">
        <v>2078</v>
      </c>
      <c r="F137" s="234" t="s">
        <v>513</v>
      </c>
      <c r="G137" s="221">
        <v>1</v>
      </c>
      <c r="H137" s="221">
        <v>1</v>
      </c>
      <c r="I137" s="221">
        <v>3</v>
      </c>
      <c r="J137" s="378">
        <v>50</v>
      </c>
      <c r="K137" s="181">
        <v>50</v>
      </c>
      <c r="L137" s="282" t="s">
        <v>2029</v>
      </c>
    </row>
    <row r="138" spans="1:12" s="363" customFormat="1" ht="63.75">
      <c r="A138" s="221" t="s">
        <v>2056</v>
      </c>
      <c r="B138" s="221" t="s">
        <v>2057</v>
      </c>
      <c r="C138" s="221" t="s">
        <v>654</v>
      </c>
      <c r="D138" s="221" t="s">
        <v>2079</v>
      </c>
      <c r="E138" s="398" t="s">
        <v>2080</v>
      </c>
      <c r="F138" s="234" t="s">
        <v>513</v>
      </c>
      <c r="G138" s="221">
        <v>1</v>
      </c>
      <c r="H138" s="221">
        <v>1</v>
      </c>
      <c r="I138" s="221">
        <v>3</v>
      </c>
      <c r="J138" s="378">
        <v>50</v>
      </c>
      <c r="K138" s="181">
        <v>50</v>
      </c>
      <c r="L138" s="282" t="s">
        <v>2029</v>
      </c>
    </row>
    <row r="139" spans="1:12" s="363" customFormat="1" ht="128.25">
      <c r="A139" s="221" t="s">
        <v>2056</v>
      </c>
      <c r="B139" s="221" t="s">
        <v>2057</v>
      </c>
      <c r="C139" s="221" t="s">
        <v>654</v>
      </c>
      <c r="D139" s="221" t="s">
        <v>2081</v>
      </c>
      <c r="E139" s="398" t="s">
        <v>2082</v>
      </c>
      <c r="F139" s="234" t="s">
        <v>661</v>
      </c>
      <c r="G139" s="221">
        <v>1</v>
      </c>
      <c r="H139" s="221">
        <v>1</v>
      </c>
      <c r="I139" s="221">
        <v>3</v>
      </c>
      <c r="J139" s="378">
        <v>50</v>
      </c>
      <c r="K139" s="181">
        <v>50</v>
      </c>
      <c r="L139" s="282" t="s">
        <v>2029</v>
      </c>
    </row>
    <row r="140" spans="1:12" s="363" customFormat="1" ht="63.75">
      <c r="A140" s="221" t="s">
        <v>2056</v>
      </c>
      <c r="B140" s="221" t="s">
        <v>2057</v>
      </c>
      <c r="C140" s="221" t="s">
        <v>654</v>
      </c>
      <c r="D140" s="221" t="s">
        <v>2083</v>
      </c>
      <c r="E140" s="398" t="s">
        <v>2084</v>
      </c>
      <c r="F140" s="234" t="s">
        <v>661</v>
      </c>
      <c r="G140" s="221">
        <v>1</v>
      </c>
      <c r="H140" s="221">
        <v>1</v>
      </c>
      <c r="I140" s="221">
        <v>3</v>
      </c>
      <c r="J140" s="378">
        <v>50</v>
      </c>
      <c r="K140" s="181">
        <v>50</v>
      </c>
      <c r="L140" s="282" t="s">
        <v>2029</v>
      </c>
    </row>
    <row r="141" spans="1:12" s="363" customFormat="1" ht="76.5">
      <c r="A141" s="221" t="s">
        <v>2056</v>
      </c>
      <c r="B141" s="221" t="s">
        <v>2057</v>
      </c>
      <c r="C141" s="221" t="s">
        <v>654</v>
      </c>
      <c r="D141" s="221" t="s">
        <v>2077</v>
      </c>
      <c r="E141" s="398" t="s">
        <v>2078</v>
      </c>
      <c r="F141" s="234" t="s">
        <v>513</v>
      </c>
      <c r="G141" s="221">
        <v>1</v>
      </c>
      <c r="H141" s="221">
        <v>1</v>
      </c>
      <c r="I141" s="221">
        <v>3</v>
      </c>
      <c r="J141" s="378">
        <v>50</v>
      </c>
      <c r="K141" s="181">
        <v>50</v>
      </c>
      <c r="L141" s="282" t="s">
        <v>2029</v>
      </c>
    </row>
    <row r="142" spans="1:12" s="363" customFormat="1" ht="76.5">
      <c r="A142" s="221" t="s">
        <v>2056</v>
      </c>
      <c r="B142" s="221" t="s">
        <v>2057</v>
      </c>
      <c r="C142" s="221" t="s">
        <v>654</v>
      </c>
      <c r="D142" s="221" t="s">
        <v>2085</v>
      </c>
      <c r="E142" s="398" t="s">
        <v>2086</v>
      </c>
      <c r="F142" s="234" t="s">
        <v>513</v>
      </c>
      <c r="G142" s="221">
        <v>1</v>
      </c>
      <c r="H142" s="221">
        <v>1</v>
      </c>
      <c r="I142" s="221">
        <v>3</v>
      </c>
      <c r="J142" s="378">
        <v>50</v>
      </c>
      <c r="K142" s="181">
        <v>50</v>
      </c>
      <c r="L142" s="282" t="s">
        <v>2029</v>
      </c>
    </row>
    <row r="143" spans="1:12" s="363" customFormat="1" ht="142.5">
      <c r="A143" s="221" t="s">
        <v>2056</v>
      </c>
      <c r="B143" s="221" t="s">
        <v>2057</v>
      </c>
      <c r="C143" s="221" t="s">
        <v>654</v>
      </c>
      <c r="D143" s="221" t="s">
        <v>2087</v>
      </c>
      <c r="E143" s="398" t="s">
        <v>2088</v>
      </c>
      <c r="F143" s="234" t="s">
        <v>661</v>
      </c>
      <c r="G143" s="221">
        <v>1</v>
      </c>
      <c r="H143" s="221">
        <v>1</v>
      </c>
      <c r="I143" s="221">
        <v>3</v>
      </c>
      <c r="J143" s="378">
        <v>50</v>
      </c>
      <c r="K143" s="181">
        <v>50</v>
      </c>
      <c r="L143" s="282" t="s">
        <v>2029</v>
      </c>
    </row>
    <row r="144" spans="1:12" s="363" customFormat="1" ht="63.75">
      <c r="A144" s="221" t="s">
        <v>2056</v>
      </c>
      <c r="B144" s="221" t="s">
        <v>2057</v>
      </c>
      <c r="C144" s="221" t="s">
        <v>654</v>
      </c>
      <c r="D144" s="221" t="s">
        <v>2089</v>
      </c>
      <c r="E144" s="398" t="s">
        <v>2090</v>
      </c>
      <c r="F144" s="234" t="s">
        <v>513</v>
      </c>
      <c r="G144" s="221">
        <v>1</v>
      </c>
      <c r="H144" s="221">
        <v>1</v>
      </c>
      <c r="I144" s="221">
        <v>3</v>
      </c>
      <c r="J144" s="378">
        <v>50</v>
      </c>
      <c r="K144" s="181">
        <v>50</v>
      </c>
      <c r="L144" s="282" t="s">
        <v>2029</v>
      </c>
    </row>
    <row r="145" spans="1:12" s="363" customFormat="1" ht="63.75">
      <c r="A145" s="221" t="s">
        <v>2056</v>
      </c>
      <c r="B145" s="221" t="s">
        <v>2057</v>
      </c>
      <c r="C145" s="221" t="s">
        <v>654</v>
      </c>
      <c r="D145" s="221" t="s">
        <v>2091</v>
      </c>
      <c r="E145" s="398" t="s">
        <v>2092</v>
      </c>
      <c r="F145" s="234" t="s">
        <v>513</v>
      </c>
      <c r="G145" s="221">
        <v>1</v>
      </c>
      <c r="H145" s="221">
        <v>1</v>
      </c>
      <c r="I145" s="221">
        <v>3</v>
      </c>
      <c r="J145" s="378">
        <v>50</v>
      </c>
      <c r="K145" s="181">
        <v>50</v>
      </c>
      <c r="L145" s="282" t="s">
        <v>2029</v>
      </c>
    </row>
    <row r="146" spans="1:12" s="363" customFormat="1" ht="76.5">
      <c r="A146" s="221" t="s">
        <v>2056</v>
      </c>
      <c r="B146" s="221" t="s">
        <v>2057</v>
      </c>
      <c r="C146" s="221" t="s">
        <v>654</v>
      </c>
      <c r="D146" s="221" t="s">
        <v>2093</v>
      </c>
      <c r="E146" s="398" t="s">
        <v>2094</v>
      </c>
      <c r="F146" s="234" t="s">
        <v>2095</v>
      </c>
      <c r="G146" s="221">
        <v>1</v>
      </c>
      <c r="H146" s="221">
        <v>1</v>
      </c>
      <c r="I146" s="221">
        <v>3</v>
      </c>
      <c r="J146" s="378">
        <v>50</v>
      </c>
      <c r="K146" s="181">
        <v>50</v>
      </c>
      <c r="L146" s="282" t="s">
        <v>2029</v>
      </c>
    </row>
    <row r="147" spans="1:12" s="363" customFormat="1" ht="89.25">
      <c r="A147" s="261" t="s">
        <v>572</v>
      </c>
      <c r="B147" s="221" t="s">
        <v>615</v>
      </c>
      <c r="C147" s="221" t="s">
        <v>422</v>
      </c>
      <c r="D147" s="221" t="s">
        <v>616</v>
      </c>
      <c r="E147" s="221" t="s">
        <v>617</v>
      </c>
      <c r="F147" s="221" t="s">
        <v>618</v>
      </c>
      <c r="G147" s="228">
        <v>4</v>
      </c>
      <c r="H147" s="228">
        <v>2</v>
      </c>
      <c r="I147" s="228">
        <v>4</v>
      </c>
      <c r="J147" s="272">
        <v>50</v>
      </c>
      <c r="K147" s="221">
        <f>J147/I147</f>
        <v>12.5</v>
      </c>
      <c r="L147" s="282" t="s">
        <v>2029</v>
      </c>
    </row>
    <row r="148" spans="1:12" s="363" customFormat="1" ht="89.25">
      <c r="A148" s="261" t="s">
        <v>572</v>
      </c>
      <c r="B148" s="221" t="s">
        <v>615</v>
      </c>
      <c r="C148" s="221" t="s">
        <v>422</v>
      </c>
      <c r="D148" s="221" t="s">
        <v>619</v>
      </c>
      <c r="E148" s="221" t="s">
        <v>620</v>
      </c>
      <c r="F148" s="221" t="s">
        <v>621</v>
      </c>
      <c r="G148" s="228">
        <v>4</v>
      </c>
      <c r="H148" s="228">
        <v>2</v>
      </c>
      <c r="I148" s="228">
        <v>4</v>
      </c>
      <c r="J148" s="272">
        <v>50</v>
      </c>
      <c r="K148" s="221">
        <f>J148/I148</f>
        <v>12.5</v>
      </c>
      <c r="L148" s="282" t="s">
        <v>2029</v>
      </c>
    </row>
    <row r="149" spans="1:12" s="363" customFormat="1" ht="89.25">
      <c r="A149" s="261" t="s">
        <v>572</v>
      </c>
      <c r="B149" s="221" t="s">
        <v>615</v>
      </c>
      <c r="C149" s="221" t="s">
        <v>422</v>
      </c>
      <c r="D149" s="221" t="s">
        <v>622</v>
      </c>
      <c r="E149" s="221" t="s">
        <v>623</v>
      </c>
      <c r="F149" s="221" t="s">
        <v>618</v>
      </c>
      <c r="G149" s="228">
        <v>4</v>
      </c>
      <c r="H149" s="228">
        <v>2</v>
      </c>
      <c r="I149" s="228">
        <v>4</v>
      </c>
      <c r="J149" s="272">
        <v>50</v>
      </c>
      <c r="K149" s="221">
        <f>J149/I149</f>
        <v>12.5</v>
      </c>
      <c r="L149" s="282" t="s">
        <v>2029</v>
      </c>
    </row>
    <row r="150" spans="1:12" s="363" customFormat="1" ht="89.25">
      <c r="A150" s="261" t="s">
        <v>572</v>
      </c>
      <c r="B150" s="221" t="s">
        <v>615</v>
      </c>
      <c r="C150" s="221" t="s">
        <v>422</v>
      </c>
      <c r="D150" s="221" t="s">
        <v>624</v>
      </c>
      <c r="E150" s="221" t="s">
        <v>625</v>
      </c>
      <c r="F150" s="221" t="s">
        <v>618</v>
      </c>
      <c r="G150" s="228">
        <v>4</v>
      </c>
      <c r="H150" s="228">
        <v>2</v>
      </c>
      <c r="I150" s="228">
        <v>4</v>
      </c>
      <c r="J150" s="272">
        <v>50</v>
      </c>
      <c r="K150" s="221">
        <f t="shared" ref="K150:K151" si="3">J150/I150</f>
        <v>12.5</v>
      </c>
      <c r="L150" s="282" t="s">
        <v>2029</v>
      </c>
    </row>
    <row r="151" spans="1:12" s="363" customFormat="1" ht="89.25">
      <c r="A151" s="261" t="s">
        <v>572</v>
      </c>
      <c r="B151" s="221" t="s">
        <v>615</v>
      </c>
      <c r="C151" s="221" t="s">
        <v>422</v>
      </c>
      <c r="D151" s="221" t="s">
        <v>626</v>
      </c>
      <c r="E151" s="221" t="s">
        <v>627</v>
      </c>
      <c r="F151" s="221" t="s">
        <v>621</v>
      </c>
      <c r="G151" s="228">
        <v>4</v>
      </c>
      <c r="H151" s="228">
        <v>2</v>
      </c>
      <c r="I151" s="228">
        <v>4</v>
      </c>
      <c r="J151" s="272">
        <v>50</v>
      </c>
      <c r="K151" s="221">
        <f t="shared" si="3"/>
        <v>12.5</v>
      </c>
      <c r="L151" s="282" t="s">
        <v>2029</v>
      </c>
    </row>
    <row r="152" spans="1:12" s="363" customFormat="1" ht="89.25">
      <c r="A152" s="261" t="s">
        <v>572</v>
      </c>
      <c r="B152" s="221" t="s">
        <v>615</v>
      </c>
      <c r="C152" s="221" t="s">
        <v>422</v>
      </c>
      <c r="D152" s="221" t="s">
        <v>635</v>
      </c>
      <c r="E152" s="398" t="s">
        <v>636</v>
      </c>
      <c r="F152" s="221" t="s">
        <v>637</v>
      </c>
      <c r="G152" s="190">
        <v>4</v>
      </c>
      <c r="H152" s="190">
        <v>2</v>
      </c>
      <c r="I152" s="228">
        <v>4</v>
      </c>
      <c r="J152" s="272">
        <v>50</v>
      </c>
      <c r="K152" s="221">
        <f>J152/I152</f>
        <v>12.5</v>
      </c>
      <c r="L152" s="282" t="s">
        <v>2029</v>
      </c>
    </row>
    <row r="153" spans="1:12" s="363" customFormat="1" ht="89.25">
      <c r="A153" s="261" t="s">
        <v>572</v>
      </c>
      <c r="B153" s="221" t="s">
        <v>615</v>
      </c>
      <c r="C153" s="221" t="s">
        <v>422</v>
      </c>
      <c r="D153" s="182" t="s">
        <v>2096</v>
      </c>
      <c r="E153" s="398" t="s">
        <v>631</v>
      </c>
      <c r="F153" s="234" t="s">
        <v>513</v>
      </c>
      <c r="G153" s="190">
        <v>4</v>
      </c>
      <c r="H153" s="190">
        <v>2</v>
      </c>
      <c r="I153" s="228">
        <v>4</v>
      </c>
      <c r="J153" s="272">
        <v>50</v>
      </c>
      <c r="K153" s="221">
        <f>J153/I153</f>
        <v>12.5</v>
      </c>
      <c r="L153" s="282" t="s">
        <v>2029</v>
      </c>
    </row>
    <row r="154" spans="1:12" s="363" customFormat="1" ht="89.25">
      <c r="A154" s="261" t="s">
        <v>572</v>
      </c>
      <c r="B154" s="221" t="s">
        <v>615</v>
      </c>
      <c r="C154" s="221" t="s">
        <v>422</v>
      </c>
      <c r="D154" s="182" t="s">
        <v>2097</v>
      </c>
      <c r="E154" s="398" t="s">
        <v>634</v>
      </c>
      <c r="F154" s="234" t="s">
        <v>513</v>
      </c>
      <c r="G154" s="190">
        <v>4</v>
      </c>
      <c r="H154" s="190">
        <v>2</v>
      </c>
      <c r="I154" s="228">
        <v>4</v>
      </c>
      <c r="J154" s="272">
        <v>50</v>
      </c>
      <c r="K154" s="221">
        <f>J154/I154</f>
        <v>12.5</v>
      </c>
      <c r="L154" s="282" t="s">
        <v>2029</v>
      </c>
    </row>
    <row r="155" spans="1:12" s="363" customFormat="1" ht="89.25">
      <c r="A155" s="261" t="s">
        <v>572</v>
      </c>
      <c r="B155" s="221" t="s">
        <v>571</v>
      </c>
      <c r="C155" s="221" t="s">
        <v>422</v>
      </c>
      <c r="D155" s="221" t="s">
        <v>628</v>
      </c>
      <c r="E155" s="221" t="s">
        <v>629</v>
      </c>
      <c r="F155" s="221" t="s">
        <v>618</v>
      </c>
      <c r="G155" s="228">
        <v>4</v>
      </c>
      <c r="H155" s="228">
        <v>2</v>
      </c>
      <c r="I155" s="228">
        <v>4</v>
      </c>
      <c r="J155" s="272">
        <v>50</v>
      </c>
      <c r="K155" s="221">
        <f t="shared" ref="K155" si="4">J155/I155</f>
        <v>12.5</v>
      </c>
      <c r="L155" s="282" t="s">
        <v>2029</v>
      </c>
    </row>
    <row r="156" spans="1:12" s="363" customFormat="1" ht="63.75">
      <c r="A156" s="221" t="s">
        <v>2098</v>
      </c>
      <c r="B156" s="221" t="s">
        <v>2099</v>
      </c>
      <c r="C156" s="190" t="s">
        <v>422</v>
      </c>
      <c r="D156" s="221" t="s">
        <v>2100</v>
      </c>
      <c r="E156" s="221" t="s">
        <v>2101</v>
      </c>
      <c r="F156" s="221" t="s">
        <v>2102</v>
      </c>
      <c r="G156" s="228">
        <v>1</v>
      </c>
      <c r="H156" s="228">
        <v>1</v>
      </c>
      <c r="I156" s="228">
        <v>2</v>
      </c>
      <c r="J156" s="272">
        <v>50</v>
      </c>
      <c r="K156" s="221">
        <v>50</v>
      </c>
      <c r="L156" s="282" t="s">
        <v>2029</v>
      </c>
    </row>
    <row r="157" spans="1:12" s="363" customFormat="1" ht="76.5">
      <c r="A157" s="261" t="s">
        <v>2103</v>
      </c>
      <c r="B157" s="221" t="s">
        <v>2104</v>
      </c>
      <c r="C157" s="190" t="s">
        <v>422</v>
      </c>
      <c r="D157" s="221" t="s">
        <v>2105</v>
      </c>
      <c r="E157" s="221" t="s">
        <v>2106</v>
      </c>
      <c r="F157" s="221" t="s">
        <v>513</v>
      </c>
      <c r="G157" s="228">
        <v>3</v>
      </c>
      <c r="H157" s="228">
        <v>3</v>
      </c>
      <c r="I157" s="228">
        <v>3</v>
      </c>
      <c r="J157" s="272">
        <v>50</v>
      </c>
      <c r="K157" s="221">
        <v>16.66</v>
      </c>
      <c r="L157" s="282" t="s">
        <v>2029</v>
      </c>
    </row>
    <row r="158" spans="1:12" s="363" customFormat="1" ht="63.75">
      <c r="A158" s="261" t="s">
        <v>2103</v>
      </c>
      <c r="B158" s="221" t="s">
        <v>2104</v>
      </c>
      <c r="C158" s="190" t="s">
        <v>422</v>
      </c>
      <c r="D158" s="221" t="s">
        <v>2107</v>
      </c>
      <c r="E158" s="221" t="s">
        <v>2108</v>
      </c>
      <c r="F158" s="221" t="s">
        <v>513</v>
      </c>
      <c r="G158" s="228">
        <v>3</v>
      </c>
      <c r="H158" s="228">
        <v>3</v>
      </c>
      <c r="I158" s="228">
        <v>3</v>
      </c>
      <c r="J158" s="272">
        <v>50</v>
      </c>
      <c r="K158" s="221">
        <v>16.66</v>
      </c>
      <c r="L158" s="282" t="s">
        <v>2029</v>
      </c>
    </row>
    <row r="159" spans="1:12" s="363" customFormat="1" ht="114">
      <c r="A159" s="261" t="s">
        <v>2109</v>
      </c>
      <c r="B159" s="221" t="s">
        <v>2110</v>
      </c>
      <c r="C159" s="190" t="s">
        <v>422</v>
      </c>
      <c r="D159" s="221" t="s">
        <v>2111</v>
      </c>
      <c r="E159" s="398" t="s">
        <v>2112</v>
      </c>
      <c r="F159" s="221" t="s">
        <v>2113</v>
      </c>
      <c r="G159" s="228">
        <v>2</v>
      </c>
      <c r="H159" s="228">
        <v>2</v>
      </c>
      <c r="I159" s="228">
        <v>3</v>
      </c>
      <c r="J159" s="272">
        <v>50</v>
      </c>
      <c r="K159" s="221">
        <v>25</v>
      </c>
      <c r="L159" s="282" t="s">
        <v>2029</v>
      </c>
    </row>
    <row r="160" spans="1:12" s="363" customFormat="1" ht="89.25">
      <c r="A160" s="261" t="s">
        <v>2114</v>
      </c>
      <c r="B160" s="221" t="s">
        <v>2115</v>
      </c>
      <c r="C160" s="190" t="s">
        <v>422</v>
      </c>
      <c r="D160" s="182" t="s">
        <v>2116</v>
      </c>
      <c r="E160" s="221" t="s">
        <v>2117</v>
      </c>
      <c r="F160" s="234" t="s">
        <v>513</v>
      </c>
      <c r="G160" s="228">
        <v>2</v>
      </c>
      <c r="H160" s="228">
        <v>2</v>
      </c>
      <c r="I160" s="228">
        <v>3</v>
      </c>
      <c r="J160" s="272">
        <v>50</v>
      </c>
      <c r="K160" s="221">
        <v>25</v>
      </c>
      <c r="L160" s="282" t="s">
        <v>2029</v>
      </c>
    </row>
    <row r="161" spans="1:12" s="363" customFormat="1" ht="114">
      <c r="A161" s="261" t="s">
        <v>2118</v>
      </c>
      <c r="B161" s="221" t="s">
        <v>2119</v>
      </c>
      <c r="C161" s="190" t="s">
        <v>422</v>
      </c>
      <c r="D161" s="182" t="s">
        <v>2120</v>
      </c>
      <c r="E161" s="398" t="s">
        <v>2121</v>
      </c>
      <c r="F161" s="234" t="s">
        <v>661</v>
      </c>
      <c r="G161" s="228">
        <v>2</v>
      </c>
      <c r="H161" s="228">
        <v>2</v>
      </c>
      <c r="I161" s="228">
        <v>2</v>
      </c>
      <c r="J161" s="272">
        <v>50</v>
      </c>
      <c r="K161" s="221">
        <v>25</v>
      </c>
      <c r="L161" s="282" t="s">
        <v>2029</v>
      </c>
    </row>
    <row r="162" spans="1:12" s="363" customFormat="1" ht="76.5">
      <c r="A162" s="261" t="s">
        <v>652</v>
      </c>
      <c r="B162" s="221" t="s">
        <v>653</v>
      </c>
      <c r="C162" s="221" t="s">
        <v>654</v>
      </c>
      <c r="D162" s="221" t="s">
        <v>655</v>
      </c>
      <c r="E162" s="221" t="s">
        <v>656</v>
      </c>
      <c r="F162" s="221" t="s">
        <v>513</v>
      </c>
      <c r="G162" s="228">
        <v>2</v>
      </c>
      <c r="H162" s="228">
        <v>2</v>
      </c>
      <c r="I162" s="228">
        <v>2</v>
      </c>
      <c r="J162" s="272">
        <v>50</v>
      </c>
      <c r="K162" s="221">
        <v>25</v>
      </c>
      <c r="L162" s="282" t="s">
        <v>2029</v>
      </c>
    </row>
    <row r="163" spans="1:12" s="363" customFormat="1" ht="102">
      <c r="A163" s="261" t="s">
        <v>657</v>
      </c>
      <c r="B163" s="221" t="s">
        <v>658</v>
      </c>
      <c r="C163" s="221"/>
      <c r="D163" s="182" t="s">
        <v>659</v>
      </c>
      <c r="E163" s="398" t="s">
        <v>660</v>
      </c>
      <c r="F163" s="234" t="s">
        <v>661</v>
      </c>
      <c r="G163" s="228">
        <v>4</v>
      </c>
      <c r="H163" s="228">
        <v>2</v>
      </c>
      <c r="I163" s="228">
        <v>4</v>
      </c>
      <c r="J163" s="272">
        <v>50</v>
      </c>
      <c r="K163" s="221">
        <f t="shared" ref="K163" si="5">J163/I163</f>
        <v>12.5</v>
      </c>
      <c r="L163" s="282" t="s">
        <v>2029</v>
      </c>
    </row>
    <row r="164" spans="1:12" s="363" customFormat="1" ht="63.75">
      <c r="A164" s="221" t="s">
        <v>2213</v>
      </c>
      <c r="B164" s="256" t="s">
        <v>2214</v>
      </c>
      <c r="C164" s="221" t="s">
        <v>2215</v>
      </c>
      <c r="D164" s="221" t="s">
        <v>2216</v>
      </c>
      <c r="E164" s="264" t="s">
        <v>2217</v>
      </c>
      <c r="F164" s="221" t="s">
        <v>661</v>
      </c>
      <c r="G164" s="228"/>
      <c r="H164" s="228">
        <v>1</v>
      </c>
      <c r="I164" s="228">
        <v>1</v>
      </c>
      <c r="J164" s="272">
        <v>50</v>
      </c>
      <c r="K164" s="283">
        <v>50</v>
      </c>
      <c r="L164" s="282" t="s">
        <v>2222</v>
      </c>
    </row>
    <row r="165" spans="1:12" s="363" customFormat="1" ht="63.75">
      <c r="A165" s="256" t="s">
        <v>2218</v>
      </c>
      <c r="B165" s="221" t="s">
        <v>2219</v>
      </c>
      <c r="C165" s="256" t="s">
        <v>2215</v>
      </c>
      <c r="D165" s="221" t="s">
        <v>2216</v>
      </c>
      <c r="E165" s="264" t="s">
        <v>2217</v>
      </c>
      <c r="F165" s="234" t="s">
        <v>661</v>
      </c>
      <c r="G165" s="221"/>
      <c r="H165" s="221">
        <v>1</v>
      </c>
      <c r="I165" s="221">
        <v>1</v>
      </c>
      <c r="J165" s="378">
        <v>50</v>
      </c>
      <c r="K165" s="181">
        <v>50</v>
      </c>
      <c r="L165" s="282" t="s">
        <v>2222</v>
      </c>
    </row>
    <row r="166" spans="1:12" s="363" customFormat="1" ht="114.75">
      <c r="A166" s="221" t="s">
        <v>2218</v>
      </c>
      <c r="B166" s="221" t="s">
        <v>2219</v>
      </c>
      <c r="C166" s="221" t="s">
        <v>422</v>
      </c>
      <c r="D166" s="221" t="s">
        <v>2220</v>
      </c>
      <c r="E166" s="264" t="s">
        <v>2221</v>
      </c>
      <c r="F166" s="221" t="s">
        <v>661</v>
      </c>
      <c r="G166" s="221"/>
      <c r="H166" s="221">
        <v>1</v>
      </c>
      <c r="I166" s="404">
        <v>1</v>
      </c>
      <c r="J166" s="404">
        <v>50</v>
      </c>
      <c r="K166" s="404">
        <v>50</v>
      </c>
      <c r="L166" s="282" t="s">
        <v>2222</v>
      </c>
    </row>
    <row r="167" spans="1:12" s="363" customFormat="1" ht="63.75">
      <c r="A167" s="297" t="s">
        <v>2294</v>
      </c>
      <c r="B167" s="320" t="s">
        <v>2295</v>
      </c>
      <c r="C167" s="221" t="s">
        <v>422</v>
      </c>
      <c r="D167" s="316" t="s">
        <v>2296</v>
      </c>
      <c r="E167" s="264" t="s">
        <v>2297</v>
      </c>
      <c r="F167" s="320" t="s">
        <v>2298</v>
      </c>
      <c r="G167" s="221">
        <v>2</v>
      </c>
      <c r="H167" s="221">
        <v>2</v>
      </c>
      <c r="I167" s="180">
        <v>2</v>
      </c>
      <c r="J167" s="180">
        <v>50</v>
      </c>
      <c r="K167" s="180">
        <v>25</v>
      </c>
      <c r="L167" s="282" t="s">
        <v>2277</v>
      </c>
    </row>
    <row r="168" spans="1:12" s="363" customFormat="1" ht="140.25">
      <c r="A168" s="320" t="s">
        <v>2299</v>
      </c>
      <c r="B168" s="221" t="s">
        <v>2300</v>
      </c>
      <c r="C168" s="221" t="s">
        <v>422</v>
      </c>
      <c r="D168" s="316" t="s">
        <v>2301</v>
      </c>
      <c r="E168" s="264" t="s">
        <v>2302</v>
      </c>
      <c r="F168" s="320" t="s">
        <v>2303</v>
      </c>
      <c r="G168" s="198">
        <v>2</v>
      </c>
      <c r="H168" s="197">
        <v>1</v>
      </c>
      <c r="I168" s="221">
        <v>2</v>
      </c>
      <c r="J168" s="221">
        <v>50</v>
      </c>
      <c r="K168" s="221">
        <v>25</v>
      </c>
      <c r="L168" s="282" t="s">
        <v>2277</v>
      </c>
    </row>
    <row r="169" spans="1:12" s="363" customFormat="1" ht="89.25">
      <c r="A169" s="221" t="s">
        <v>2304</v>
      </c>
      <c r="B169" s="221" t="s">
        <v>2305</v>
      </c>
      <c r="C169" s="221" t="s">
        <v>422</v>
      </c>
      <c r="D169" s="221" t="s">
        <v>2306</v>
      </c>
      <c r="E169" s="221" t="s">
        <v>2307</v>
      </c>
      <c r="F169" s="234" t="s">
        <v>947</v>
      </c>
      <c r="G169" s="221">
        <v>1</v>
      </c>
      <c r="H169" s="221">
        <v>1</v>
      </c>
      <c r="I169" s="221">
        <v>1</v>
      </c>
      <c r="J169" s="389">
        <v>50</v>
      </c>
      <c r="K169" s="223">
        <v>50</v>
      </c>
      <c r="L169" s="282" t="s">
        <v>2277</v>
      </c>
    </row>
    <row r="170" spans="1:12" s="363" customFormat="1" ht="51">
      <c r="A170" s="221" t="s">
        <v>2304</v>
      </c>
      <c r="B170" s="221" t="s">
        <v>2305</v>
      </c>
      <c r="C170" s="221" t="s">
        <v>422</v>
      </c>
      <c r="D170" s="221" t="s">
        <v>2308</v>
      </c>
      <c r="E170" s="264" t="s">
        <v>2309</v>
      </c>
      <c r="F170" s="234" t="s">
        <v>661</v>
      </c>
      <c r="G170" s="221">
        <v>1</v>
      </c>
      <c r="H170" s="221">
        <v>1</v>
      </c>
      <c r="I170" s="221">
        <v>1</v>
      </c>
      <c r="J170" s="389">
        <v>50</v>
      </c>
      <c r="K170" s="223">
        <v>50</v>
      </c>
      <c r="L170" s="282" t="s">
        <v>2277</v>
      </c>
    </row>
    <row r="171" spans="1:12" s="363" customFormat="1">
      <c r="A171" s="233" t="s">
        <v>2472</v>
      </c>
      <c r="B171" s="233" t="s">
        <v>2473</v>
      </c>
      <c r="C171" s="233" t="s">
        <v>422</v>
      </c>
      <c r="D171" s="233" t="s">
        <v>2474</v>
      </c>
      <c r="E171" s="306" t="s">
        <v>2475</v>
      </c>
      <c r="F171" s="233" t="s">
        <v>2476</v>
      </c>
      <c r="G171" s="233">
        <v>1</v>
      </c>
      <c r="H171" s="233">
        <v>1</v>
      </c>
      <c r="I171" s="233">
        <v>1</v>
      </c>
      <c r="J171" s="233">
        <v>50</v>
      </c>
      <c r="K171" s="233">
        <f>J171</f>
        <v>50</v>
      </c>
      <c r="L171" s="233" t="s">
        <v>2395</v>
      </c>
    </row>
    <row r="172" spans="1:12" s="363" customFormat="1">
      <c r="A172" s="233" t="s">
        <v>2477</v>
      </c>
      <c r="B172" s="233" t="s">
        <v>2478</v>
      </c>
      <c r="C172" s="233" t="s">
        <v>422</v>
      </c>
      <c r="D172" s="233" t="s">
        <v>2479</v>
      </c>
      <c r="E172" s="366" t="s">
        <v>2480</v>
      </c>
      <c r="F172" s="307" t="s">
        <v>947</v>
      </c>
      <c r="G172" s="233">
        <v>2</v>
      </c>
      <c r="H172" s="233">
        <v>2</v>
      </c>
      <c r="I172" s="233">
        <v>2</v>
      </c>
      <c r="J172" s="367">
        <v>50</v>
      </c>
      <c r="K172" s="309">
        <v>25</v>
      </c>
      <c r="L172" s="233" t="s">
        <v>2396</v>
      </c>
    </row>
    <row r="173" spans="1:12" s="363" customFormat="1">
      <c r="A173" s="233" t="s">
        <v>2477</v>
      </c>
      <c r="B173" s="233" t="s">
        <v>2478</v>
      </c>
      <c r="C173" s="233" t="s">
        <v>422</v>
      </c>
      <c r="D173" s="233" t="s">
        <v>2481</v>
      </c>
      <c r="E173" s="366" t="s">
        <v>2482</v>
      </c>
      <c r="F173" s="307" t="s">
        <v>947</v>
      </c>
      <c r="G173" s="233">
        <v>2</v>
      </c>
      <c r="H173" s="233">
        <v>2</v>
      </c>
      <c r="I173" s="233">
        <v>2</v>
      </c>
      <c r="J173" s="367">
        <v>50</v>
      </c>
      <c r="K173" s="309">
        <v>25</v>
      </c>
      <c r="L173" s="233" t="s">
        <v>2396</v>
      </c>
    </row>
    <row r="174" spans="1:12" s="363" customFormat="1">
      <c r="A174" s="233" t="s">
        <v>2477</v>
      </c>
      <c r="B174" s="233" t="s">
        <v>2483</v>
      </c>
      <c r="C174" s="233" t="s">
        <v>422</v>
      </c>
      <c r="D174" s="233" t="s">
        <v>2484</v>
      </c>
      <c r="E174" s="366" t="s">
        <v>2485</v>
      </c>
      <c r="F174" s="307" t="s">
        <v>947</v>
      </c>
      <c r="G174" s="233">
        <v>2</v>
      </c>
      <c r="H174" s="233">
        <v>2</v>
      </c>
      <c r="I174" s="233">
        <v>2</v>
      </c>
      <c r="J174" s="367">
        <v>50</v>
      </c>
      <c r="K174" s="309">
        <v>25</v>
      </c>
      <c r="L174" s="233" t="s">
        <v>2396</v>
      </c>
    </row>
    <row r="175" spans="1:12" s="363" customFormat="1">
      <c r="A175" s="233" t="s">
        <v>2477</v>
      </c>
      <c r="B175" s="233" t="s">
        <v>2483</v>
      </c>
      <c r="C175" s="233" t="s">
        <v>422</v>
      </c>
      <c r="D175" s="233" t="s">
        <v>2486</v>
      </c>
      <c r="E175" s="366" t="s">
        <v>2487</v>
      </c>
      <c r="F175" s="307" t="s">
        <v>661</v>
      </c>
      <c r="G175" s="233">
        <v>2</v>
      </c>
      <c r="H175" s="233">
        <v>2</v>
      </c>
      <c r="I175" s="233">
        <v>2</v>
      </c>
      <c r="J175" s="367">
        <v>50</v>
      </c>
      <c r="K175" s="309">
        <v>25</v>
      </c>
      <c r="L175" s="233" t="s">
        <v>2396</v>
      </c>
    </row>
    <row r="176" spans="1:12" s="363" customFormat="1">
      <c r="A176" s="233" t="s">
        <v>2477</v>
      </c>
      <c r="B176" s="233" t="s">
        <v>2483</v>
      </c>
      <c r="C176" s="233" t="s">
        <v>422</v>
      </c>
      <c r="D176" s="233" t="s">
        <v>2488</v>
      </c>
      <c r="E176" s="366" t="s">
        <v>2489</v>
      </c>
      <c r="F176" s="307" t="s">
        <v>947</v>
      </c>
      <c r="G176" s="233">
        <v>2</v>
      </c>
      <c r="H176" s="233">
        <v>2</v>
      </c>
      <c r="I176" s="233">
        <v>2</v>
      </c>
      <c r="J176" s="367">
        <v>50</v>
      </c>
      <c r="K176" s="309">
        <f>J176/2</f>
        <v>25</v>
      </c>
      <c r="L176" s="233" t="s">
        <v>2396</v>
      </c>
    </row>
    <row r="177" spans="1:12" s="363" customFormat="1">
      <c r="A177" s="233" t="s">
        <v>2490</v>
      </c>
      <c r="B177" s="233" t="s">
        <v>2491</v>
      </c>
      <c r="C177" s="233" t="s">
        <v>422</v>
      </c>
      <c r="D177" s="233" t="s">
        <v>2492</v>
      </c>
      <c r="E177" s="366" t="s">
        <v>2493</v>
      </c>
      <c r="F177" s="307" t="s">
        <v>947</v>
      </c>
      <c r="G177" s="233">
        <v>3</v>
      </c>
      <c r="H177" s="233">
        <v>3</v>
      </c>
      <c r="I177" s="233">
        <v>3</v>
      </c>
      <c r="J177" s="367">
        <v>50</v>
      </c>
      <c r="K177" s="309">
        <f>50/3</f>
        <v>16.666666666666668</v>
      </c>
      <c r="L177" s="233" t="s">
        <v>2396</v>
      </c>
    </row>
    <row r="178" spans="1:12" s="363" customFormat="1">
      <c r="A178" s="233" t="s">
        <v>2490</v>
      </c>
      <c r="B178" s="233" t="s">
        <v>2491</v>
      </c>
      <c r="C178" s="233" t="s">
        <v>422</v>
      </c>
      <c r="D178" s="233" t="s">
        <v>2494</v>
      </c>
      <c r="E178" s="366" t="s">
        <v>2495</v>
      </c>
      <c r="F178" s="307" t="s">
        <v>947</v>
      </c>
      <c r="G178" s="233">
        <v>3</v>
      </c>
      <c r="H178" s="233">
        <v>3</v>
      </c>
      <c r="I178" s="233">
        <v>3</v>
      </c>
      <c r="J178" s="367">
        <v>50</v>
      </c>
      <c r="K178" s="309">
        <f>50/3</f>
        <v>16.666666666666668</v>
      </c>
      <c r="L178" s="233" t="s">
        <v>2396</v>
      </c>
    </row>
    <row r="179" spans="1:12" s="363" customFormat="1">
      <c r="A179" s="233" t="s">
        <v>2490</v>
      </c>
      <c r="B179" s="233" t="s">
        <v>2491</v>
      </c>
      <c r="C179" s="233" t="s">
        <v>422</v>
      </c>
      <c r="D179" s="233" t="s">
        <v>2496</v>
      </c>
      <c r="E179" s="366" t="s">
        <v>2497</v>
      </c>
      <c r="F179" s="307" t="s">
        <v>661</v>
      </c>
      <c r="G179" s="233">
        <v>3</v>
      </c>
      <c r="H179" s="233">
        <v>3</v>
      </c>
      <c r="I179" s="233">
        <v>3</v>
      </c>
      <c r="J179" s="367">
        <v>50</v>
      </c>
      <c r="K179" s="309">
        <f>50/3</f>
        <v>16.666666666666668</v>
      </c>
      <c r="L179" s="233" t="s">
        <v>2396</v>
      </c>
    </row>
    <row r="180" spans="1:12" s="363" customFormat="1">
      <c r="A180" s="233" t="s">
        <v>2490</v>
      </c>
      <c r="B180" s="233" t="s">
        <v>2498</v>
      </c>
      <c r="C180" s="233" t="s">
        <v>422</v>
      </c>
      <c r="D180" s="233" t="s">
        <v>2499</v>
      </c>
      <c r="E180" s="366" t="s">
        <v>2500</v>
      </c>
      <c r="F180" s="307" t="s">
        <v>947</v>
      </c>
      <c r="G180" s="233">
        <v>3</v>
      </c>
      <c r="H180" s="233">
        <v>3</v>
      </c>
      <c r="I180" s="233">
        <v>3</v>
      </c>
      <c r="J180" s="367">
        <v>50</v>
      </c>
      <c r="K180" s="309">
        <f>50/3</f>
        <v>16.666666666666668</v>
      </c>
      <c r="L180" s="233" t="s">
        <v>2396</v>
      </c>
    </row>
    <row r="181" spans="1:12" s="363" customFormat="1">
      <c r="A181" s="233" t="s">
        <v>2501</v>
      </c>
      <c r="B181" s="233" t="s">
        <v>2502</v>
      </c>
      <c r="C181" s="233" t="s">
        <v>422</v>
      </c>
      <c r="D181" s="233" t="s">
        <v>2503</v>
      </c>
      <c r="E181" s="366" t="s">
        <v>2504</v>
      </c>
      <c r="F181" s="307" t="s">
        <v>947</v>
      </c>
      <c r="G181" s="233">
        <v>2</v>
      </c>
      <c r="H181" s="233">
        <v>2</v>
      </c>
      <c r="I181" s="233">
        <v>2</v>
      </c>
      <c r="J181" s="367">
        <v>50</v>
      </c>
      <c r="K181" s="309">
        <v>25</v>
      </c>
      <c r="L181" s="233" t="s">
        <v>2396</v>
      </c>
    </row>
    <row r="182" spans="1:12" s="363" customFormat="1">
      <c r="A182" s="233" t="s">
        <v>2501</v>
      </c>
      <c r="B182" s="233" t="s">
        <v>2505</v>
      </c>
      <c r="C182" s="233" t="s">
        <v>422</v>
      </c>
      <c r="D182" s="233" t="s">
        <v>2506</v>
      </c>
      <c r="E182" s="366" t="s">
        <v>2507</v>
      </c>
      <c r="F182" s="307" t="s">
        <v>947</v>
      </c>
      <c r="G182" s="233">
        <v>2</v>
      </c>
      <c r="H182" s="233">
        <v>2</v>
      </c>
      <c r="I182" s="233">
        <v>2</v>
      </c>
      <c r="J182" s="367">
        <v>50</v>
      </c>
      <c r="K182" s="309">
        <v>25</v>
      </c>
      <c r="L182" s="233" t="s">
        <v>2396</v>
      </c>
    </row>
    <row r="183" spans="1:12" s="363" customFormat="1">
      <c r="A183" s="233" t="s">
        <v>2501</v>
      </c>
      <c r="B183" s="233" t="s">
        <v>2505</v>
      </c>
      <c r="C183" s="233" t="s">
        <v>422</v>
      </c>
      <c r="D183" s="233" t="s">
        <v>2508</v>
      </c>
      <c r="E183" s="366" t="s">
        <v>2509</v>
      </c>
      <c r="F183" s="307" t="s">
        <v>661</v>
      </c>
      <c r="G183" s="233">
        <v>2</v>
      </c>
      <c r="H183" s="233">
        <v>2</v>
      </c>
      <c r="I183" s="233">
        <v>2</v>
      </c>
      <c r="J183" s="367">
        <v>50</v>
      </c>
      <c r="K183" s="309">
        <v>25</v>
      </c>
      <c r="L183" s="233" t="s">
        <v>2396</v>
      </c>
    </row>
    <row r="184" spans="1:12" s="363" customFormat="1">
      <c r="A184" s="233" t="s">
        <v>2501</v>
      </c>
      <c r="B184" s="233" t="s">
        <v>2505</v>
      </c>
      <c r="C184" s="233" t="s">
        <v>422</v>
      </c>
      <c r="D184" s="233" t="s">
        <v>2510</v>
      </c>
      <c r="E184" s="366" t="s">
        <v>2511</v>
      </c>
      <c r="F184" s="307" t="s">
        <v>947</v>
      </c>
      <c r="G184" s="233">
        <v>2</v>
      </c>
      <c r="H184" s="233">
        <v>2</v>
      </c>
      <c r="I184" s="233">
        <v>2</v>
      </c>
      <c r="J184" s="367">
        <v>50</v>
      </c>
      <c r="K184" s="309">
        <v>25</v>
      </c>
      <c r="L184" s="233" t="s">
        <v>2396</v>
      </c>
    </row>
    <row r="185" spans="1:12" s="363" customFormat="1">
      <c r="A185" s="233" t="s">
        <v>2501</v>
      </c>
      <c r="B185" s="233" t="s">
        <v>2505</v>
      </c>
      <c r="C185" s="233" t="s">
        <v>422</v>
      </c>
      <c r="D185" s="233" t="s">
        <v>2512</v>
      </c>
      <c r="E185" s="366" t="s">
        <v>2513</v>
      </c>
      <c r="F185" s="307" t="s">
        <v>947</v>
      </c>
      <c r="G185" s="233">
        <v>2</v>
      </c>
      <c r="H185" s="233">
        <v>2</v>
      </c>
      <c r="I185" s="233">
        <v>2</v>
      </c>
      <c r="J185" s="367">
        <v>50</v>
      </c>
      <c r="K185" s="309">
        <v>25</v>
      </c>
      <c r="L185" s="233" t="s">
        <v>2396</v>
      </c>
    </row>
    <row r="186" spans="1:12" s="363" customFormat="1">
      <c r="A186" s="233" t="s">
        <v>2501</v>
      </c>
      <c r="B186" s="233" t="s">
        <v>2514</v>
      </c>
      <c r="C186" s="233" t="s">
        <v>422</v>
      </c>
      <c r="D186" s="233" t="s">
        <v>2515</v>
      </c>
      <c r="E186" s="366" t="s">
        <v>2516</v>
      </c>
      <c r="F186" s="307" t="s">
        <v>947</v>
      </c>
      <c r="G186" s="233">
        <v>2</v>
      </c>
      <c r="H186" s="233">
        <v>2</v>
      </c>
      <c r="I186" s="233">
        <v>2</v>
      </c>
      <c r="J186" s="367">
        <v>50</v>
      </c>
      <c r="K186" s="309">
        <v>25</v>
      </c>
      <c r="L186" s="233" t="s">
        <v>2396</v>
      </c>
    </row>
    <row r="187" spans="1:12" s="363" customFormat="1">
      <c r="A187" s="233" t="s">
        <v>2477</v>
      </c>
      <c r="B187" s="233" t="s">
        <v>2517</v>
      </c>
      <c r="C187" s="233" t="s">
        <v>422</v>
      </c>
      <c r="D187" s="233" t="s">
        <v>2518</v>
      </c>
      <c r="E187" s="366" t="s">
        <v>2519</v>
      </c>
      <c r="F187" s="307" t="s">
        <v>947</v>
      </c>
      <c r="G187" s="233">
        <v>2</v>
      </c>
      <c r="H187" s="233">
        <v>2</v>
      </c>
      <c r="I187" s="233">
        <v>2</v>
      </c>
      <c r="J187" s="367">
        <v>50</v>
      </c>
      <c r="K187" s="309">
        <v>25</v>
      </c>
      <c r="L187" s="233" t="s">
        <v>2396</v>
      </c>
    </row>
    <row r="188" spans="1:12" s="363" customFormat="1">
      <c r="A188" s="233" t="s">
        <v>2501</v>
      </c>
      <c r="B188" s="233" t="s">
        <v>2520</v>
      </c>
      <c r="C188" s="233" t="s">
        <v>422</v>
      </c>
      <c r="D188" s="233" t="s">
        <v>2521</v>
      </c>
      <c r="E188" s="366" t="s">
        <v>2522</v>
      </c>
      <c r="F188" s="307" t="s">
        <v>661</v>
      </c>
      <c r="G188" s="233">
        <v>2</v>
      </c>
      <c r="H188" s="233">
        <v>2</v>
      </c>
      <c r="I188" s="233">
        <v>2</v>
      </c>
      <c r="J188" s="367">
        <v>50</v>
      </c>
      <c r="K188" s="309">
        <v>25</v>
      </c>
      <c r="L188" s="233" t="s">
        <v>2396</v>
      </c>
    </row>
    <row r="189" spans="1:12" s="363" customFormat="1">
      <c r="A189" s="233" t="s">
        <v>2501</v>
      </c>
      <c r="B189" s="233" t="s">
        <v>2520</v>
      </c>
      <c r="C189" s="233" t="s">
        <v>422</v>
      </c>
      <c r="D189" s="233" t="s">
        <v>2523</v>
      </c>
      <c r="E189" s="366" t="s">
        <v>2524</v>
      </c>
      <c r="F189" s="307" t="s">
        <v>661</v>
      </c>
      <c r="G189" s="233">
        <v>2</v>
      </c>
      <c r="H189" s="233">
        <v>2</v>
      </c>
      <c r="I189" s="233">
        <v>2</v>
      </c>
      <c r="J189" s="367">
        <v>50</v>
      </c>
      <c r="K189" s="309">
        <v>25</v>
      </c>
      <c r="L189" s="233" t="s">
        <v>2396</v>
      </c>
    </row>
    <row r="190" spans="1:12" s="363" customFormat="1">
      <c r="A190" s="233" t="s">
        <v>2501</v>
      </c>
      <c r="B190" s="233" t="s">
        <v>2525</v>
      </c>
      <c r="C190" s="233" t="s">
        <v>422</v>
      </c>
      <c r="D190" s="233" t="s">
        <v>2526</v>
      </c>
      <c r="E190" s="366" t="s">
        <v>2527</v>
      </c>
      <c r="F190" s="307" t="s">
        <v>661</v>
      </c>
      <c r="G190" s="233">
        <v>2</v>
      </c>
      <c r="H190" s="233">
        <v>2</v>
      </c>
      <c r="I190" s="233">
        <v>2</v>
      </c>
      <c r="J190" s="367">
        <v>50</v>
      </c>
      <c r="K190" s="309">
        <v>25</v>
      </c>
      <c r="L190" s="233" t="s">
        <v>2396</v>
      </c>
    </row>
    <row r="191" spans="1:12" s="363" customFormat="1">
      <c r="A191" s="233" t="s">
        <v>2501</v>
      </c>
      <c r="B191" s="233" t="s">
        <v>2525</v>
      </c>
      <c r="C191" s="233" t="s">
        <v>422</v>
      </c>
      <c r="D191" s="233" t="s">
        <v>2528</v>
      </c>
      <c r="E191" s="366" t="s">
        <v>2529</v>
      </c>
      <c r="F191" s="307" t="s">
        <v>661</v>
      </c>
      <c r="G191" s="233">
        <v>2</v>
      </c>
      <c r="H191" s="233">
        <v>2</v>
      </c>
      <c r="I191" s="233">
        <v>2</v>
      </c>
      <c r="J191" s="367">
        <v>50</v>
      </c>
      <c r="K191" s="309">
        <v>25</v>
      </c>
      <c r="L191" s="233" t="s">
        <v>2396</v>
      </c>
    </row>
    <row r="192" spans="1:12" s="363" customFormat="1">
      <c r="A192" s="233" t="s">
        <v>2477</v>
      </c>
      <c r="B192" s="233" t="s">
        <v>2530</v>
      </c>
      <c r="C192" s="233" t="s">
        <v>422</v>
      </c>
      <c r="D192" s="233" t="s">
        <v>2531</v>
      </c>
      <c r="E192" s="366" t="s">
        <v>2532</v>
      </c>
      <c r="F192" s="307" t="s">
        <v>661</v>
      </c>
      <c r="G192" s="233">
        <v>2</v>
      </c>
      <c r="H192" s="233">
        <v>2</v>
      </c>
      <c r="I192" s="233">
        <v>2</v>
      </c>
      <c r="J192" s="367">
        <v>50</v>
      </c>
      <c r="K192" s="309">
        <v>25</v>
      </c>
      <c r="L192" s="233" t="s">
        <v>2396</v>
      </c>
    </row>
    <row r="193" spans="1:12" s="363" customFormat="1">
      <c r="A193" s="233" t="s">
        <v>2477</v>
      </c>
      <c r="B193" s="233" t="s">
        <v>2533</v>
      </c>
      <c r="C193" s="233" t="s">
        <v>422</v>
      </c>
      <c r="D193" s="233" t="s">
        <v>2534</v>
      </c>
      <c r="E193" s="366" t="s">
        <v>2535</v>
      </c>
      <c r="F193" s="307" t="s">
        <v>661</v>
      </c>
      <c r="G193" s="233">
        <v>2</v>
      </c>
      <c r="H193" s="233">
        <v>2</v>
      </c>
      <c r="I193" s="233">
        <v>2</v>
      </c>
      <c r="J193" s="367">
        <v>50</v>
      </c>
      <c r="K193" s="309">
        <f>J193/2</f>
        <v>25</v>
      </c>
      <c r="L193" s="233" t="s">
        <v>2396</v>
      </c>
    </row>
    <row r="194" spans="1:12" s="363" customFormat="1">
      <c r="A194" s="233" t="s">
        <v>2477</v>
      </c>
      <c r="B194" s="233" t="s">
        <v>2533</v>
      </c>
      <c r="C194" s="233" t="s">
        <v>422</v>
      </c>
      <c r="D194" s="233" t="s">
        <v>2536</v>
      </c>
      <c r="E194" s="366" t="s">
        <v>2537</v>
      </c>
      <c r="F194" s="307" t="s">
        <v>947</v>
      </c>
      <c r="G194" s="233">
        <v>2</v>
      </c>
      <c r="H194" s="233">
        <v>2</v>
      </c>
      <c r="I194" s="233">
        <v>2</v>
      </c>
      <c r="J194" s="367">
        <v>50</v>
      </c>
      <c r="K194" s="309">
        <f>J194/2</f>
        <v>25</v>
      </c>
      <c r="L194" s="233" t="s">
        <v>2396</v>
      </c>
    </row>
    <row r="195" spans="1:12" s="363" customFormat="1">
      <c r="A195" s="233" t="s">
        <v>2477</v>
      </c>
      <c r="B195" s="233" t="s">
        <v>2533</v>
      </c>
      <c r="C195" s="233" t="s">
        <v>422</v>
      </c>
      <c r="D195" s="233" t="s">
        <v>2538</v>
      </c>
      <c r="E195" s="366" t="s">
        <v>2539</v>
      </c>
      <c r="F195" s="307" t="s">
        <v>661</v>
      </c>
      <c r="G195" s="233">
        <v>2</v>
      </c>
      <c r="H195" s="233">
        <v>2</v>
      </c>
      <c r="I195" s="233">
        <v>2</v>
      </c>
      <c r="J195" s="367">
        <v>50</v>
      </c>
      <c r="K195" s="309">
        <v>25</v>
      </c>
      <c r="L195" s="233" t="s">
        <v>2396</v>
      </c>
    </row>
    <row r="196" spans="1:12" s="363" customFormat="1">
      <c r="A196" s="233" t="s">
        <v>2477</v>
      </c>
      <c r="B196" s="233" t="s">
        <v>2533</v>
      </c>
      <c r="C196" s="233" t="s">
        <v>422</v>
      </c>
      <c r="D196" s="233" t="s">
        <v>2540</v>
      </c>
      <c r="E196" s="366" t="s">
        <v>2541</v>
      </c>
      <c r="F196" s="307" t="s">
        <v>661</v>
      </c>
      <c r="G196" s="233">
        <v>2</v>
      </c>
      <c r="H196" s="233">
        <v>2</v>
      </c>
      <c r="I196" s="233">
        <v>2</v>
      </c>
      <c r="J196" s="367">
        <v>50</v>
      </c>
      <c r="K196" s="309">
        <v>25</v>
      </c>
      <c r="L196" s="233" t="s">
        <v>2396</v>
      </c>
    </row>
    <row r="197" spans="1:12" s="363" customFormat="1">
      <c r="A197" s="233" t="s">
        <v>2477</v>
      </c>
      <c r="B197" s="233" t="s">
        <v>2533</v>
      </c>
      <c r="C197" s="233" t="s">
        <v>422</v>
      </c>
      <c r="D197" s="233" t="s">
        <v>2542</v>
      </c>
      <c r="E197" s="366" t="s">
        <v>2280</v>
      </c>
      <c r="F197" s="307" t="s">
        <v>947</v>
      </c>
      <c r="G197" s="233">
        <v>2</v>
      </c>
      <c r="H197" s="233">
        <v>2</v>
      </c>
      <c r="I197" s="233">
        <v>2</v>
      </c>
      <c r="J197" s="367">
        <v>50</v>
      </c>
      <c r="K197" s="309">
        <v>25</v>
      </c>
      <c r="L197" s="233" t="s">
        <v>2396</v>
      </c>
    </row>
    <row r="198" spans="1:12" s="363" customFormat="1">
      <c r="A198" s="233" t="s">
        <v>2543</v>
      </c>
      <c r="B198" s="233" t="s">
        <v>2544</v>
      </c>
      <c r="C198" s="233" t="s">
        <v>422</v>
      </c>
      <c r="D198" s="233" t="s">
        <v>2545</v>
      </c>
      <c r="E198" s="366" t="s">
        <v>2546</v>
      </c>
      <c r="F198" s="307" t="s">
        <v>661</v>
      </c>
      <c r="G198" s="233">
        <v>3</v>
      </c>
      <c r="H198" s="233">
        <v>3</v>
      </c>
      <c r="I198" s="233">
        <v>3</v>
      </c>
      <c r="J198" s="367">
        <v>50</v>
      </c>
      <c r="K198" s="309">
        <f>J198/3</f>
        <v>16.666666666666668</v>
      </c>
      <c r="L198" s="233" t="s">
        <v>2396</v>
      </c>
    </row>
    <row r="199" spans="1:12" s="363" customFormat="1">
      <c r="A199" s="233" t="s">
        <v>2547</v>
      </c>
      <c r="B199" s="233" t="s">
        <v>2548</v>
      </c>
      <c r="C199" s="233" t="s">
        <v>422</v>
      </c>
      <c r="D199" s="233" t="s">
        <v>2549</v>
      </c>
      <c r="E199" s="366" t="s">
        <v>2550</v>
      </c>
      <c r="F199" s="307" t="s">
        <v>947</v>
      </c>
      <c r="G199" s="233">
        <v>3</v>
      </c>
      <c r="H199" s="233">
        <v>3</v>
      </c>
      <c r="I199" s="233">
        <v>3</v>
      </c>
      <c r="J199" s="367">
        <v>50</v>
      </c>
      <c r="K199" s="309">
        <f>J199/3</f>
        <v>16.666666666666668</v>
      </c>
      <c r="L199" s="233" t="s">
        <v>2396</v>
      </c>
    </row>
    <row r="200" spans="1:12" s="363" customFormat="1">
      <c r="A200" s="233" t="s">
        <v>2501</v>
      </c>
      <c r="B200" s="233" t="s">
        <v>2551</v>
      </c>
      <c r="C200" s="233" t="s">
        <v>422</v>
      </c>
      <c r="D200" s="233" t="s">
        <v>2552</v>
      </c>
      <c r="E200" s="366" t="s">
        <v>2553</v>
      </c>
      <c r="F200" s="307" t="s">
        <v>661</v>
      </c>
      <c r="G200" s="233">
        <v>2</v>
      </c>
      <c r="H200" s="233">
        <v>2</v>
      </c>
      <c r="I200" s="233">
        <v>2</v>
      </c>
      <c r="J200" s="367">
        <v>50</v>
      </c>
      <c r="K200" s="309">
        <v>25</v>
      </c>
      <c r="L200" s="233" t="s">
        <v>2396</v>
      </c>
    </row>
    <row r="201" spans="1:12" s="363" customFormat="1">
      <c r="A201" s="233" t="s">
        <v>2477</v>
      </c>
      <c r="B201" s="233" t="s">
        <v>2478</v>
      </c>
      <c r="C201" s="233" t="s">
        <v>422</v>
      </c>
      <c r="D201" s="233" t="s">
        <v>2481</v>
      </c>
      <c r="E201" s="366" t="s">
        <v>2482</v>
      </c>
      <c r="F201" s="307" t="s">
        <v>947</v>
      </c>
      <c r="G201" s="233">
        <v>2</v>
      </c>
      <c r="H201" s="233">
        <v>2</v>
      </c>
      <c r="I201" s="233">
        <v>2</v>
      </c>
      <c r="J201" s="367">
        <v>50</v>
      </c>
      <c r="K201" s="309">
        <v>25</v>
      </c>
      <c r="L201" s="233" t="s">
        <v>2396</v>
      </c>
    </row>
    <row r="202" spans="1:12" s="363" customFormat="1">
      <c r="A202" s="233" t="s">
        <v>2477</v>
      </c>
      <c r="B202" s="233" t="s">
        <v>2483</v>
      </c>
      <c r="C202" s="233" t="s">
        <v>422</v>
      </c>
      <c r="D202" s="233" t="s">
        <v>2484</v>
      </c>
      <c r="E202" s="366" t="s">
        <v>2485</v>
      </c>
      <c r="F202" s="307" t="s">
        <v>947</v>
      </c>
      <c r="G202" s="233">
        <v>2</v>
      </c>
      <c r="H202" s="233">
        <v>2</v>
      </c>
      <c r="I202" s="233">
        <v>2</v>
      </c>
      <c r="J202" s="367">
        <v>50</v>
      </c>
      <c r="K202" s="309">
        <v>25</v>
      </c>
      <c r="L202" s="233" t="s">
        <v>2396</v>
      </c>
    </row>
    <row r="203" spans="1:12" s="363" customFormat="1">
      <c r="A203" s="233" t="s">
        <v>2554</v>
      </c>
      <c r="B203" s="233" t="s">
        <v>2555</v>
      </c>
      <c r="C203" s="233" t="s">
        <v>422</v>
      </c>
      <c r="D203" s="233" t="s">
        <v>2556</v>
      </c>
      <c r="E203" s="366" t="s">
        <v>2557</v>
      </c>
      <c r="F203" s="307" t="s">
        <v>947</v>
      </c>
      <c r="G203" s="233">
        <v>1</v>
      </c>
      <c r="H203" s="233">
        <v>1</v>
      </c>
      <c r="I203" s="233">
        <v>1</v>
      </c>
      <c r="J203" s="367">
        <v>50</v>
      </c>
      <c r="K203" s="309">
        <v>50</v>
      </c>
      <c r="L203" s="233" t="s">
        <v>2396</v>
      </c>
    </row>
    <row r="204" spans="1:12" s="363" customFormat="1">
      <c r="A204" s="233" t="s">
        <v>2554</v>
      </c>
      <c r="B204" s="233" t="s">
        <v>2558</v>
      </c>
      <c r="C204" s="233" t="s">
        <v>422</v>
      </c>
      <c r="D204" s="233" t="s">
        <v>2559</v>
      </c>
      <c r="E204" s="366" t="s">
        <v>2560</v>
      </c>
      <c r="F204" s="307" t="s">
        <v>947</v>
      </c>
      <c r="G204" s="233">
        <v>1</v>
      </c>
      <c r="H204" s="233">
        <v>1</v>
      </c>
      <c r="I204" s="233">
        <v>1</v>
      </c>
      <c r="J204" s="367">
        <v>50</v>
      </c>
      <c r="K204" s="309">
        <v>50</v>
      </c>
      <c r="L204" s="233" t="s">
        <v>2396</v>
      </c>
    </row>
    <row r="205" spans="1:12" s="363" customFormat="1">
      <c r="A205" s="233" t="s">
        <v>2554</v>
      </c>
      <c r="B205" s="233" t="s">
        <v>2558</v>
      </c>
      <c r="C205" s="233" t="s">
        <v>422</v>
      </c>
      <c r="D205" s="233" t="s">
        <v>2561</v>
      </c>
      <c r="E205" s="366" t="s">
        <v>2562</v>
      </c>
      <c r="F205" s="307" t="s">
        <v>947</v>
      </c>
      <c r="G205" s="233">
        <v>1</v>
      </c>
      <c r="H205" s="233">
        <v>1</v>
      </c>
      <c r="I205" s="233">
        <v>1</v>
      </c>
      <c r="J205" s="367">
        <v>50</v>
      </c>
      <c r="K205" s="309">
        <v>50</v>
      </c>
      <c r="L205" s="233" t="s">
        <v>2396</v>
      </c>
    </row>
    <row r="206" spans="1:12" s="363" customFormat="1">
      <c r="A206" s="233" t="s">
        <v>2554</v>
      </c>
      <c r="B206" s="233" t="s">
        <v>2563</v>
      </c>
      <c r="C206" s="233" t="s">
        <v>422</v>
      </c>
      <c r="D206" s="233" t="s">
        <v>2564</v>
      </c>
      <c r="E206" s="366" t="s">
        <v>2565</v>
      </c>
      <c r="F206" s="307" t="s">
        <v>449</v>
      </c>
      <c r="G206" s="233">
        <v>1</v>
      </c>
      <c r="H206" s="233">
        <v>1</v>
      </c>
      <c r="I206" s="233">
        <v>1</v>
      </c>
      <c r="J206" s="367">
        <v>50</v>
      </c>
      <c r="K206" s="309">
        <v>50</v>
      </c>
      <c r="L206" s="233" t="s">
        <v>2396</v>
      </c>
    </row>
    <row r="207" spans="1:12" s="363" customFormat="1">
      <c r="A207" s="233" t="s">
        <v>2554</v>
      </c>
      <c r="B207" s="233" t="s">
        <v>2566</v>
      </c>
      <c r="C207" s="233" t="s">
        <v>422</v>
      </c>
      <c r="D207" s="233" t="s">
        <v>2567</v>
      </c>
      <c r="E207" s="366" t="s">
        <v>2568</v>
      </c>
      <c r="F207" s="307" t="s">
        <v>947</v>
      </c>
      <c r="G207" s="233">
        <v>1</v>
      </c>
      <c r="H207" s="233">
        <v>1</v>
      </c>
      <c r="I207" s="233">
        <v>1</v>
      </c>
      <c r="J207" s="367">
        <v>50</v>
      </c>
      <c r="K207" s="309">
        <v>50</v>
      </c>
      <c r="L207" s="233" t="s">
        <v>2396</v>
      </c>
    </row>
    <row r="208" spans="1:12" s="363" customFormat="1">
      <c r="A208" s="233" t="s">
        <v>2554</v>
      </c>
      <c r="B208" s="233" t="s">
        <v>2569</v>
      </c>
      <c r="C208" s="233" t="s">
        <v>422</v>
      </c>
      <c r="D208" s="233" t="s">
        <v>2570</v>
      </c>
      <c r="E208" s="366" t="s">
        <v>2571</v>
      </c>
      <c r="F208" s="307" t="s">
        <v>947</v>
      </c>
      <c r="G208" s="233">
        <v>1</v>
      </c>
      <c r="H208" s="233">
        <v>1</v>
      </c>
      <c r="I208" s="233">
        <v>1</v>
      </c>
      <c r="J208" s="367">
        <v>50</v>
      </c>
      <c r="K208" s="309">
        <v>50</v>
      </c>
      <c r="L208" s="233" t="s">
        <v>2396</v>
      </c>
    </row>
    <row r="209" spans="1:12" s="363" customFormat="1">
      <c r="A209" s="233" t="s">
        <v>2554</v>
      </c>
      <c r="B209" s="233" t="s">
        <v>2572</v>
      </c>
      <c r="C209" s="233" t="s">
        <v>1604</v>
      </c>
      <c r="D209" s="233" t="s">
        <v>2573</v>
      </c>
      <c r="E209" s="366" t="s">
        <v>2574</v>
      </c>
      <c r="F209" s="307" t="s">
        <v>2575</v>
      </c>
      <c r="G209" s="233">
        <v>1</v>
      </c>
      <c r="H209" s="233">
        <v>1</v>
      </c>
      <c r="I209" s="233">
        <v>1</v>
      </c>
      <c r="J209" s="367">
        <v>50</v>
      </c>
      <c r="K209" s="309">
        <v>50</v>
      </c>
      <c r="L209" s="233" t="s">
        <v>2396</v>
      </c>
    </row>
    <row r="210" spans="1:12" s="363" customFormat="1">
      <c r="A210" s="233" t="s">
        <v>2576</v>
      </c>
      <c r="B210" s="233" t="s">
        <v>2577</v>
      </c>
      <c r="C210" s="233" t="s">
        <v>1604</v>
      </c>
      <c r="D210" s="233" t="s">
        <v>2578</v>
      </c>
      <c r="E210" s="366" t="s">
        <v>2579</v>
      </c>
      <c r="F210" s="233" t="s">
        <v>1055</v>
      </c>
      <c r="G210" s="233">
        <v>2</v>
      </c>
      <c r="H210" s="233">
        <v>2</v>
      </c>
      <c r="I210" s="233">
        <v>2</v>
      </c>
      <c r="J210" s="367">
        <v>50</v>
      </c>
      <c r="K210" s="309">
        <v>25</v>
      </c>
      <c r="L210" s="233" t="s">
        <v>2396</v>
      </c>
    </row>
    <row r="211" spans="1:12" s="363" customFormat="1">
      <c r="A211" s="233" t="s">
        <v>2576</v>
      </c>
      <c r="B211" s="233" t="s">
        <v>2577</v>
      </c>
      <c r="C211" s="233" t="s">
        <v>1604</v>
      </c>
      <c r="D211" s="233" t="s">
        <v>2580</v>
      </c>
      <c r="E211" s="366" t="s">
        <v>2581</v>
      </c>
      <c r="F211" s="233" t="s">
        <v>2582</v>
      </c>
      <c r="G211" s="233">
        <v>2</v>
      </c>
      <c r="H211" s="233">
        <v>2</v>
      </c>
      <c r="I211" s="233">
        <v>2</v>
      </c>
      <c r="J211" s="367">
        <v>50</v>
      </c>
      <c r="K211" s="309">
        <v>25</v>
      </c>
      <c r="L211" s="233" t="s">
        <v>2396</v>
      </c>
    </row>
    <row r="212" spans="1:12" s="363" customFormat="1">
      <c r="A212" s="233" t="s">
        <v>2477</v>
      </c>
      <c r="B212" s="233" t="s">
        <v>2478</v>
      </c>
      <c r="C212" s="233" t="s">
        <v>1604</v>
      </c>
      <c r="D212" s="233" t="s">
        <v>2583</v>
      </c>
      <c r="E212" s="366" t="s">
        <v>2584</v>
      </c>
      <c r="F212" s="233" t="s">
        <v>2582</v>
      </c>
      <c r="G212" s="233">
        <v>2</v>
      </c>
      <c r="H212" s="233">
        <v>2</v>
      </c>
      <c r="I212" s="233">
        <v>2</v>
      </c>
      <c r="J212" s="367">
        <v>50</v>
      </c>
      <c r="K212" s="309">
        <v>25</v>
      </c>
      <c r="L212" s="233" t="s">
        <v>2396</v>
      </c>
    </row>
    <row r="213" spans="1:12" s="363" customFormat="1">
      <c r="A213" s="233" t="s">
        <v>2554</v>
      </c>
      <c r="B213" s="233" t="s">
        <v>2558</v>
      </c>
      <c r="C213" s="233" t="s">
        <v>422</v>
      </c>
      <c r="D213" s="233" t="s">
        <v>2585</v>
      </c>
      <c r="E213" s="366" t="s">
        <v>2586</v>
      </c>
      <c r="F213" s="233" t="s">
        <v>661</v>
      </c>
      <c r="G213" s="233">
        <v>1</v>
      </c>
      <c r="H213" s="233">
        <v>1</v>
      </c>
      <c r="I213" s="233">
        <v>1</v>
      </c>
      <c r="J213" s="367">
        <v>1</v>
      </c>
      <c r="K213" s="309">
        <v>50</v>
      </c>
      <c r="L213" s="233" t="s">
        <v>2396</v>
      </c>
    </row>
    <row r="214" spans="1:12" s="363" customFormat="1">
      <c r="A214" s="233" t="s">
        <v>2587</v>
      </c>
      <c r="B214" s="305" t="s">
        <v>2588</v>
      </c>
      <c r="C214" s="233" t="s">
        <v>422</v>
      </c>
      <c r="D214" s="233" t="s">
        <v>2589</v>
      </c>
      <c r="E214" s="306" t="s">
        <v>2590</v>
      </c>
      <c r="F214" s="233" t="s">
        <v>947</v>
      </c>
      <c r="G214" s="233">
        <v>3</v>
      </c>
      <c r="H214" s="233">
        <v>1</v>
      </c>
      <c r="I214" s="233">
        <v>3</v>
      </c>
      <c r="J214" s="233">
        <v>50</v>
      </c>
      <c r="K214" s="233">
        <v>16.670000000000002</v>
      </c>
      <c r="L214" s="233" t="s">
        <v>2398</v>
      </c>
    </row>
    <row r="215" spans="1:12" s="363" customFormat="1">
      <c r="A215" s="233" t="s">
        <v>2587</v>
      </c>
      <c r="B215" s="305" t="s">
        <v>2588</v>
      </c>
      <c r="C215" s="233" t="s">
        <v>422</v>
      </c>
      <c r="D215" s="233" t="s">
        <v>2591</v>
      </c>
      <c r="E215" s="306" t="s">
        <v>2592</v>
      </c>
      <c r="F215" s="307" t="s">
        <v>449</v>
      </c>
      <c r="G215" s="233">
        <v>3</v>
      </c>
      <c r="H215" s="233">
        <v>1</v>
      </c>
      <c r="I215" s="233">
        <v>3</v>
      </c>
      <c r="J215" s="233">
        <v>50</v>
      </c>
      <c r="K215" s="233">
        <v>16.670000000000002</v>
      </c>
      <c r="L215" s="233" t="s">
        <v>2398</v>
      </c>
    </row>
    <row r="216" spans="1:12" s="363" customFormat="1">
      <c r="A216" s="233" t="s">
        <v>2587</v>
      </c>
      <c r="B216" s="305" t="s">
        <v>2588</v>
      </c>
      <c r="C216" s="233" t="s">
        <v>422</v>
      </c>
      <c r="D216" s="233" t="s">
        <v>2593</v>
      </c>
      <c r="E216" s="306" t="s">
        <v>2594</v>
      </c>
      <c r="F216" s="307" t="s">
        <v>2595</v>
      </c>
      <c r="G216" s="233">
        <v>3</v>
      </c>
      <c r="H216" s="233">
        <v>1</v>
      </c>
      <c r="I216" s="233">
        <v>3</v>
      </c>
      <c r="J216" s="233">
        <v>50</v>
      </c>
      <c r="K216" s="233">
        <v>16.670000000000002</v>
      </c>
      <c r="L216" s="233" t="s">
        <v>2398</v>
      </c>
    </row>
    <row r="217" spans="1:12" s="363" customFormat="1">
      <c r="A217" s="305" t="s">
        <v>2596</v>
      </c>
      <c r="B217" s="233" t="s">
        <v>1855</v>
      </c>
      <c r="C217" s="233" t="s">
        <v>422</v>
      </c>
      <c r="D217" s="233" t="s">
        <v>2597</v>
      </c>
      <c r="E217" s="306" t="s">
        <v>1860</v>
      </c>
      <c r="F217" s="307" t="s">
        <v>1055</v>
      </c>
      <c r="G217" s="233">
        <v>3</v>
      </c>
      <c r="H217" s="233">
        <v>3</v>
      </c>
      <c r="I217" s="233">
        <v>3</v>
      </c>
      <c r="J217" s="367">
        <v>50</v>
      </c>
      <c r="K217" s="233">
        <v>16.670000000000002</v>
      </c>
      <c r="L217" s="233" t="s">
        <v>2398</v>
      </c>
    </row>
    <row r="218" spans="1:12" s="363" customFormat="1">
      <c r="A218" s="233" t="s">
        <v>2598</v>
      </c>
      <c r="B218" s="305" t="s">
        <v>2599</v>
      </c>
      <c r="C218" s="233" t="s">
        <v>422</v>
      </c>
      <c r="D218" s="233" t="s">
        <v>2600</v>
      </c>
      <c r="E218" s="306" t="s">
        <v>2601</v>
      </c>
      <c r="F218" s="307" t="s">
        <v>1055</v>
      </c>
      <c r="G218" s="233">
        <v>3</v>
      </c>
      <c r="H218" s="233">
        <v>3</v>
      </c>
      <c r="I218" s="233">
        <v>3</v>
      </c>
      <c r="J218" s="367">
        <v>50</v>
      </c>
      <c r="K218" s="233">
        <v>16.670000000000002</v>
      </c>
      <c r="L218" s="233" t="s">
        <v>2398</v>
      </c>
    </row>
    <row r="219" spans="1:12" s="363" customFormat="1">
      <c r="A219" s="233" t="s">
        <v>2602</v>
      </c>
      <c r="B219" s="233" t="s">
        <v>2603</v>
      </c>
      <c r="C219" s="233" t="s">
        <v>422</v>
      </c>
      <c r="D219" s="233" t="s">
        <v>2604</v>
      </c>
      <c r="E219" s="306" t="s">
        <v>2605</v>
      </c>
      <c r="F219" s="233" t="s">
        <v>947</v>
      </c>
      <c r="G219" s="233">
        <v>3</v>
      </c>
      <c r="H219" s="233">
        <v>1</v>
      </c>
      <c r="I219" s="233">
        <v>3</v>
      </c>
      <c r="J219" s="367">
        <v>50</v>
      </c>
      <c r="K219" s="233">
        <v>16.670000000000002</v>
      </c>
      <c r="L219" s="233" t="s">
        <v>2398</v>
      </c>
    </row>
    <row r="220" spans="1:12" s="363" customFormat="1">
      <c r="A220" s="233" t="s">
        <v>2602</v>
      </c>
      <c r="B220" s="233" t="s">
        <v>2603</v>
      </c>
      <c r="C220" s="233" t="s">
        <v>422</v>
      </c>
      <c r="D220" s="233" t="s">
        <v>2606</v>
      </c>
      <c r="E220" s="306" t="s">
        <v>2607</v>
      </c>
      <c r="F220" s="307" t="s">
        <v>2608</v>
      </c>
      <c r="G220" s="233">
        <v>3</v>
      </c>
      <c r="H220" s="233">
        <v>1</v>
      </c>
      <c r="I220" s="233">
        <v>3</v>
      </c>
      <c r="J220" s="367">
        <v>50</v>
      </c>
      <c r="K220" s="233">
        <v>16.670000000000002</v>
      </c>
      <c r="L220" s="233" t="s">
        <v>2398</v>
      </c>
    </row>
    <row r="221" spans="1:12" s="363" customFormat="1">
      <c r="A221" s="233" t="s">
        <v>2602</v>
      </c>
      <c r="B221" s="233" t="s">
        <v>2603</v>
      </c>
      <c r="C221" s="233" t="s">
        <v>422</v>
      </c>
      <c r="D221" s="233" t="s">
        <v>2609</v>
      </c>
      <c r="E221" s="306" t="s">
        <v>2610</v>
      </c>
      <c r="F221" s="307" t="s">
        <v>2608</v>
      </c>
      <c r="G221" s="233">
        <v>3</v>
      </c>
      <c r="H221" s="233">
        <v>1</v>
      </c>
      <c r="I221" s="233">
        <v>3</v>
      </c>
      <c r="J221" s="367">
        <v>50</v>
      </c>
      <c r="K221" s="233">
        <v>16.670000000000002</v>
      </c>
      <c r="L221" s="233" t="s">
        <v>2398</v>
      </c>
    </row>
    <row r="222" spans="1:12" s="363" customFormat="1">
      <c r="A222" s="233" t="s">
        <v>2611</v>
      </c>
      <c r="B222" s="233" t="s">
        <v>2612</v>
      </c>
      <c r="C222" s="233" t="s">
        <v>422</v>
      </c>
      <c r="D222" s="233" t="s">
        <v>2613</v>
      </c>
      <c r="E222" s="306" t="s">
        <v>2614</v>
      </c>
      <c r="F222" s="307" t="s">
        <v>2615</v>
      </c>
      <c r="G222" s="233">
        <v>4</v>
      </c>
      <c r="H222" s="233">
        <v>4</v>
      </c>
      <c r="I222" s="233">
        <v>4</v>
      </c>
      <c r="J222" s="367">
        <v>50</v>
      </c>
      <c r="K222" s="309">
        <v>12.5</v>
      </c>
      <c r="L222" s="233" t="s">
        <v>2398</v>
      </c>
    </row>
    <row r="223" spans="1:12" s="363" customFormat="1">
      <c r="A223" s="233" t="s">
        <v>2611</v>
      </c>
      <c r="B223" s="233" t="s">
        <v>2612</v>
      </c>
      <c r="C223" s="233" t="s">
        <v>422</v>
      </c>
      <c r="D223" s="233" t="s">
        <v>2616</v>
      </c>
      <c r="E223" s="306" t="s">
        <v>2617</v>
      </c>
      <c r="F223" s="307" t="s">
        <v>2618</v>
      </c>
      <c r="G223" s="233">
        <v>4</v>
      </c>
      <c r="H223" s="233">
        <v>4</v>
      </c>
      <c r="I223" s="233">
        <v>4</v>
      </c>
      <c r="J223" s="367">
        <v>50</v>
      </c>
      <c r="K223" s="309">
        <v>12.5</v>
      </c>
      <c r="L223" s="233" t="s">
        <v>2398</v>
      </c>
    </row>
    <row r="224" spans="1:12" s="363" customFormat="1">
      <c r="A224" s="233" t="s">
        <v>2619</v>
      </c>
      <c r="B224" s="233" t="s">
        <v>2620</v>
      </c>
      <c r="C224" s="233" t="s">
        <v>422</v>
      </c>
      <c r="D224" s="233" t="s">
        <v>2621</v>
      </c>
      <c r="E224" s="306" t="s">
        <v>2622</v>
      </c>
      <c r="F224" s="307" t="s">
        <v>2608</v>
      </c>
      <c r="G224" s="233">
        <v>3</v>
      </c>
      <c r="H224" s="233">
        <v>1</v>
      </c>
      <c r="I224" s="233">
        <v>3</v>
      </c>
      <c r="J224" s="367">
        <v>50</v>
      </c>
      <c r="K224" s="233">
        <v>16.670000000000002</v>
      </c>
      <c r="L224" s="233" t="s">
        <v>2398</v>
      </c>
    </row>
    <row r="225" spans="1:1013 1025:2045 2057:3065 3077:4085 4097:5117 5129:6137 6149:7157 7169:8189 8201:9209 9221:10229 10241:11261 11273:12281 12293:13301 13313:14333 14345:15353 15365:16373" s="363" customFormat="1">
      <c r="A225" s="233" t="s">
        <v>2619</v>
      </c>
      <c r="B225" s="233" t="s">
        <v>2620</v>
      </c>
      <c r="C225" s="233" t="s">
        <v>422</v>
      </c>
      <c r="D225" s="233" t="s">
        <v>2623</v>
      </c>
      <c r="E225" s="306" t="s">
        <v>2624</v>
      </c>
      <c r="F225" s="307" t="s">
        <v>2608</v>
      </c>
      <c r="G225" s="233">
        <v>3</v>
      </c>
      <c r="H225" s="233">
        <v>1</v>
      </c>
      <c r="I225" s="233">
        <v>3</v>
      </c>
      <c r="J225" s="367">
        <v>50</v>
      </c>
      <c r="K225" s="233">
        <v>16.670000000000002</v>
      </c>
      <c r="L225" s="233" t="s">
        <v>2398</v>
      </c>
    </row>
    <row r="226" spans="1:1013 1025:2045 2057:3065 3077:4085 4097:5117 5129:6137 6149:7157 7169:8189 8201:9209 9221:10229 10241:11261 11273:12281 12293:13301 13313:14333 14345:15353 15365:16373" s="363" customFormat="1">
      <c r="A226" s="233" t="s">
        <v>2619</v>
      </c>
      <c r="B226" s="233" t="s">
        <v>2620</v>
      </c>
      <c r="C226" s="233" t="s">
        <v>422</v>
      </c>
      <c r="D226" s="233" t="s">
        <v>2625</v>
      </c>
      <c r="E226" s="306" t="s">
        <v>2626</v>
      </c>
      <c r="F226" s="307" t="s">
        <v>2608</v>
      </c>
      <c r="G226" s="233">
        <v>3</v>
      </c>
      <c r="H226" s="233">
        <v>1</v>
      </c>
      <c r="I226" s="233">
        <v>3</v>
      </c>
      <c r="J226" s="367">
        <v>50</v>
      </c>
      <c r="K226" s="233">
        <v>16.670000000000002</v>
      </c>
      <c r="L226" s="233" t="s">
        <v>2398</v>
      </c>
    </row>
    <row r="227" spans="1:1013 1025:2045 2057:3065 3077:4085 4097:5117 5129:6137 6149:7157 7169:8189 8201:9209 9221:10229 10241:11261 11273:12281 12293:13301 13313:14333 14345:15353 15365:16373" s="363" customFormat="1">
      <c r="A227" s="233" t="s">
        <v>2627</v>
      </c>
      <c r="B227" s="233" t="s">
        <v>2431</v>
      </c>
      <c r="C227" s="233" t="s">
        <v>422</v>
      </c>
      <c r="D227" s="233" t="s">
        <v>2606</v>
      </c>
      <c r="E227" s="306" t="s">
        <v>2607</v>
      </c>
      <c r="F227" s="307" t="s">
        <v>2608</v>
      </c>
      <c r="G227" s="233">
        <v>3</v>
      </c>
      <c r="H227" s="233">
        <v>1</v>
      </c>
      <c r="I227" s="233">
        <v>3</v>
      </c>
      <c r="J227" s="367">
        <v>50</v>
      </c>
      <c r="K227" s="233">
        <v>16.670000000000002</v>
      </c>
      <c r="L227" s="233" t="s">
        <v>2398</v>
      </c>
    </row>
    <row r="228" spans="1:1013 1025:2045 2057:3065 3077:4085 4097:5117 5129:6137 6149:7157 7169:8189 8201:9209 9221:10229 10241:11261 11273:12281 12293:13301 13313:14333 14345:15353 15365:16373" s="363" customFormat="1">
      <c r="A228" s="233" t="s">
        <v>2628</v>
      </c>
      <c r="B228" s="233" t="s">
        <v>2629</v>
      </c>
      <c r="C228" s="233" t="s">
        <v>422</v>
      </c>
      <c r="D228" s="233" t="s">
        <v>2630</v>
      </c>
      <c r="E228" s="306" t="s">
        <v>2631</v>
      </c>
      <c r="F228" s="307" t="s">
        <v>2608</v>
      </c>
      <c r="G228" s="233">
        <v>3</v>
      </c>
      <c r="H228" s="233">
        <v>1</v>
      </c>
      <c r="I228" s="233">
        <v>3</v>
      </c>
      <c r="J228" s="367">
        <v>50</v>
      </c>
      <c r="K228" s="233">
        <v>16.670000000000002</v>
      </c>
      <c r="L228" s="233" t="s">
        <v>2398</v>
      </c>
    </row>
    <row r="229" spans="1:1013 1025:2045 2057:3065 3077:4085 4097:5117 5129:6137 6149:7157 7169:8189 8201:9209 9221:10229 10241:11261 11273:12281 12293:13301 13313:14333 14345:15353 15365:16373" s="363" customFormat="1">
      <c r="A229" s="233" t="s">
        <v>2632</v>
      </c>
      <c r="B229" s="233" t="s">
        <v>2633</v>
      </c>
      <c r="C229" s="233" t="s">
        <v>422</v>
      </c>
      <c r="D229" s="233" t="s">
        <v>2634</v>
      </c>
      <c r="E229" s="306" t="s">
        <v>2635</v>
      </c>
      <c r="F229" s="307" t="s">
        <v>449</v>
      </c>
      <c r="G229" s="233">
        <v>5</v>
      </c>
      <c r="H229" s="233">
        <v>4</v>
      </c>
      <c r="I229" s="233">
        <v>5</v>
      </c>
      <c r="J229" s="367">
        <v>50</v>
      </c>
      <c r="K229" s="309">
        <v>10</v>
      </c>
      <c r="L229" s="233" t="s">
        <v>2398</v>
      </c>
    </row>
    <row r="230" spans="1:1013 1025:2045 2057:3065 3077:4085 4097:5117 5129:6137 6149:7157 7169:8189 8201:9209 9221:10229 10241:11261 11273:12281 12293:13301 13313:14333 14345:15353 15365:16373" s="376" customFormat="1" ht="12.75">
      <c r="A230" s="233" t="s">
        <v>2636</v>
      </c>
      <c r="B230" s="233" t="s">
        <v>2637</v>
      </c>
      <c r="C230" s="233" t="s">
        <v>422</v>
      </c>
      <c r="D230" s="233" t="s">
        <v>2638</v>
      </c>
      <c r="E230" s="306" t="s">
        <v>444</v>
      </c>
      <c r="F230" s="307" t="s">
        <v>947</v>
      </c>
      <c r="G230" s="233">
        <v>6</v>
      </c>
      <c r="H230" s="233">
        <v>6</v>
      </c>
      <c r="I230" s="233">
        <v>6</v>
      </c>
      <c r="J230" s="367">
        <v>50</v>
      </c>
      <c r="K230" s="309">
        <f>J230/6</f>
        <v>8.3333333333333339</v>
      </c>
      <c r="L230" s="233" t="s">
        <v>2399</v>
      </c>
      <c r="Q230" s="377"/>
      <c r="AC230" s="377"/>
      <c r="AO230" s="377"/>
      <c r="BA230" s="377"/>
      <c r="BM230" s="377"/>
      <c r="BY230" s="377"/>
      <c r="CK230" s="377"/>
      <c r="CW230" s="377"/>
      <c r="DI230" s="377"/>
      <c r="DU230" s="377"/>
      <c r="EG230" s="377"/>
      <c r="ES230" s="377"/>
      <c r="FE230" s="377"/>
      <c r="FQ230" s="377"/>
      <c r="GC230" s="377"/>
      <c r="GO230" s="377"/>
      <c r="HA230" s="377"/>
      <c r="HM230" s="377"/>
      <c r="HY230" s="377"/>
      <c r="IK230" s="377"/>
      <c r="IW230" s="377"/>
      <c r="JI230" s="377"/>
      <c r="JU230" s="377"/>
      <c r="KG230" s="377"/>
      <c r="KS230" s="377"/>
      <c r="LE230" s="377"/>
      <c r="LQ230" s="377"/>
      <c r="MC230" s="377"/>
      <c r="MO230" s="377"/>
      <c r="NA230" s="377"/>
      <c r="NM230" s="377"/>
      <c r="NY230" s="377"/>
      <c r="OK230" s="377"/>
      <c r="OW230" s="377"/>
      <c r="PI230" s="377"/>
      <c r="PU230" s="377"/>
      <c r="QG230" s="377"/>
      <c r="QS230" s="377"/>
      <c r="RE230" s="377"/>
      <c r="RQ230" s="377"/>
      <c r="SC230" s="377"/>
      <c r="SO230" s="377"/>
      <c r="TA230" s="377"/>
      <c r="TM230" s="377"/>
      <c r="TY230" s="377"/>
      <c r="UK230" s="377"/>
      <c r="UW230" s="377"/>
      <c r="VI230" s="377"/>
      <c r="VU230" s="377"/>
      <c r="WG230" s="377"/>
      <c r="WS230" s="377"/>
      <c r="XE230" s="377"/>
      <c r="XQ230" s="377"/>
      <c r="YC230" s="377"/>
      <c r="YO230" s="377"/>
      <c r="ZA230" s="377"/>
      <c r="ZM230" s="377"/>
      <c r="ZY230" s="377"/>
      <c r="AAK230" s="377"/>
      <c r="AAW230" s="377"/>
      <c r="ABI230" s="377"/>
      <c r="ABU230" s="377"/>
      <c r="ACG230" s="377"/>
      <c r="ACS230" s="377"/>
      <c r="ADE230" s="377"/>
      <c r="ADQ230" s="377"/>
      <c r="AEC230" s="377"/>
      <c r="AEO230" s="377"/>
      <c r="AFA230" s="377"/>
      <c r="AFM230" s="377"/>
      <c r="AFY230" s="377"/>
      <c r="AGK230" s="377"/>
      <c r="AGW230" s="377"/>
      <c r="AHI230" s="377"/>
      <c r="AHU230" s="377"/>
      <c r="AIG230" s="377"/>
      <c r="AIS230" s="377"/>
      <c r="AJE230" s="377"/>
      <c r="AJQ230" s="377"/>
      <c r="AKC230" s="377"/>
      <c r="AKO230" s="377"/>
      <c r="ALA230" s="377"/>
      <c r="ALM230" s="377"/>
      <c r="ALY230" s="377"/>
      <c r="AMK230" s="377"/>
      <c r="AMW230" s="377"/>
      <c r="ANI230" s="377"/>
      <c r="ANU230" s="377"/>
      <c r="AOG230" s="377"/>
      <c r="AOS230" s="377"/>
      <c r="APE230" s="377"/>
      <c r="APQ230" s="377"/>
      <c r="AQC230" s="377"/>
      <c r="AQO230" s="377"/>
      <c r="ARA230" s="377"/>
      <c r="ARM230" s="377"/>
      <c r="ARY230" s="377"/>
      <c r="ASK230" s="377"/>
      <c r="ASW230" s="377"/>
      <c r="ATI230" s="377"/>
      <c r="ATU230" s="377"/>
      <c r="AUG230" s="377"/>
      <c r="AUS230" s="377"/>
      <c r="AVE230" s="377"/>
      <c r="AVQ230" s="377"/>
      <c r="AWC230" s="377"/>
      <c r="AWO230" s="377"/>
      <c r="AXA230" s="377"/>
      <c r="AXM230" s="377"/>
      <c r="AXY230" s="377"/>
      <c r="AYK230" s="377"/>
      <c r="AYW230" s="377"/>
      <c r="AZI230" s="377"/>
      <c r="AZU230" s="377"/>
      <c r="BAG230" s="377"/>
      <c r="BAS230" s="377"/>
      <c r="BBE230" s="377"/>
      <c r="BBQ230" s="377"/>
      <c r="BCC230" s="377"/>
      <c r="BCO230" s="377"/>
      <c r="BDA230" s="377"/>
      <c r="BDM230" s="377"/>
      <c r="BDY230" s="377"/>
      <c r="BEK230" s="377"/>
      <c r="BEW230" s="377"/>
      <c r="BFI230" s="377"/>
      <c r="BFU230" s="377"/>
      <c r="BGG230" s="377"/>
      <c r="BGS230" s="377"/>
      <c r="BHE230" s="377"/>
      <c r="BHQ230" s="377"/>
      <c r="BIC230" s="377"/>
      <c r="BIO230" s="377"/>
      <c r="BJA230" s="377"/>
      <c r="BJM230" s="377"/>
      <c r="BJY230" s="377"/>
      <c r="BKK230" s="377"/>
      <c r="BKW230" s="377"/>
      <c r="BLI230" s="377"/>
      <c r="BLU230" s="377"/>
      <c r="BMG230" s="377"/>
      <c r="BMS230" s="377"/>
      <c r="BNE230" s="377"/>
      <c r="BNQ230" s="377"/>
      <c r="BOC230" s="377"/>
      <c r="BOO230" s="377"/>
      <c r="BPA230" s="377"/>
      <c r="BPM230" s="377"/>
      <c r="BPY230" s="377"/>
      <c r="BQK230" s="377"/>
      <c r="BQW230" s="377"/>
      <c r="BRI230" s="377"/>
      <c r="BRU230" s="377"/>
      <c r="BSG230" s="377"/>
      <c r="BSS230" s="377"/>
      <c r="BTE230" s="377"/>
      <c r="BTQ230" s="377"/>
      <c r="BUC230" s="377"/>
      <c r="BUO230" s="377"/>
      <c r="BVA230" s="377"/>
      <c r="BVM230" s="377"/>
      <c r="BVY230" s="377"/>
      <c r="BWK230" s="377"/>
      <c r="BWW230" s="377"/>
      <c r="BXI230" s="377"/>
      <c r="BXU230" s="377"/>
      <c r="BYG230" s="377"/>
      <c r="BYS230" s="377"/>
      <c r="BZE230" s="377"/>
      <c r="BZQ230" s="377"/>
      <c r="CAC230" s="377"/>
      <c r="CAO230" s="377"/>
      <c r="CBA230" s="377"/>
      <c r="CBM230" s="377"/>
      <c r="CBY230" s="377"/>
      <c r="CCK230" s="377"/>
      <c r="CCW230" s="377"/>
      <c r="CDI230" s="377"/>
      <c r="CDU230" s="377"/>
      <c r="CEG230" s="377"/>
      <c r="CES230" s="377"/>
      <c r="CFE230" s="377"/>
      <c r="CFQ230" s="377"/>
      <c r="CGC230" s="377"/>
      <c r="CGO230" s="377"/>
      <c r="CHA230" s="377"/>
      <c r="CHM230" s="377"/>
      <c r="CHY230" s="377"/>
      <c r="CIK230" s="377"/>
      <c r="CIW230" s="377"/>
      <c r="CJI230" s="377"/>
      <c r="CJU230" s="377"/>
      <c r="CKG230" s="377"/>
      <c r="CKS230" s="377"/>
      <c r="CLE230" s="377"/>
      <c r="CLQ230" s="377"/>
      <c r="CMC230" s="377"/>
      <c r="CMO230" s="377"/>
      <c r="CNA230" s="377"/>
      <c r="CNM230" s="377"/>
      <c r="CNY230" s="377"/>
      <c r="COK230" s="377"/>
      <c r="COW230" s="377"/>
      <c r="CPI230" s="377"/>
      <c r="CPU230" s="377"/>
      <c r="CQG230" s="377"/>
      <c r="CQS230" s="377"/>
      <c r="CRE230" s="377"/>
      <c r="CRQ230" s="377"/>
      <c r="CSC230" s="377"/>
      <c r="CSO230" s="377"/>
      <c r="CTA230" s="377"/>
      <c r="CTM230" s="377"/>
      <c r="CTY230" s="377"/>
      <c r="CUK230" s="377"/>
      <c r="CUW230" s="377"/>
      <c r="CVI230" s="377"/>
      <c r="CVU230" s="377"/>
      <c r="CWG230" s="377"/>
      <c r="CWS230" s="377"/>
      <c r="CXE230" s="377"/>
      <c r="CXQ230" s="377"/>
      <c r="CYC230" s="377"/>
      <c r="CYO230" s="377"/>
      <c r="CZA230" s="377"/>
      <c r="CZM230" s="377"/>
      <c r="CZY230" s="377"/>
      <c r="DAK230" s="377"/>
      <c r="DAW230" s="377"/>
      <c r="DBI230" s="377"/>
      <c r="DBU230" s="377"/>
      <c r="DCG230" s="377"/>
      <c r="DCS230" s="377"/>
      <c r="DDE230" s="377"/>
      <c r="DDQ230" s="377"/>
      <c r="DEC230" s="377"/>
      <c r="DEO230" s="377"/>
      <c r="DFA230" s="377"/>
      <c r="DFM230" s="377"/>
      <c r="DFY230" s="377"/>
      <c r="DGK230" s="377"/>
      <c r="DGW230" s="377"/>
      <c r="DHI230" s="377"/>
      <c r="DHU230" s="377"/>
      <c r="DIG230" s="377"/>
      <c r="DIS230" s="377"/>
      <c r="DJE230" s="377"/>
      <c r="DJQ230" s="377"/>
      <c r="DKC230" s="377"/>
      <c r="DKO230" s="377"/>
      <c r="DLA230" s="377"/>
      <c r="DLM230" s="377"/>
      <c r="DLY230" s="377"/>
      <c r="DMK230" s="377"/>
      <c r="DMW230" s="377"/>
      <c r="DNI230" s="377"/>
      <c r="DNU230" s="377"/>
      <c r="DOG230" s="377"/>
      <c r="DOS230" s="377"/>
      <c r="DPE230" s="377"/>
      <c r="DPQ230" s="377"/>
      <c r="DQC230" s="377"/>
      <c r="DQO230" s="377"/>
      <c r="DRA230" s="377"/>
      <c r="DRM230" s="377"/>
      <c r="DRY230" s="377"/>
      <c r="DSK230" s="377"/>
      <c r="DSW230" s="377"/>
      <c r="DTI230" s="377"/>
      <c r="DTU230" s="377"/>
      <c r="DUG230" s="377"/>
      <c r="DUS230" s="377"/>
      <c r="DVE230" s="377"/>
      <c r="DVQ230" s="377"/>
      <c r="DWC230" s="377"/>
      <c r="DWO230" s="377"/>
      <c r="DXA230" s="377"/>
      <c r="DXM230" s="377"/>
      <c r="DXY230" s="377"/>
      <c r="DYK230" s="377"/>
      <c r="DYW230" s="377"/>
      <c r="DZI230" s="377"/>
      <c r="DZU230" s="377"/>
      <c r="EAG230" s="377"/>
      <c r="EAS230" s="377"/>
      <c r="EBE230" s="377"/>
      <c r="EBQ230" s="377"/>
      <c r="ECC230" s="377"/>
      <c r="ECO230" s="377"/>
      <c r="EDA230" s="377"/>
      <c r="EDM230" s="377"/>
      <c r="EDY230" s="377"/>
      <c r="EEK230" s="377"/>
      <c r="EEW230" s="377"/>
      <c r="EFI230" s="377"/>
      <c r="EFU230" s="377"/>
      <c r="EGG230" s="377"/>
      <c r="EGS230" s="377"/>
      <c r="EHE230" s="377"/>
      <c r="EHQ230" s="377"/>
      <c r="EIC230" s="377"/>
      <c r="EIO230" s="377"/>
      <c r="EJA230" s="377"/>
      <c r="EJM230" s="377"/>
      <c r="EJY230" s="377"/>
      <c r="EKK230" s="377"/>
      <c r="EKW230" s="377"/>
      <c r="ELI230" s="377"/>
      <c r="ELU230" s="377"/>
      <c r="EMG230" s="377"/>
      <c r="EMS230" s="377"/>
      <c r="ENE230" s="377"/>
      <c r="ENQ230" s="377"/>
      <c r="EOC230" s="377"/>
      <c r="EOO230" s="377"/>
      <c r="EPA230" s="377"/>
      <c r="EPM230" s="377"/>
      <c r="EPY230" s="377"/>
      <c r="EQK230" s="377"/>
      <c r="EQW230" s="377"/>
      <c r="ERI230" s="377"/>
      <c r="ERU230" s="377"/>
      <c r="ESG230" s="377"/>
      <c r="ESS230" s="377"/>
      <c r="ETE230" s="377"/>
      <c r="ETQ230" s="377"/>
      <c r="EUC230" s="377"/>
      <c r="EUO230" s="377"/>
      <c r="EVA230" s="377"/>
      <c r="EVM230" s="377"/>
      <c r="EVY230" s="377"/>
      <c r="EWK230" s="377"/>
      <c r="EWW230" s="377"/>
      <c r="EXI230" s="377"/>
      <c r="EXU230" s="377"/>
      <c r="EYG230" s="377"/>
      <c r="EYS230" s="377"/>
      <c r="EZE230" s="377"/>
      <c r="EZQ230" s="377"/>
      <c r="FAC230" s="377"/>
      <c r="FAO230" s="377"/>
      <c r="FBA230" s="377"/>
      <c r="FBM230" s="377"/>
      <c r="FBY230" s="377"/>
      <c r="FCK230" s="377"/>
      <c r="FCW230" s="377"/>
      <c r="FDI230" s="377"/>
      <c r="FDU230" s="377"/>
      <c r="FEG230" s="377"/>
      <c r="FES230" s="377"/>
      <c r="FFE230" s="377"/>
      <c r="FFQ230" s="377"/>
      <c r="FGC230" s="377"/>
      <c r="FGO230" s="377"/>
      <c r="FHA230" s="377"/>
      <c r="FHM230" s="377"/>
      <c r="FHY230" s="377"/>
      <c r="FIK230" s="377"/>
      <c r="FIW230" s="377"/>
      <c r="FJI230" s="377"/>
      <c r="FJU230" s="377"/>
      <c r="FKG230" s="377"/>
      <c r="FKS230" s="377"/>
      <c r="FLE230" s="377"/>
      <c r="FLQ230" s="377"/>
      <c r="FMC230" s="377"/>
      <c r="FMO230" s="377"/>
      <c r="FNA230" s="377"/>
      <c r="FNM230" s="377"/>
      <c r="FNY230" s="377"/>
      <c r="FOK230" s="377"/>
      <c r="FOW230" s="377"/>
      <c r="FPI230" s="377"/>
      <c r="FPU230" s="377"/>
      <c r="FQG230" s="377"/>
      <c r="FQS230" s="377"/>
      <c r="FRE230" s="377"/>
      <c r="FRQ230" s="377"/>
      <c r="FSC230" s="377"/>
      <c r="FSO230" s="377"/>
      <c r="FTA230" s="377"/>
      <c r="FTM230" s="377"/>
      <c r="FTY230" s="377"/>
      <c r="FUK230" s="377"/>
      <c r="FUW230" s="377"/>
      <c r="FVI230" s="377"/>
      <c r="FVU230" s="377"/>
      <c r="FWG230" s="377"/>
      <c r="FWS230" s="377"/>
      <c r="FXE230" s="377"/>
      <c r="FXQ230" s="377"/>
      <c r="FYC230" s="377"/>
      <c r="FYO230" s="377"/>
      <c r="FZA230" s="377"/>
      <c r="FZM230" s="377"/>
      <c r="FZY230" s="377"/>
      <c r="GAK230" s="377"/>
      <c r="GAW230" s="377"/>
      <c r="GBI230" s="377"/>
      <c r="GBU230" s="377"/>
      <c r="GCG230" s="377"/>
      <c r="GCS230" s="377"/>
      <c r="GDE230" s="377"/>
      <c r="GDQ230" s="377"/>
      <c r="GEC230" s="377"/>
      <c r="GEO230" s="377"/>
      <c r="GFA230" s="377"/>
      <c r="GFM230" s="377"/>
      <c r="GFY230" s="377"/>
      <c r="GGK230" s="377"/>
      <c r="GGW230" s="377"/>
      <c r="GHI230" s="377"/>
      <c r="GHU230" s="377"/>
      <c r="GIG230" s="377"/>
      <c r="GIS230" s="377"/>
      <c r="GJE230" s="377"/>
      <c r="GJQ230" s="377"/>
      <c r="GKC230" s="377"/>
      <c r="GKO230" s="377"/>
      <c r="GLA230" s="377"/>
      <c r="GLM230" s="377"/>
      <c r="GLY230" s="377"/>
      <c r="GMK230" s="377"/>
      <c r="GMW230" s="377"/>
      <c r="GNI230" s="377"/>
      <c r="GNU230" s="377"/>
      <c r="GOG230" s="377"/>
      <c r="GOS230" s="377"/>
      <c r="GPE230" s="377"/>
      <c r="GPQ230" s="377"/>
      <c r="GQC230" s="377"/>
      <c r="GQO230" s="377"/>
      <c r="GRA230" s="377"/>
      <c r="GRM230" s="377"/>
      <c r="GRY230" s="377"/>
      <c r="GSK230" s="377"/>
      <c r="GSW230" s="377"/>
      <c r="GTI230" s="377"/>
      <c r="GTU230" s="377"/>
      <c r="GUG230" s="377"/>
      <c r="GUS230" s="377"/>
      <c r="GVE230" s="377"/>
      <c r="GVQ230" s="377"/>
      <c r="GWC230" s="377"/>
      <c r="GWO230" s="377"/>
      <c r="GXA230" s="377"/>
      <c r="GXM230" s="377"/>
      <c r="GXY230" s="377"/>
      <c r="GYK230" s="377"/>
      <c r="GYW230" s="377"/>
      <c r="GZI230" s="377"/>
      <c r="GZU230" s="377"/>
      <c r="HAG230" s="377"/>
      <c r="HAS230" s="377"/>
      <c r="HBE230" s="377"/>
      <c r="HBQ230" s="377"/>
      <c r="HCC230" s="377"/>
      <c r="HCO230" s="377"/>
      <c r="HDA230" s="377"/>
      <c r="HDM230" s="377"/>
      <c r="HDY230" s="377"/>
      <c r="HEK230" s="377"/>
      <c r="HEW230" s="377"/>
      <c r="HFI230" s="377"/>
      <c r="HFU230" s="377"/>
      <c r="HGG230" s="377"/>
      <c r="HGS230" s="377"/>
      <c r="HHE230" s="377"/>
      <c r="HHQ230" s="377"/>
      <c r="HIC230" s="377"/>
      <c r="HIO230" s="377"/>
      <c r="HJA230" s="377"/>
      <c r="HJM230" s="377"/>
      <c r="HJY230" s="377"/>
      <c r="HKK230" s="377"/>
      <c r="HKW230" s="377"/>
      <c r="HLI230" s="377"/>
      <c r="HLU230" s="377"/>
      <c r="HMG230" s="377"/>
      <c r="HMS230" s="377"/>
      <c r="HNE230" s="377"/>
      <c r="HNQ230" s="377"/>
      <c r="HOC230" s="377"/>
      <c r="HOO230" s="377"/>
      <c r="HPA230" s="377"/>
      <c r="HPM230" s="377"/>
      <c r="HPY230" s="377"/>
      <c r="HQK230" s="377"/>
      <c r="HQW230" s="377"/>
      <c r="HRI230" s="377"/>
      <c r="HRU230" s="377"/>
      <c r="HSG230" s="377"/>
      <c r="HSS230" s="377"/>
      <c r="HTE230" s="377"/>
      <c r="HTQ230" s="377"/>
      <c r="HUC230" s="377"/>
      <c r="HUO230" s="377"/>
      <c r="HVA230" s="377"/>
      <c r="HVM230" s="377"/>
      <c r="HVY230" s="377"/>
      <c r="HWK230" s="377"/>
      <c r="HWW230" s="377"/>
      <c r="HXI230" s="377"/>
      <c r="HXU230" s="377"/>
      <c r="HYG230" s="377"/>
      <c r="HYS230" s="377"/>
      <c r="HZE230" s="377"/>
      <c r="HZQ230" s="377"/>
      <c r="IAC230" s="377"/>
      <c r="IAO230" s="377"/>
      <c r="IBA230" s="377"/>
      <c r="IBM230" s="377"/>
      <c r="IBY230" s="377"/>
      <c r="ICK230" s="377"/>
      <c r="ICW230" s="377"/>
      <c r="IDI230" s="377"/>
      <c r="IDU230" s="377"/>
      <c r="IEG230" s="377"/>
      <c r="IES230" s="377"/>
      <c r="IFE230" s="377"/>
      <c r="IFQ230" s="377"/>
      <c r="IGC230" s="377"/>
      <c r="IGO230" s="377"/>
      <c r="IHA230" s="377"/>
      <c r="IHM230" s="377"/>
      <c r="IHY230" s="377"/>
      <c r="IIK230" s="377"/>
      <c r="IIW230" s="377"/>
      <c r="IJI230" s="377"/>
      <c r="IJU230" s="377"/>
      <c r="IKG230" s="377"/>
      <c r="IKS230" s="377"/>
      <c r="ILE230" s="377"/>
      <c r="ILQ230" s="377"/>
      <c r="IMC230" s="377"/>
      <c r="IMO230" s="377"/>
      <c r="INA230" s="377"/>
      <c r="INM230" s="377"/>
      <c r="INY230" s="377"/>
      <c r="IOK230" s="377"/>
      <c r="IOW230" s="377"/>
      <c r="IPI230" s="377"/>
      <c r="IPU230" s="377"/>
      <c r="IQG230" s="377"/>
      <c r="IQS230" s="377"/>
      <c r="IRE230" s="377"/>
      <c r="IRQ230" s="377"/>
      <c r="ISC230" s="377"/>
      <c r="ISO230" s="377"/>
      <c r="ITA230" s="377"/>
      <c r="ITM230" s="377"/>
      <c r="ITY230" s="377"/>
      <c r="IUK230" s="377"/>
      <c r="IUW230" s="377"/>
      <c r="IVI230" s="377"/>
      <c r="IVU230" s="377"/>
      <c r="IWG230" s="377"/>
      <c r="IWS230" s="377"/>
      <c r="IXE230" s="377"/>
      <c r="IXQ230" s="377"/>
      <c r="IYC230" s="377"/>
      <c r="IYO230" s="377"/>
      <c r="IZA230" s="377"/>
      <c r="IZM230" s="377"/>
      <c r="IZY230" s="377"/>
      <c r="JAK230" s="377"/>
      <c r="JAW230" s="377"/>
      <c r="JBI230" s="377"/>
      <c r="JBU230" s="377"/>
      <c r="JCG230" s="377"/>
      <c r="JCS230" s="377"/>
      <c r="JDE230" s="377"/>
      <c r="JDQ230" s="377"/>
      <c r="JEC230" s="377"/>
      <c r="JEO230" s="377"/>
      <c r="JFA230" s="377"/>
      <c r="JFM230" s="377"/>
      <c r="JFY230" s="377"/>
      <c r="JGK230" s="377"/>
      <c r="JGW230" s="377"/>
      <c r="JHI230" s="377"/>
      <c r="JHU230" s="377"/>
      <c r="JIG230" s="377"/>
      <c r="JIS230" s="377"/>
      <c r="JJE230" s="377"/>
      <c r="JJQ230" s="377"/>
      <c r="JKC230" s="377"/>
      <c r="JKO230" s="377"/>
      <c r="JLA230" s="377"/>
      <c r="JLM230" s="377"/>
      <c r="JLY230" s="377"/>
      <c r="JMK230" s="377"/>
      <c r="JMW230" s="377"/>
      <c r="JNI230" s="377"/>
      <c r="JNU230" s="377"/>
      <c r="JOG230" s="377"/>
      <c r="JOS230" s="377"/>
      <c r="JPE230" s="377"/>
      <c r="JPQ230" s="377"/>
      <c r="JQC230" s="377"/>
      <c r="JQO230" s="377"/>
      <c r="JRA230" s="377"/>
      <c r="JRM230" s="377"/>
      <c r="JRY230" s="377"/>
      <c r="JSK230" s="377"/>
      <c r="JSW230" s="377"/>
      <c r="JTI230" s="377"/>
      <c r="JTU230" s="377"/>
      <c r="JUG230" s="377"/>
      <c r="JUS230" s="377"/>
      <c r="JVE230" s="377"/>
      <c r="JVQ230" s="377"/>
      <c r="JWC230" s="377"/>
      <c r="JWO230" s="377"/>
      <c r="JXA230" s="377"/>
      <c r="JXM230" s="377"/>
      <c r="JXY230" s="377"/>
      <c r="JYK230" s="377"/>
      <c r="JYW230" s="377"/>
      <c r="JZI230" s="377"/>
      <c r="JZU230" s="377"/>
      <c r="KAG230" s="377"/>
      <c r="KAS230" s="377"/>
      <c r="KBE230" s="377"/>
      <c r="KBQ230" s="377"/>
      <c r="KCC230" s="377"/>
      <c r="KCO230" s="377"/>
      <c r="KDA230" s="377"/>
      <c r="KDM230" s="377"/>
      <c r="KDY230" s="377"/>
      <c r="KEK230" s="377"/>
      <c r="KEW230" s="377"/>
      <c r="KFI230" s="377"/>
      <c r="KFU230" s="377"/>
      <c r="KGG230" s="377"/>
      <c r="KGS230" s="377"/>
      <c r="KHE230" s="377"/>
      <c r="KHQ230" s="377"/>
      <c r="KIC230" s="377"/>
      <c r="KIO230" s="377"/>
      <c r="KJA230" s="377"/>
      <c r="KJM230" s="377"/>
      <c r="KJY230" s="377"/>
      <c r="KKK230" s="377"/>
      <c r="KKW230" s="377"/>
      <c r="KLI230" s="377"/>
      <c r="KLU230" s="377"/>
      <c r="KMG230" s="377"/>
      <c r="KMS230" s="377"/>
      <c r="KNE230" s="377"/>
      <c r="KNQ230" s="377"/>
      <c r="KOC230" s="377"/>
      <c r="KOO230" s="377"/>
      <c r="KPA230" s="377"/>
      <c r="KPM230" s="377"/>
      <c r="KPY230" s="377"/>
      <c r="KQK230" s="377"/>
      <c r="KQW230" s="377"/>
      <c r="KRI230" s="377"/>
      <c r="KRU230" s="377"/>
      <c r="KSG230" s="377"/>
      <c r="KSS230" s="377"/>
      <c r="KTE230" s="377"/>
      <c r="KTQ230" s="377"/>
      <c r="KUC230" s="377"/>
      <c r="KUO230" s="377"/>
      <c r="KVA230" s="377"/>
      <c r="KVM230" s="377"/>
      <c r="KVY230" s="377"/>
      <c r="KWK230" s="377"/>
      <c r="KWW230" s="377"/>
      <c r="KXI230" s="377"/>
      <c r="KXU230" s="377"/>
      <c r="KYG230" s="377"/>
      <c r="KYS230" s="377"/>
      <c r="KZE230" s="377"/>
      <c r="KZQ230" s="377"/>
      <c r="LAC230" s="377"/>
      <c r="LAO230" s="377"/>
      <c r="LBA230" s="377"/>
      <c r="LBM230" s="377"/>
      <c r="LBY230" s="377"/>
      <c r="LCK230" s="377"/>
      <c r="LCW230" s="377"/>
      <c r="LDI230" s="377"/>
      <c r="LDU230" s="377"/>
      <c r="LEG230" s="377"/>
      <c r="LES230" s="377"/>
      <c r="LFE230" s="377"/>
      <c r="LFQ230" s="377"/>
      <c r="LGC230" s="377"/>
      <c r="LGO230" s="377"/>
      <c r="LHA230" s="377"/>
      <c r="LHM230" s="377"/>
      <c r="LHY230" s="377"/>
      <c r="LIK230" s="377"/>
      <c r="LIW230" s="377"/>
      <c r="LJI230" s="377"/>
      <c r="LJU230" s="377"/>
      <c r="LKG230" s="377"/>
      <c r="LKS230" s="377"/>
      <c r="LLE230" s="377"/>
      <c r="LLQ230" s="377"/>
      <c r="LMC230" s="377"/>
      <c r="LMO230" s="377"/>
      <c r="LNA230" s="377"/>
      <c r="LNM230" s="377"/>
      <c r="LNY230" s="377"/>
      <c r="LOK230" s="377"/>
      <c r="LOW230" s="377"/>
      <c r="LPI230" s="377"/>
      <c r="LPU230" s="377"/>
      <c r="LQG230" s="377"/>
      <c r="LQS230" s="377"/>
      <c r="LRE230" s="377"/>
      <c r="LRQ230" s="377"/>
      <c r="LSC230" s="377"/>
      <c r="LSO230" s="377"/>
      <c r="LTA230" s="377"/>
      <c r="LTM230" s="377"/>
      <c r="LTY230" s="377"/>
      <c r="LUK230" s="377"/>
      <c r="LUW230" s="377"/>
      <c r="LVI230" s="377"/>
      <c r="LVU230" s="377"/>
      <c r="LWG230" s="377"/>
      <c r="LWS230" s="377"/>
      <c r="LXE230" s="377"/>
      <c r="LXQ230" s="377"/>
      <c r="LYC230" s="377"/>
      <c r="LYO230" s="377"/>
      <c r="LZA230" s="377"/>
      <c r="LZM230" s="377"/>
      <c r="LZY230" s="377"/>
      <c r="MAK230" s="377"/>
      <c r="MAW230" s="377"/>
      <c r="MBI230" s="377"/>
      <c r="MBU230" s="377"/>
      <c r="MCG230" s="377"/>
      <c r="MCS230" s="377"/>
      <c r="MDE230" s="377"/>
      <c r="MDQ230" s="377"/>
      <c r="MEC230" s="377"/>
      <c r="MEO230" s="377"/>
      <c r="MFA230" s="377"/>
      <c r="MFM230" s="377"/>
      <c r="MFY230" s="377"/>
      <c r="MGK230" s="377"/>
      <c r="MGW230" s="377"/>
      <c r="MHI230" s="377"/>
      <c r="MHU230" s="377"/>
      <c r="MIG230" s="377"/>
      <c r="MIS230" s="377"/>
      <c r="MJE230" s="377"/>
      <c r="MJQ230" s="377"/>
      <c r="MKC230" s="377"/>
      <c r="MKO230" s="377"/>
      <c r="MLA230" s="377"/>
      <c r="MLM230" s="377"/>
      <c r="MLY230" s="377"/>
      <c r="MMK230" s="377"/>
      <c r="MMW230" s="377"/>
      <c r="MNI230" s="377"/>
      <c r="MNU230" s="377"/>
      <c r="MOG230" s="377"/>
      <c r="MOS230" s="377"/>
      <c r="MPE230" s="377"/>
      <c r="MPQ230" s="377"/>
      <c r="MQC230" s="377"/>
      <c r="MQO230" s="377"/>
      <c r="MRA230" s="377"/>
      <c r="MRM230" s="377"/>
      <c r="MRY230" s="377"/>
      <c r="MSK230" s="377"/>
      <c r="MSW230" s="377"/>
      <c r="MTI230" s="377"/>
      <c r="MTU230" s="377"/>
      <c r="MUG230" s="377"/>
      <c r="MUS230" s="377"/>
      <c r="MVE230" s="377"/>
      <c r="MVQ230" s="377"/>
      <c r="MWC230" s="377"/>
      <c r="MWO230" s="377"/>
      <c r="MXA230" s="377"/>
      <c r="MXM230" s="377"/>
      <c r="MXY230" s="377"/>
      <c r="MYK230" s="377"/>
      <c r="MYW230" s="377"/>
      <c r="MZI230" s="377"/>
      <c r="MZU230" s="377"/>
      <c r="NAG230" s="377"/>
      <c r="NAS230" s="377"/>
      <c r="NBE230" s="377"/>
      <c r="NBQ230" s="377"/>
      <c r="NCC230" s="377"/>
      <c r="NCO230" s="377"/>
      <c r="NDA230" s="377"/>
      <c r="NDM230" s="377"/>
      <c r="NDY230" s="377"/>
      <c r="NEK230" s="377"/>
      <c r="NEW230" s="377"/>
      <c r="NFI230" s="377"/>
      <c r="NFU230" s="377"/>
      <c r="NGG230" s="377"/>
      <c r="NGS230" s="377"/>
      <c r="NHE230" s="377"/>
      <c r="NHQ230" s="377"/>
      <c r="NIC230" s="377"/>
      <c r="NIO230" s="377"/>
      <c r="NJA230" s="377"/>
      <c r="NJM230" s="377"/>
      <c r="NJY230" s="377"/>
      <c r="NKK230" s="377"/>
      <c r="NKW230" s="377"/>
      <c r="NLI230" s="377"/>
      <c r="NLU230" s="377"/>
      <c r="NMG230" s="377"/>
      <c r="NMS230" s="377"/>
      <c r="NNE230" s="377"/>
      <c r="NNQ230" s="377"/>
      <c r="NOC230" s="377"/>
      <c r="NOO230" s="377"/>
      <c r="NPA230" s="377"/>
      <c r="NPM230" s="377"/>
      <c r="NPY230" s="377"/>
      <c r="NQK230" s="377"/>
      <c r="NQW230" s="377"/>
      <c r="NRI230" s="377"/>
      <c r="NRU230" s="377"/>
      <c r="NSG230" s="377"/>
      <c r="NSS230" s="377"/>
      <c r="NTE230" s="377"/>
      <c r="NTQ230" s="377"/>
      <c r="NUC230" s="377"/>
      <c r="NUO230" s="377"/>
      <c r="NVA230" s="377"/>
      <c r="NVM230" s="377"/>
      <c r="NVY230" s="377"/>
      <c r="NWK230" s="377"/>
      <c r="NWW230" s="377"/>
      <c r="NXI230" s="377"/>
      <c r="NXU230" s="377"/>
      <c r="NYG230" s="377"/>
      <c r="NYS230" s="377"/>
      <c r="NZE230" s="377"/>
      <c r="NZQ230" s="377"/>
      <c r="OAC230" s="377"/>
      <c r="OAO230" s="377"/>
      <c r="OBA230" s="377"/>
      <c r="OBM230" s="377"/>
      <c r="OBY230" s="377"/>
      <c r="OCK230" s="377"/>
      <c r="OCW230" s="377"/>
      <c r="ODI230" s="377"/>
      <c r="ODU230" s="377"/>
      <c r="OEG230" s="377"/>
      <c r="OES230" s="377"/>
      <c r="OFE230" s="377"/>
      <c r="OFQ230" s="377"/>
      <c r="OGC230" s="377"/>
      <c r="OGO230" s="377"/>
      <c r="OHA230" s="377"/>
      <c r="OHM230" s="377"/>
      <c r="OHY230" s="377"/>
      <c r="OIK230" s="377"/>
      <c r="OIW230" s="377"/>
      <c r="OJI230" s="377"/>
      <c r="OJU230" s="377"/>
      <c r="OKG230" s="377"/>
      <c r="OKS230" s="377"/>
      <c r="OLE230" s="377"/>
      <c r="OLQ230" s="377"/>
      <c r="OMC230" s="377"/>
      <c r="OMO230" s="377"/>
      <c r="ONA230" s="377"/>
      <c r="ONM230" s="377"/>
      <c r="ONY230" s="377"/>
      <c r="OOK230" s="377"/>
      <c r="OOW230" s="377"/>
      <c r="OPI230" s="377"/>
      <c r="OPU230" s="377"/>
      <c r="OQG230" s="377"/>
      <c r="OQS230" s="377"/>
      <c r="ORE230" s="377"/>
      <c r="ORQ230" s="377"/>
      <c r="OSC230" s="377"/>
      <c r="OSO230" s="377"/>
      <c r="OTA230" s="377"/>
      <c r="OTM230" s="377"/>
      <c r="OTY230" s="377"/>
      <c r="OUK230" s="377"/>
      <c r="OUW230" s="377"/>
      <c r="OVI230" s="377"/>
      <c r="OVU230" s="377"/>
      <c r="OWG230" s="377"/>
      <c r="OWS230" s="377"/>
      <c r="OXE230" s="377"/>
      <c r="OXQ230" s="377"/>
      <c r="OYC230" s="377"/>
      <c r="OYO230" s="377"/>
      <c r="OZA230" s="377"/>
      <c r="OZM230" s="377"/>
      <c r="OZY230" s="377"/>
      <c r="PAK230" s="377"/>
      <c r="PAW230" s="377"/>
      <c r="PBI230" s="377"/>
      <c r="PBU230" s="377"/>
      <c r="PCG230" s="377"/>
      <c r="PCS230" s="377"/>
      <c r="PDE230" s="377"/>
      <c r="PDQ230" s="377"/>
      <c r="PEC230" s="377"/>
      <c r="PEO230" s="377"/>
      <c r="PFA230" s="377"/>
      <c r="PFM230" s="377"/>
      <c r="PFY230" s="377"/>
      <c r="PGK230" s="377"/>
      <c r="PGW230" s="377"/>
      <c r="PHI230" s="377"/>
      <c r="PHU230" s="377"/>
      <c r="PIG230" s="377"/>
      <c r="PIS230" s="377"/>
      <c r="PJE230" s="377"/>
      <c r="PJQ230" s="377"/>
      <c r="PKC230" s="377"/>
      <c r="PKO230" s="377"/>
      <c r="PLA230" s="377"/>
      <c r="PLM230" s="377"/>
      <c r="PLY230" s="377"/>
      <c r="PMK230" s="377"/>
      <c r="PMW230" s="377"/>
      <c r="PNI230" s="377"/>
      <c r="PNU230" s="377"/>
      <c r="POG230" s="377"/>
      <c r="POS230" s="377"/>
      <c r="PPE230" s="377"/>
      <c r="PPQ230" s="377"/>
      <c r="PQC230" s="377"/>
      <c r="PQO230" s="377"/>
      <c r="PRA230" s="377"/>
      <c r="PRM230" s="377"/>
      <c r="PRY230" s="377"/>
      <c r="PSK230" s="377"/>
      <c r="PSW230" s="377"/>
      <c r="PTI230" s="377"/>
      <c r="PTU230" s="377"/>
      <c r="PUG230" s="377"/>
      <c r="PUS230" s="377"/>
      <c r="PVE230" s="377"/>
      <c r="PVQ230" s="377"/>
      <c r="PWC230" s="377"/>
      <c r="PWO230" s="377"/>
      <c r="PXA230" s="377"/>
      <c r="PXM230" s="377"/>
      <c r="PXY230" s="377"/>
      <c r="PYK230" s="377"/>
      <c r="PYW230" s="377"/>
      <c r="PZI230" s="377"/>
      <c r="PZU230" s="377"/>
      <c r="QAG230" s="377"/>
      <c r="QAS230" s="377"/>
      <c r="QBE230" s="377"/>
      <c r="QBQ230" s="377"/>
      <c r="QCC230" s="377"/>
      <c r="QCO230" s="377"/>
      <c r="QDA230" s="377"/>
      <c r="QDM230" s="377"/>
      <c r="QDY230" s="377"/>
      <c r="QEK230" s="377"/>
      <c r="QEW230" s="377"/>
      <c r="QFI230" s="377"/>
      <c r="QFU230" s="377"/>
      <c r="QGG230" s="377"/>
      <c r="QGS230" s="377"/>
      <c r="QHE230" s="377"/>
      <c r="QHQ230" s="377"/>
      <c r="QIC230" s="377"/>
      <c r="QIO230" s="377"/>
      <c r="QJA230" s="377"/>
      <c r="QJM230" s="377"/>
      <c r="QJY230" s="377"/>
      <c r="QKK230" s="377"/>
      <c r="QKW230" s="377"/>
      <c r="QLI230" s="377"/>
      <c r="QLU230" s="377"/>
      <c r="QMG230" s="377"/>
      <c r="QMS230" s="377"/>
      <c r="QNE230" s="377"/>
      <c r="QNQ230" s="377"/>
      <c r="QOC230" s="377"/>
      <c r="QOO230" s="377"/>
      <c r="QPA230" s="377"/>
      <c r="QPM230" s="377"/>
      <c r="QPY230" s="377"/>
      <c r="QQK230" s="377"/>
      <c r="QQW230" s="377"/>
      <c r="QRI230" s="377"/>
      <c r="QRU230" s="377"/>
      <c r="QSG230" s="377"/>
      <c r="QSS230" s="377"/>
      <c r="QTE230" s="377"/>
      <c r="QTQ230" s="377"/>
      <c r="QUC230" s="377"/>
      <c r="QUO230" s="377"/>
      <c r="QVA230" s="377"/>
      <c r="QVM230" s="377"/>
      <c r="QVY230" s="377"/>
      <c r="QWK230" s="377"/>
      <c r="QWW230" s="377"/>
      <c r="QXI230" s="377"/>
      <c r="QXU230" s="377"/>
      <c r="QYG230" s="377"/>
      <c r="QYS230" s="377"/>
      <c r="QZE230" s="377"/>
      <c r="QZQ230" s="377"/>
      <c r="RAC230" s="377"/>
      <c r="RAO230" s="377"/>
      <c r="RBA230" s="377"/>
      <c r="RBM230" s="377"/>
      <c r="RBY230" s="377"/>
      <c r="RCK230" s="377"/>
      <c r="RCW230" s="377"/>
      <c r="RDI230" s="377"/>
      <c r="RDU230" s="377"/>
      <c r="REG230" s="377"/>
      <c r="RES230" s="377"/>
      <c r="RFE230" s="377"/>
      <c r="RFQ230" s="377"/>
      <c r="RGC230" s="377"/>
      <c r="RGO230" s="377"/>
      <c r="RHA230" s="377"/>
      <c r="RHM230" s="377"/>
      <c r="RHY230" s="377"/>
      <c r="RIK230" s="377"/>
      <c r="RIW230" s="377"/>
      <c r="RJI230" s="377"/>
      <c r="RJU230" s="377"/>
      <c r="RKG230" s="377"/>
      <c r="RKS230" s="377"/>
      <c r="RLE230" s="377"/>
      <c r="RLQ230" s="377"/>
      <c r="RMC230" s="377"/>
      <c r="RMO230" s="377"/>
      <c r="RNA230" s="377"/>
      <c r="RNM230" s="377"/>
      <c r="RNY230" s="377"/>
      <c r="ROK230" s="377"/>
      <c r="ROW230" s="377"/>
      <c r="RPI230" s="377"/>
      <c r="RPU230" s="377"/>
      <c r="RQG230" s="377"/>
      <c r="RQS230" s="377"/>
      <c r="RRE230" s="377"/>
      <c r="RRQ230" s="377"/>
      <c r="RSC230" s="377"/>
      <c r="RSO230" s="377"/>
      <c r="RTA230" s="377"/>
      <c r="RTM230" s="377"/>
      <c r="RTY230" s="377"/>
      <c r="RUK230" s="377"/>
      <c r="RUW230" s="377"/>
      <c r="RVI230" s="377"/>
      <c r="RVU230" s="377"/>
      <c r="RWG230" s="377"/>
      <c r="RWS230" s="377"/>
      <c r="RXE230" s="377"/>
      <c r="RXQ230" s="377"/>
      <c r="RYC230" s="377"/>
      <c r="RYO230" s="377"/>
      <c r="RZA230" s="377"/>
      <c r="RZM230" s="377"/>
      <c r="RZY230" s="377"/>
      <c r="SAK230" s="377"/>
      <c r="SAW230" s="377"/>
      <c r="SBI230" s="377"/>
      <c r="SBU230" s="377"/>
      <c r="SCG230" s="377"/>
      <c r="SCS230" s="377"/>
      <c r="SDE230" s="377"/>
      <c r="SDQ230" s="377"/>
      <c r="SEC230" s="377"/>
      <c r="SEO230" s="377"/>
      <c r="SFA230" s="377"/>
      <c r="SFM230" s="377"/>
      <c r="SFY230" s="377"/>
      <c r="SGK230" s="377"/>
      <c r="SGW230" s="377"/>
      <c r="SHI230" s="377"/>
      <c r="SHU230" s="377"/>
      <c r="SIG230" s="377"/>
      <c r="SIS230" s="377"/>
      <c r="SJE230" s="377"/>
      <c r="SJQ230" s="377"/>
      <c r="SKC230" s="377"/>
      <c r="SKO230" s="377"/>
      <c r="SLA230" s="377"/>
      <c r="SLM230" s="377"/>
      <c r="SLY230" s="377"/>
      <c r="SMK230" s="377"/>
      <c r="SMW230" s="377"/>
      <c r="SNI230" s="377"/>
      <c r="SNU230" s="377"/>
      <c r="SOG230" s="377"/>
      <c r="SOS230" s="377"/>
      <c r="SPE230" s="377"/>
      <c r="SPQ230" s="377"/>
      <c r="SQC230" s="377"/>
      <c r="SQO230" s="377"/>
      <c r="SRA230" s="377"/>
      <c r="SRM230" s="377"/>
      <c r="SRY230" s="377"/>
      <c r="SSK230" s="377"/>
      <c r="SSW230" s="377"/>
      <c r="STI230" s="377"/>
      <c r="STU230" s="377"/>
      <c r="SUG230" s="377"/>
      <c r="SUS230" s="377"/>
      <c r="SVE230" s="377"/>
      <c r="SVQ230" s="377"/>
      <c r="SWC230" s="377"/>
      <c r="SWO230" s="377"/>
      <c r="SXA230" s="377"/>
      <c r="SXM230" s="377"/>
      <c r="SXY230" s="377"/>
      <c r="SYK230" s="377"/>
      <c r="SYW230" s="377"/>
      <c r="SZI230" s="377"/>
      <c r="SZU230" s="377"/>
      <c r="TAG230" s="377"/>
      <c r="TAS230" s="377"/>
      <c r="TBE230" s="377"/>
      <c r="TBQ230" s="377"/>
      <c r="TCC230" s="377"/>
      <c r="TCO230" s="377"/>
      <c r="TDA230" s="377"/>
      <c r="TDM230" s="377"/>
      <c r="TDY230" s="377"/>
      <c r="TEK230" s="377"/>
      <c r="TEW230" s="377"/>
      <c r="TFI230" s="377"/>
      <c r="TFU230" s="377"/>
      <c r="TGG230" s="377"/>
      <c r="TGS230" s="377"/>
      <c r="THE230" s="377"/>
      <c r="THQ230" s="377"/>
      <c r="TIC230" s="377"/>
      <c r="TIO230" s="377"/>
      <c r="TJA230" s="377"/>
      <c r="TJM230" s="377"/>
      <c r="TJY230" s="377"/>
      <c r="TKK230" s="377"/>
      <c r="TKW230" s="377"/>
      <c r="TLI230" s="377"/>
      <c r="TLU230" s="377"/>
      <c r="TMG230" s="377"/>
      <c r="TMS230" s="377"/>
      <c r="TNE230" s="377"/>
      <c r="TNQ230" s="377"/>
      <c r="TOC230" s="377"/>
      <c r="TOO230" s="377"/>
      <c r="TPA230" s="377"/>
      <c r="TPM230" s="377"/>
      <c r="TPY230" s="377"/>
      <c r="TQK230" s="377"/>
      <c r="TQW230" s="377"/>
      <c r="TRI230" s="377"/>
      <c r="TRU230" s="377"/>
      <c r="TSG230" s="377"/>
      <c r="TSS230" s="377"/>
      <c r="TTE230" s="377"/>
      <c r="TTQ230" s="377"/>
      <c r="TUC230" s="377"/>
      <c r="TUO230" s="377"/>
      <c r="TVA230" s="377"/>
      <c r="TVM230" s="377"/>
      <c r="TVY230" s="377"/>
      <c r="TWK230" s="377"/>
      <c r="TWW230" s="377"/>
      <c r="TXI230" s="377"/>
      <c r="TXU230" s="377"/>
      <c r="TYG230" s="377"/>
      <c r="TYS230" s="377"/>
      <c r="TZE230" s="377"/>
      <c r="TZQ230" s="377"/>
      <c r="UAC230" s="377"/>
      <c r="UAO230" s="377"/>
      <c r="UBA230" s="377"/>
      <c r="UBM230" s="377"/>
      <c r="UBY230" s="377"/>
      <c r="UCK230" s="377"/>
      <c r="UCW230" s="377"/>
      <c r="UDI230" s="377"/>
      <c r="UDU230" s="377"/>
      <c r="UEG230" s="377"/>
      <c r="UES230" s="377"/>
      <c r="UFE230" s="377"/>
      <c r="UFQ230" s="377"/>
      <c r="UGC230" s="377"/>
      <c r="UGO230" s="377"/>
      <c r="UHA230" s="377"/>
      <c r="UHM230" s="377"/>
      <c r="UHY230" s="377"/>
      <c r="UIK230" s="377"/>
      <c r="UIW230" s="377"/>
      <c r="UJI230" s="377"/>
      <c r="UJU230" s="377"/>
      <c r="UKG230" s="377"/>
      <c r="UKS230" s="377"/>
      <c r="ULE230" s="377"/>
      <c r="ULQ230" s="377"/>
      <c r="UMC230" s="377"/>
      <c r="UMO230" s="377"/>
      <c r="UNA230" s="377"/>
      <c r="UNM230" s="377"/>
      <c r="UNY230" s="377"/>
      <c r="UOK230" s="377"/>
      <c r="UOW230" s="377"/>
      <c r="UPI230" s="377"/>
      <c r="UPU230" s="377"/>
      <c r="UQG230" s="377"/>
      <c r="UQS230" s="377"/>
      <c r="URE230" s="377"/>
      <c r="URQ230" s="377"/>
      <c r="USC230" s="377"/>
      <c r="USO230" s="377"/>
      <c r="UTA230" s="377"/>
      <c r="UTM230" s="377"/>
      <c r="UTY230" s="377"/>
      <c r="UUK230" s="377"/>
      <c r="UUW230" s="377"/>
      <c r="UVI230" s="377"/>
      <c r="UVU230" s="377"/>
      <c r="UWG230" s="377"/>
      <c r="UWS230" s="377"/>
      <c r="UXE230" s="377"/>
      <c r="UXQ230" s="377"/>
      <c r="UYC230" s="377"/>
      <c r="UYO230" s="377"/>
      <c r="UZA230" s="377"/>
      <c r="UZM230" s="377"/>
      <c r="UZY230" s="377"/>
      <c r="VAK230" s="377"/>
      <c r="VAW230" s="377"/>
      <c r="VBI230" s="377"/>
      <c r="VBU230" s="377"/>
      <c r="VCG230" s="377"/>
      <c r="VCS230" s="377"/>
      <c r="VDE230" s="377"/>
      <c r="VDQ230" s="377"/>
      <c r="VEC230" s="377"/>
      <c r="VEO230" s="377"/>
      <c r="VFA230" s="377"/>
      <c r="VFM230" s="377"/>
      <c r="VFY230" s="377"/>
      <c r="VGK230" s="377"/>
      <c r="VGW230" s="377"/>
      <c r="VHI230" s="377"/>
      <c r="VHU230" s="377"/>
      <c r="VIG230" s="377"/>
      <c r="VIS230" s="377"/>
      <c r="VJE230" s="377"/>
      <c r="VJQ230" s="377"/>
      <c r="VKC230" s="377"/>
      <c r="VKO230" s="377"/>
      <c r="VLA230" s="377"/>
      <c r="VLM230" s="377"/>
      <c r="VLY230" s="377"/>
      <c r="VMK230" s="377"/>
      <c r="VMW230" s="377"/>
      <c r="VNI230" s="377"/>
      <c r="VNU230" s="377"/>
      <c r="VOG230" s="377"/>
      <c r="VOS230" s="377"/>
      <c r="VPE230" s="377"/>
      <c r="VPQ230" s="377"/>
      <c r="VQC230" s="377"/>
      <c r="VQO230" s="377"/>
      <c r="VRA230" s="377"/>
      <c r="VRM230" s="377"/>
      <c r="VRY230" s="377"/>
      <c r="VSK230" s="377"/>
      <c r="VSW230" s="377"/>
      <c r="VTI230" s="377"/>
      <c r="VTU230" s="377"/>
      <c r="VUG230" s="377"/>
      <c r="VUS230" s="377"/>
      <c r="VVE230" s="377"/>
      <c r="VVQ230" s="377"/>
      <c r="VWC230" s="377"/>
      <c r="VWO230" s="377"/>
      <c r="VXA230" s="377"/>
      <c r="VXM230" s="377"/>
      <c r="VXY230" s="377"/>
      <c r="VYK230" s="377"/>
      <c r="VYW230" s="377"/>
      <c r="VZI230" s="377"/>
      <c r="VZU230" s="377"/>
      <c r="WAG230" s="377"/>
      <c r="WAS230" s="377"/>
      <c r="WBE230" s="377"/>
      <c r="WBQ230" s="377"/>
      <c r="WCC230" s="377"/>
      <c r="WCO230" s="377"/>
      <c r="WDA230" s="377"/>
      <c r="WDM230" s="377"/>
      <c r="WDY230" s="377"/>
      <c r="WEK230" s="377"/>
      <c r="WEW230" s="377"/>
      <c r="WFI230" s="377"/>
      <c r="WFU230" s="377"/>
      <c r="WGG230" s="377"/>
      <c r="WGS230" s="377"/>
      <c r="WHE230" s="377"/>
      <c r="WHQ230" s="377"/>
      <c r="WIC230" s="377"/>
      <c r="WIO230" s="377"/>
      <c r="WJA230" s="377"/>
      <c r="WJM230" s="377"/>
      <c r="WJY230" s="377"/>
      <c r="WKK230" s="377"/>
      <c r="WKW230" s="377"/>
      <c r="WLI230" s="377"/>
      <c r="WLU230" s="377"/>
      <c r="WMG230" s="377"/>
      <c r="WMS230" s="377"/>
      <c r="WNE230" s="377"/>
      <c r="WNQ230" s="377"/>
      <c r="WOC230" s="377"/>
      <c r="WOO230" s="377"/>
      <c r="WPA230" s="377"/>
      <c r="WPM230" s="377"/>
      <c r="WPY230" s="377"/>
      <c r="WQK230" s="377"/>
      <c r="WQW230" s="377"/>
      <c r="WRI230" s="377"/>
      <c r="WRU230" s="377"/>
      <c r="WSG230" s="377"/>
      <c r="WSS230" s="377"/>
      <c r="WTE230" s="377"/>
      <c r="WTQ230" s="377"/>
      <c r="WUC230" s="377"/>
      <c r="WUO230" s="377"/>
      <c r="WVA230" s="377"/>
      <c r="WVM230" s="377"/>
      <c r="WVY230" s="377"/>
      <c r="WWK230" s="377"/>
      <c r="WWW230" s="377"/>
      <c r="WXI230" s="377"/>
      <c r="WXU230" s="377"/>
      <c r="WYG230" s="377"/>
      <c r="WYS230" s="377"/>
      <c r="WZE230" s="377"/>
      <c r="WZQ230" s="377"/>
      <c r="XAC230" s="377"/>
      <c r="XAO230" s="377"/>
      <c r="XBA230" s="377"/>
      <c r="XBM230" s="377"/>
      <c r="XBY230" s="377"/>
      <c r="XCK230" s="377"/>
      <c r="XCW230" s="377"/>
      <c r="XDI230" s="377"/>
      <c r="XDU230" s="377"/>
      <c r="XEG230" s="377"/>
      <c r="XES230" s="377"/>
    </row>
    <row r="231" spans="1:1013 1025:2045 2057:3065 3077:4085 4097:5117 5129:6137 6149:7157 7169:8189 8201:9209 9221:10229 10241:11261 11273:12281 12293:13301 13313:14333 14345:15353 15365:16373" s="363" customFormat="1">
      <c r="A231" s="233" t="s">
        <v>2636</v>
      </c>
      <c r="B231" s="233" t="s">
        <v>2637</v>
      </c>
      <c r="C231" s="233" t="s">
        <v>422</v>
      </c>
      <c r="D231" s="233" t="s">
        <v>2639</v>
      </c>
      <c r="E231" s="306" t="s">
        <v>442</v>
      </c>
      <c r="F231" s="307" t="s">
        <v>947</v>
      </c>
      <c r="G231" s="233">
        <v>6</v>
      </c>
      <c r="H231" s="233">
        <v>6</v>
      </c>
      <c r="I231" s="233">
        <v>6</v>
      </c>
      <c r="J231" s="367">
        <v>50</v>
      </c>
      <c r="K231" s="309">
        <f>J231/6</f>
        <v>8.3333333333333339</v>
      </c>
      <c r="L231" s="233" t="s">
        <v>2399</v>
      </c>
    </row>
    <row r="232" spans="1:1013 1025:2045 2057:3065 3077:4085 4097:5117 5129:6137 6149:7157 7169:8189 8201:9209 9221:10229 10241:11261 11273:12281 12293:13301 13313:14333 14345:15353 15365:16373" s="363" customFormat="1">
      <c r="A232" s="233" t="s">
        <v>2640</v>
      </c>
      <c r="B232" s="233" t="s">
        <v>420</v>
      </c>
      <c r="C232" s="233" t="s">
        <v>422</v>
      </c>
      <c r="D232" s="233" t="s">
        <v>2641</v>
      </c>
      <c r="E232" s="306" t="s">
        <v>2642</v>
      </c>
      <c r="F232" s="307" t="s">
        <v>947</v>
      </c>
      <c r="G232" s="233">
        <v>5</v>
      </c>
      <c r="H232" s="233">
        <v>5</v>
      </c>
      <c r="I232" s="233">
        <v>5</v>
      </c>
      <c r="J232" s="367">
        <v>50</v>
      </c>
      <c r="K232" s="309">
        <v>10</v>
      </c>
      <c r="L232" s="233" t="s">
        <v>2399</v>
      </c>
    </row>
    <row r="233" spans="1:1013 1025:2045 2057:3065 3077:4085 4097:5117 5129:6137 6149:7157 7169:8189 8201:9209 9221:10229 10241:11261 11273:12281 12293:13301 13313:14333 14345:15353 15365:16373" s="363" customFormat="1">
      <c r="A233" s="233" t="s">
        <v>2640</v>
      </c>
      <c r="B233" s="233" t="s">
        <v>420</v>
      </c>
      <c r="C233" s="233" t="s">
        <v>422</v>
      </c>
      <c r="D233" s="233" t="s">
        <v>2643</v>
      </c>
      <c r="E233" s="306" t="s">
        <v>2644</v>
      </c>
      <c r="F233" s="307" t="s">
        <v>947</v>
      </c>
      <c r="G233" s="233">
        <v>5</v>
      </c>
      <c r="H233" s="233">
        <v>5</v>
      </c>
      <c r="I233" s="233">
        <v>5</v>
      </c>
      <c r="J233" s="367">
        <v>50</v>
      </c>
      <c r="K233" s="309">
        <v>10</v>
      </c>
      <c r="L233" s="233" t="s">
        <v>2399</v>
      </c>
    </row>
    <row r="234" spans="1:1013 1025:2045 2057:3065 3077:4085 4097:5117 5129:6137 6149:7157 7169:8189 8201:9209 9221:10229 10241:11261 11273:12281 12293:13301 13313:14333 14345:15353 15365:16373" s="363" customFormat="1">
      <c r="A234" s="233" t="s">
        <v>2645</v>
      </c>
      <c r="B234" s="305" t="s">
        <v>2646</v>
      </c>
      <c r="C234" s="233" t="s">
        <v>422</v>
      </c>
      <c r="D234" s="233" t="s">
        <v>2647</v>
      </c>
      <c r="E234" s="233" t="s">
        <v>2648</v>
      </c>
      <c r="F234" s="233" t="s">
        <v>513</v>
      </c>
      <c r="G234" s="233">
        <v>3</v>
      </c>
      <c r="H234" s="233">
        <v>3</v>
      </c>
      <c r="I234" s="233">
        <v>3</v>
      </c>
      <c r="J234" s="233">
        <v>50</v>
      </c>
      <c r="K234" s="362">
        <f>J234/G234</f>
        <v>16.666666666666668</v>
      </c>
      <c r="L234" s="233" t="s">
        <v>2399</v>
      </c>
    </row>
    <row r="235" spans="1:1013 1025:2045 2057:3065 3077:4085 4097:5117 5129:6137 6149:7157 7169:8189 8201:9209 9221:10229 10241:11261 11273:12281 12293:13301 13313:14333 14345:15353 15365:16373" s="363" customFormat="1">
      <c r="A235" s="233" t="s">
        <v>2645</v>
      </c>
      <c r="B235" s="305" t="s">
        <v>2646</v>
      </c>
      <c r="C235" s="233" t="s">
        <v>422</v>
      </c>
      <c r="D235" s="233" t="s">
        <v>2649</v>
      </c>
      <c r="E235" s="233" t="s">
        <v>2650</v>
      </c>
      <c r="F235" s="233" t="s">
        <v>513</v>
      </c>
      <c r="G235" s="233">
        <v>3</v>
      </c>
      <c r="H235" s="233">
        <v>3</v>
      </c>
      <c r="I235" s="233">
        <v>3</v>
      </c>
      <c r="J235" s="233">
        <v>50</v>
      </c>
      <c r="K235" s="362">
        <f t="shared" ref="K235:K250" si="6">J235/G235</f>
        <v>16.666666666666668</v>
      </c>
      <c r="L235" s="233" t="s">
        <v>2399</v>
      </c>
    </row>
    <row r="236" spans="1:1013 1025:2045 2057:3065 3077:4085 4097:5117 5129:6137 6149:7157 7169:8189 8201:9209 9221:10229 10241:11261 11273:12281 12293:13301 13313:14333 14345:15353 15365:16373" s="363" customFormat="1">
      <c r="A236" s="233" t="s">
        <v>2645</v>
      </c>
      <c r="B236" s="305" t="s">
        <v>2646</v>
      </c>
      <c r="C236" s="233" t="s">
        <v>422</v>
      </c>
      <c r="D236" s="233" t="s">
        <v>2651</v>
      </c>
      <c r="E236" s="233" t="s">
        <v>2652</v>
      </c>
      <c r="F236" s="233" t="s">
        <v>513</v>
      </c>
      <c r="G236" s="233">
        <v>3</v>
      </c>
      <c r="H236" s="233">
        <v>3</v>
      </c>
      <c r="I236" s="233">
        <v>3</v>
      </c>
      <c r="J236" s="233">
        <v>50</v>
      </c>
      <c r="K236" s="362">
        <f t="shared" si="6"/>
        <v>16.666666666666668</v>
      </c>
      <c r="L236" s="233" t="s">
        <v>2399</v>
      </c>
    </row>
    <row r="237" spans="1:1013 1025:2045 2057:3065 3077:4085 4097:5117 5129:6137 6149:7157 7169:8189 8201:9209 9221:10229 10241:11261 11273:12281 12293:13301 13313:14333 14345:15353 15365:16373" s="363" customFormat="1">
      <c r="A237" s="233" t="s">
        <v>2645</v>
      </c>
      <c r="B237" s="305" t="s">
        <v>2646</v>
      </c>
      <c r="C237" s="233" t="s">
        <v>422</v>
      </c>
      <c r="D237" s="233" t="s">
        <v>2653</v>
      </c>
      <c r="E237" s="233" t="s">
        <v>2654</v>
      </c>
      <c r="F237" s="233" t="s">
        <v>513</v>
      </c>
      <c r="G237" s="233">
        <v>3</v>
      </c>
      <c r="H237" s="233">
        <v>3</v>
      </c>
      <c r="I237" s="233">
        <v>3</v>
      </c>
      <c r="J237" s="233">
        <v>50</v>
      </c>
      <c r="K237" s="362">
        <f t="shared" si="6"/>
        <v>16.666666666666668</v>
      </c>
      <c r="L237" s="233" t="s">
        <v>2399</v>
      </c>
    </row>
    <row r="238" spans="1:1013 1025:2045 2057:3065 3077:4085 4097:5117 5129:6137 6149:7157 7169:8189 8201:9209 9221:10229 10241:11261 11273:12281 12293:13301 13313:14333 14345:15353 15365:16373" s="363" customFormat="1">
      <c r="A238" s="233" t="s">
        <v>2645</v>
      </c>
      <c r="B238" s="305" t="s">
        <v>2646</v>
      </c>
      <c r="C238" s="233" t="s">
        <v>422</v>
      </c>
      <c r="D238" s="233" t="s">
        <v>2655</v>
      </c>
      <c r="E238" s="233" t="s">
        <v>2656</v>
      </c>
      <c r="F238" s="233" t="s">
        <v>513</v>
      </c>
      <c r="G238" s="233">
        <v>3</v>
      </c>
      <c r="H238" s="233">
        <v>3</v>
      </c>
      <c r="I238" s="233">
        <v>3</v>
      </c>
      <c r="J238" s="233">
        <v>50</v>
      </c>
      <c r="K238" s="362">
        <f t="shared" si="6"/>
        <v>16.666666666666668</v>
      </c>
      <c r="L238" s="233" t="s">
        <v>2399</v>
      </c>
    </row>
    <row r="239" spans="1:1013 1025:2045 2057:3065 3077:4085 4097:5117 5129:6137 6149:7157 7169:8189 8201:9209 9221:10229 10241:11261 11273:12281 12293:13301 13313:14333 14345:15353 15365:16373" s="363" customFormat="1">
      <c r="A239" s="233" t="s">
        <v>2645</v>
      </c>
      <c r="B239" s="305" t="s">
        <v>2646</v>
      </c>
      <c r="C239" s="233" t="s">
        <v>422</v>
      </c>
      <c r="D239" s="233" t="s">
        <v>2657</v>
      </c>
      <c r="E239" s="233" t="s">
        <v>2658</v>
      </c>
      <c r="F239" s="233" t="s">
        <v>513</v>
      </c>
      <c r="G239" s="233">
        <v>3</v>
      </c>
      <c r="H239" s="233">
        <v>3</v>
      </c>
      <c r="I239" s="233">
        <v>3</v>
      </c>
      <c r="J239" s="233">
        <v>50</v>
      </c>
      <c r="K239" s="362">
        <f t="shared" si="6"/>
        <v>16.666666666666668</v>
      </c>
      <c r="L239" s="233" t="s">
        <v>2399</v>
      </c>
    </row>
    <row r="240" spans="1:1013 1025:2045 2057:3065 3077:4085 4097:5117 5129:6137 6149:7157 7169:8189 8201:9209 9221:10229 10241:11261 11273:12281 12293:13301 13313:14333 14345:15353 15365:16373" s="363" customFormat="1">
      <c r="A240" s="233" t="s">
        <v>2645</v>
      </c>
      <c r="B240" s="305" t="s">
        <v>2646</v>
      </c>
      <c r="C240" s="233" t="s">
        <v>422</v>
      </c>
      <c r="D240" s="233" t="s">
        <v>2659</v>
      </c>
      <c r="E240" s="233" t="s">
        <v>2660</v>
      </c>
      <c r="F240" s="233" t="s">
        <v>513</v>
      </c>
      <c r="G240" s="233">
        <v>3</v>
      </c>
      <c r="H240" s="233">
        <v>3</v>
      </c>
      <c r="I240" s="233">
        <v>3</v>
      </c>
      <c r="J240" s="233">
        <v>50</v>
      </c>
      <c r="K240" s="362">
        <f t="shared" si="6"/>
        <v>16.666666666666668</v>
      </c>
      <c r="L240" s="233" t="s">
        <v>2399</v>
      </c>
    </row>
    <row r="241" spans="1:12" s="363" customFormat="1">
      <c r="A241" s="233" t="s">
        <v>2645</v>
      </c>
      <c r="B241" s="305" t="s">
        <v>2646</v>
      </c>
      <c r="C241" s="233" t="s">
        <v>422</v>
      </c>
      <c r="D241" s="233" t="s">
        <v>2661</v>
      </c>
      <c r="E241" s="233" t="s">
        <v>2662</v>
      </c>
      <c r="F241" s="233" t="s">
        <v>513</v>
      </c>
      <c r="G241" s="233">
        <v>3</v>
      </c>
      <c r="H241" s="233">
        <v>3</v>
      </c>
      <c r="I241" s="233">
        <v>3</v>
      </c>
      <c r="J241" s="233">
        <v>50</v>
      </c>
      <c r="K241" s="362">
        <f t="shared" si="6"/>
        <v>16.666666666666668</v>
      </c>
      <c r="L241" s="233" t="s">
        <v>2399</v>
      </c>
    </row>
    <row r="242" spans="1:12" s="363" customFormat="1">
      <c r="A242" s="233" t="s">
        <v>2645</v>
      </c>
      <c r="B242" s="305" t="s">
        <v>2646</v>
      </c>
      <c r="C242" s="233" t="s">
        <v>422</v>
      </c>
      <c r="D242" s="233" t="s">
        <v>2663</v>
      </c>
      <c r="E242" s="233" t="s">
        <v>2664</v>
      </c>
      <c r="F242" s="233" t="s">
        <v>513</v>
      </c>
      <c r="G242" s="233">
        <v>3</v>
      </c>
      <c r="H242" s="233">
        <v>3</v>
      </c>
      <c r="I242" s="233">
        <v>3</v>
      </c>
      <c r="J242" s="233">
        <v>50</v>
      </c>
      <c r="K242" s="362">
        <f t="shared" si="6"/>
        <v>16.666666666666668</v>
      </c>
      <c r="L242" s="233" t="s">
        <v>2399</v>
      </c>
    </row>
    <row r="243" spans="1:12" s="363" customFormat="1">
      <c r="A243" s="233" t="s">
        <v>2645</v>
      </c>
      <c r="B243" s="305" t="s">
        <v>2646</v>
      </c>
      <c r="C243" s="233" t="s">
        <v>422</v>
      </c>
      <c r="D243" s="233" t="s">
        <v>2665</v>
      </c>
      <c r="E243" s="233" t="s">
        <v>2666</v>
      </c>
      <c r="F243" s="233" t="s">
        <v>2667</v>
      </c>
      <c r="G243" s="233">
        <v>3</v>
      </c>
      <c r="H243" s="233">
        <v>3</v>
      </c>
      <c r="I243" s="233">
        <v>3</v>
      </c>
      <c r="J243" s="233">
        <v>50</v>
      </c>
      <c r="K243" s="362">
        <f t="shared" si="6"/>
        <v>16.666666666666668</v>
      </c>
      <c r="L243" s="233" t="s">
        <v>2399</v>
      </c>
    </row>
    <row r="244" spans="1:12" s="363" customFormat="1">
      <c r="A244" s="233" t="s">
        <v>2645</v>
      </c>
      <c r="B244" s="305" t="s">
        <v>2646</v>
      </c>
      <c r="C244" s="233" t="s">
        <v>422</v>
      </c>
      <c r="D244" s="233" t="s">
        <v>2668</v>
      </c>
      <c r="E244" s="233" t="s">
        <v>2669</v>
      </c>
      <c r="F244" s="233" t="s">
        <v>513</v>
      </c>
      <c r="G244" s="233">
        <v>3</v>
      </c>
      <c r="H244" s="233">
        <v>3</v>
      </c>
      <c r="I244" s="233">
        <v>3</v>
      </c>
      <c r="J244" s="233">
        <v>50</v>
      </c>
      <c r="K244" s="362">
        <f t="shared" si="6"/>
        <v>16.666666666666668</v>
      </c>
      <c r="L244" s="233" t="s">
        <v>2399</v>
      </c>
    </row>
    <row r="245" spans="1:12" s="363" customFormat="1">
      <c r="A245" s="233" t="s">
        <v>2645</v>
      </c>
      <c r="B245" s="305" t="s">
        <v>2646</v>
      </c>
      <c r="C245" s="233" t="s">
        <v>422</v>
      </c>
      <c r="D245" s="233" t="s">
        <v>2670</v>
      </c>
      <c r="E245" s="233" t="s">
        <v>2671</v>
      </c>
      <c r="F245" s="233" t="s">
        <v>661</v>
      </c>
      <c r="G245" s="233">
        <v>3</v>
      </c>
      <c r="H245" s="233">
        <v>3</v>
      </c>
      <c r="I245" s="233">
        <v>3</v>
      </c>
      <c r="J245" s="233">
        <v>50</v>
      </c>
      <c r="K245" s="362">
        <f t="shared" si="6"/>
        <v>16.666666666666668</v>
      </c>
      <c r="L245" s="233" t="s">
        <v>2399</v>
      </c>
    </row>
    <row r="246" spans="1:12" s="363" customFormat="1">
      <c r="A246" s="233" t="s">
        <v>2645</v>
      </c>
      <c r="B246" s="305" t="s">
        <v>2646</v>
      </c>
      <c r="C246" s="233" t="s">
        <v>422</v>
      </c>
      <c r="D246" s="233" t="s">
        <v>2672</v>
      </c>
      <c r="E246" s="233" t="s">
        <v>2673</v>
      </c>
      <c r="F246" s="233" t="s">
        <v>513</v>
      </c>
      <c r="G246" s="233">
        <v>3</v>
      </c>
      <c r="H246" s="233">
        <v>3</v>
      </c>
      <c r="I246" s="233">
        <v>3</v>
      </c>
      <c r="J246" s="233">
        <v>50</v>
      </c>
      <c r="K246" s="362">
        <f t="shared" si="6"/>
        <v>16.666666666666668</v>
      </c>
      <c r="L246" s="233" t="s">
        <v>2399</v>
      </c>
    </row>
    <row r="247" spans="1:12" s="363" customFormat="1">
      <c r="A247" s="233" t="s">
        <v>2645</v>
      </c>
      <c r="B247" s="305" t="s">
        <v>2646</v>
      </c>
      <c r="C247" s="233" t="s">
        <v>422</v>
      </c>
      <c r="D247" s="233" t="s">
        <v>2674</v>
      </c>
      <c r="E247" s="233" t="s">
        <v>2675</v>
      </c>
      <c r="F247" s="233" t="s">
        <v>661</v>
      </c>
      <c r="G247" s="233">
        <v>3</v>
      </c>
      <c r="H247" s="233">
        <v>3</v>
      </c>
      <c r="I247" s="233">
        <v>3</v>
      </c>
      <c r="J247" s="233">
        <v>50</v>
      </c>
      <c r="K247" s="362">
        <f t="shared" si="6"/>
        <v>16.666666666666668</v>
      </c>
      <c r="L247" s="233" t="s">
        <v>2399</v>
      </c>
    </row>
    <row r="248" spans="1:12" s="363" customFormat="1">
      <c r="A248" s="233" t="s">
        <v>2676</v>
      </c>
      <c r="B248" s="305" t="s">
        <v>1242</v>
      </c>
      <c r="C248" s="233" t="s">
        <v>422</v>
      </c>
      <c r="D248" s="233" t="s">
        <v>2677</v>
      </c>
      <c r="E248" s="233" t="s">
        <v>1253</v>
      </c>
      <c r="F248" s="233" t="s">
        <v>513</v>
      </c>
      <c r="G248" s="233">
        <v>3</v>
      </c>
      <c r="H248" s="233">
        <v>3</v>
      </c>
      <c r="I248" s="233">
        <v>3</v>
      </c>
      <c r="J248" s="233">
        <v>50</v>
      </c>
      <c r="K248" s="233">
        <v>16.66</v>
      </c>
      <c r="L248" s="233" t="s">
        <v>2399</v>
      </c>
    </row>
    <row r="249" spans="1:12" s="363" customFormat="1">
      <c r="A249" s="233" t="s">
        <v>2676</v>
      </c>
      <c r="B249" s="305" t="s">
        <v>1242</v>
      </c>
      <c r="C249" s="233" t="s">
        <v>422</v>
      </c>
      <c r="D249" s="233" t="s">
        <v>2678</v>
      </c>
      <c r="E249" s="233" t="s">
        <v>1246</v>
      </c>
      <c r="F249" s="233" t="s">
        <v>1247</v>
      </c>
      <c r="G249" s="233">
        <v>3</v>
      </c>
      <c r="H249" s="233">
        <v>3</v>
      </c>
      <c r="I249" s="233">
        <v>3</v>
      </c>
      <c r="J249" s="233">
        <v>50</v>
      </c>
      <c r="K249" s="233">
        <v>16.66</v>
      </c>
      <c r="L249" s="233" t="s">
        <v>2399</v>
      </c>
    </row>
    <row r="250" spans="1:12" s="363" customFormat="1">
      <c r="A250" s="233" t="s">
        <v>2676</v>
      </c>
      <c r="B250" s="305" t="s">
        <v>2646</v>
      </c>
      <c r="C250" s="233" t="s">
        <v>422</v>
      </c>
      <c r="D250" s="233" t="s">
        <v>2679</v>
      </c>
      <c r="E250" s="233" t="s">
        <v>2680</v>
      </c>
      <c r="F250" s="233" t="s">
        <v>2681</v>
      </c>
      <c r="G250" s="233">
        <v>3</v>
      </c>
      <c r="H250" s="233">
        <v>3</v>
      </c>
      <c r="I250" s="233">
        <v>3</v>
      </c>
      <c r="J250" s="233">
        <v>50</v>
      </c>
      <c r="K250" s="362">
        <f t="shared" si="6"/>
        <v>16.666666666666668</v>
      </c>
      <c r="L250" s="233" t="s">
        <v>2399</v>
      </c>
    </row>
    <row r="251" spans="1:12" s="363" customFormat="1">
      <c r="A251" s="233" t="s">
        <v>2682</v>
      </c>
      <c r="B251" s="305" t="s">
        <v>2683</v>
      </c>
      <c r="C251" s="233" t="s">
        <v>422</v>
      </c>
      <c r="D251" s="233" t="s">
        <v>2684</v>
      </c>
      <c r="E251" s="306" t="s">
        <v>2685</v>
      </c>
      <c r="F251" s="307" t="s">
        <v>947</v>
      </c>
      <c r="G251" s="233">
        <v>1</v>
      </c>
      <c r="H251" s="233">
        <v>1</v>
      </c>
      <c r="I251" s="233">
        <v>1</v>
      </c>
      <c r="J251" s="367">
        <v>50</v>
      </c>
      <c r="K251" s="309">
        <v>50</v>
      </c>
      <c r="L251" s="233" t="s">
        <v>2399</v>
      </c>
    </row>
    <row r="252" spans="1:12" s="363" customFormat="1">
      <c r="A252" s="233" t="s">
        <v>2686</v>
      </c>
      <c r="B252" s="305" t="s">
        <v>2687</v>
      </c>
      <c r="C252" s="233" t="s">
        <v>422</v>
      </c>
      <c r="D252" s="233" t="s">
        <v>2688</v>
      </c>
      <c r="E252" s="306" t="s">
        <v>946</v>
      </c>
      <c r="F252" s="307" t="s">
        <v>947</v>
      </c>
      <c r="G252" s="233">
        <v>4</v>
      </c>
      <c r="H252" s="233">
        <v>4</v>
      </c>
      <c r="I252" s="233">
        <v>4</v>
      </c>
      <c r="J252" s="367">
        <v>50</v>
      </c>
      <c r="K252" s="309">
        <v>12.5</v>
      </c>
      <c r="L252" s="233" t="s">
        <v>2399</v>
      </c>
    </row>
    <row r="253" spans="1:12" s="363" customFormat="1">
      <c r="A253" s="233" t="s">
        <v>2686</v>
      </c>
      <c r="B253" s="305" t="s">
        <v>2687</v>
      </c>
      <c r="C253" s="233" t="s">
        <v>422</v>
      </c>
      <c r="D253" s="233" t="s">
        <v>2689</v>
      </c>
      <c r="E253" s="306" t="s">
        <v>949</v>
      </c>
      <c r="F253" s="307" t="s">
        <v>947</v>
      </c>
      <c r="G253" s="233">
        <v>4</v>
      </c>
      <c r="H253" s="233">
        <v>4</v>
      </c>
      <c r="I253" s="233">
        <v>4</v>
      </c>
      <c r="J253" s="367">
        <v>50</v>
      </c>
      <c r="K253" s="309">
        <v>12.5</v>
      </c>
      <c r="L253" s="233" t="s">
        <v>2399</v>
      </c>
    </row>
    <row r="254" spans="1:12" s="363" customFormat="1">
      <c r="A254" s="233" t="s">
        <v>2686</v>
      </c>
      <c r="B254" s="305" t="s">
        <v>2687</v>
      </c>
      <c r="C254" s="233" t="s">
        <v>422</v>
      </c>
      <c r="D254" s="233" t="s">
        <v>2690</v>
      </c>
      <c r="E254" s="306" t="s">
        <v>943</v>
      </c>
      <c r="F254" s="307" t="s">
        <v>661</v>
      </c>
      <c r="G254" s="233">
        <v>4</v>
      </c>
      <c r="H254" s="233">
        <v>4</v>
      </c>
      <c r="I254" s="233">
        <v>4</v>
      </c>
      <c r="J254" s="367">
        <v>50</v>
      </c>
      <c r="K254" s="309">
        <v>12.5</v>
      </c>
      <c r="L254" s="233" t="s">
        <v>2399</v>
      </c>
    </row>
    <row r="255" spans="1:12" s="363" customFormat="1">
      <c r="A255" s="233" t="s">
        <v>2676</v>
      </c>
      <c r="B255" s="305" t="s">
        <v>1242</v>
      </c>
      <c r="C255" s="233" t="s">
        <v>422</v>
      </c>
      <c r="D255" s="233" t="s">
        <v>2691</v>
      </c>
      <c r="E255" s="233" t="s">
        <v>1277</v>
      </c>
      <c r="F255" s="233" t="s">
        <v>661</v>
      </c>
      <c r="G255" s="233">
        <v>3</v>
      </c>
      <c r="H255" s="233">
        <v>3</v>
      </c>
      <c r="I255" s="233">
        <v>3</v>
      </c>
      <c r="J255" s="233">
        <v>50</v>
      </c>
      <c r="K255" s="233">
        <v>16.66</v>
      </c>
      <c r="L255" s="233" t="s">
        <v>2399</v>
      </c>
    </row>
    <row r="256" spans="1:12" s="363" customFormat="1">
      <c r="A256" s="233" t="s">
        <v>2676</v>
      </c>
      <c r="B256" s="305" t="s">
        <v>1242</v>
      </c>
      <c r="C256" s="233" t="s">
        <v>422</v>
      </c>
      <c r="D256" s="233" t="s">
        <v>2692</v>
      </c>
      <c r="E256" s="233" t="s">
        <v>1265</v>
      </c>
      <c r="F256" s="233" t="s">
        <v>513</v>
      </c>
      <c r="G256" s="233">
        <v>3</v>
      </c>
      <c r="H256" s="233">
        <v>3</v>
      </c>
      <c r="I256" s="233">
        <v>3</v>
      </c>
      <c r="J256" s="233">
        <v>50</v>
      </c>
      <c r="K256" s="233">
        <v>16.66</v>
      </c>
      <c r="L256" s="233" t="s">
        <v>2399</v>
      </c>
    </row>
    <row r="257" spans="1:12" s="363" customFormat="1">
      <c r="A257" s="233" t="s">
        <v>2676</v>
      </c>
      <c r="B257" s="305" t="s">
        <v>1242</v>
      </c>
      <c r="C257" s="233" t="s">
        <v>422</v>
      </c>
      <c r="D257" s="233" t="s">
        <v>2693</v>
      </c>
      <c r="E257" s="233" t="s">
        <v>1269</v>
      </c>
      <c r="F257" s="233" t="s">
        <v>661</v>
      </c>
      <c r="G257" s="233">
        <v>3</v>
      </c>
      <c r="H257" s="233">
        <v>3</v>
      </c>
      <c r="I257" s="233">
        <v>3</v>
      </c>
      <c r="J257" s="233">
        <v>50</v>
      </c>
      <c r="K257" s="233">
        <v>16.66</v>
      </c>
      <c r="L257" s="233" t="s">
        <v>2399</v>
      </c>
    </row>
    <row r="258" spans="1:12" s="363" customFormat="1">
      <c r="A258" s="233" t="s">
        <v>2676</v>
      </c>
      <c r="B258" s="305" t="s">
        <v>1242</v>
      </c>
      <c r="C258" s="233" t="s">
        <v>422</v>
      </c>
      <c r="D258" s="233" t="s">
        <v>2694</v>
      </c>
      <c r="E258" s="233" t="s">
        <v>1279</v>
      </c>
      <c r="F258" s="233" t="s">
        <v>661</v>
      </c>
      <c r="G258" s="233">
        <v>3</v>
      </c>
      <c r="H258" s="233">
        <v>3</v>
      </c>
      <c r="I258" s="233">
        <v>3</v>
      </c>
      <c r="J258" s="233">
        <v>50</v>
      </c>
      <c r="K258" s="233">
        <v>16.66</v>
      </c>
      <c r="L258" s="233" t="s">
        <v>2399</v>
      </c>
    </row>
    <row r="259" spans="1:12" s="363" customFormat="1">
      <c r="A259" s="233" t="s">
        <v>2695</v>
      </c>
      <c r="B259" s="305" t="s">
        <v>2696</v>
      </c>
      <c r="C259" s="233" t="s">
        <v>422</v>
      </c>
      <c r="D259" s="233" t="s">
        <v>2697</v>
      </c>
      <c r="E259" s="306" t="s">
        <v>2698</v>
      </c>
      <c r="F259" s="233" t="s">
        <v>513</v>
      </c>
      <c r="G259" s="233">
        <v>1</v>
      </c>
      <c r="H259" s="233">
        <v>1</v>
      </c>
      <c r="I259" s="233">
        <v>1</v>
      </c>
      <c r="J259" s="233">
        <v>50</v>
      </c>
      <c r="K259" s="233">
        <v>50</v>
      </c>
      <c r="L259" s="233" t="s">
        <v>2400</v>
      </c>
    </row>
    <row r="260" spans="1:12" s="363" customFormat="1">
      <c r="A260" s="233" t="s">
        <v>2699</v>
      </c>
      <c r="B260" s="305" t="s">
        <v>951</v>
      </c>
      <c r="C260" s="233" t="s">
        <v>422</v>
      </c>
      <c r="D260" s="233" t="s">
        <v>2700</v>
      </c>
      <c r="E260" s="306" t="s">
        <v>2701</v>
      </c>
      <c r="F260" s="233" t="s">
        <v>513</v>
      </c>
      <c r="G260" s="233">
        <v>5</v>
      </c>
      <c r="H260" s="233">
        <v>3</v>
      </c>
      <c r="I260" s="233">
        <v>5</v>
      </c>
      <c r="J260" s="233">
        <v>50</v>
      </c>
      <c r="K260" s="233">
        <v>10</v>
      </c>
      <c r="L260" s="233" t="s">
        <v>2401</v>
      </c>
    </row>
    <row r="261" spans="1:12" s="363" customFormat="1">
      <c r="A261" s="233" t="s">
        <v>2699</v>
      </c>
      <c r="B261" s="305" t="s">
        <v>951</v>
      </c>
      <c r="C261" s="233" t="s">
        <v>422</v>
      </c>
      <c r="D261" s="233" t="s">
        <v>2702</v>
      </c>
      <c r="E261" s="306" t="s">
        <v>953</v>
      </c>
      <c r="F261" s="307" t="s">
        <v>513</v>
      </c>
      <c r="G261" s="233">
        <v>5</v>
      </c>
      <c r="H261" s="233">
        <v>3</v>
      </c>
      <c r="I261" s="233">
        <v>5</v>
      </c>
      <c r="J261" s="233">
        <v>50</v>
      </c>
      <c r="K261" s="233">
        <v>10</v>
      </c>
      <c r="L261" s="233" t="s">
        <v>2401</v>
      </c>
    </row>
    <row r="262" spans="1:12" s="363" customFormat="1">
      <c r="A262" s="233" t="s">
        <v>2699</v>
      </c>
      <c r="B262" s="305" t="s">
        <v>951</v>
      </c>
      <c r="C262" s="233" t="s">
        <v>422</v>
      </c>
      <c r="D262" s="233" t="s">
        <v>2703</v>
      </c>
      <c r="E262" s="306" t="s">
        <v>957</v>
      </c>
      <c r="F262" s="307" t="s">
        <v>661</v>
      </c>
      <c r="G262" s="233">
        <v>5</v>
      </c>
      <c r="H262" s="233">
        <v>3</v>
      </c>
      <c r="I262" s="233">
        <v>5</v>
      </c>
      <c r="J262" s="233">
        <v>50</v>
      </c>
      <c r="K262" s="233">
        <v>10</v>
      </c>
      <c r="L262" s="233" t="s">
        <v>2401</v>
      </c>
    </row>
    <row r="263" spans="1:12" s="363" customFormat="1">
      <c r="A263" s="305" t="s">
        <v>2465</v>
      </c>
      <c r="B263" s="233" t="s">
        <v>958</v>
      </c>
      <c r="C263" s="233" t="s">
        <v>422</v>
      </c>
      <c r="D263" s="233" t="s">
        <v>2700</v>
      </c>
      <c r="E263" s="306" t="s">
        <v>2701</v>
      </c>
      <c r="F263" s="307" t="s">
        <v>513</v>
      </c>
      <c r="G263" s="233">
        <v>5</v>
      </c>
      <c r="H263" s="233">
        <v>3</v>
      </c>
      <c r="I263" s="233">
        <v>5</v>
      </c>
      <c r="J263" s="233">
        <v>50</v>
      </c>
      <c r="K263" s="233">
        <v>10</v>
      </c>
      <c r="L263" s="233" t="s">
        <v>2401</v>
      </c>
    </row>
    <row r="264" spans="1:12" s="363" customFormat="1">
      <c r="A264" s="305" t="s">
        <v>2465</v>
      </c>
      <c r="B264" s="233" t="s">
        <v>958</v>
      </c>
      <c r="C264" s="233" t="s">
        <v>422</v>
      </c>
      <c r="D264" s="233" t="s">
        <v>2704</v>
      </c>
      <c r="E264" s="306" t="s">
        <v>960</v>
      </c>
      <c r="F264" s="307" t="s">
        <v>513</v>
      </c>
      <c r="G264" s="233">
        <v>5</v>
      </c>
      <c r="H264" s="233">
        <v>3</v>
      </c>
      <c r="I264" s="233">
        <v>5</v>
      </c>
      <c r="J264" s="233">
        <v>50</v>
      </c>
      <c r="K264" s="233">
        <v>10</v>
      </c>
      <c r="L264" s="233" t="s">
        <v>2401</v>
      </c>
    </row>
    <row r="265" spans="1:12" s="363" customFormat="1">
      <c r="A265" s="305" t="s">
        <v>2705</v>
      </c>
      <c r="B265" s="233" t="s">
        <v>2706</v>
      </c>
      <c r="C265" s="233" t="s">
        <v>422</v>
      </c>
      <c r="D265" s="233" t="s">
        <v>2707</v>
      </c>
      <c r="E265" s="306" t="s">
        <v>2708</v>
      </c>
      <c r="F265" s="307" t="s">
        <v>513</v>
      </c>
      <c r="G265" s="233">
        <v>4</v>
      </c>
      <c r="H265" s="233">
        <v>1</v>
      </c>
      <c r="I265" s="233">
        <v>4</v>
      </c>
      <c r="J265" s="367">
        <v>50</v>
      </c>
      <c r="K265" s="309">
        <v>12.5</v>
      </c>
      <c r="L265" s="233" t="s">
        <v>2401</v>
      </c>
    </row>
    <row r="266" spans="1:12" s="363" customFormat="1">
      <c r="A266" s="305" t="s">
        <v>2705</v>
      </c>
      <c r="B266" s="233" t="s">
        <v>2706</v>
      </c>
      <c r="C266" s="233" t="s">
        <v>422</v>
      </c>
      <c r="D266" s="233" t="s">
        <v>2709</v>
      </c>
      <c r="E266" s="306" t="s">
        <v>2710</v>
      </c>
      <c r="F266" s="307" t="s">
        <v>513</v>
      </c>
      <c r="G266" s="233">
        <v>4</v>
      </c>
      <c r="H266" s="233">
        <v>1</v>
      </c>
      <c r="I266" s="233">
        <v>4</v>
      </c>
      <c r="J266" s="367">
        <v>50</v>
      </c>
      <c r="K266" s="309">
        <v>12.5</v>
      </c>
      <c r="L266" s="233" t="s">
        <v>2401</v>
      </c>
    </row>
    <row r="267" spans="1:12" s="363" customFormat="1">
      <c r="A267" s="305" t="s">
        <v>2705</v>
      </c>
      <c r="B267" s="233" t="s">
        <v>2706</v>
      </c>
      <c r="C267" s="233" t="s">
        <v>422</v>
      </c>
      <c r="D267" s="233" t="s">
        <v>2711</v>
      </c>
      <c r="E267" s="306" t="s">
        <v>2712</v>
      </c>
      <c r="F267" s="307" t="s">
        <v>513</v>
      </c>
      <c r="G267" s="233">
        <v>4</v>
      </c>
      <c r="H267" s="233">
        <v>1</v>
      </c>
      <c r="I267" s="233">
        <v>4</v>
      </c>
      <c r="J267" s="367">
        <v>50</v>
      </c>
      <c r="K267" s="309">
        <v>12.5</v>
      </c>
      <c r="L267" s="233" t="s">
        <v>2401</v>
      </c>
    </row>
    <row r="268" spans="1:12" s="363" customFormat="1">
      <c r="A268" s="305" t="s">
        <v>2705</v>
      </c>
      <c r="B268" s="233" t="s">
        <v>2706</v>
      </c>
      <c r="C268" s="233" t="s">
        <v>422</v>
      </c>
      <c r="D268" s="233" t="s">
        <v>2713</v>
      </c>
      <c r="E268" s="306" t="s">
        <v>2714</v>
      </c>
      <c r="F268" s="307" t="s">
        <v>513</v>
      </c>
      <c r="G268" s="233">
        <v>4</v>
      </c>
      <c r="H268" s="233">
        <v>1</v>
      </c>
      <c r="I268" s="233">
        <v>4</v>
      </c>
      <c r="J268" s="367">
        <v>50</v>
      </c>
      <c r="K268" s="309">
        <v>12.5</v>
      </c>
      <c r="L268" s="233" t="s">
        <v>2401</v>
      </c>
    </row>
    <row r="269" spans="1:12" s="363" customFormat="1">
      <c r="A269" s="305" t="s">
        <v>2705</v>
      </c>
      <c r="B269" s="233" t="s">
        <v>2706</v>
      </c>
      <c r="C269" s="233" t="s">
        <v>422</v>
      </c>
      <c r="D269" s="233" t="s">
        <v>2715</v>
      </c>
      <c r="E269" s="233" t="s">
        <v>2716</v>
      </c>
      <c r="F269" s="307" t="s">
        <v>513</v>
      </c>
      <c r="G269" s="233">
        <v>4</v>
      </c>
      <c r="H269" s="233">
        <v>1</v>
      </c>
      <c r="I269" s="233">
        <v>4</v>
      </c>
      <c r="J269" s="367">
        <v>50</v>
      </c>
      <c r="K269" s="309">
        <v>12.5</v>
      </c>
      <c r="L269" s="233" t="s">
        <v>2401</v>
      </c>
    </row>
    <row r="270" spans="1:12" s="363" customFormat="1">
      <c r="A270" s="305" t="s">
        <v>2705</v>
      </c>
      <c r="B270" s="233" t="s">
        <v>2706</v>
      </c>
      <c r="C270" s="233" t="s">
        <v>422</v>
      </c>
      <c r="D270" s="233" t="s">
        <v>2717</v>
      </c>
      <c r="E270" s="306" t="s">
        <v>2718</v>
      </c>
      <c r="F270" s="307" t="s">
        <v>513</v>
      </c>
      <c r="G270" s="233">
        <v>4</v>
      </c>
      <c r="H270" s="233">
        <v>1</v>
      </c>
      <c r="I270" s="233">
        <v>4</v>
      </c>
      <c r="J270" s="367">
        <v>50</v>
      </c>
      <c r="K270" s="309">
        <v>12.5</v>
      </c>
      <c r="L270" s="233" t="s">
        <v>2401</v>
      </c>
    </row>
    <row r="271" spans="1:12" s="363" customFormat="1">
      <c r="A271" s="305" t="s">
        <v>2705</v>
      </c>
      <c r="B271" s="233" t="s">
        <v>2706</v>
      </c>
      <c r="C271" s="233" t="s">
        <v>422</v>
      </c>
      <c r="D271" s="233" t="s">
        <v>2719</v>
      </c>
      <c r="E271" s="306" t="s">
        <v>2720</v>
      </c>
      <c r="F271" s="307" t="s">
        <v>2721</v>
      </c>
      <c r="G271" s="233">
        <v>4</v>
      </c>
      <c r="H271" s="233">
        <v>1</v>
      </c>
      <c r="I271" s="233">
        <v>4</v>
      </c>
      <c r="J271" s="367">
        <v>50</v>
      </c>
      <c r="K271" s="309">
        <v>12.5</v>
      </c>
      <c r="L271" s="233" t="s">
        <v>2401</v>
      </c>
    </row>
    <row r="272" spans="1:12" s="363" customFormat="1">
      <c r="A272" s="305" t="s">
        <v>2705</v>
      </c>
      <c r="B272" s="233" t="s">
        <v>2706</v>
      </c>
      <c r="C272" s="233" t="s">
        <v>422</v>
      </c>
      <c r="D272" s="233" t="s">
        <v>2722</v>
      </c>
      <c r="E272" s="306" t="s">
        <v>2723</v>
      </c>
      <c r="F272" s="307" t="s">
        <v>2724</v>
      </c>
      <c r="G272" s="233">
        <v>4</v>
      </c>
      <c r="H272" s="233">
        <v>1</v>
      </c>
      <c r="I272" s="233">
        <v>4</v>
      </c>
      <c r="J272" s="367">
        <v>50</v>
      </c>
      <c r="K272" s="309">
        <v>12.5</v>
      </c>
      <c r="L272" s="233" t="s">
        <v>2401</v>
      </c>
    </row>
    <row r="273" spans="1:12" s="363" customFormat="1">
      <c r="A273" s="305" t="s">
        <v>2705</v>
      </c>
      <c r="B273" s="233" t="s">
        <v>2706</v>
      </c>
      <c r="C273" s="233" t="s">
        <v>422</v>
      </c>
      <c r="D273" s="233" t="s">
        <v>2725</v>
      </c>
      <c r="E273" s="306" t="s">
        <v>2726</v>
      </c>
      <c r="F273" s="307" t="s">
        <v>661</v>
      </c>
      <c r="G273" s="233">
        <v>4</v>
      </c>
      <c r="H273" s="233">
        <v>1</v>
      </c>
      <c r="I273" s="233">
        <v>4</v>
      </c>
      <c r="J273" s="367">
        <v>50</v>
      </c>
      <c r="K273" s="309">
        <v>12.5</v>
      </c>
      <c r="L273" s="233" t="s">
        <v>2401</v>
      </c>
    </row>
    <row r="274" spans="1:12" s="363" customFormat="1">
      <c r="A274" s="233" t="s">
        <v>2727</v>
      </c>
      <c r="B274" s="233" t="s">
        <v>2728</v>
      </c>
      <c r="C274" s="233" t="s">
        <v>422</v>
      </c>
      <c r="D274" s="233" t="s">
        <v>2729</v>
      </c>
      <c r="E274" s="233" t="s">
        <v>974</v>
      </c>
      <c r="F274" s="307" t="s">
        <v>513</v>
      </c>
      <c r="G274" s="233">
        <v>3</v>
      </c>
      <c r="H274" s="233">
        <v>2</v>
      </c>
      <c r="I274" s="233">
        <v>3</v>
      </c>
      <c r="J274" s="367">
        <v>50</v>
      </c>
      <c r="K274" s="309">
        <v>16.670000000000002</v>
      </c>
      <c r="L274" s="233" t="s">
        <v>2401</v>
      </c>
    </row>
    <row r="275" spans="1:12" s="363" customFormat="1">
      <c r="A275" s="233" t="s">
        <v>2727</v>
      </c>
      <c r="B275" s="233" t="s">
        <v>2728</v>
      </c>
      <c r="C275" s="233" t="s">
        <v>422</v>
      </c>
      <c r="D275" s="233" t="s">
        <v>2730</v>
      </c>
      <c r="E275" s="306" t="s">
        <v>972</v>
      </c>
      <c r="F275" s="307" t="s">
        <v>661</v>
      </c>
      <c r="G275" s="233">
        <v>3</v>
      </c>
      <c r="H275" s="233">
        <v>2</v>
      </c>
      <c r="I275" s="233">
        <v>3</v>
      </c>
      <c r="J275" s="367">
        <v>50</v>
      </c>
      <c r="K275" s="309">
        <v>16.670000000000002</v>
      </c>
      <c r="L275" s="233" t="s">
        <v>2401</v>
      </c>
    </row>
    <row r="276" spans="1:12" s="363" customFormat="1">
      <c r="A276" s="233" t="s">
        <v>2727</v>
      </c>
      <c r="B276" s="233" t="s">
        <v>2728</v>
      </c>
      <c r="C276" s="233" t="s">
        <v>422</v>
      </c>
      <c r="D276" s="233" t="s">
        <v>2731</v>
      </c>
      <c r="E276" s="233" t="s">
        <v>976</v>
      </c>
      <c r="F276" s="307" t="s">
        <v>513</v>
      </c>
      <c r="G276" s="233">
        <v>3</v>
      </c>
      <c r="H276" s="233">
        <v>2</v>
      </c>
      <c r="I276" s="233">
        <v>3</v>
      </c>
      <c r="J276" s="367">
        <v>50</v>
      </c>
      <c r="K276" s="309">
        <v>16.670000000000002</v>
      </c>
      <c r="L276" s="233" t="s">
        <v>2401</v>
      </c>
    </row>
    <row r="277" spans="1:12" s="363" customFormat="1">
      <c r="A277" s="233" t="s">
        <v>2727</v>
      </c>
      <c r="B277" s="233" t="s">
        <v>2728</v>
      </c>
      <c r="C277" s="233" t="s">
        <v>422</v>
      </c>
      <c r="D277" s="233" t="s">
        <v>2732</v>
      </c>
      <c r="E277" s="233" t="s">
        <v>969</v>
      </c>
      <c r="F277" s="307" t="s">
        <v>661</v>
      </c>
      <c r="G277" s="233">
        <v>3</v>
      </c>
      <c r="H277" s="233">
        <v>2</v>
      </c>
      <c r="I277" s="233">
        <v>3</v>
      </c>
      <c r="J277" s="367">
        <v>50</v>
      </c>
      <c r="K277" s="309">
        <v>16.670000000000002</v>
      </c>
      <c r="L277" s="233" t="s">
        <v>2401</v>
      </c>
    </row>
    <row r="278" spans="1:12" s="363" customFormat="1">
      <c r="A278" s="233" t="s">
        <v>2733</v>
      </c>
      <c r="B278" s="233" t="s">
        <v>2734</v>
      </c>
      <c r="C278" s="233" t="s">
        <v>422</v>
      </c>
      <c r="D278" s="233" t="s">
        <v>2735</v>
      </c>
      <c r="E278" s="306" t="s">
        <v>930</v>
      </c>
      <c r="F278" s="307" t="s">
        <v>513</v>
      </c>
      <c r="G278" s="233">
        <v>3</v>
      </c>
      <c r="H278" s="233">
        <v>3</v>
      </c>
      <c r="I278" s="233">
        <v>3</v>
      </c>
      <c r="J278" s="367">
        <v>50</v>
      </c>
      <c r="K278" s="309">
        <v>16.670000000000002</v>
      </c>
      <c r="L278" s="233" t="s">
        <v>2401</v>
      </c>
    </row>
    <row r="279" spans="1:12" s="363" customFormat="1">
      <c r="A279" s="233" t="s">
        <v>2733</v>
      </c>
      <c r="B279" s="233" t="s">
        <v>2734</v>
      </c>
      <c r="C279" s="233" t="s">
        <v>422</v>
      </c>
      <c r="D279" s="233" t="s">
        <v>2736</v>
      </c>
      <c r="E279" s="233" t="s">
        <v>2737</v>
      </c>
      <c r="F279" s="307" t="s">
        <v>661</v>
      </c>
      <c r="G279" s="233">
        <v>3</v>
      </c>
      <c r="H279" s="233">
        <v>3</v>
      </c>
      <c r="I279" s="233">
        <v>3</v>
      </c>
      <c r="J279" s="367">
        <v>50</v>
      </c>
      <c r="K279" s="309">
        <v>16.670000000000002</v>
      </c>
      <c r="L279" s="233" t="s">
        <v>2401</v>
      </c>
    </row>
    <row r="280" spans="1:12" s="363" customFormat="1">
      <c r="A280" s="233" t="s">
        <v>2738</v>
      </c>
      <c r="B280" s="233" t="s">
        <v>2739</v>
      </c>
      <c r="C280" s="233" t="s">
        <v>422</v>
      </c>
      <c r="D280" s="233" t="s">
        <v>2740</v>
      </c>
      <c r="E280" s="233" t="s">
        <v>2741</v>
      </c>
      <c r="F280" s="307" t="s">
        <v>661</v>
      </c>
      <c r="G280" s="233">
        <v>2</v>
      </c>
      <c r="H280" s="233">
        <v>2</v>
      </c>
      <c r="I280" s="233">
        <v>2</v>
      </c>
      <c r="J280" s="367">
        <v>50</v>
      </c>
      <c r="K280" s="309">
        <v>25</v>
      </c>
      <c r="L280" s="233" t="s">
        <v>2401</v>
      </c>
    </row>
    <row r="281" spans="1:12" s="363" customFormat="1">
      <c r="A281" s="233" t="s">
        <v>2738</v>
      </c>
      <c r="B281" s="233" t="s">
        <v>2739</v>
      </c>
      <c r="C281" s="233" t="s">
        <v>422</v>
      </c>
      <c r="D281" s="233" t="s">
        <v>2742</v>
      </c>
      <c r="E281" s="233" t="s">
        <v>2743</v>
      </c>
      <c r="F281" s="307" t="s">
        <v>2744</v>
      </c>
      <c r="G281" s="233">
        <v>2</v>
      </c>
      <c r="H281" s="233">
        <v>2</v>
      </c>
      <c r="I281" s="233">
        <v>2</v>
      </c>
      <c r="J281" s="367">
        <v>50</v>
      </c>
      <c r="K281" s="309">
        <v>25</v>
      </c>
      <c r="L281" s="233" t="s">
        <v>2401</v>
      </c>
    </row>
    <row r="282" spans="1:12" s="363" customFormat="1">
      <c r="A282" s="233" t="s">
        <v>2745</v>
      </c>
      <c r="B282" s="233" t="s">
        <v>2746</v>
      </c>
      <c r="C282" s="233" t="s">
        <v>422</v>
      </c>
      <c r="D282" s="233" t="s">
        <v>2747</v>
      </c>
      <c r="E282" s="233" t="s">
        <v>2748</v>
      </c>
      <c r="F282" s="307" t="s">
        <v>2749</v>
      </c>
      <c r="G282" s="233">
        <v>1</v>
      </c>
      <c r="H282" s="233">
        <v>1</v>
      </c>
      <c r="I282" s="233">
        <v>1</v>
      </c>
      <c r="J282" s="367">
        <v>50</v>
      </c>
      <c r="K282" s="309">
        <v>50</v>
      </c>
      <c r="L282" s="233" t="s">
        <v>2401</v>
      </c>
    </row>
    <row r="283" spans="1:12" s="363" customFormat="1">
      <c r="A283" s="233" t="s">
        <v>2745</v>
      </c>
      <c r="B283" s="233" t="s">
        <v>2746</v>
      </c>
      <c r="C283" s="233" t="s">
        <v>422</v>
      </c>
      <c r="D283" s="233" t="s">
        <v>2740</v>
      </c>
      <c r="E283" s="233" t="s">
        <v>2741</v>
      </c>
      <c r="F283" s="307" t="s">
        <v>661</v>
      </c>
      <c r="G283" s="233">
        <v>1</v>
      </c>
      <c r="H283" s="233">
        <v>1</v>
      </c>
      <c r="I283" s="233">
        <v>1</v>
      </c>
      <c r="J283" s="367">
        <v>50</v>
      </c>
      <c r="K283" s="309">
        <v>50</v>
      </c>
      <c r="L283" s="233" t="s">
        <v>2401</v>
      </c>
    </row>
    <row r="284" spans="1:12" s="363" customFormat="1">
      <c r="A284" s="233" t="s">
        <v>2750</v>
      </c>
      <c r="B284" s="233" t="s">
        <v>2751</v>
      </c>
      <c r="C284" s="233" t="s">
        <v>422</v>
      </c>
      <c r="D284" s="233" t="s">
        <v>2752</v>
      </c>
      <c r="E284" s="233" t="s">
        <v>2753</v>
      </c>
      <c r="F284" s="307" t="s">
        <v>661</v>
      </c>
      <c r="G284" s="233">
        <v>2</v>
      </c>
      <c r="H284" s="233">
        <v>2</v>
      </c>
      <c r="I284" s="233">
        <v>2</v>
      </c>
      <c r="J284" s="367">
        <v>50</v>
      </c>
      <c r="K284" s="309">
        <v>25</v>
      </c>
      <c r="L284" s="233" t="s">
        <v>2401</v>
      </c>
    </row>
    <row r="285" spans="1:12" s="363" customFormat="1">
      <c r="A285" s="233" t="s">
        <v>2754</v>
      </c>
      <c r="B285" s="233" t="s">
        <v>2755</v>
      </c>
      <c r="C285" s="233" t="s">
        <v>422</v>
      </c>
      <c r="D285" s="233" t="s">
        <v>2756</v>
      </c>
      <c r="E285" s="233" t="s">
        <v>2757</v>
      </c>
      <c r="F285" s="307" t="s">
        <v>661</v>
      </c>
      <c r="G285" s="233">
        <v>5</v>
      </c>
      <c r="H285" s="233">
        <v>4</v>
      </c>
      <c r="I285" s="233">
        <v>5</v>
      </c>
      <c r="J285" s="367">
        <v>50</v>
      </c>
      <c r="K285" s="309">
        <v>10</v>
      </c>
      <c r="L285" s="233" t="s">
        <v>2401</v>
      </c>
    </row>
    <row r="286" spans="1:12" s="363" customFormat="1">
      <c r="A286" s="233" t="s">
        <v>2705</v>
      </c>
      <c r="B286" s="233" t="s">
        <v>2706</v>
      </c>
      <c r="C286" s="233" t="s">
        <v>422</v>
      </c>
      <c r="D286" s="233" t="s">
        <v>2758</v>
      </c>
      <c r="E286" s="233" t="s">
        <v>2759</v>
      </c>
      <c r="F286" s="307" t="s">
        <v>947</v>
      </c>
      <c r="G286" s="233">
        <v>4</v>
      </c>
      <c r="H286" s="233">
        <v>4</v>
      </c>
      <c r="I286" s="233">
        <v>4</v>
      </c>
      <c r="J286" s="367">
        <v>50</v>
      </c>
      <c r="K286" s="309">
        <f>50/4</f>
        <v>12.5</v>
      </c>
      <c r="L286" s="233" t="s">
        <v>2401</v>
      </c>
    </row>
    <row r="287" spans="1:12" s="363" customFormat="1">
      <c r="A287" s="233" t="s">
        <v>1827</v>
      </c>
      <c r="B287" s="305" t="s">
        <v>1828</v>
      </c>
      <c r="C287" s="233" t="s">
        <v>422</v>
      </c>
      <c r="D287" s="305" t="s">
        <v>2760</v>
      </c>
      <c r="E287" s="306" t="s">
        <v>1830</v>
      </c>
      <c r="F287" s="233" t="s">
        <v>513</v>
      </c>
      <c r="G287" s="233"/>
      <c r="H287" s="233">
        <v>3</v>
      </c>
      <c r="I287" s="233">
        <v>3</v>
      </c>
      <c r="J287" s="233">
        <v>50</v>
      </c>
      <c r="K287" s="233">
        <v>16.66</v>
      </c>
      <c r="L287" s="233" t="s">
        <v>2402</v>
      </c>
    </row>
    <row r="288" spans="1:12" s="363" customFormat="1">
      <c r="A288" s="233" t="s">
        <v>1827</v>
      </c>
      <c r="B288" s="305" t="s">
        <v>1828</v>
      </c>
      <c r="C288" s="233" t="s">
        <v>422</v>
      </c>
      <c r="D288" s="233" t="s">
        <v>2761</v>
      </c>
      <c r="E288" s="306" t="s">
        <v>1832</v>
      </c>
      <c r="F288" s="233" t="s">
        <v>513</v>
      </c>
      <c r="G288" s="233"/>
      <c r="H288" s="233">
        <v>3</v>
      </c>
      <c r="I288" s="233">
        <v>3</v>
      </c>
      <c r="J288" s="233">
        <v>50</v>
      </c>
      <c r="K288" s="233">
        <v>16.66</v>
      </c>
      <c r="L288" s="233" t="s">
        <v>2402</v>
      </c>
    </row>
    <row r="289" spans="1:12" s="363" customFormat="1">
      <c r="A289" s="233" t="s">
        <v>1827</v>
      </c>
      <c r="B289" s="305" t="s">
        <v>1828</v>
      </c>
      <c r="C289" s="233" t="s">
        <v>422</v>
      </c>
      <c r="D289" s="233" t="s">
        <v>2762</v>
      </c>
      <c r="E289" s="306" t="s">
        <v>1834</v>
      </c>
      <c r="F289" s="307" t="s">
        <v>1835</v>
      </c>
      <c r="G289" s="233"/>
      <c r="H289" s="233">
        <v>3</v>
      </c>
      <c r="I289" s="233">
        <v>3</v>
      </c>
      <c r="J289" s="233">
        <v>50</v>
      </c>
      <c r="K289" s="233">
        <v>16.66</v>
      </c>
      <c r="L289" s="233" t="s">
        <v>2402</v>
      </c>
    </row>
    <row r="290" spans="1:12" s="363" customFormat="1">
      <c r="A290" s="233" t="s">
        <v>1827</v>
      </c>
      <c r="B290" s="305" t="s">
        <v>1828</v>
      </c>
      <c r="C290" s="233" t="s">
        <v>422</v>
      </c>
      <c r="D290" s="233" t="s">
        <v>2763</v>
      </c>
      <c r="E290" s="306" t="s">
        <v>1837</v>
      </c>
      <c r="F290" s="307" t="s">
        <v>449</v>
      </c>
      <c r="G290" s="233"/>
      <c r="H290" s="233">
        <v>3</v>
      </c>
      <c r="I290" s="233">
        <v>3</v>
      </c>
      <c r="J290" s="233">
        <v>50</v>
      </c>
      <c r="K290" s="233">
        <v>16.66</v>
      </c>
      <c r="L290" s="233" t="s">
        <v>2402</v>
      </c>
    </row>
    <row r="291" spans="1:12" s="363" customFormat="1">
      <c r="A291" s="233" t="s">
        <v>1827</v>
      </c>
      <c r="B291" s="305" t="s">
        <v>1828</v>
      </c>
      <c r="C291" s="233" t="s">
        <v>422</v>
      </c>
      <c r="D291" s="233" t="s">
        <v>2764</v>
      </c>
      <c r="E291" s="306" t="s">
        <v>1839</v>
      </c>
      <c r="F291" s="307" t="s">
        <v>449</v>
      </c>
      <c r="G291" s="233"/>
      <c r="H291" s="233">
        <v>3</v>
      </c>
      <c r="I291" s="233">
        <v>3</v>
      </c>
      <c r="J291" s="233">
        <v>50</v>
      </c>
      <c r="K291" s="233">
        <v>16.66</v>
      </c>
      <c r="L291" s="233" t="s">
        <v>2402</v>
      </c>
    </row>
    <row r="292" spans="1:12" s="363" customFormat="1">
      <c r="A292" s="233" t="s">
        <v>1827</v>
      </c>
      <c r="B292" s="305" t="s">
        <v>1828</v>
      </c>
      <c r="C292" s="233" t="s">
        <v>422</v>
      </c>
      <c r="D292" s="233" t="s">
        <v>2765</v>
      </c>
      <c r="E292" s="306" t="s">
        <v>1881</v>
      </c>
      <c r="F292" s="307" t="s">
        <v>449</v>
      </c>
      <c r="G292" s="233"/>
      <c r="H292" s="233">
        <v>3</v>
      </c>
      <c r="I292" s="233">
        <v>3</v>
      </c>
      <c r="J292" s="233">
        <v>50</v>
      </c>
      <c r="K292" s="233">
        <v>16.66</v>
      </c>
      <c r="L292" s="233" t="s">
        <v>2402</v>
      </c>
    </row>
    <row r="293" spans="1:12" s="363" customFormat="1">
      <c r="A293" s="233" t="s">
        <v>1827</v>
      </c>
      <c r="B293" s="233" t="s">
        <v>1828</v>
      </c>
      <c r="C293" s="233" t="s">
        <v>422</v>
      </c>
      <c r="D293" s="233" t="s">
        <v>2766</v>
      </c>
      <c r="E293" s="306" t="s">
        <v>711</v>
      </c>
      <c r="F293" s="307" t="s">
        <v>1841</v>
      </c>
      <c r="G293" s="233"/>
      <c r="H293" s="233">
        <v>3</v>
      </c>
      <c r="I293" s="233">
        <v>3</v>
      </c>
      <c r="J293" s="233">
        <v>50</v>
      </c>
      <c r="K293" s="233">
        <v>16.66</v>
      </c>
      <c r="L293" s="233" t="s">
        <v>2402</v>
      </c>
    </row>
    <row r="294" spans="1:12" s="363" customFormat="1">
      <c r="A294" s="233" t="s">
        <v>2402</v>
      </c>
      <c r="B294" s="305" t="s">
        <v>2767</v>
      </c>
      <c r="C294" s="233" t="s">
        <v>422</v>
      </c>
      <c r="D294" s="305" t="s">
        <v>2768</v>
      </c>
      <c r="E294" s="306" t="s">
        <v>2769</v>
      </c>
      <c r="F294" s="307" t="s">
        <v>2770</v>
      </c>
      <c r="G294" s="233"/>
      <c r="H294" s="233">
        <v>1</v>
      </c>
      <c r="I294" s="233">
        <v>1</v>
      </c>
      <c r="J294" s="367">
        <v>50</v>
      </c>
      <c r="K294" s="309">
        <v>50</v>
      </c>
      <c r="L294" s="233" t="s">
        <v>2402</v>
      </c>
    </row>
    <row r="295" spans="1:12" s="363" customFormat="1">
      <c r="A295" s="233" t="s">
        <v>2453</v>
      </c>
      <c r="B295" s="233" t="s">
        <v>2771</v>
      </c>
      <c r="C295" s="233" t="s">
        <v>422</v>
      </c>
      <c r="D295" s="233" t="s">
        <v>2772</v>
      </c>
      <c r="E295" s="306" t="s">
        <v>2773</v>
      </c>
      <c r="F295" s="307" t="s">
        <v>513</v>
      </c>
      <c r="G295" s="233"/>
      <c r="H295" s="233">
        <v>2</v>
      </c>
      <c r="I295" s="233">
        <v>2</v>
      </c>
      <c r="J295" s="367">
        <v>50</v>
      </c>
      <c r="K295" s="309">
        <v>25</v>
      </c>
      <c r="L295" s="233" t="s">
        <v>2402</v>
      </c>
    </row>
    <row r="296" spans="1:12" s="363" customFormat="1">
      <c r="A296" s="233" t="s">
        <v>2453</v>
      </c>
      <c r="B296" s="233" t="s">
        <v>2774</v>
      </c>
      <c r="C296" s="233" t="s">
        <v>422</v>
      </c>
      <c r="D296" s="233" t="s">
        <v>2775</v>
      </c>
      <c r="E296" s="306" t="s">
        <v>2776</v>
      </c>
      <c r="F296" s="307" t="s">
        <v>2777</v>
      </c>
      <c r="G296" s="233"/>
      <c r="H296" s="233">
        <v>2</v>
      </c>
      <c r="I296" s="233">
        <v>2</v>
      </c>
      <c r="J296" s="233">
        <v>50</v>
      </c>
      <c r="K296" s="309">
        <v>25</v>
      </c>
      <c r="L296" s="233" t="s">
        <v>2402</v>
      </c>
    </row>
    <row r="297" spans="1:12" s="363" customFormat="1">
      <c r="A297" s="233" t="s">
        <v>2402</v>
      </c>
      <c r="B297" s="233" t="s">
        <v>2778</v>
      </c>
      <c r="C297" s="233" t="s">
        <v>422</v>
      </c>
      <c r="D297" s="233" t="s">
        <v>2779</v>
      </c>
      <c r="E297" s="306" t="s">
        <v>2780</v>
      </c>
      <c r="F297" s="307" t="s">
        <v>2777</v>
      </c>
      <c r="G297" s="233"/>
      <c r="H297" s="233">
        <v>1</v>
      </c>
      <c r="I297" s="233">
        <v>1</v>
      </c>
      <c r="J297" s="367">
        <v>50</v>
      </c>
      <c r="K297" s="309">
        <v>50</v>
      </c>
      <c r="L297" s="233" t="s">
        <v>2402</v>
      </c>
    </row>
    <row r="298" spans="1:12" s="363" customFormat="1" ht="89.25">
      <c r="A298" s="642" t="s">
        <v>4082</v>
      </c>
      <c r="B298" s="292" t="s">
        <v>4083</v>
      </c>
      <c r="C298" s="292" t="s">
        <v>782</v>
      </c>
      <c r="D298" s="292" t="s">
        <v>4084</v>
      </c>
      <c r="E298" s="269" t="s">
        <v>4085</v>
      </c>
      <c r="F298" s="292" t="s">
        <v>449</v>
      </c>
      <c r="G298" s="292">
        <v>4</v>
      </c>
      <c r="H298" s="292">
        <v>3</v>
      </c>
      <c r="I298" s="292">
        <v>4</v>
      </c>
      <c r="J298" s="642">
        <v>50</v>
      </c>
      <c r="K298" s="642">
        <v>12.5</v>
      </c>
      <c r="L298" s="233" t="s">
        <v>3737</v>
      </c>
    </row>
    <row r="299" spans="1:12" s="363" customFormat="1" ht="63.75">
      <c r="A299" s="642" t="s">
        <v>4082</v>
      </c>
      <c r="B299" s="292" t="s">
        <v>4083</v>
      </c>
      <c r="C299" s="292" t="s">
        <v>782</v>
      </c>
      <c r="D299" s="292" t="s">
        <v>4086</v>
      </c>
      <c r="E299" s="269" t="s">
        <v>4087</v>
      </c>
      <c r="F299" s="292" t="s">
        <v>4088</v>
      </c>
      <c r="G299" s="292">
        <v>4</v>
      </c>
      <c r="H299" s="292">
        <v>3</v>
      </c>
      <c r="I299" s="292">
        <v>4</v>
      </c>
      <c r="J299" s="642">
        <v>50</v>
      </c>
      <c r="K299" s="642">
        <v>12.5</v>
      </c>
      <c r="L299" s="233" t="s">
        <v>3737</v>
      </c>
    </row>
    <row r="300" spans="1:12" s="363" customFormat="1" ht="76.5">
      <c r="A300" s="642" t="s">
        <v>4082</v>
      </c>
      <c r="B300" s="292" t="s">
        <v>4083</v>
      </c>
      <c r="C300" s="292" t="s">
        <v>782</v>
      </c>
      <c r="D300" s="292" t="s">
        <v>4089</v>
      </c>
      <c r="E300" s="269" t="s">
        <v>4090</v>
      </c>
      <c r="F300" s="292" t="s">
        <v>449</v>
      </c>
      <c r="G300" s="292">
        <v>4</v>
      </c>
      <c r="H300" s="292">
        <v>3</v>
      </c>
      <c r="I300" s="292">
        <v>4</v>
      </c>
      <c r="J300" s="642">
        <v>50</v>
      </c>
      <c r="K300" s="642">
        <v>12.5</v>
      </c>
      <c r="L300" s="233" t="s">
        <v>3737</v>
      </c>
    </row>
    <row r="301" spans="1:12" s="363" customFormat="1" ht="63.75">
      <c r="A301" s="642" t="s">
        <v>4082</v>
      </c>
      <c r="B301" s="292" t="s">
        <v>4083</v>
      </c>
      <c r="C301" s="292" t="s">
        <v>782</v>
      </c>
      <c r="D301" s="292" t="s">
        <v>4091</v>
      </c>
      <c r="E301" s="269" t="s">
        <v>4092</v>
      </c>
      <c r="F301" s="292" t="s">
        <v>4088</v>
      </c>
      <c r="G301" s="292">
        <v>4</v>
      </c>
      <c r="H301" s="292">
        <v>3</v>
      </c>
      <c r="I301" s="292">
        <v>4</v>
      </c>
      <c r="J301" s="642">
        <v>50</v>
      </c>
      <c r="K301" s="642">
        <v>12.5</v>
      </c>
      <c r="L301" s="233" t="s">
        <v>3737</v>
      </c>
    </row>
    <row r="302" spans="1:12" s="363" customFormat="1" ht="63.75">
      <c r="A302" s="642" t="s">
        <v>4082</v>
      </c>
      <c r="B302" s="292" t="s">
        <v>4083</v>
      </c>
      <c r="C302" s="292" t="s">
        <v>782</v>
      </c>
      <c r="D302" s="292" t="s">
        <v>4093</v>
      </c>
      <c r="E302" s="269" t="s">
        <v>4094</v>
      </c>
      <c r="F302" s="292" t="s">
        <v>449</v>
      </c>
      <c r="G302" s="292">
        <v>4</v>
      </c>
      <c r="H302" s="292">
        <v>3</v>
      </c>
      <c r="I302" s="292">
        <v>4</v>
      </c>
      <c r="J302" s="642">
        <v>50</v>
      </c>
      <c r="K302" s="642">
        <v>12.5</v>
      </c>
      <c r="L302" s="233" t="s">
        <v>3737</v>
      </c>
    </row>
    <row r="303" spans="1:12" s="363" customFormat="1" ht="15" customHeight="1">
      <c r="A303" s="642" t="s">
        <v>4082</v>
      </c>
      <c r="B303" s="292" t="s">
        <v>4083</v>
      </c>
      <c r="C303" s="292" t="s">
        <v>782</v>
      </c>
      <c r="D303" s="292" t="s">
        <v>4095</v>
      </c>
      <c r="E303" s="269" t="s">
        <v>4096</v>
      </c>
      <c r="F303" s="292" t="s">
        <v>449</v>
      </c>
      <c r="G303" s="292">
        <v>4</v>
      </c>
      <c r="H303" s="292">
        <v>3</v>
      </c>
      <c r="I303" s="292">
        <v>4</v>
      </c>
      <c r="J303" s="642">
        <v>50</v>
      </c>
      <c r="K303" s="642">
        <v>12.5</v>
      </c>
      <c r="L303" s="233" t="s">
        <v>3737</v>
      </c>
    </row>
    <row r="304" spans="1:12" s="363" customFormat="1" ht="76.5">
      <c r="A304" s="642" t="s">
        <v>4082</v>
      </c>
      <c r="B304" s="292" t="s">
        <v>4083</v>
      </c>
      <c r="C304" s="292" t="s">
        <v>782</v>
      </c>
      <c r="D304" s="292" t="s">
        <v>4097</v>
      </c>
      <c r="E304" s="269" t="s">
        <v>4098</v>
      </c>
      <c r="F304" s="292" t="s">
        <v>449</v>
      </c>
      <c r="G304" s="292">
        <v>4</v>
      </c>
      <c r="H304" s="292">
        <v>3</v>
      </c>
      <c r="I304" s="292">
        <v>4</v>
      </c>
      <c r="J304" s="642">
        <v>50</v>
      </c>
      <c r="K304" s="642">
        <v>12.5</v>
      </c>
      <c r="L304" s="233" t="s">
        <v>3737</v>
      </c>
    </row>
    <row r="305" spans="1:12" s="363" customFormat="1" ht="76.5">
      <c r="A305" s="642" t="s">
        <v>4082</v>
      </c>
      <c r="B305" s="292" t="s">
        <v>4083</v>
      </c>
      <c r="C305" s="292" t="s">
        <v>782</v>
      </c>
      <c r="D305" s="292" t="s">
        <v>4099</v>
      </c>
      <c r="E305" s="269" t="s">
        <v>4100</v>
      </c>
      <c r="F305" s="292" t="s">
        <v>449</v>
      </c>
      <c r="G305" s="292">
        <v>4</v>
      </c>
      <c r="H305" s="292">
        <v>3</v>
      </c>
      <c r="I305" s="292">
        <v>4</v>
      </c>
      <c r="J305" s="642">
        <v>50</v>
      </c>
      <c r="K305" s="642">
        <v>12.5</v>
      </c>
      <c r="L305" s="233" t="s">
        <v>3737</v>
      </c>
    </row>
    <row r="306" spans="1:12" s="363" customFormat="1" ht="63.75">
      <c r="A306" s="642" t="s">
        <v>4082</v>
      </c>
      <c r="B306" s="292" t="s">
        <v>4083</v>
      </c>
      <c r="C306" s="292" t="s">
        <v>782</v>
      </c>
      <c r="D306" s="292" t="s">
        <v>4101</v>
      </c>
      <c r="E306" s="269" t="s">
        <v>4102</v>
      </c>
      <c r="F306" s="292" t="s">
        <v>449</v>
      </c>
      <c r="G306" s="292">
        <v>4</v>
      </c>
      <c r="H306" s="292">
        <v>3</v>
      </c>
      <c r="I306" s="292">
        <v>4</v>
      </c>
      <c r="J306" s="642">
        <v>50</v>
      </c>
      <c r="K306" s="642">
        <v>12.5</v>
      </c>
      <c r="L306" s="233" t="s">
        <v>3737</v>
      </c>
    </row>
    <row r="307" spans="1:12" s="363" customFormat="1" ht="76.5">
      <c r="A307" s="642" t="s">
        <v>4082</v>
      </c>
      <c r="B307" s="292" t="s">
        <v>4083</v>
      </c>
      <c r="C307" s="292" t="s">
        <v>782</v>
      </c>
      <c r="D307" s="292" t="s">
        <v>4103</v>
      </c>
      <c r="E307" s="269" t="s">
        <v>4104</v>
      </c>
      <c r="F307" s="292" t="s">
        <v>449</v>
      </c>
      <c r="G307" s="292">
        <v>4</v>
      </c>
      <c r="H307" s="292">
        <v>3</v>
      </c>
      <c r="I307" s="292">
        <v>4</v>
      </c>
      <c r="J307" s="642">
        <v>50</v>
      </c>
      <c r="K307" s="642">
        <v>12.5</v>
      </c>
      <c r="L307" s="233" t="s">
        <v>3737</v>
      </c>
    </row>
    <row r="308" spans="1:12" s="363" customFormat="1" ht="76.5">
      <c r="A308" s="642" t="s">
        <v>4082</v>
      </c>
      <c r="B308" s="292" t="s">
        <v>4083</v>
      </c>
      <c r="C308" s="292" t="s">
        <v>782</v>
      </c>
      <c r="D308" s="292" t="s">
        <v>4105</v>
      </c>
      <c r="E308" s="269" t="s">
        <v>4106</v>
      </c>
      <c r="F308" s="292" t="s">
        <v>449</v>
      </c>
      <c r="G308" s="292">
        <v>4</v>
      </c>
      <c r="H308" s="292">
        <v>3</v>
      </c>
      <c r="I308" s="292">
        <v>4</v>
      </c>
      <c r="J308" s="642">
        <v>50</v>
      </c>
      <c r="K308" s="642">
        <v>12.5</v>
      </c>
      <c r="L308" s="233" t="s">
        <v>3737</v>
      </c>
    </row>
    <row r="309" spans="1:12" s="363" customFormat="1" ht="76.5">
      <c r="A309" s="642" t="s">
        <v>4082</v>
      </c>
      <c r="B309" s="292" t="s">
        <v>4083</v>
      </c>
      <c r="C309" s="292" t="s">
        <v>782</v>
      </c>
      <c r="D309" s="292" t="s">
        <v>4107</v>
      </c>
      <c r="E309" s="269" t="s">
        <v>4108</v>
      </c>
      <c r="F309" s="292" t="s">
        <v>449</v>
      </c>
      <c r="G309" s="292">
        <v>4</v>
      </c>
      <c r="H309" s="292">
        <v>3</v>
      </c>
      <c r="I309" s="292">
        <v>4</v>
      </c>
      <c r="J309" s="642">
        <v>50</v>
      </c>
      <c r="K309" s="642">
        <v>12.5</v>
      </c>
      <c r="L309" s="233" t="s">
        <v>3737</v>
      </c>
    </row>
    <row r="310" spans="1:12" s="363" customFormat="1" ht="76.5">
      <c r="A310" s="642" t="s">
        <v>4082</v>
      </c>
      <c r="B310" s="292" t="s">
        <v>4083</v>
      </c>
      <c r="C310" s="292" t="s">
        <v>782</v>
      </c>
      <c r="D310" s="292" t="s">
        <v>4109</v>
      </c>
      <c r="E310" s="269" t="s">
        <v>4110</v>
      </c>
      <c r="F310" s="292" t="s">
        <v>449</v>
      </c>
      <c r="G310" s="292">
        <v>4</v>
      </c>
      <c r="H310" s="292">
        <v>3</v>
      </c>
      <c r="I310" s="292">
        <v>4</v>
      </c>
      <c r="J310" s="642">
        <v>50</v>
      </c>
      <c r="K310" s="642">
        <v>12.5</v>
      </c>
      <c r="L310" s="233" t="s">
        <v>3737</v>
      </c>
    </row>
    <row r="311" spans="1:12" s="363" customFormat="1" ht="63.75">
      <c r="A311" s="642" t="s">
        <v>4082</v>
      </c>
      <c r="B311" s="292" t="s">
        <v>4083</v>
      </c>
      <c r="C311" s="292" t="s">
        <v>782</v>
      </c>
      <c r="D311" s="292" t="s">
        <v>4111</v>
      </c>
      <c r="E311" s="269" t="s">
        <v>4112</v>
      </c>
      <c r="F311" s="292" t="s">
        <v>4088</v>
      </c>
      <c r="G311" s="292">
        <v>4</v>
      </c>
      <c r="H311" s="292">
        <v>3</v>
      </c>
      <c r="I311" s="292">
        <v>4</v>
      </c>
      <c r="J311" s="642">
        <v>50</v>
      </c>
      <c r="K311" s="642">
        <v>12.5</v>
      </c>
      <c r="L311" s="233"/>
    </row>
    <row r="312" spans="1:12" s="363" customFormat="1" ht="76.5">
      <c r="A312" s="642" t="s">
        <v>4082</v>
      </c>
      <c r="B312" s="292" t="s">
        <v>4083</v>
      </c>
      <c r="C312" s="292" t="s">
        <v>782</v>
      </c>
      <c r="D312" s="292" t="s">
        <v>4113</v>
      </c>
      <c r="E312" s="269" t="s">
        <v>4114</v>
      </c>
      <c r="F312" s="292" t="s">
        <v>449</v>
      </c>
      <c r="G312" s="292">
        <v>4</v>
      </c>
      <c r="H312" s="292">
        <v>3</v>
      </c>
      <c r="I312" s="292">
        <v>4</v>
      </c>
      <c r="J312" s="642">
        <v>50</v>
      </c>
      <c r="K312" s="642">
        <v>12.5</v>
      </c>
      <c r="L312" s="233" t="s">
        <v>3737</v>
      </c>
    </row>
    <row r="313" spans="1:12" s="363" customFormat="1" ht="63.75">
      <c r="A313" s="642" t="s">
        <v>4082</v>
      </c>
      <c r="B313" s="292" t="s">
        <v>4083</v>
      </c>
      <c r="C313" s="292" t="s">
        <v>782</v>
      </c>
      <c r="D313" s="292" t="s">
        <v>4115</v>
      </c>
      <c r="E313" s="269" t="s">
        <v>4116</v>
      </c>
      <c r="F313" s="292" t="s">
        <v>449</v>
      </c>
      <c r="G313" s="292">
        <v>4</v>
      </c>
      <c r="H313" s="292">
        <v>3</v>
      </c>
      <c r="I313" s="292">
        <v>4</v>
      </c>
      <c r="J313" s="642">
        <v>50</v>
      </c>
      <c r="K313" s="642">
        <v>12.5</v>
      </c>
      <c r="L313" s="233" t="s">
        <v>3737</v>
      </c>
    </row>
    <row r="314" spans="1:12" s="363" customFormat="1" ht="76.5">
      <c r="A314" s="642" t="s">
        <v>4082</v>
      </c>
      <c r="B314" s="292" t="s">
        <v>4083</v>
      </c>
      <c r="C314" s="292" t="s">
        <v>782</v>
      </c>
      <c r="D314" s="292" t="s">
        <v>4117</v>
      </c>
      <c r="E314" s="269" t="s">
        <v>4118</v>
      </c>
      <c r="F314" s="292" t="s">
        <v>449</v>
      </c>
      <c r="G314" s="292">
        <v>4</v>
      </c>
      <c r="H314" s="292">
        <v>3</v>
      </c>
      <c r="I314" s="292">
        <v>4</v>
      </c>
      <c r="J314" s="642">
        <v>50</v>
      </c>
      <c r="K314" s="642">
        <v>12.5</v>
      </c>
      <c r="L314" s="233" t="s">
        <v>3737</v>
      </c>
    </row>
    <row r="315" spans="1:12" s="363" customFormat="1" ht="76.5">
      <c r="A315" s="642" t="s">
        <v>4082</v>
      </c>
      <c r="B315" s="292" t="s">
        <v>4083</v>
      </c>
      <c r="C315" s="292" t="s">
        <v>782</v>
      </c>
      <c r="D315" s="292" t="s">
        <v>4119</v>
      </c>
      <c r="E315" s="269" t="s">
        <v>4120</v>
      </c>
      <c r="F315" s="292" t="s">
        <v>449</v>
      </c>
      <c r="G315" s="292">
        <v>4</v>
      </c>
      <c r="H315" s="292">
        <v>3</v>
      </c>
      <c r="I315" s="292">
        <v>4</v>
      </c>
      <c r="J315" s="642">
        <v>50</v>
      </c>
      <c r="K315" s="642">
        <v>12.5</v>
      </c>
      <c r="L315" s="233" t="s">
        <v>3737</v>
      </c>
    </row>
    <row r="316" spans="1:12" s="363" customFormat="1" ht="127.5">
      <c r="A316" s="642" t="s">
        <v>4082</v>
      </c>
      <c r="B316" s="292" t="s">
        <v>4083</v>
      </c>
      <c r="C316" s="292" t="s">
        <v>782</v>
      </c>
      <c r="D316" s="292" t="s">
        <v>4121</v>
      </c>
      <c r="E316" s="269" t="s">
        <v>4122</v>
      </c>
      <c r="F316" s="292" t="s">
        <v>4088</v>
      </c>
      <c r="G316" s="292">
        <v>4</v>
      </c>
      <c r="H316" s="292">
        <v>3</v>
      </c>
      <c r="I316" s="292">
        <v>4</v>
      </c>
      <c r="J316" s="642">
        <v>50</v>
      </c>
      <c r="K316" s="642">
        <v>12.5</v>
      </c>
      <c r="L316" s="233" t="s">
        <v>3737</v>
      </c>
    </row>
    <row r="317" spans="1:12" s="363" customFormat="1" ht="76.5">
      <c r="A317" s="642" t="s">
        <v>4082</v>
      </c>
      <c r="B317" s="292" t="s">
        <v>4083</v>
      </c>
      <c r="C317" s="292" t="s">
        <v>782</v>
      </c>
      <c r="D317" s="292" t="s">
        <v>4123</v>
      </c>
      <c r="E317" s="269" t="s">
        <v>4124</v>
      </c>
      <c r="F317" s="292" t="s">
        <v>449</v>
      </c>
      <c r="G317" s="292">
        <v>4</v>
      </c>
      <c r="H317" s="292">
        <v>3</v>
      </c>
      <c r="I317" s="292">
        <v>4</v>
      </c>
      <c r="J317" s="642">
        <v>50</v>
      </c>
      <c r="K317" s="642">
        <v>12.5</v>
      </c>
      <c r="L317" s="233" t="s">
        <v>3737</v>
      </c>
    </row>
    <row r="318" spans="1:12" s="363" customFormat="1" ht="63.75">
      <c r="A318" s="642" t="s">
        <v>4082</v>
      </c>
      <c r="B318" s="292" t="s">
        <v>4083</v>
      </c>
      <c r="C318" s="292" t="s">
        <v>782</v>
      </c>
      <c r="D318" s="292" t="s">
        <v>4125</v>
      </c>
      <c r="E318" s="269" t="s">
        <v>4126</v>
      </c>
      <c r="F318" s="292" t="s">
        <v>4088</v>
      </c>
      <c r="G318" s="292">
        <v>4</v>
      </c>
      <c r="H318" s="292">
        <v>3</v>
      </c>
      <c r="I318" s="292">
        <v>4</v>
      </c>
      <c r="J318" s="642">
        <v>50</v>
      </c>
      <c r="K318" s="642">
        <v>12.5</v>
      </c>
      <c r="L318" s="233" t="s">
        <v>3737</v>
      </c>
    </row>
    <row r="319" spans="1:12" s="363" customFormat="1" ht="63.75">
      <c r="A319" s="642" t="s">
        <v>4082</v>
      </c>
      <c r="B319" s="292" t="s">
        <v>4083</v>
      </c>
      <c r="C319" s="292" t="s">
        <v>782</v>
      </c>
      <c r="D319" s="292" t="s">
        <v>4127</v>
      </c>
      <c r="E319" s="269" t="s">
        <v>4128</v>
      </c>
      <c r="F319" s="292" t="s">
        <v>4088</v>
      </c>
      <c r="G319" s="292">
        <v>4</v>
      </c>
      <c r="H319" s="292">
        <v>3</v>
      </c>
      <c r="I319" s="292">
        <v>4</v>
      </c>
      <c r="J319" s="642">
        <v>50</v>
      </c>
      <c r="K319" s="642">
        <v>12.5</v>
      </c>
      <c r="L319" s="233" t="s">
        <v>3737</v>
      </c>
    </row>
    <row r="320" spans="1:12" s="363" customFormat="1" ht="63.75">
      <c r="A320" s="642" t="s">
        <v>4082</v>
      </c>
      <c r="B320" s="292" t="s">
        <v>4083</v>
      </c>
      <c r="C320" s="292" t="s">
        <v>782</v>
      </c>
      <c r="D320" s="292" t="s">
        <v>4129</v>
      </c>
      <c r="E320" s="269" t="s">
        <v>4130</v>
      </c>
      <c r="F320" s="292" t="s">
        <v>4088</v>
      </c>
      <c r="G320" s="292">
        <v>4</v>
      </c>
      <c r="H320" s="292">
        <v>3</v>
      </c>
      <c r="I320" s="292">
        <v>4</v>
      </c>
      <c r="J320" s="642">
        <v>50</v>
      </c>
      <c r="K320" s="642">
        <v>12.5</v>
      </c>
      <c r="L320" s="233" t="s">
        <v>3737</v>
      </c>
    </row>
    <row r="321" spans="1:12" s="363" customFormat="1" ht="51">
      <c r="A321" s="642" t="s">
        <v>4082</v>
      </c>
      <c r="B321" s="292" t="s">
        <v>4083</v>
      </c>
      <c r="C321" s="292" t="s">
        <v>782</v>
      </c>
      <c r="D321" s="292" t="s">
        <v>4131</v>
      </c>
      <c r="E321" s="269" t="s">
        <v>4132</v>
      </c>
      <c r="F321" s="292" t="s">
        <v>4088</v>
      </c>
      <c r="G321" s="292">
        <v>4</v>
      </c>
      <c r="H321" s="292">
        <v>3</v>
      </c>
      <c r="I321" s="292">
        <v>4</v>
      </c>
      <c r="J321" s="642">
        <v>50</v>
      </c>
      <c r="K321" s="642">
        <v>12.5</v>
      </c>
      <c r="L321" s="233" t="s">
        <v>3737</v>
      </c>
    </row>
    <row r="322" spans="1:12" s="363" customFormat="1" ht="114.75">
      <c r="A322" s="642" t="s">
        <v>4082</v>
      </c>
      <c r="B322" s="292" t="s">
        <v>4083</v>
      </c>
      <c r="C322" s="292" t="s">
        <v>782</v>
      </c>
      <c r="D322" s="292" t="s">
        <v>4133</v>
      </c>
      <c r="E322" s="269" t="s">
        <v>4134</v>
      </c>
      <c r="F322" s="292" t="s">
        <v>4088</v>
      </c>
      <c r="G322" s="292">
        <v>4</v>
      </c>
      <c r="H322" s="292">
        <v>3</v>
      </c>
      <c r="I322" s="292">
        <v>4</v>
      </c>
      <c r="J322" s="642">
        <v>50</v>
      </c>
      <c r="K322" s="642">
        <v>12.5</v>
      </c>
      <c r="L322" s="233" t="s">
        <v>3737</v>
      </c>
    </row>
    <row r="323" spans="1:12" s="363" customFormat="1" ht="63.75">
      <c r="A323" s="642" t="s">
        <v>4082</v>
      </c>
      <c r="B323" s="292" t="s">
        <v>4083</v>
      </c>
      <c r="C323" s="292" t="s">
        <v>782</v>
      </c>
      <c r="D323" s="292" t="s">
        <v>4135</v>
      </c>
      <c r="E323" s="269" t="s">
        <v>4136</v>
      </c>
      <c r="F323" s="292" t="s">
        <v>449</v>
      </c>
      <c r="G323" s="292">
        <v>4</v>
      </c>
      <c r="H323" s="292">
        <v>3</v>
      </c>
      <c r="I323" s="292">
        <v>4</v>
      </c>
      <c r="J323" s="642">
        <v>50</v>
      </c>
      <c r="K323" s="642">
        <v>12.5</v>
      </c>
      <c r="L323" s="233" t="s">
        <v>3737</v>
      </c>
    </row>
    <row r="324" spans="1:12" s="363" customFormat="1" ht="63.75">
      <c r="A324" s="642" t="s">
        <v>4082</v>
      </c>
      <c r="B324" s="292" t="s">
        <v>4083</v>
      </c>
      <c r="C324" s="292" t="s">
        <v>782</v>
      </c>
      <c r="D324" s="292" t="s">
        <v>4137</v>
      </c>
      <c r="E324" s="269" t="s">
        <v>4138</v>
      </c>
      <c r="F324" s="292" t="s">
        <v>449</v>
      </c>
      <c r="G324" s="292">
        <v>4</v>
      </c>
      <c r="H324" s="292">
        <v>3</v>
      </c>
      <c r="I324" s="292">
        <v>4</v>
      </c>
      <c r="J324" s="642">
        <v>50</v>
      </c>
      <c r="K324" s="642">
        <v>12.5</v>
      </c>
      <c r="L324" s="233" t="s">
        <v>3737</v>
      </c>
    </row>
    <row r="325" spans="1:12" s="363" customFormat="1" ht="63.75">
      <c r="A325" s="642" t="s">
        <v>4082</v>
      </c>
      <c r="B325" s="292" t="s">
        <v>4083</v>
      </c>
      <c r="C325" s="292" t="s">
        <v>782</v>
      </c>
      <c r="D325" s="292" t="s">
        <v>4139</v>
      </c>
      <c r="E325" s="269" t="s">
        <v>4140</v>
      </c>
      <c r="F325" s="292" t="s">
        <v>4088</v>
      </c>
      <c r="G325" s="292">
        <v>4</v>
      </c>
      <c r="H325" s="292">
        <v>3</v>
      </c>
      <c r="I325" s="292">
        <v>4</v>
      </c>
      <c r="J325" s="642">
        <v>50</v>
      </c>
      <c r="K325" s="642">
        <v>12.5</v>
      </c>
      <c r="L325" s="233" t="s">
        <v>3737</v>
      </c>
    </row>
    <row r="326" spans="1:12" s="363" customFormat="1" ht="51">
      <c r="A326" s="642" t="s">
        <v>4082</v>
      </c>
      <c r="B326" s="292" t="s">
        <v>4083</v>
      </c>
      <c r="C326" s="292" t="s">
        <v>782</v>
      </c>
      <c r="D326" s="292" t="s">
        <v>4141</v>
      </c>
      <c r="E326" s="269" t="s">
        <v>4142</v>
      </c>
      <c r="F326" s="292" t="s">
        <v>4088</v>
      </c>
      <c r="G326" s="292">
        <v>4</v>
      </c>
      <c r="H326" s="292">
        <v>3</v>
      </c>
      <c r="I326" s="292">
        <v>4</v>
      </c>
      <c r="J326" s="642">
        <v>50</v>
      </c>
      <c r="K326" s="642">
        <v>12.5</v>
      </c>
      <c r="L326" s="233" t="s">
        <v>3737</v>
      </c>
    </row>
    <row r="327" spans="1:12" s="363" customFormat="1" ht="63.75">
      <c r="A327" s="642" t="s">
        <v>4082</v>
      </c>
      <c r="B327" s="292" t="s">
        <v>4083</v>
      </c>
      <c r="C327" s="292" t="s">
        <v>782</v>
      </c>
      <c r="D327" s="292" t="s">
        <v>4143</v>
      </c>
      <c r="E327" s="269" t="s">
        <v>4144</v>
      </c>
      <c r="F327" s="292" t="s">
        <v>449</v>
      </c>
      <c r="G327" s="292">
        <v>4</v>
      </c>
      <c r="H327" s="292">
        <v>3</v>
      </c>
      <c r="I327" s="292">
        <v>4</v>
      </c>
      <c r="J327" s="642">
        <v>50</v>
      </c>
      <c r="K327" s="642">
        <v>12.5</v>
      </c>
      <c r="L327" s="233" t="s">
        <v>3737</v>
      </c>
    </row>
    <row r="328" spans="1:12" s="363" customFormat="1" ht="63.75">
      <c r="A328" s="642" t="s">
        <v>4082</v>
      </c>
      <c r="B328" s="292" t="s">
        <v>4083</v>
      </c>
      <c r="C328" s="292" t="s">
        <v>782</v>
      </c>
      <c r="D328" s="292" t="s">
        <v>4145</v>
      </c>
      <c r="E328" s="269" t="s">
        <v>4146</v>
      </c>
      <c r="F328" s="292" t="s">
        <v>4088</v>
      </c>
      <c r="G328" s="292">
        <v>4</v>
      </c>
      <c r="H328" s="292">
        <v>3</v>
      </c>
      <c r="I328" s="292">
        <v>4</v>
      </c>
      <c r="J328" s="642">
        <v>50</v>
      </c>
      <c r="K328" s="642">
        <v>12.5</v>
      </c>
      <c r="L328" s="233" t="s">
        <v>3737</v>
      </c>
    </row>
    <row r="329" spans="1:12" s="363" customFormat="1" ht="114.75">
      <c r="A329" s="642" t="s">
        <v>4082</v>
      </c>
      <c r="B329" s="292" t="s">
        <v>4083</v>
      </c>
      <c r="C329" s="292" t="s">
        <v>782</v>
      </c>
      <c r="D329" s="292" t="s">
        <v>4147</v>
      </c>
      <c r="E329" s="269" t="s">
        <v>4148</v>
      </c>
      <c r="F329" s="292" t="s">
        <v>4088</v>
      </c>
      <c r="G329" s="292">
        <v>4</v>
      </c>
      <c r="H329" s="292">
        <v>3</v>
      </c>
      <c r="I329" s="292">
        <v>4</v>
      </c>
      <c r="J329" s="642">
        <v>50</v>
      </c>
      <c r="K329" s="642">
        <v>12.5</v>
      </c>
      <c r="L329" s="233" t="s">
        <v>3737</v>
      </c>
    </row>
    <row r="330" spans="1:12" s="363" customFormat="1" ht="51">
      <c r="A330" s="642" t="s">
        <v>4082</v>
      </c>
      <c r="B330" s="292" t="s">
        <v>4083</v>
      </c>
      <c r="C330" s="292" t="s">
        <v>782</v>
      </c>
      <c r="D330" s="292" t="s">
        <v>4149</v>
      </c>
      <c r="E330" s="269" t="s">
        <v>4150</v>
      </c>
      <c r="F330" s="292" t="s">
        <v>4088</v>
      </c>
      <c r="G330" s="292">
        <v>4</v>
      </c>
      <c r="H330" s="292">
        <v>3</v>
      </c>
      <c r="I330" s="292">
        <v>4</v>
      </c>
      <c r="J330" s="642">
        <v>50</v>
      </c>
      <c r="K330" s="642">
        <v>12.5</v>
      </c>
      <c r="L330" s="233" t="s">
        <v>3737</v>
      </c>
    </row>
    <row r="331" spans="1:12" s="363" customFormat="1" ht="51">
      <c r="A331" s="642" t="s">
        <v>4082</v>
      </c>
      <c r="B331" s="292" t="s">
        <v>4083</v>
      </c>
      <c r="C331" s="292" t="s">
        <v>782</v>
      </c>
      <c r="D331" s="292" t="s">
        <v>4151</v>
      </c>
      <c r="E331" s="269" t="s">
        <v>4152</v>
      </c>
      <c r="F331" s="292" t="s">
        <v>4088</v>
      </c>
      <c r="G331" s="292">
        <v>4</v>
      </c>
      <c r="H331" s="292">
        <v>3</v>
      </c>
      <c r="I331" s="292">
        <v>4</v>
      </c>
      <c r="J331" s="642">
        <v>50</v>
      </c>
      <c r="K331" s="642">
        <v>12.5</v>
      </c>
      <c r="L331" s="233" t="s">
        <v>3737</v>
      </c>
    </row>
    <row r="332" spans="1:12" s="363" customFormat="1" ht="51">
      <c r="A332" s="642" t="s">
        <v>4082</v>
      </c>
      <c r="B332" s="292" t="s">
        <v>4083</v>
      </c>
      <c r="C332" s="292" t="s">
        <v>782</v>
      </c>
      <c r="D332" s="292" t="s">
        <v>4153</v>
      </c>
      <c r="E332" s="269" t="s">
        <v>4154</v>
      </c>
      <c r="F332" s="292" t="s">
        <v>4088</v>
      </c>
      <c r="G332" s="292">
        <v>4</v>
      </c>
      <c r="H332" s="292">
        <v>3</v>
      </c>
      <c r="I332" s="292">
        <v>4</v>
      </c>
      <c r="J332" s="642">
        <v>50</v>
      </c>
      <c r="K332" s="642">
        <v>12.5</v>
      </c>
      <c r="L332" s="233" t="s">
        <v>3737</v>
      </c>
    </row>
    <row r="333" spans="1:12" s="363" customFormat="1" ht="51">
      <c r="A333" s="642" t="s">
        <v>4082</v>
      </c>
      <c r="B333" s="292" t="s">
        <v>4083</v>
      </c>
      <c r="C333" s="292" t="s">
        <v>782</v>
      </c>
      <c r="D333" s="292" t="s">
        <v>4155</v>
      </c>
      <c r="E333" s="269" t="s">
        <v>4156</v>
      </c>
      <c r="F333" s="292" t="s">
        <v>4088</v>
      </c>
      <c r="G333" s="292">
        <v>4</v>
      </c>
      <c r="H333" s="292">
        <v>3</v>
      </c>
      <c r="I333" s="292">
        <v>4</v>
      </c>
      <c r="J333" s="642">
        <v>50</v>
      </c>
      <c r="K333" s="642">
        <v>12.5</v>
      </c>
      <c r="L333" s="233" t="s">
        <v>3737</v>
      </c>
    </row>
    <row r="334" spans="1:12" s="363" customFormat="1" ht="63.75">
      <c r="A334" s="642" t="s">
        <v>4082</v>
      </c>
      <c r="B334" s="292" t="s">
        <v>4083</v>
      </c>
      <c r="C334" s="292" t="s">
        <v>782</v>
      </c>
      <c r="D334" s="292" t="s">
        <v>4157</v>
      </c>
      <c r="E334" s="269" t="s">
        <v>4158</v>
      </c>
      <c r="F334" s="292" t="s">
        <v>449</v>
      </c>
      <c r="G334" s="292">
        <v>4</v>
      </c>
      <c r="H334" s="292">
        <v>3</v>
      </c>
      <c r="I334" s="292">
        <v>4</v>
      </c>
      <c r="J334" s="642">
        <v>50</v>
      </c>
      <c r="K334" s="642">
        <v>12.5</v>
      </c>
      <c r="L334" s="233" t="s">
        <v>3737</v>
      </c>
    </row>
    <row r="335" spans="1:12" s="363" customFormat="1" ht="102">
      <c r="A335" s="642" t="s">
        <v>4082</v>
      </c>
      <c r="B335" s="292" t="s">
        <v>4083</v>
      </c>
      <c r="C335" s="292" t="s">
        <v>782</v>
      </c>
      <c r="D335" s="292" t="s">
        <v>4159</v>
      </c>
      <c r="E335" s="269" t="s">
        <v>4160</v>
      </c>
      <c r="F335" s="292" t="s">
        <v>449</v>
      </c>
      <c r="G335" s="292">
        <v>4</v>
      </c>
      <c r="H335" s="292">
        <v>3</v>
      </c>
      <c r="I335" s="292">
        <v>4</v>
      </c>
      <c r="J335" s="642">
        <v>50</v>
      </c>
      <c r="K335" s="642">
        <v>12.5</v>
      </c>
      <c r="L335" s="233" t="s">
        <v>3737</v>
      </c>
    </row>
    <row r="336" spans="1:12" s="363" customFormat="1" ht="63.75">
      <c r="A336" s="642" t="s">
        <v>4082</v>
      </c>
      <c r="B336" s="292" t="s">
        <v>4083</v>
      </c>
      <c r="C336" s="292" t="s">
        <v>782</v>
      </c>
      <c r="D336" s="292" t="s">
        <v>4161</v>
      </c>
      <c r="E336" s="269" t="s">
        <v>4162</v>
      </c>
      <c r="F336" s="292" t="s">
        <v>4088</v>
      </c>
      <c r="G336" s="292">
        <v>4</v>
      </c>
      <c r="H336" s="292">
        <v>3</v>
      </c>
      <c r="I336" s="292">
        <v>4</v>
      </c>
      <c r="J336" s="642">
        <v>50</v>
      </c>
      <c r="K336" s="642">
        <v>12.5</v>
      </c>
      <c r="L336" s="233" t="s">
        <v>3737</v>
      </c>
    </row>
    <row r="337" spans="1:12" s="363" customFormat="1" ht="38.25">
      <c r="A337" s="292" t="s">
        <v>4163</v>
      </c>
      <c r="B337" s="292" t="s">
        <v>4164</v>
      </c>
      <c r="C337" s="292" t="s">
        <v>782</v>
      </c>
      <c r="D337" s="292" t="s">
        <v>4165</v>
      </c>
      <c r="E337" s="271" t="s">
        <v>4166</v>
      </c>
      <c r="F337" s="292" t="s">
        <v>4167</v>
      </c>
      <c r="G337" s="292">
        <v>2</v>
      </c>
      <c r="H337" s="292">
        <v>2</v>
      </c>
      <c r="I337" s="642">
        <v>2</v>
      </c>
      <c r="J337" s="642">
        <v>50</v>
      </c>
      <c r="K337" s="450">
        <v>25</v>
      </c>
      <c r="L337" s="233" t="s">
        <v>3737</v>
      </c>
    </row>
    <row r="338" spans="1:12" s="363" customFormat="1" ht="89.25">
      <c r="A338" s="292" t="s">
        <v>4163</v>
      </c>
      <c r="B338" s="290" t="s">
        <v>4168</v>
      </c>
      <c r="C338" s="292" t="s">
        <v>782</v>
      </c>
      <c r="D338" s="292" t="s">
        <v>4169</v>
      </c>
      <c r="E338" s="269" t="s">
        <v>4170</v>
      </c>
      <c r="F338" s="292" t="s">
        <v>4088</v>
      </c>
      <c r="G338" s="626">
        <v>2</v>
      </c>
      <c r="H338" s="626">
        <v>2</v>
      </c>
      <c r="I338" s="626">
        <v>2</v>
      </c>
      <c r="J338" s="628">
        <v>50</v>
      </c>
      <c r="K338" s="292">
        <v>25</v>
      </c>
      <c r="L338" s="233" t="s">
        <v>3737</v>
      </c>
    </row>
    <row r="339" spans="1:12" s="363" customFormat="1" ht="63.75">
      <c r="A339" s="292" t="s">
        <v>4163</v>
      </c>
      <c r="B339" s="290" t="s">
        <v>4168</v>
      </c>
      <c r="C339" s="292" t="s">
        <v>782</v>
      </c>
      <c r="D339" s="292" t="s">
        <v>4171</v>
      </c>
      <c r="E339" s="269" t="s">
        <v>4172</v>
      </c>
      <c r="F339" s="292" t="s">
        <v>4088</v>
      </c>
      <c r="G339" s="626">
        <v>2</v>
      </c>
      <c r="H339" s="626">
        <v>2</v>
      </c>
      <c r="I339" s="626">
        <v>2</v>
      </c>
      <c r="J339" s="628">
        <v>50</v>
      </c>
      <c r="K339" s="292">
        <v>25</v>
      </c>
      <c r="L339" s="233" t="s">
        <v>3737</v>
      </c>
    </row>
    <row r="340" spans="1:12" s="363" customFormat="1" ht="51">
      <c r="A340" s="292" t="s">
        <v>4173</v>
      </c>
      <c r="B340" s="292" t="s">
        <v>4174</v>
      </c>
      <c r="C340" s="292" t="s">
        <v>3748</v>
      </c>
      <c r="D340" s="292" t="s">
        <v>4175</v>
      </c>
      <c r="E340" s="292" t="s">
        <v>4176</v>
      </c>
      <c r="F340" s="292" t="s">
        <v>4088</v>
      </c>
      <c r="G340" s="292">
        <v>3</v>
      </c>
      <c r="H340" s="292">
        <v>3</v>
      </c>
      <c r="I340" s="292">
        <v>3</v>
      </c>
      <c r="J340" s="642">
        <v>50</v>
      </c>
      <c r="K340" s="555">
        <f t="shared" ref="K340:K344" si="7">J340/G340</f>
        <v>16.666666666666668</v>
      </c>
      <c r="L340" s="233" t="s">
        <v>3755</v>
      </c>
    </row>
    <row r="341" spans="1:12" s="363" customFormat="1" ht="76.5">
      <c r="A341" s="292" t="s">
        <v>4173</v>
      </c>
      <c r="B341" s="292" t="s">
        <v>4174</v>
      </c>
      <c r="C341" s="292" t="s">
        <v>3748</v>
      </c>
      <c r="D341" s="292" t="s">
        <v>4177</v>
      </c>
      <c r="E341" s="292" t="s">
        <v>4178</v>
      </c>
      <c r="F341" s="292" t="s">
        <v>4088</v>
      </c>
      <c r="G341" s="292">
        <v>3</v>
      </c>
      <c r="H341" s="292">
        <v>3</v>
      </c>
      <c r="I341" s="292">
        <v>3</v>
      </c>
      <c r="J341" s="642">
        <v>50</v>
      </c>
      <c r="K341" s="555">
        <f t="shared" si="7"/>
        <v>16.666666666666668</v>
      </c>
      <c r="L341" s="233" t="s">
        <v>3755</v>
      </c>
    </row>
    <row r="342" spans="1:12" s="363" customFormat="1" ht="63.75">
      <c r="A342" s="292" t="s">
        <v>4179</v>
      </c>
      <c r="B342" s="292" t="s">
        <v>4180</v>
      </c>
      <c r="C342" s="292" t="s">
        <v>3748</v>
      </c>
      <c r="D342" s="292" t="s">
        <v>4181</v>
      </c>
      <c r="E342" s="292" t="s">
        <v>4182</v>
      </c>
      <c r="F342" s="448" t="s">
        <v>449</v>
      </c>
      <c r="G342" s="292">
        <v>3</v>
      </c>
      <c r="H342" s="292">
        <v>3</v>
      </c>
      <c r="I342" s="292">
        <v>3</v>
      </c>
      <c r="J342" s="642">
        <v>50</v>
      </c>
      <c r="K342" s="555">
        <f t="shared" si="7"/>
        <v>16.666666666666668</v>
      </c>
      <c r="L342" s="233" t="s">
        <v>3755</v>
      </c>
    </row>
    <row r="343" spans="1:12" s="363" customFormat="1" ht="76.5">
      <c r="A343" s="292" t="s">
        <v>4183</v>
      </c>
      <c r="B343" s="292" t="s">
        <v>4184</v>
      </c>
      <c r="C343" s="292" t="s">
        <v>3748</v>
      </c>
      <c r="D343" s="292" t="s">
        <v>4185</v>
      </c>
      <c r="E343" s="292" t="s">
        <v>4186</v>
      </c>
      <c r="F343" s="448" t="s">
        <v>4088</v>
      </c>
      <c r="G343" s="292">
        <v>4</v>
      </c>
      <c r="H343" s="292">
        <v>3</v>
      </c>
      <c r="I343" s="292">
        <v>4</v>
      </c>
      <c r="J343" s="642">
        <v>50</v>
      </c>
      <c r="K343" s="555">
        <f t="shared" si="7"/>
        <v>12.5</v>
      </c>
      <c r="L343" s="233" t="s">
        <v>3755</v>
      </c>
    </row>
    <row r="344" spans="1:12" s="363" customFormat="1" ht="51">
      <c r="A344" s="292" t="s">
        <v>4183</v>
      </c>
      <c r="B344" s="292" t="s">
        <v>4184</v>
      </c>
      <c r="C344" s="292" t="s">
        <v>3748</v>
      </c>
      <c r="D344" s="292" t="s">
        <v>4187</v>
      </c>
      <c r="E344" s="292" t="s">
        <v>4188</v>
      </c>
      <c r="F344" s="448" t="s">
        <v>4088</v>
      </c>
      <c r="G344" s="292">
        <v>4</v>
      </c>
      <c r="H344" s="292">
        <v>3</v>
      </c>
      <c r="I344" s="292">
        <v>4</v>
      </c>
      <c r="J344" s="642">
        <v>50</v>
      </c>
      <c r="K344" s="555">
        <f t="shared" si="7"/>
        <v>12.5</v>
      </c>
      <c r="L344" s="233" t="s">
        <v>3755</v>
      </c>
    </row>
    <row r="345" spans="1:12" s="363" customFormat="1" ht="76.5">
      <c r="A345" s="292" t="s">
        <v>4183</v>
      </c>
      <c r="B345" s="292" t="s">
        <v>4184</v>
      </c>
      <c r="C345" s="292" t="s">
        <v>3748</v>
      </c>
      <c r="D345" s="292" t="s">
        <v>4189</v>
      </c>
      <c r="E345" s="292" t="s">
        <v>4190</v>
      </c>
      <c r="F345" s="448" t="s">
        <v>4088</v>
      </c>
      <c r="G345" s="292">
        <v>4</v>
      </c>
      <c r="H345" s="292">
        <v>3</v>
      </c>
      <c r="I345" s="292">
        <v>4</v>
      </c>
      <c r="J345" s="449">
        <v>50</v>
      </c>
      <c r="K345" s="294">
        <v>12.5</v>
      </c>
      <c r="L345" s="233" t="s">
        <v>3755</v>
      </c>
    </row>
    <row r="346" spans="1:12" s="363" customFormat="1" ht="76.5">
      <c r="A346" s="292" t="s">
        <v>4183</v>
      </c>
      <c r="B346" s="292" t="s">
        <v>4184</v>
      </c>
      <c r="C346" s="292" t="s">
        <v>3748</v>
      </c>
      <c r="D346" s="292" t="s">
        <v>4191</v>
      </c>
      <c r="E346" s="292" t="s">
        <v>4192</v>
      </c>
      <c r="F346" s="448" t="s">
        <v>4088</v>
      </c>
      <c r="G346" s="292">
        <v>4</v>
      </c>
      <c r="H346" s="292">
        <v>3</v>
      </c>
      <c r="I346" s="292">
        <v>4</v>
      </c>
      <c r="J346" s="449">
        <v>50</v>
      </c>
      <c r="K346" s="294">
        <v>12.5</v>
      </c>
      <c r="L346" s="233" t="s">
        <v>3755</v>
      </c>
    </row>
    <row r="347" spans="1:12" s="363" customFormat="1" ht="89.25">
      <c r="A347" s="292" t="s">
        <v>4183</v>
      </c>
      <c r="B347" s="292" t="s">
        <v>4184</v>
      </c>
      <c r="C347" s="292" t="s">
        <v>3748</v>
      </c>
      <c r="D347" s="292" t="s">
        <v>4193</v>
      </c>
      <c r="E347" s="292" t="s">
        <v>4194</v>
      </c>
      <c r="F347" s="448" t="s">
        <v>4088</v>
      </c>
      <c r="G347" s="292">
        <v>4</v>
      </c>
      <c r="H347" s="292">
        <v>3</v>
      </c>
      <c r="I347" s="292">
        <v>4</v>
      </c>
      <c r="J347" s="449">
        <v>50</v>
      </c>
      <c r="K347" s="294">
        <v>12.5</v>
      </c>
      <c r="L347" s="233" t="s">
        <v>3755</v>
      </c>
    </row>
    <row r="348" spans="1:12" s="363" customFormat="1" ht="63.75">
      <c r="A348" s="292" t="s">
        <v>4183</v>
      </c>
      <c r="B348" s="292" t="s">
        <v>4184</v>
      </c>
      <c r="C348" s="292" t="s">
        <v>3748</v>
      </c>
      <c r="D348" s="292" t="s">
        <v>4195</v>
      </c>
      <c r="E348" s="292" t="s">
        <v>4196</v>
      </c>
      <c r="F348" s="448" t="s">
        <v>449</v>
      </c>
      <c r="G348" s="292">
        <v>4</v>
      </c>
      <c r="H348" s="292">
        <v>3</v>
      </c>
      <c r="I348" s="292">
        <v>4</v>
      </c>
      <c r="J348" s="449">
        <v>50</v>
      </c>
      <c r="K348" s="294">
        <v>12.5</v>
      </c>
      <c r="L348" s="233" t="s">
        <v>3755</v>
      </c>
    </row>
    <row r="349" spans="1:12" s="363" customFormat="1" ht="76.5">
      <c r="A349" s="292" t="s">
        <v>4183</v>
      </c>
      <c r="B349" s="292" t="s">
        <v>4184</v>
      </c>
      <c r="C349" s="292" t="s">
        <v>3748</v>
      </c>
      <c r="D349" s="292" t="s">
        <v>4197</v>
      </c>
      <c r="E349" s="292" t="s">
        <v>4198</v>
      </c>
      <c r="F349" s="448" t="s">
        <v>4088</v>
      </c>
      <c r="G349" s="292">
        <v>4</v>
      </c>
      <c r="H349" s="292">
        <v>3</v>
      </c>
      <c r="I349" s="292">
        <v>4</v>
      </c>
      <c r="J349" s="449">
        <v>50</v>
      </c>
      <c r="K349" s="294">
        <v>12.5</v>
      </c>
      <c r="L349" s="233" t="s">
        <v>3755</v>
      </c>
    </row>
    <row r="350" spans="1:12" s="363" customFormat="1" ht="76.5">
      <c r="A350" s="292" t="s">
        <v>4183</v>
      </c>
      <c r="B350" s="292" t="s">
        <v>4184</v>
      </c>
      <c r="C350" s="292" t="s">
        <v>3748</v>
      </c>
      <c r="D350" s="292" t="s">
        <v>4199</v>
      </c>
      <c r="E350" s="292" t="s">
        <v>4200</v>
      </c>
      <c r="F350" s="448" t="s">
        <v>449</v>
      </c>
      <c r="G350" s="292">
        <v>4</v>
      </c>
      <c r="H350" s="292">
        <v>3</v>
      </c>
      <c r="I350" s="292">
        <v>4</v>
      </c>
      <c r="J350" s="449">
        <v>50</v>
      </c>
      <c r="K350" s="294">
        <v>12.5</v>
      </c>
      <c r="L350" s="233" t="s">
        <v>3755</v>
      </c>
    </row>
    <row r="351" spans="1:12" s="363" customFormat="1" ht="76.5">
      <c r="A351" s="292" t="s">
        <v>4183</v>
      </c>
      <c r="B351" s="292" t="s">
        <v>4184</v>
      </c>
      <c r="C351" s="292" t="s">
        <v>3748</v>
      </c>
      <c r="D351" s="292" t="s">
        <v>4201</v>
      </c>
      <c r="E351" s="292" t="s">
        <v>4202</v>
      </c>
      <c r="F351" s="448" t="s">
        <v>449</v>
      </c>
      <c r="G351" s="292">
        <v>4</v>
      </c>
      <c r="H351" s="292">
        <v>3</v>
      </c>
      <c r="I351" s="292">
        <v>4</v>
      </c>
      <c r="J351" s="449">
        <v>50</v>
      </c>
      <c r="K351" s="294">
        <v>12.5</v>
      </c>
      <c r="L351" s="233" t="s">
        <v>3755</v>
      </c>
    </row>
    <row r="352" spans="1:12" s="363" customFormat="1" ht="63.75">
      <c r="A352" s="292" t="s">
        <v>4183</v>
      </c>
      <c r="B352" s="292" t="s">
        <v>4184</v>
      </c>
      <c r="C352" s="292" t="s">
        <v>3748</v>
      </c>
      <c r="D352" s="292" t="s">
        <v>4203</v>
      </c>
      <c r="E352" s="292" t="s">
        <v>4204</v>
      </c>
      <c r="F352" s="448" t="s">
        <v>449</v>
      </c>
      <c r="G352" s="292">
        <v>4</v>
      </c>
      <c r="H352" s="292">
        <v>3</v>
      </c>
      <c r="I352" s="292">
        <v>4</v>
      </c>
      <c r="J352" s="449">
        <v>50</v>
      </c>
      <c r="K352" s="294">
        <v>12.5</v>
      </c>
      <c r="L352" s="233" t="s">
        <v>3755</v>
      </c>
    </row>
    <row r="353" spans="1:12" s="363" customFormat="1" ht="63.75">
      <c r="A353" s="292" t="s">
        <v>4205</v>
      </c>
      <c r="B353" s="292" t="s">
        <v>4206</v>
      </c>
      <c r="C353" s="292" t="s">
        <v>3748</v>
      </c>
      <c r="D353" s="292" t="s">
        <v>4207</v>
      </c>
      <c r="E353" s="292" t="s">
        <v>4208</v>
      </c>
      <c r="F353" s="448" t="s">
        <v>4088</v>
      </c>
      <c r="G353" s="292">
        <v>3</v>
      </c>
      <c r="H353" s="292">
        <v>3</v>
      </c>
      <c r="I353" s="292">
        <v>3</v>
      </c>
      <c r="J353" s="642">
        <v>50</v>
      </c>
      <c r="K353" s="294">
        <f t="shared" ref="K353:K393" si="8">J353/G353</f>
        <v>16.666666666666668</v>
      </c>
      <c r="L353" s="233" t="s">
        <v>3755</v>
      </c>
    </row>
    <row r="354" spans="1:12" s="363" customFormat="1" ht="63.75">
      <c r="A354" s="292" t="s">
        <v>4209</v>
      </c>
      <c r="B354" s="292" t="s">
        <v>4210</v>
      </c>
      <c r="C354" s="292" t="s">
        <v>3748</v>
      </c>
      <c r="D354" s="292" t="s">
        <v>4211</v>
      </c>
      <c r="E354" s="292" t="s">
        <v>4212</v>
      </c>
      <c r="F354" s="448" t="s">
        <v>4088</v>
      </c>
      <c r="G354" s="292">
        <v>6</v>
      </c>
      <c r="H354" s="292">
        <v>3</v>
      </c>
      <c r="I354" s="292">
        <v>6</v>
      </c>
      <c r="J354" s="642">
        <v>50</v>
      </c>
      <c r="K354" s="294">
        <f t="shared" si="8"/>
        <v>8.3333333333333339</v>
      </c>
      <c r="L354" s="233" t="s">
        <v>3755</v>
      </c>
    </row>
    <row r="355" spans="1:12" s="363" customFormat="1" ht="76.5">
      <c r="A355" s="292" t="s">
        <v>4209</v>
      </c>
      <c r="B355" s="292" t="s">
        <v>4210</v>
      </c>
      <c r="C355" s="292" t="s">
        <v>3748</v>
      </c>
      <c r="D355" s="292" t="s">
        <v>4213</v>
      </c>
      <c r="E355" s="292" t="s">
        <v>4214</v>
      </c>
      <c r="F355" s="448" t="s">
        <v>4088</v>
      </c>
      <c r="G355" s="292">
        <v>6</v>
      </c>
      <c r="H355" s="292">
        <v>3</v>
      </c>
      <c r="I355" s="292">
        <v>6</v>
      </c>
      <c r="J355" s="642">
        <v>50</v>
      </c>
      <c r="K355" s="294">
        <f t="shared" si="8"/>
        <v>8.3333333333333339</v>
      </c>
      <c r="L355" s="233" t="s">
        <v>3755</v>
      </c>
    </row>
    <row r="356" spans="1:12" s="363" customFormat="1" ht="63.75">
      <c r="A356" s="292" t="s">
        <v>4209</v>
      </c>
      <c r="B356" s="292" t="s">
        <v>4210</v>
      </c>
      <c r="C356" s="292" t="s">
        <v>3748</v>
      </c>
      <c r="D356" s="292" t="s">
        <v>4215</v>
      </c>
      <c r="E356" s="292" t="s">
        <v>4216</v>
      </c>
      <c r="F356" s="448" t="s">
        <v>4088</v>
      </c>
      <c r="G356" s="292">
        <v>6</v>
      </c>
      <c r="H356" s="292">
        <v>3</v>
      </c>
      <c r="I356" s="292">
        <v>6</v>
      </c>
      <c r="J356" s="642">
        <v>50</v>
      </c>
      <c r="K356" s="294">
        <f t="shared" si="8"/>
        <v>8.3333333333333339</v>
      </c>
      <c r="L356" s="233" t="s">
        <v>3755</v>
      </c>
    </row>
    <row r="357" spans="1:12" s="363" customFormat="1" ht="63.75">
      <c r="A357" s="292" t="s">
        <v>4209</v>
      </c>
      <c r="B357" s="292" t="s">
        <v>4210</v>
      </c>
      <c r="C357" s="292" t="s">
        <v>3748</v>
      </c>
      <c r="D357" s="292" t="s">
        <v>4217</v>
      </c>
      <c r="E357" s="292" t="s">
        <v>4218</v>
      </c>
      <c r="F357" s="448" t="s">
        <v>4088</v>
      </c>
      <c r="G357" s="292">
        <v>6</v>
      </c>
      <c r="H357" s="292">
        <v>3</v>
      </c>
      <c r="I357" s="292">
        <v>6</v>
      </c>
      <c r="J357" s="642">
        <v>50</v>
      </c>
      <c r="K357" s="294">
        <f t="shared" si="8"/>
        <v>8.3333333333333339</v>
      </c>
      <c r="L357" s="233" t="s">
        <v>3755</v>
      </c>
    </row>
    <row r="358" spans="1:12" s="363" customFormat="1" ht="63.75">
      <c r="A358" s="292" t="s">
        <v>4209</v>
      </c>
      <c r="B358" s="292" t="s">
        <v>4210</v>
      </c>
      <c r="C358" s="292" t="s">
        <v>3748</v>
      </c>
      <c r="D358" s="292" t="s">
        <v>4219</v>
      </c>
      <c r="E358" s="292" t="s">
        <v>4220</v>
      </c>
      <c r="F358" s="448" t="s">
        <v>4088</v>
      </c>
      <c r="G358" s="292">
        <v>6</v>
      </c>
      <c r="H358" s="292">
        <v>3</v>
      </c>
      <c r="I358" s="292">
        <v>6</v>
      </c>
      <c r="J358" s="642">
        <v>50</v>
      </c>
      <c r="K358" s="294">
        <f t="shared" si="8"/>
        <v>8.3333333333333339</v>
      </c>
      <c r="L358" s="233" t="s">
        <v>3755</v>
      </c>
    </row>
    <row r="359" spans="1:12" s="363" customFormat="1" ht="63.75">
      <c r="A359" s="292" t="s">
        <v>4209</v>
      </c>
      <c r="B359" s="292" t="s">
        <v>4210</v>
      </c>
      <c r="C359" s="292" t="s">
        <v>3748</v>
      </c>
      <c r="D359" s="292" t="s">
        <v>4221</v>
      </c>
      <c r="E359" s="292" t="s">
        <v>4222</v>
      </c>
      <c r="F359" s="448" t="s">
        <v>4088</v>
      </c>
      <c r="G359" s="292">
        <v>6</v>
      </c>
      <c r="H359" s="292">
        <v>3</v>
      </c>
      <c r="I359" s="292">
        <v>6</v>
      </c>
      <c r="J359" s="642">
        <v>50</v>
      </c>
      <c r="K359" s="294">
        <f t="shared" si="8"/>
        <v>8.3333333333333339</v>
      </c>
      <c r="L359" s="233" t="s">
        <v>3755</v>
      </c>
    </row>
    <row r="360" spans="1:12" s="363" customFormat="1" ht="114.75">
      <c r="A360" s="292" t="s">
        <v>4209</v>
      </c>
      <c r="B360" s="292" t="s">
        <v>4210</v>
      </c>
      <c r="C360" s="292" t="s">
        <v>3748</v>
      </c>
      <c r="D360" s="292" t="s">
        <v>4223</v>
      </c>
      <c r="E360" s="292" t="s">
        <v>4224</v>
      </c>
      <c r="F360" s="448" t="s">
        <v>4088</v>
      </c>
      <c r="G360" s="292">
        <v>6</v>
      </c>
      <c r="H360" s="292">
        <v>3</v>
      </c>
      <c r="I360" s="292">
        <v>6</v>
      </c>
      <c r="J360" s="642">
        <v>50</v>
      </c>
      <c r="K360" s="294">
        <f t="shared" si="8"/>
        <v>8.3333333333333339</v>
      </c>
      <c r="L360" s="233" t="s">
        <v>3755</v>
      </c>
    </row>
    <row r="361" spans="1:12" s="363" customFormat="1" ht="63.75">
      <c r="A361" s="292" t="s">
        <v>4209</v>
      </c>
      <c r="B361" s="292" t="s">
        <v>4210</v>
      </c>
      <c r="C361" s="292" t="s">
        <v>3748</v>
      </c>
      <c r="D361" s="292" t="s">
        <v>4219</v>
      </c>
      <c r="E361" s="292" t="s">
        <v>4220</v>
      </c>
      <c r="F361" s="448" t="s">
        <v>4088</v>
      </c>
      <c r="G361" s="292">
        <v>6</v>
      </c>
      <c r="H361" s="292">
        <v>3</v>
      </c>
      <c r="I361" s="292">
        <v>6</v>
      </c>
      <c r="J361" s="642">
        <v>50</v>
      </c>
      <c r="K361" s="294">
        <f t="shared" si="8"/>
        <v>8.3333333333333339</v>
      </c>
      <c r="L361" s="233" t="s">
        <v>3755</v>
      </c>
    </row>
    <row r="362" spans="1:12" s="363" customFormat="1" ht="63.75">
      <c r="A362" s="292" t="s">
        <v>4205</v>
      </c>
      <c r="B362" s="292" t="s">
        <v>4225</v>
      </c>
      <c r="C362" s="292" t="s">
        <v>3748</v>
      </c>
      <c r="D362" s="292" t="s">
        <v>4226</v>
      </c>
      <c r="E362" s="292" t="s">
        <v>4227</v>
      </c>
      <c r="F362" s="448" t="s">
        <v>449</v>
      </c>
      <c r="G362" s="292">
        <v>3</v>
      </c>
      <c r="H362" s="292">
        <v>3</v>
      </c>
      <c r="I362" s="292">
        <v>3</v>
      </c>
      <c r="J362" s="642">
        <v>50</v>
      </c>
      <c r="K362" s="294">
        <f t="shared" si="8"/>
        <v>16.666666666666668</v>
      </c>
      <c r="L362" s="233" t="s">
        <v>3755</v>
      </c>
    </row>
    <row r="363" spans="1:12" s="363" customFormat="1" ht="51">
      <c r="A363" s="292" t="s">
        <v>4228</v>
      </c>
      <c r="B363" s="292" t="s">
        <v>4229</v>
      </c>
      <c r="C363" s="292" t="s">
        <v>3748</v>
      </c>
      <c r="D363" s="292" t="s">
        <v>4230</v>
      </c>
      <c r="E363" s="292" t="s">
        <v>4231</v>
      </c>
      <c r="F363" s="448" t="s">
        <v>4088</v>
      </c>
      <c r="G363" s="292">
        <v>3</v>
      </c>
      <c r="H363" s="292">
        <v>3</v>
      </c>
      <c r="I363" s="292">
        <v>3</v>
      </c>
      <c r="J363" s="642">
        <v>50</v>
      </c>
      <c r="K363" s="294">
        <f t="shared" si="8"/>
        <v>16.666666666666668</v>
      </c>
      <c r="L363" s="233" t="s">
        <v>3755</v>
      </c>
    </row>
    <row r="364" spans="1:12" s="363" customFormat="1" ht="76.5">
      <c r="A364" s="292" t="s">
        <v>4232</v>
      </c>
      <c r="B364" s="292" t="s">
        <v>4233</v>
      </c>
      <c r="C364" s="292" t="s">
        <v>3748</v>
      </c>
      <c r="D364" s="292" t="s">
        <v>4234</v>
      </c>
      <c r="E364" s="292" t="s">
        <v>4235</v>
      </c>
      <c r="F364" s="448" t="s">
        <v>4088</v>
      </c>
      <c r="G364" s="292">
        <v>4</v>
      </c>
      <c r="H364" s="292">
        <v>2</v>
      </c>
      <c r="I364" s="292">
        <v>4</v>
      </c>
      <c r="J364" s="642">
        <v>50</v>
      </c>
      <c r="K364" s="294">
        <f t="shared" si="8"/>
        <v>12.5</v>
      </c>
      <c r="L364" s="233" t="s">
        <v>3755</v>
      </c>
    </row>
    <row r="365" spans="1:12" s="363" customFormat="1" ht="76.5">
      <c r="A365" s="292" t="s">
        <v>4232</v>
      </c>
      <c r="B365" s="292" t="s">
        <v>4233</v>
      </c>
      <c r="C365" s="292" t="s">
        <v>3748</v>
      </c>
      <c r="D365" s="292" t="s">
        <v>4236</v>
      </c>
      <c r="E365" s="292" t="s">
        <v>4237</v>
      </c>
      <c r="F365" s="448" t="s">
        <v>4088</v>
      </c>
      <c r="G365" s="292">
        <v>4</v>
      </c>
      <c r="H365" s="292">
        <v>2</v>
      </c>
      <c r="I365" s="292">
        <v>4</v>
      </c>
      <c r="J365" s="642">
        <v>50</v>
      </c>
      <c r="K365" s="294">
        <f t="shared" si="8"/>
        <v>12.5</v>
      </c>
      <c r="L365" s="233" t="s">
        <v>3755</v>
      </c>
    </row>
    <row r="366" spans="1:12" s="363" customFormat="1" ht="76.5">
      <c r="A366" s="292" t="s">
        <v>4238</v>
      </c>
      <c r="B366" s="292" t="s">
        <v>4239</v>
      </c>
      <c r="C366" s="292" t="s">
        <v>3748</v>
      </c>
      <c r="D366" s="292" t="s">
        <v>4240</v>
      </c>
      <c r="E366" s="292" t="s">
        <v>4241</v>
      </c>
      <c r="F366" s="448" t="s">
        <v>513</v>
      </c>
      <c r="G366" s="292">
        <v>6</v>
      </c>
      <c r="H366" s="292">
        <v>1</v>
      </c>
      <c r="I366" s="292">
        <v>6</v>
      </c>
      <c r="J366" s="642">
        <v>50</v>
      </c>
      <c r="K366" s="294">
        <f t="shared" si="8"/>
        <v>8.3333333333333339</v>
      </c>
      <c r="L366" s="233" t="s">
        <v>3755</v>
      </c>
    </row>
    <row r="367" spans="1:12" s="363" customFormat="1" ht="76.5">
      <c r="A367" s="292" t="s">
        <v>4238</v>
      </c>
      <c r="B367" s="292" t="s">
        <v>4239</v>
      </c>
      <c r="C367" s="292" t="s">
        <v>3748</v>
      </c>
      <c r="D367" s="292" t="s">
        <v>4242</v>
      </c>
      <c r="E367" s="292" t="s">
        <v>4243</v>
      </c>
      <c r="F367" s="448" t="s">
        <v>513</v>
      </c>
      <c r="G367" s="292">
        <v>6</v>
      </c>
      <c r="H367" s="292">
        <v>1</v>
      </c>
      <c r="I367" s="292">
        <v>6</v>
      </c>
      <c r="J367" s="642">
        <v>50</v>
      </c>
      <c r="K367" s="294">
        <f t="shared" si="8"/>
        <v>8.3333333333333339</v>
      </c>
      <c r="L367" s="233" t="s">
        <v>3755</v>
      </c>
    </row>
    <row r="368" spans="1:12" s="363" customFormat="1" ht="76.5">
      <c r="A368" s="292" t="s">
        <v>4238</v>
      </c>
      <c r="B368" s="292" t="s">
        <v>4239</v>
      </c>
      <c r="C368" s="292" t="s">
        <v>3748</v>
      </c>
      <c r="D368" s="292" t="s">
        <v>4244</v>
      </c>
      <c r="E368" s="292" t="s">
        <v>4245</v>
      </c>
      <c r="F368" s="448" t="s">
        <v>449</v>
      </c>
      <c r="G368" s="292">
        <v>6</v>
      </c>
      <c r="H368" s="292">
        <v>1</v>
      </c>
      <c r="I368" s="292">
        <v>6</v>
      </c>
      <c r="J368" s="642">
        <v>50</v>
      </c>
      <c r="K368" s="294">
        <f t="shared" si="8"/>
        <v>8.3333333333333339</v>
      </c>
      <c r="L368" s="233" t="s">
        <v>3755</v>
      </c>
    </row>
    <row r="369" spans="1:12" s="363" customFormat="1" ht="76.5">
      <c r="A369" s="292" t="s">
        <v>4238</v>
      </c>
      <c r="B369" s="292" t="s">
        <v>4239</v>
      </c>
      <c r="C369" s="292" t="s">
        <v>3748</v>
      </c>
      <c r="D369" s="292" t="s">
        <v>4246</v>
      </c>
      <c r="E369" s="292" t="s">
        <v>4247</v>
      </c>
      <c r="F369" s="448" t="s">
        <v>4248</v>
      </c>
      <c r="G369" s="292">
        <v>6</v>
      </c>
      <c r="H369" s="292">
        <v>1</v>
      </c>
      <c r="I369" s="292">
        <v>6</v>
      </c>
      <c r="J369" s="642">
        <v>50</v>
      </c>
      <c r="K369" s="294">
        <f t="shared" si="8"/>
        <v>8.3333333333333339</v>
      </c>
      <c r="L369" s="233" t="s">
        <v>3755</v>
      </c>
    </row>
    <row r="370" spans="1:12" s="363" customFormat="1" ht="89.25">
      <c r="A370" s="292" t="s">
        <v>4249</v>
      </c>
      <c r="B370" s="292" t="s">
        <v>4250</v>
      </c>
      <c r="C370" s="292" t="s">
        <v>3748</v>
      </c>
      <c r="D370" s="292" t="s">
        <v>4251</v>
      </c>
      <c r="E370" s="292" t="s">
        <v>4252</v>
      </c>
      <c r="F370" s="448" t="s">
        <v>4088</v>
      </c>
      <c r="G370" s="292">
        <v>4</v>
      </c>
      <c r="H370" s="292">
        <v>1</v>
      </c>
      <c r="I370" s="292">
        <v>4</v>
      </c>
      <c r="J370" s="642">
        <v>50</v>
      </c>
      <c r="K370" s="294">
        <f t="shared" si="8"/>
        <v>12.5</v>
      </c>
      <c r="L370" s="233" t="s">
        <v>3755</v>
      </c>
    </row>
    <row r="371" spans="1:12" s="363" customFormat="1" ht="89.25">
      <c r="A371" s="292" t="s">
        <v>4249</v>
      </c>
      <c r="B371" s="292" t="s">
        <v>4250</v>
      </c>
      <c r="C371" s="292" t="s">
        <v>3748</v>
      </c>
      <c r="D371" s="292" t="s">
        <v>4253</v>
      </c>
      <c r="E371" s="292" t="s">
        <v>4254</v>
      </c>
      <c r="F371" s="448" t="s">
        <v>4088</v>
      </c>
      <c r="G371" s="292">
        <v>4</v>
      </c>
      <c r="H371" s="292">
        <v>1</v>
      </c>
      <c r="I371" s="292">
        <v>4</v>
      </c>
      <c r="J371" s="642">
        <v>50</v>
      </c>
      <c r="K371" s="294">
        <f t="shared" si="8"/>
        <v>12.5</v>
      </c>
      <c r="L371" s="233" t="s">
        <v>3755</v>
      </c>
    </row>
    <row r="372" spans="1:12" s="363" customFormat="1" ht="76.5">
      <c r="A372" s="292" t="s">
        <v>4249</v>
      </c>
      <c r="B372" s="292" t="s">
        <v>4250</v>
      </c>
      <c r="C372" s="292" t="s">
        <v>3748</v>
      </c>
      <c r="D372" s="292" t="s">
        <v>4255</v>
      </c>
      <c r="E372" s="292" t="s">
        <v>4256</v>
      </c>
      <c r="F372" s="448" t="s">
        <v>449</v>
      </c>
      <c r="G372" s="292">
        <v>4</v>
      </c>
      <c r="H372" s="292">
        <v>1</v>
      </c>
      <c r="I372" s="292">
        <v>4</v>
      </c>
      <c r="J372" s="642">
        <v>50</v>
      </c>
      <c r="K372" s="294">
        <f t="shared" si="8"/>
        <v>12.5</v>
      </c>
      <c r="L372" s="233" t="s">
        <v>3755</v>
      </c>
    </row>
    <row r="373" spans="1:12" s="363" customFormat="1" ht="76.5">
      <c r="A373" s="292" t="s">
        <v>4249</v>
      </c>
      <c r="B373" s="292" t="s">
        <v>4250</v>
      </c>
      <c r="C373" s="292" t="s">
        <v>3748</v>
      </c>
      <c r="D373" s="292" t="s">
        <v>4257</v>
      </c>
      <c r="E373" s="292" t="s">
        <v>4258</v>
      </c>
      <c r="F373" s="448" t="s">
        <v>4088</v>
      </c>
      <c r="G373" s="292">
        <v>4</v>
      </c>
      <c r="H373" s="292">
        <v>1</v>
      </c>
      <c r="I373" s="292">
        <v>4</v>
      </c>
      <c r="J373" s="642">
        <v>50</v>
      </c>
      <c r="K373" s="294">
        <f t="shared" si="8"/>
        <v>12.5</v>
      </c>
      <c r="L373" s="233" t="s">
        <v>3755</v>
      </c>
    </row>
    <row r="374" spans="1:12" s="363" customFormat="1" ht="76.5">
      <c r="A374" s="292" t="s">
        <v>4259</v>
      </c>
      <c r="B374" s="292" t="s">
        <v>4260</v>
      </c>
      <c r="C374" s="292" t="s">
        <v>3748</v>
      </c>
      <c r="D374" s="292" t="s">
        <v>4261</v>
      </c>
      <c r="E374" s="292" t="s">
        <v>4262</v>
      </c>
      <c r="F374" s="448" t="s">
        <v>4088</v>
      </c>
      <c r="G374" s="292">
        <v>3</v>
      </c>
      <c r="H374" s="292">
        <v>1</v>
      </c>
      <c r="I374" s="292">
        <v>3</v>
      </c>
      <c r="J374" s="642">
        <v>50</v>
      </c>
      <c r="K374" s="294">
        <f t="shared" si="8"/>
        <v>16.666666666666668</v>
      </c>
      <c r="L374" s="233" t="s">
        <v>3755</v>
      </c>
    </row>
    <row r="375" spans="1:12" s="363" customFormat="1" ht="76.5">
      <c r="A375" s="292" t="s">
        <v>4263</v>
      </c>
      <c r="B375" s="292" t="s">
        <v>4264</v>
      </c>
      <c r="C375" s="292" t="s">
        <v>3748</v>
      </c>
      <c r="D375" s="292" t="s">
        <v>4265</v>
      </c>
      <c r="E375" s="292" t="s">
        <v>4266</v>
      </c>
      <c r="F375" s="448" t="s">
        <v>4088</v>
      </c>
      <c r="G375" s="292">
        <v>3</v>
      </c>
      <c r="H375" s="292">
        <v>1</v>
      </c>
      <c r="I375" s="292">
        <v>3</v>
      </c>
      <c r="J375" s="642">
        <v>50</v>
      </c>
      <c r="K375" s="294">
        <f t="shared" si="8"/>
        <v>16.666666666666668</v>
      </c>
      <c r="L375" s="233" t="s">
        <v>3755</v>
      </c>
    </row>
    <row r="376" spans="1:12" s="363" customFormat="1" ht="76.5">
      <c r="A376" s="292" t="s">
        <v>4263</v>
      </c>
      <c r="B376" s="292" t="s">
        <v>4264</v>
      </c>
      <c r="C376" s="292" t="s">
        <v>3748</v>
      </c>
      <c r="D376" s="292" t="s">
        <v>4255</v>
      </c>
      <c r="E376" s="292" t="s">
        <v>4256</v>
      </c>
      <c r="F376" s="448" t="s">
        <v>449</v>
      </c>
      <c r="G376" s="292">
        <v>3</v>
      </c>
      <c r="H376" s="292">
        <v>1</v>
      </c>
      <c r="I376" s="292">
        <v>3</v>
      </c>
      <c r="J376" s="642">
        <v>50</v>
      </c>
      <c r="K376" s="294">
        <f t="shared" si="8"/>
        <v>16.666666666666668</v>
      </c>
      <c r="L376" s="233" t="s">
        <v>3755</v>
      </c>
    </row>
    <row r="377" spans="1:12" s="363" customFormat="1" ht="63.75">
      <c r="A377" s="292" t="s">
        <v>4173</v>
      </c>
      <c r="B377" s="292" t="s">
        <v>4267</v>
      </c>
      <c r="C377" s="292" t="s">
        <v>3748</v>
      </c>
      <c r="D377" s="292" t="s">
        <v>4268</v>
      </c>
      <c r="E377" s="292" t="s">
        <v>4269</v>
      </c>
      <c r="F377" s="448" t="s">
        <v>4088</v>
      </c>
      <c r="G377" s="292">
        <v>3</v>
      </c>
      <c r="H377" s="292">
        <v>3</v>
      </c>
      <c r="I377" s="292">
        <v>3</v>
      </c>
      <c r="J377" s="642">
        <v>50</v>
      </c>
      <c r="K377" s="294">
        <f t="shared" si="8"/>
        <v>16.666666666666668</v>
      </c>
      <c r="L377" s="233" t="s">
        <v>3755</v>
      </c>
    </row>
    <row r="378" spans="1:12" s="363" customFormat="1" ht="76.5">
      <c r="A378" s="292" t="s">
        <v>4270</v>
      </c>
      <c r="B378" s="292" t="s">
        <v>4271</v>
      </c>
      <c r="C378" s="292" t="s">
        <v>3748</v>
      </c>
      <c r="D378" s="292" t="s">
        <v>4272</v>
      </c>
      <c r="E378" s="292" t="s">
        <v>4273</v>
      </c>
      <c r="F378" s="448" t="s">
        <v>4088</v>
      </c>
      <c r="G378" s="292">
        <v>4</v>
      </c>
      <c r="H378" s="292">
        <v>1</v>
      </c>
      <c r="I378" s="292">
        <v>4</v>
      </c>
      <c r="J378" s="642">
        <v>50</v>
      </c>
      <c r="K378" s="294">
        <f t="shared" si="8"/>
        <v>12.5</v>
      </c>
      <c r="L378" s="233" t="s">
        <v>3755</v>
      </c>
    </row>
    <row r="379" spans="1:12" s="363" customFormat="1" ht="76.5">
      <c r="A379" s="292" t="s">
        <v>4263</v>
      </c>
      <c r="B379" s="292" t="s">
        <v>4274</v>
      </c>
      <c r="C379" s="292" t="s">
        <v>3748</v>
      </c>
      <c r="D379" s="292" t="s">
        <v>4275</v>
      </c>
      <c r="E379" s="292" t="s">
        <v>4276</v>
      </c>
      <c r="F379" s="448" t="s">
        <v>4088</v>
      </c>
      <c r="G379" s="292">
        <v>3</v>
      </c>
      <c r="H379" s="292">
        <v>1</v>
      </c>
      <c r="I379" s="292">
        <v>3</v>
      </c>
      <c r="J379" s="642">
        <v>50</v>
      </c>
      <c r="K379" s="294">
        <f t="shared" si="8"/>
        <v>16.666666666666668</v>
      </c>
      <c r="L379" s="233" t="s">
        <v>3755</v>
      </c>
    </row>
    <row r="380" spans="1:12" s="363" customFormat="1" ht="76.5">
      <c r="A380" s="292" t="s">
        <v>4277</v>
      </c>
      <c r="B380" s="292" t="s">
        <v>4278</v>
      </c>
      <c r="C380" s="292" t="s">
        <v>3748</v>
      </c>
      <c r="D380" s="292" t="s">
        <v>4279</v>
      </c>
      <c r="E380" s="292" t="s">
        <v>4280</v>
      </c>
      <c r="F380" s="448" t="s">
        <v>4088</v>
      </c>
      <c r="G380" s="292">
        <v>4</v>
      </c>
      <c r="H380" s="292">
        <v>1</v>
      </c>
      <c r="I380" s="292">
        <v>4</v>
      </c>
      <c r="J380" s="642">
        <v>50</v>
      </c>
      <c r="K380" s="294">
        <f t="shared" si="8"/>
        <v>12.5</v>
      </c>
      <c r="L380" s="233" t="s">
        <v>3755</v>
      </c>
    </row>
    <row r="381" spans="1:12" s="363" customFormat="1" ht="89.25">
      <c r="A381" s="292" t="s">
        <v>4281</v>
      </c>
      <c r="B381" s="292" t="s">
        <v>4282</v>
      </c>
      <c r="C381" s="292" t="s">
        <v>3748</v>
      </c>
      <c r="D381" s="292" t="s">
        <v>4283</v>
      </c>
      <c r="E381" s="292" t="s">
        <v>4284</v>
      </c>
      <c r="F381" s="448" t="s">
        <v>449</v>
      </c>
      <c r="G381" s="292">
        <v>4</v>
      </c>
      <c r="H381" s="292">
        <v>1</v>
      </c>
      <c r="I381" s="292">
        <v>4</v>
      </c>
      <c r="J381" s="642">
        <v>50</v>
      </c>
      <c r="K381" s="294">
        <f t="shared" si="8"/>
        <v>12.5</v>
      </c>
      <c r="L381" s="233" t="s">
        <v>3755</v>
      </c>
    </row>
    <row r="382" spans="1:12" s="363" customFormat="1" ht="89.25">
      <c r="A382" s="292" t="s">
        <v>4281</v>
      </c>
      <c r="B382" s="292" t="s">
        <v>4282</v>
      </c>
      <c r="C382" s="292" t="s">
        <v>3748</v>
      </c>
      <c r="D382" s="292" t="s">
        <v>4285</v>
      </c>
      <c r="E382" s="292" t="s">
        <v>4286</v>
      </c>
      <c r="F382" s="448" t="s">
        <v>4088</v>
      </c>
      <c r="G382" s="292">
        <v>4</v>
      </c>
      <c r="H382" s="292">
        <v>1</v>
      </c>
      <c r="I382" s="292">
        <v>4</v>
      </c>
      <c r="J382" s="642">
        <v>50</v>
      </c>
      <c r="K382" s="294">
        <f t="shared" si="8"/>
        <v>12.5</v>
      </c>
      <c r="L382" s="233" t="s">
        <v>3755</v>
      </c>
    </row>
    <row r="383" spans="1:12" s="363" customFormat="1" ht="51">
      <c r="A383" s="292" t="s">
        <v>4287</v>
      </c>
      <c r="B383" s="292" t="s">
        <v>4288</v>
      </c>
      <c r="C383" s="292" t="s">
        <v>3748</v>
      </c>
      <c r="D383" s="292" t="s">
        <v>4289</v>
      </c>
      <c r="E383" s="292" t="s">
        <v>4290</v>
      </c>
      <c r="F383" s="448" t="s">
        <v>4088</v>
      </c>
      <c r="G383" s="292">
        <v>4</v>
      </c>
      <c r="H383" s="292">
        <v>1</v>
      </c>
      <c r="I383" s="292">
        <v>4</v>
      </c>
      <c r="J383" s="642">
        <v>50</v>
      </c>
      <c r="K383" s="294">
        <f t="shared" si="8"/>
        <v>12.5</v>
      </c>
      <c r="L383" s="233" t="s">
        <v>3755</v>
      </c>
    </row>
    <row r="384" spans="1:12" s="363" customFormat="1" ht="102">
      <c r="A384" s="292" t="s">
        <v>4291</v>
      </c>
      <c r="B384" s="292" t="s">
        <v>4292</v>
      </c>
      <c r="C384" s="292" t="s">
        <v>3748</v>
      </c>
      <c r="D384" s="292" t="s">
        <v>4293</v>
      </c>
      <c r="E384" s="292" t="s">
        <v>4294</v>
      </c>
      <c r="F384" s="448" t="s">
        <v>4088</v>
      </c>
      <c r="G384" s="292">
        <v>3</v>
      </c>
      <c r="H384" s="292">
        <v>1</v>
      </c>
      <c r="I384" s="292">
        <v>3</v>
      </c>
      <c r="J384" s="642">
        <v>50</v>
      </c>
      <c r="K384" s="294">
        <f t="shared" si="8"/>
        <v>16.666666666666668</v>
      </c>
      <c r="L384" s="233" t="s">
        <v>3755</v>
      </c>
    </row>
    <row r="385" spans="1:12" s="363" customFormat="1" ht="63.75">
      <c r="A385" s="292" t="s">
        <v>4295</v>
      </c>
      <c r="B385" s="292" t="s">
        <v>4296</v>
      </c>
      <c r="C385" s="292" t="s">
        <v>3748</v>
      </c>
      <c r="D385" s="292" t="s">
        <v>4297</v>
      </c>
      <c r="E385" s="292" t="s">
        <v>3897</v>
      </c>
      <c r="F385" s="448" t="s">
        <v>4088</v>
      </c>
      <c r="G385" s="292">
        <v>3</v>
      </c>
      <c r="H385" s="292">
        <v>1</v>
      </c>
      <c r="I385" s="292">
        <v>3</v>
      </c>
      <c r="J385" s="642">
        <v>50</v>
      </c>
      <c r="K385" s="294">
        <f t="shared" si="8"/>
        <v>16.666666666666668</v>
      </c>
      <c r="L385" s="233" t="s">
        <v>3755</v>
      </c>
    </row>
    <row r="386" spans="1:12" s="363" customFormat="1" ht="63.75">
      <c r="A386" s="292" t="s">
        <v>4298</v>
      </c>
      <c r="B386" s="292" t="s">
        <v>4299</v>
      </c>
      <c r="C386" s="292" t="s">
        <v>3748</v>
      </c>
      <c r="D386" s="292" t="s">
        <v>4300</v>
      </c>
      <c r="E386" s="292" t="s">
        <v>4301</v>
      </c>
      <c r="F386" s="292" t="s">
        <v>4088</v>
      </c>
      <c r="G386" s="292">
        <v>2</v>
      </c>
      <c r="H386" s="292">
        <v>1</v>
      </c>
      <c r="I386" s="292">
        <v>2</v>
      </c>
      <c r="J386" s="642">
        <v>50</v>
      </c>
      <c r="K386" s="294">
        <f t="shared" si="8"/>
        <v>25</v>
      </c>
      <c r="L386" s="233" t="s">
        <v>3755</v>
      </c>
    </row>
    <row r="387" spans="1:12" s="363" customFormat="1" ht="63.75">
      <c r="A387" s="292" t="s">
        <v>4302</v>
      </c>
      <c r="B387" s="292" t="s">
        <v>4303</v>
      </c>
      <c r="C387" s="292" t="s">
        <v>3748</v>
      </c>
      <c r="D387" s="292" t="s">
        <v>4304</v>
      </c>
      <c r="E387" s="292" t="s">
        <v>4305</v>
      </c>
      <c r="F387" s="292" t="s">
        <v>4088</v>
      </c>
      <c r="G387" s="292">
        <v>4</v>
      </c>
      <c r="H387" s="292">
        <v>1</v>
      </c>
      <c r="I387" s="292">
        <v>4</v>
      </c>
      <c r="J387" s="642">
        <v>50</v>
      </c>
      <c r="K387" s="294">
        <f t="shared" si="8"/>
        <v>12.5</v>
      </c>
      <c r="L387" s="233" t="s">
        <v>3755</v>
      </c>
    </row>
    <row r="388" spans="1:12" s="363" customFormat="1" ht="63.75">
      <c r="A388" s="292" t="s">
        <v>4183</v>
      </c>
      <c r="B388" s="292" t="s">
        <v>4184</v>
      </c>
      <c r="C388" s="292" t="s">
        <v>3748</v>
      </c>
      <c r="D388" s="292" t="s">
        <v>4306</v>
      </c>
      <c r="E388" s="292" t="s">
        <v>4307</v>
      </c>
      <c r="F388" s="292" t="s">
        <v>449</v>
      </c>
      <c r="G388" s="292">
        <v>4</v>
      </c>
      <c r="H388" s="292">
        <v>1</v>
      </c>
      <c r="I388" s="292">
        <v>4</v>
      </c>
      <c r="J388" s="642">
        <v>50</v>
      </c>
      <c r="K388" s="294">
        <f t="shared" si="8"/>
        <v>12.5</v>
      </c>
      <c r="L388" s="233" t="s">
        <v>3755</v>
      </c>
    </row>
    <row r="389" spans="1:12" s="363" customFormat="1" ht="89.25">
      <c r="A389" s="292" t="s">
        <v>4209</v>
      </c>
      <c r="B389" s="292" t="s">
        <v>4210</v>
      </c>
      <c r="C389" s="292" t="s">
        <v>3748</v>
      </c>
      <c r="D389" s="292" t="s">
        <v>4308</v>
      </c>
      <c r="E389" s="292" t="s">
        <v>4309</v>
      </c>
      <c r="F389" s="448" t="s">
        <v>4088</v>
      </c>
      <c r="G389" s="292">
        <v>6</v>
      </c>
      <c r="H389" s="292">
        <v>3</v>
      </c>
      <c r="I389" s="292">
        <v>6</v>
      </c>
      <c r="J389" s="642">
        <v>50</v>
      </c>
      <c r="K389" s="294">
        <f t="shared" si="8"/>
        <v>8.3333333333333339</v>
      </c>
      <c r="L389" s="233" t="s">
        <v>3755</v>
      </c>
    </row>
    <row r="390" spans="1:12" s="363" customFormat="1" ht="89.25">
      <c r="A390" s="292" t="s">
        <v>4310</v>
      </c>
      <c r="B390" s="292" t="s">
        <v>4311</v>
      </c>
      <c r="C390" s="292" t="s">
        <v>3748</v>
      </c>
      <c r="D390" s="292" t="s">
        <v>4312</v>
      </c>
      <c r="E390" s="292" t="s">
        <v>4313</v>
      </c>
      <c r="F390" s="448" t="s">
        <v>449</v>
      </c>
      <c r="G390" s="292">
        <v>4</v>
      </c>
      <c r="H390" s="292">
        <v>1</v>
      </c>
      <c r="I390" s="292">
        <v>4</v>
      </c>
      <c r="J390" s="642">
        <v>50</v>
      </c>
      <c r="K390" s="294">
        <f t="shared" si="8"/>
        <v>12.5</v>
      </c>
      <c r="L390" s="233" t="s">
        <v>3755</v>
      </c>
    </row>
    <row r="391" spans="1:12" s="363" customFormat="1" ht="153">
      <c r="A391" s="292" t="s">
        <v>4249</v>
      </c>
      <c r="B391" s="292" t="s">
        <v>4250</v>
      </c>
      <c r="C391" s="292" t="s">
        <v>3748</v>
      </c>
      <c r="D391" s="292" t="s">
        <v>4314</v>
      </c>
      <c r="E391" s="292" t="s">
        <v>4315</v>
      </c>
      <c r="F391" s="448" t="s">
        <v>4088</v>
      </c>
      <c r="G391" s="292">
        <v>4</v>
      </c>
      <c r="H391" s="292">
        <v>1</v>
      </c>
      <c r="I391" s="292">
        <v>4</v>
      </c>
      <c r="J391" s="642">
        <v>50</v>
      </c>
      <c r="K391" s="294">
        <f t="shared" si="8"/>
        <v>12.5</v>
      </c>
      <c r="L391" s="233" t="s">
        <v>3755</v>
      </c>
    </row>
    <row r="392" spans="1:12" s="363" customFormat="1" ht="76.5">
      <c r="A392" s="292" t="s">
        <v>4259</v>
      </c>
      <c r="B392" s="292" t="s">
        <v>4260</v>
      </c>
      <c r="C392" s="292" t="s">
        <v>3748</v>
      </c>
      <c r="D392" s="292" t="s">
        <v>4316</v>
      </c>
      <c r="E392" s="292" t="s">
        <v>4317</v>
      </c>
      <c r="F392" s="448" t="s">
        <v>4088</v>
      </c>
      <c r="G392" s="292">
        <v>3</v>
      </c>
      <c r="H392" s="292">
        <v>1</v>
      </c>
      <c r="I392" s="292">
        <v>3</v>
      </c>
      <c r="J392" s="642">
        <v>50</v>
      </c>
      <c r="K392" s="294">
        <f t="shared" si="8"/>
        <v>16.666666666666668</v>
      </c>
      <c r="L392" s="233" t="s">
        <v>3755</v>
      </c>
    </row>
    <row r="393" spans="1:12" s="363" customFormat="1" ht="63.75">
      <c r="A393" s="292" t="s">
        <v>4232</v>
      </c>
      <c r="B393" s="292" t="s">
        <v>4233</v>
      </c>
      <c r="C393" s="292" t="s">
        <v>3748</v>
      </c>
      <c r="D393" s="292" t="s">
        <v>4318</v>
      </c>
      <c r="E393" s="292" t="s">
        <v>4319</v>
      </c>
      <c r="F393" s="448" t="s">
        <v>4088</v>
      </c>
      <c r="G393" s="292">
        <v>4</v>
      </c>
      <c r="H393" s="292">
        <v>1</v>
      </c>
      <c r="I393" s="292">
        <v>4</v>
      </c>
      <c r="J393" s="642">
        <v>50</v>
      </c>
      <c r="K393" s="294">
        <f t="shared" si="8"/>
        <v>12.5</v>
      </c>
      <c r="L393" s="233" t="s">
        <v>3755</v>
      </c>
    </row>
    <row r="394" spans="1:12" s="363" customFormat="1">
      <c r="A394" s="628" t="s">
        <v>4082</v>
      </c>
      <c r="B394" s="626" t="s">
        <v>4083</v>
      </c>
      <c r="C394" s="626" t="s">
        <v>782</v>
      </c>
      <c r="D394" s="626" t="s">
        <v>4084</v>
      </c>
      <c r="E394" s="626" t="s">
        <v>4085</v>
      </c>
      <c r="F394" s="626" t="s">
        <v>449</v>
      </c>
      <c r="G394" s="626">
        <v>4</v>
      </c>
      <c r="H394" s="626">
        <v>3</v>
      </c>
      <c r="I394" s="626">
        <v>4</v>
      </c>
      <c r="J394" s="628">
        <v>50</v>
      </c>
      <c r="K394" s="651">
        <v>12.5</v>
      </c>
      <c r="L394" s="233" t="s">
        <v>3813</v>
      </c>
    </row>
    <row r="395" spans="1:12" s="363" customFormat="1">
      <c r="A395" s="628" t="s">
        <v>4082</v>
      </c>
      <c r="B395" s="626" t="s">
        <v>4083</v>
      </c>
      <c r="C395" s="626" t="s">
        <v>782</v>
      </c>
      <c r="D395" s="626" t="s">
        <v>4086</v>
      </c>
      <c r="E395" s="626" t="s">
        <v>4087</v>
      </c>
      <c r="F395" s="626" t="s">
        <v>4088</v>
      </c>
      <c r="G395" s="626">
        <v>4</v>
      </c>
      <c r="H395" s="626">
        <v>3</v>
      </c>
      <c r="I395" s="626">
        <v>4</v>
      </c>
      <c r="J395" s="628">
        <v>50</v>
      </c>
      <c r="K395" s="651">
        <v>12.5</v>
      </c>
      <c r="L395" s="233" t="s">
        <v>3813</v>
      </c>
    </row>
    <row r="396" spans="1:12" s="363" customFormat="1">
      <c r="A396" s="628" t="s">
        <v>4082</v>
      </c>
      <c r="B396" s="626" t="s">
        <v>4083</v>
      </c>
      <c r="C396" s="626" t="s">
        <v>782</v>
      </c>
      <c r="D396" s="626" t="s">
        <v>4089</v>
      </c>
      <c r="E396" s="626" t="s">
        <v>4090</v>
      </c>
      <c r="F396" s="626" t="s">
        <v>449</v>
      </c>
      <c r="G396" s="626">
        <v>4</v>
      </c>
      <c r="H396" s="626">
        <v>3</v>
      </c>
      <c r="I396" s="626">
        <v>4</v>
      </c>
      <c r="J396" s="628">
        <v>50</v>
      </c>
      <c r="K396" s="651">
        <v>12.5</v>
      </c>
      <c r="L396" s="233" t="s">
        <v>3813</v>
      </c>
    </row>
    <row r="397" spans="1:12" s="363" customFormat="1">
      <c r="A397" s="628" t="s">
        <v>4082</v>
      </c>
      <c r="B397" s="626" t="s">
        <v>4083</v>
      </c>
      <c r="C397" s="626" t="s">
        <v>782</v>
      </c>
      <c r="D397" s="626" t="s">
        <v>4091</v>
      </c>
      <c r="E397" s="626" t="s">
        <v>4092</v>
      </c>
      <c r="F397" s="626" t="s">
        <v>4088</v>
      </c>
      <c r="G397" s="626">
        <v>4</v>
      </c>
      <c r="H397" s="626">
        <v>3</v>
      </c>
      <c r="I397" s="626">
        <v>4</v>
      </c>
      <c r="J397" s="628">
        <v>50</v>
      </c>
      <c r="K397" s="651">
        <v>12.5</v>
      </c>
      <c r="L397" s="233" t="s">
        <v>3813</v>
      </c>
    </row>
    <row r="398" spans="1:12" s="363" customFormat="1">
      <c r="A398" s="628" t="s">
        <v>4082</v>
      </c>
      <c r="B398" s="626" t="s">
        <v>4083</v>
      </c>
      <c r="C398" s="626" t="s">
        <v>782</v>
      </c>
      <c r="D398" s="626" t="s">
        <v>4093</v>
      </c>
      <c r="E398" s="626" t="s">
        <v>4094</v>
      </c>
      <c r="F398" s="626" t="s">
        <v>449</v>
      </c>
      <c r="G398" s="626">
        <v>4</v>
      </c>
      <c r="H398" s="626">
        <v>3</v>
      </c>
      <c r="I398" s="626">
        <v>4</v>
      </c>
      <c r="J398" s="628">
        <v>50</v>
      </c>
      <c r="K398" s="651">
        <v>12.5</v>
      </c>
      <c r="L398" s="233" t="s">
        <v>3813</v>
      </c>
    </row>
    <row r="399" spans="1:12" s="363" customFormat="1">
      <c r="A399" s="628" t="s">
        <v>4082</v>
      </c>
      <c r="B399" s="626" t="s">
        <v>4083</v>
      </c>
      <c r="C399" s="626" t="s">
        <v>782</v>
      </c>
      <c r="D399" s="626" t="s">
        <v>4095</v>
      </c>
      <c r="E399" s="626" t="s">
        <v>4096</v>
      </c>
      <c r="F399" s="626" t="s">
        <v>449</v>
      </c>
      <c r="G399" s="626">
        <v>4</v>
      </c>
      <c r="H399" s="626">
        <v>3</v>
      </c>
      <c r="I399" s="626">
        <v>4</v>
      </c>
      <c r="J399" s="628">
        <v>50</v>
      </c>
      <c r="K399" s="651">
        <v>12.5</v>
      </c>
      <c r="L399" s="233" t="s">
        <v>3813</v>
      </c>
    </row>
    <row r="400" spans="1:12" s="363" customFormat="1">
      <c r="A400" s="628" t="s">
        <v>4082</v>
      </c>
      <c r="B400" s="626" t="s">
        <v>4083</v>
      </c>
      <c r="C400" s="626" t="s">
        <v>782</v>
      </c>
      <c r="D400" s="626" t="s">
        <v>4097</v>
      </c>
      <c r="E400" s="626" t="s">
        <v>4098</v>
      </c>
      <c r="F400" s="626" t="s">
        <v>449</v>
      </c>
      <c r="G400" s="626">
        <v>4</v>
      </c>
      <c r="H400" s="626">
        <v>3</v>
      </c>
      <c r="I400" s="626">
        <v>4</v>
      </c>
      <c r="J400" s="628">
        <v>50</v>
      </c>
      <c r="K400" s="651">
        <v>12.5</v>
      </c>
      <c r="L400" s="233" t="s">
        <v>3813</v>
      </c>
    </row>
    <row r="401" spans="1:12" s="363" customFormat="1">
      <c r="A401" s="628" t="s">
        <v>4082</v>
      </c>
      <c r="B401" s="626" t="s">
        <v>4083</v>
      </c>
      <c r="C401" s="626" t="s">
        <v>782</v>
      </c>
      <c r="D401" s="626" t="s">
        <v>4099</v>
      </c>
      <c r="E401" s="626" t="s">
        <v>4100</v>
      </c>
      <c r="F401" s="626" t="s">
        <v>449</v>
      </c>
      <c r="G401" s="626">
        <v>4</v>
      </c>
      <c r="H401" s="626">
        <v>3</v>
      </c>
      <c r="I401" s="626">
        <v>4</v>
      </c>
      <c r="J401" s="628">
        <v>50</v>
      </c>
      <c r="K401" s="651">
        <v>12.5</v>
      </c>
      <c r="L401" s="233" t="s">
        <v>3813</v>
      </c>
    </row>
    <row r="402" spans="1:12" s="363" customFormat="1">
      <c r="A402" s="628" t="s">
        <v>4082</v>
      </c>
      <c r="B402" s="626" t="s">
        <v>4083</v>
      </c>
      <c r="C402" s="626" t="s">
        <v>782</v>
      </c>
      <c r="D402" s="626" t="s">
        <v>4101</v>
      </c>
      <c r="E402" s="626" t="s">
        <v>4102</v>
      </c>
      <c r="F402" s="626" t="s">
        <v>449</v>
      </c>
      <c r="G402" s="626">
        <v>4</v>
      </c>
      <c r="H402" s="626">
        <v>3</v>
      </c>
      <c r="I402" s="626">
        <v>4</v>
      </c>
      <c r="J402" s="628">
        <v>50</v>
      </c>
      <c r="K402" s="651">
        <v>12.5</v>
      </c>
      <c r="L402" s="233" t="s">
        <v>3813</v>
      </c>
    </row>
    <row r="403" spans="1:12" s="363" customFormat="1">
      <c r="A403" s="628" t="s">
        <v>4082</v>
      </c>
      <c r="B403" s="626" t="s">
        <v>4083</v>
      </c>
      <c r="C403" s="626" t="s">
        <v>782</v>
      </c>
      <c r="D403" s="626" t="s">
        <v>4103</v>
      </c>
      <c r="E403" s="626" t="s">
        <v>4104</v>
      </c>
      <c r="F403" s="626" t="s">
        <v>449</v>
      </c>
      <c r="G403" s="626">
        <v>4</v>
      </c>
      <c r="H403" s="626">
        <v>3</v>
      </c>
      <c r="I403" s="626">
        <v>4</v>
      </c>
      <c r="J403" s="628">
        <v>50</v>
      </c>
      <c r="K403" s="651">
        <v>12.5</v>
      </c>
      <c r="L403" s="233" t="s">
        <v>3813</v>
      </c>
    </row>
    <row r="404" spans="1:12" s="363" customFormat="1">
      <c r="A404" s="628" t="s">
        <v>4082</v>
      </c>
      <c r="B404" s="626" t="s">
        <v>4083</v>
      </c>
      <c r="C404" s="626" t="s">
        <v>782</v>
      </c>
      <c r="D404" s="626" t="s">
        <v>4105</v>
      </c>
      <c r="E404" s="626" t="s">
        <v>4106</v>
      </c>
      <c r="F404" s="626" t="s">
        <v>449</v>
      </c>
      <c r="G404" s="626">
        <v>4</v>
      </c>
      <c r="H404" s="626">
        <v>3</v>
      </c>
      <c r="I404" s="626">
        <v>4</v>
      </c>
      <c r="J404" s="628">
        <v>50</v>
      </c>
      <c r="K404" s="651">
        <v>12.5</v>
      </c>
      <c r="L404" s="233" t="s">
        <v>3813</v>
      </c>
    </row>
    <row r="405" spans="1:12" s="363" customFormat="1">
      <c r="A405" s="628" t="s">
        <v>4082</v>
      </c>
      <c r="B405" s="626" t="s">
        <v>4083</v>
      </c>
      <c r="C405" s="626" t="s">
        <v>782</v>
      </c>
      <c r="D405" s="626" t="s">
        <v>4107</v>
      </c>
      <c r="E405" s="626" t="s">
        <v>4108</v>
      </c>
      <c r="F405" s="626" t="s">
        <v>449</v>
      </c>
      <c r="G405" s="626">
        <v>4</v>
      </c>
      <c r="H405" s="626">
        <v>3</v>
      </c>
      <c r="I405" s="626">
        <v>4</v>
      </c>
      <c r="J405" s="628">
        <v>50</v>
      </c>
      <c r="K405" s="651">
        <v>12.5</v>
      </c>
      <c r="L405" s="233" t="s">
        <v>3813</v>
      </c>
    </row>
    <row r="406" spans="1:12" s="363" customFormat="1">
      <c r="A406" s="628" t="s">
        <v>4082</v>
      </c>
      <c r="B406" s="626" t="s">
        <v>4083</v>
      </c>
      <c r="C406" s="626" t="s">
        <v>782</v>
      </c>
      <c r="D406" s="626" t="s">
        <v>4109</v>
      </c>
      <c r="E406" s="626" t="s">
        <v>4110</v>
      </c>
      <c r="F406" s="626" t="s">
        <v>449</v>
      </c>
      <c r="G406" s="626">
        <v>4</v>
      </c>
      <c r="H406" s="626">
        <v>3</v>
      </c>
      <c r="I406" s="626">
        <v>4</v>
      </c>
      <c r="J406" s="628">
        <v>50</v>
      </c>
      <c r="K406" s="651">
        <v>12.5</v>
      </c>
      <c r="L406" s="233" t="s">
        <v>3813</v>
      </c>
    </row>
    <row r="407" spans="1:12" s="363" customFormat="1">
      <c r="A407" s="628" t="s">
        <v>4082</v>
      </c>
      <c r="B407" s="626" t="s">
        <v>4083</v>
      </c>
      <c r="C407" s="626" t="s">
        <v>782</v>
      </c>
      <c r="D407" s="626" t="s">
        <v>4111</v>
      </c>
      <c r="E407" s="626" t="s">
        <v>4320</v>
      </c>
      <c r="F407" s="626" t="s">
        <v>4088</v>
      </c>
      <c r="G407" s="626">
        <v>4</v>
      </c>
      <c r="H407" s="626">
        <v>3</v>
      </c>
      <c r="I407" s="626">
        <v>4</v>
      </c>
      <c r="J407" s="628">
        <v>50</v>
      </c>
      <c r="K407" s="651">
        <v>12.5</v>
      </c>
      <c r="L407" s="233" t="s">
        <v>3813</v>
      </c>
    </row>
    <row r="408" spans="1:12" s="363" customFormat="1">
      <c r="A408" s="628" t="s">
        <v>4082</v>
      </c>
      <c r="B408" s="626" t="s">
        <v>4083</v>
      </c>
      <c r="C408" s="626" t="s">
        <v>782</v>
      </c>
      <c r="D408" s="626" t="s">
        <v>4113</v>
      </c>
      <c r="E408" s="626" t="s">
        <v>4114</v>
      </c>
      <c r="F408" s="626" t="s">
        <v>449</v>
      </c>
      <c r="G408" s="626">
        <v>4</v>
      </c>
      <c r="H408" s="626">
        <v>3</v>
      </c>
      <c r="I408" s="626">
        <v>4</v>
      </c>
      <c r="J408" s="628">
        <v>50</v>
      </c>
      <c r="K408" s="651">
        <v>12.5</v>
      </c>
      <c r="L408" s="233" t="s">
        <v>3813</v>
      </c>
    </row>
    <row r="409" spans="1:12" s="363" customFormat="1">
      <c r="A409" s="628" t="s">
        <v>4082</v>
      </c>
      <c r="B409" s="626" t="s">
        <v>4083</v>
      </c>
      <c r="C409" s="626" t="s">
        <v>782</v>
      </c>
      <c r="D409" s="626" t="s">
        <v>4115</v>
      </c>
      <c r="E409" s="626" t="s">
        <v>4116</v>
      </c>
      <c r="F409" s="626" t="s">
        <v>449</v>
      </c>
      <c r="G409" s="626">
        <v>4</v>
      </c>
      <c r="H409" s="626">
        <v>3</v>
      </c>
      <c r="I409" s="626">
        <v>4</v>
      </c>
      <c r="J409" s="628">
        <v>50</v>
      </c>
      <c r="K409" s="651">
        <v>12.5</v>
      </c>
      <c r="L409" s="233" t="s">
        <v>3813</v>
      </c>
    </row>
    <row r="410" spans="1:12" s="363" customFormat="1">
      <c r="A410" s="628" t="s">
        <v>4082</v>
      </c>
      <c r="B410" s="626" t="s">
        <v>4083</v>
      </c>
      <c r="C410" s="626" t="s">
        <v>782</v>
      </c>
      <c r="D410" s="626" t="s">
        <v>4117</v>
      </c>
      <c r="E410" s="626" t="s">
        <v>4118</v>
      </c>
      <c r="F410" s="626" t="s">
        <v>449</v>
      </c>
      <c r="G410" s="626">
        <v>4</v>
      </c>
      <c r="H410" s="626">
        <v>3</v>
      </c>
      <c r="I410" s="626">
        <v>4</v>
      </c>
      <c r="J410" s="628">
        <v>50</v>
      </c>
      <c r="K410" s="651">
        <v>12.5</v>
      </c>
      <c r="L410" s="233" t="s">
        <v>3813</v>
      </c>
    </row>
    <row r="411" spans="1:12" s="363" customFormat="1">
      <c r="A411" s="628" t="s">
        <v>4082</v>
      </c>
      <c r="B411" s="626" t="s">
        <v>4083</v>
      </c>
      <c r="C411" s="626" t="s">
        <v>782</v>
      </c>
      <c r="D411" s="626" t="s">
        <v>4119</v>
      </c>
      <c r="E411" s="626" t="s">
        <v>4120</v>
      </c>
      <c r="F411" s="626" t="s">
        <v>449</v>
      </c>
      <c r="G411" s="626">
        <v>4</v>
      </c>
      <c r="H411" s="626">
        <v>3</v>
      </c>
      <c r="I411" s="626">
        <v>4</v>
      </c>
      <c r="J411" s="628">
        <v>50</v>
      </c>
      <c r="K411" s="651">
        <v>12.5</v>
      </c>
      <c r="L411" s="233" t="s">
        <v>3813</v>
      </c>
    </row>
    <row r="412" spans="1:12" s="363" customFormat="1">
      <c r="A412" s="628" t="s">
        <v>4082</v>
      </c>
      <c r="B412" s="626" t="s">
        <v>4083</v>
      </c>
      <c r="C412" s="626" t="s">
        <v>782</v>
      </c>
      <c r="D412" s="626" t="s">
        <v>4121</v>
      </c>
      <c r="E412" s="626" t="s">
        <v>4321</v>
      </c>
      <c r="F412" s="626" t="s">
        <v>4088</v>
      </c>
      <c r="G412" s="626">
        <v>4</v>
      </c>
      <c r="H412" s="626">
        <v>3</v>
      </c>
      <c r="I412" s="626">
        <v>4</v>
      </c>
      <c r="J412" s="628">
        <v>50</v>
      </c>
      <c r="K412" s="651">
        <v>12.5</v>
      </c>
      <c r="L412" s="233" t="s">
        <v>3813</v>
      </c>
    </row>
    <row r="413" spans="1:12" s="363" customFormat="1">
      <c r="A413" s="628" t="s">
        <v>4082</v>
      </c>
      <c r="B413" s="626" t="s">
        <v>4083</v>
      </c>
      <c r="C413" s="626" t="s">
        <v>782</v>
      </c>
      <c r="D413" s="626" t="s">
        <v>4123</v>
      </c>
      <c r="E413" s="626" t="s">
        <v>4124</v>
      </c>
      <c r="F413" s="626" t="s">
        <v>449</v>
      </c>
      <c r="G413" s="626">
        <v>4</v>
      </c>
      <c r="H413" s="626">
        <v>3</v>
      </c>
      <c r="I413" s="626">
        <v>4</v>
      </c>
      <c r="J413" s="628">
        <v>50</v>
      </c>
      <c r="K413" s="651">
        <v>12.5</v>
      </c>
      <c r="L413" s="233" t="s">
        <v>3813</v>
      </c>
    </row>
    <row r="414" spans="1:12" s="363" customFormat="1">
      <c r="A414" s="628" t="s">
        <v>4082</v>
      </c>
      <c r="B414" s="626" t="s">
        <v>4083</v>
      </c>
      <c r="C414" s="626" t="s">
        <v>782</v>
      </c>
      <c r="D414" s="626" t="s">
        <v>4125</v>
      </c>
      <c r="E414" s="626" t="s">
        <v>4126</v>
      </c>
      <c r="F414" s="626" t="s">
        <v>4088</v>
      </c>
      <c r="G414" s="626">
        <v>4</v>
      </c>
      <c r="H414" s="626">
        <v>3</v>
      </c>
      <c r="I414" s="626">
        <v>4</v>
      </c>
      <c r="J414" s="628">
        <v>50</v>
      </c>
      <c r="K414" s="651">
        <v>12.5</v>
      </c>
      <c r="L414" s="233" t="s">
        <v>3813</v>
      </c>
    </row>
    <row r="415" spans="1:12" s="363" customFormat="1">
      <c r="A415" s="628" t="s">
        <v>4082</v>
      </c>
      <c r="B415" s="626" t="s">
        <v>4083</v>
      </c>
      <c r="C415" s="626" t="s">
        <v>782</v>
      </c>
      <c r="D415" s="626" t="s">
        <v>4127</v>
      </c>
      <c r="E415" s="626" t="s">
        <v>4128</v>
      </c>
      <c r="F415" s="626" t="s">
        <v>4088</v>
      </c>
      <c r="G415" s="626">
        <v>4</v>
      </c>
      <c r="H415" s="626">
        <v>3</v>
      </c>
      <c r="I415" s="626">
        <v>4</v>
      </c>
      <c r="J415" s="628">
        <v>50</v>
      </c>
      <c r="K415" s="651">
        <v>12.5</v>
      </c>
      <c r="L415" s="233" t="s">
        <v>3813</v>
      </c>
    </row>
    <row r="416" spans="1:12" s="363" customFormat="1">
      <c r="A416" s="628" t="s">
        <v>4082</v>
      </c>
      <c r="B416" s="626" t="s">
        <v>4083</v>
      </c>
      <c r="C416" s="626" t="s">
        <v>782</v>
      </c>
      <c r="D416" s="626" t="s">
        <v>4129</v>
      </c>
      <c r="E416" s="626" t="s">
        <v>4130</v>
      </c>
      <c r="F416" s="626" t="s">
        <v>4088</v>
      </c>
      <c r="G416" s="626">
        <v>4</v>
      </c>
      <c r="H416" s="626">
        <v>3</v>
      </c>
      <c r="I416" s="626">
        <v>4</v>
      </c>
      <c r="J416" s="628">
        <v>50</v>
      </c>
      <c r="K416" s="651">
        <v>12.5</v>
      </c>
      <c r="L416" s="233" t="s">
        <v>3813</v>
      </c>
    </row>
    <row r="417" spans="1:12" s="363" customFormat="1">
      <c r="A417" s="628" t="s">
        <v>4082</v>
      </c>
      <c r="B417" s="626" t="s">
        <v>4083</v>
      </c>
      <c r="C417" s="626" t="s">
        <v>782</v>
      </c>
      <c r="D417" s="626" t="s">
        <v>4131</v>
      </c>
      <c r="E417" s="626" t="s">
        <v>4132</v>
      </c>
      <c r="F417" s="626" t="s">
        <v>4088</v>
      </c>
      <c r="G417" s="626">
        <v>4</v>
      </c>
      <c r="H417" s="626">
        <v>3</v>
      </c>
      <c r="I417" s="626">
        <v>4</v>
      </c>
      <c r="J417" s="628">
        <v>50</v>
      </c>
      <c r="K417" s="651">
        <v>12.5</v>
      </c>
      <c r="L417" s="233" t="s">
        <v>3813</v>
      </c>
    </row>
    <row r="418" spans="1:12" s="363" customFormat="1">
      <c r="A418" s="628" t="s">
        <v>4082</v>
      </c>
      <c r="B418" s="626" t="s">
        <v>4083</v>
      </c>
      <c r="C418" s="626" t="s">
        <v>782</v>
      </c>
      <c r="D418" s="626" t="s">
        <v>4133</v>
      </c>
      <c r="E418" s="626" t="s">
        <v>4322</v>
      </c>
      <c r="F418" s="626" t="s">
        <v>4088</v>
      </c>
      <c r="G418" s="626">
        <v>4</v>
      </c>
      <c r="H418" s="626">
        <v>3</v>
      </c>
      <c r="I418" s="626">
        <v>4</v>
      </c>
      <c r="J418" s="628">
        <v>50</v>
      </c>
      <c r="K418" s="651">
        <v>12.5</v>
      </c>
      <c r="L418" s="233" t="s">
        <v>3813</v>
      </c>
    </row>
    <row r="419" spans="1:12" s="363" customFormat="1">
      <c r="A419" s="628" t="s">
        <v>4082</v>
      </c>
      <c r="B419" s="626" t="s">
        <v>4083</v>
      </c>
      <c r="C419" s="626" t="s">
        <v>782</v>
      </c>
      <c r="D419" s="626" t="s">
        <v>4135</v>
      </c>
      <c r="E419" s="626" t="s">
        <v>4136</v>
      </c>
      <c r="F419" s="626" t="s">
        <v>449</v>
      </c>
      <c r="G419" s="626">
        <v>4</v>
      </c>
      <c r="H419" s="626">
        <v>3</v>
      </c>
      <c r="I419" s="626">
        <v>4</v>
      </c>
      <c r="J419" s="628">
        <v>50</v>
      </c>
      <c r="K419" s="651">
        <v>12.5</v>
      </c>
      <c r="L419" s="233" t="s">
        <v>3813</v>
      </c>
    </row>
    <row r="420" spans="1:12" s="363" customFormat="1">
      <c r="A420" s="628" t="s">
        <v>4082</v>
      </c>
      <c r="B420" s="626" t="s">
        <v>4083</v>
      </c>
      <c r="C420" s="626" t="s">
        <v>782</v>
      </c>
      <c r="D420" s="626" t="s">
        <v>4137</v>
      </c>
      <c r="E420" s="626" t="s">
        <v>4138</v>
      </c>
      <c r="F420" s="626" t="s">
        <v>449</v>
      </c>
      <c r="G420" s="626">
        <v>4</v>
      </c>
      <c r="H420" s="626">
        <v>3</v>
      </c>
      <c r="I420" s="626">
        <v>4</v>
      </c>
      <c r="J420" s="628">
        <v>50</v>
      </c>
      <c r="K420" s="651">
        <v>12.5</v>
      </c>
      <c r="L420" s="233" t="s">
        <v>3813</v>
      </c>
    </row>
    <row r="421" spans="1:12" s="363" customFormat="1">
      <c r="A421" s="628" t="s">
        <v>4082</v>
      </c>
      <c r="B421" s="626" t="s">
        <v>4083</v>
      </c>
      <c r="C421" s="626" t="s">
        <v>782</v>
      </c>
      <c r="D421" s="626" t="s">
        <v>4139</v>
      </c>
      <c r="E421" s="626" t="s">
        <v>4140</v>
      </c>
      <c r="F421" s="626" t="s">
        <v>4088</v>
      </c>
      <c r="G421" s="626">
        <v>4</v>
      </c>
      <c r="H421" s="626">
        <v>3</v>
      </c>
      <c r="I421" s="626">
        <v>4</v>
      </c>
      <c r="J421" s="628">
        <v>50</v>
      </c>
      <c r="K421" s="651">
        <v>12.5</v>
      </c>
      <c r="L421" s="233" t="s">
        <v>3813</v>
      </c>
    </row>
    <row r="422" spans="1:12" s="363" customFormat="1">
      <c r="A422" s="628" t="s">
        <v>4082</v>
      </c>
      <c r="B422" s="626" t="s">
        <v>4083</v>
      </c>
      <c r="C422" s="626" t="s">
        <v>782</v>
      </c>
      <c r="D422" s="626" t="s">
        <v>4141</v>
      </c>
      <c r="E422" s="626" t="s">
        <v>4142</v>
      </c>
      <c r="F422" s="626" t="s">
        <v>4088</v>
      </c>
      <c r="G422" s="626">
        <v>4</v>
      </c>
      <c r="H422" s="626">
        <v>3</v>
      </c>
      <c r="I422" s="626">
        <v>4</v>
      </c>
      <c r="J422" s="628">
        <v>50</v>
      </c>
      <c r="K422" s="651">
        <v>12.5</v>
      </c>
      <c r="L422" s="233" t="s">
        <v>3813</v>
      </c>
    </row>
    <row r="423" spans="1:12" s="363" customFormat="1">
      <c r="A423" s="628" t="s">
        <v>4082</v>
      </c>
      <c r="B423" s="626" t="s">
        <v>4083</v>
      </c>
      <c r="C423" s="626" t="s">
        <v>782</v>
      </c>
      <c r="D423" s="626" t="s">
        <v>4143</v>
      </c>
      <c r="E423" s="626" t="s">
        <v>4144</v>
      </c>
      <c r="F423" s="626" t="s">
        <v>449</v>
      </c>
      <c r="G423" s="626">
        <v>4</v>
      </c>
      <c r="H423" s="626">
        <v>3</v>
      </c>
      <c r="I423" s="626">
        <v>4</v>
      </c>
      <c r="J423" s="628">
        <v>50</v>
      </c>
      <c r="K423" s="651">
        <v>12.5</v>
      </c>
      <c r="L423" s="233" t="s">
        <v>3813</v>
      </c>
    </row>
    <row r="424" spans="1:12" s="363" customFormat="1">
      <c r="A424" s="628" t="s">
        <v>4082</v>
      </c>
      <c r="B424" s="626" t="s">
        <v>4083</v>
      </c>
      <c r="C424" s="626" t="s">
        <v>782</v>
      </c>
      <c r="D424" s="626" t="s">
        <v>4145</v>
      </c>
      <c r="E424" s="626" t="s">
        <v>4146</v>
      </c>
      <c r="F424" s="626" t="s">
        <v>4088</v>
      </c>
      <c r="G424" s="626">
        <v>4</v>
      </c>
      <c r="H424" s="626">
        <v>3</v>
      </c>
      <c r="I424" s="626">
        <v>4</v>
      </c>
      <c r="J424" s="628">
        <v>50</v>
      </c>
      <c r="K424" s="651">
        <v>12.5</v>
      </c>
      <c r="L424" s="233" t="s">
        <v>3813</v>
      </c>
    </row>
    <row r="425" spans="1:12" s="363" customFormat="1">
      <c r="A425" s="628" t="s">
        <v>4082</v>
      </c>
      <c r="B425" s="626" t="s">
        <v>4083</v>
      </c>
      <c r="C425" s="626" t="s">
        <v>782</v>
      </c>
      <c r="D425" s="626" t="s">
        <v>4147</v>
      </c>
      <c r="E425" s="626" t="s">
        <v>4323</v>
      </c>
      <c r="F425" s="626" t="s">
        <v>4088</v>
      </c>
      <c r="G425" s="626">
        <v>4</v>
      </c>
      <c r="H425" s="626">
        <v>3</v>
      </c>
      <c r="I425" s="626">
        <v>4</v>
      </c>
      <c r="J425" s="628">
        <v>50</v>
      </c>
      <c r="K425" s="651">
        <v>12.5</v>
      </c>
      <c r="L425" s="233" t="s">
        <v>3813</v>
      </c>
    </row>
    <row r="426" spans="1:12" s="363" customFormat="1">
      <c r="A426" s="628" t="s">
        <v>4082</v>
      </c>
      <c r="B426" s="626" t="s">
        <v>4083</v>
      </c>
      <c r="C426" s="626" t="s">
        <v>782</v>
      </c>
      <c r="D426" s="626" t="s">
        <v>4149</v>
      </c>
      <c r="E426" s="626" t="s">
        <v>4150</v>
      </c>
      <c r="F426" s="626" t="s">
        <v>4088</v>
      </c>
      <c r="G426" s="626">
        <v>4</v>
      </c>
      <c r="H426" s="626">
        <v>3</v>
      </c>
      <c r="I426" s="626">
        <v>4</v>
      </c>
      <c r="J426" s="628">
        <v>50</v>
      </c>
      <c r="K426" s="651">
        <v>12.5</v>
      </c>
      <c r="L426" s="233" t="s">
        <v>3813</v>
      </c>
    </row>
    <row r="427" spans="1:12" s="363" customFormat="1">
      <c r="A427" s="628" t="s">
        <v>4082</v>
      </c>
      <c r="B427" s="626" t="s">
        <v>4083</v>
      </c>
      <c r="C427" s="626" t="s">
        <v>782</v>
      </c>
      <c r="D427" s="626" t="s">
        <v>4151</v>
      </c>
      <c r="E427" s="626" t="s">
        <v>4152</v>
      </c>
      <c r="F427" s="626" t="s">
        <v>4088</v>
      </c>
      <c r="G427" s="626">
        <v>4</v>
      </c>
      <c r="H427" s="626">
        <v>3</v>
      </c>
      <c r="I427" s="626">
        <v>4</v>
      </c>
      <c r="J427" s="628">
        <v>50</v>
      </c>
      <c r="K427" s="651">
        <v>12.5</v>
      </c>
      <c r="L427" s="233" t="s">
        <v>3813</v>
      </c>
    </row>
    <row r="428" spans="1:12" s="363" customFormat="1">
      <c r="A428" s="628" t="s">
        <v>4082</v>
      </c>
      <c r="B428" s="626" t="s">
        <v>4083</v>
      </c>
      <c r="C428" s="626" t="s">
        <v>782</v>
      </c>
      <c r="D428" s="626" t="s">
        <v>4153</v>
      </c>
      <c r="E428" s="626" t="s">
        <v>4154</v>
      </c>
      <c r="F428" s="626" t="s">
        <v>4088</v>
      </c>
      <c r="G428" s="626">
        <v>4</v>
      </c>
      <c r="H428" s="626">
        <v>3</v>
      </c>
      <c r="I428" s="626">
        <v>4</v>
      </c>
      <c r="J428" s="628">
        <v>50</v>
      </c>
      <c r="K428" s="651">
        <v>12.5</v>
      </c>
      <c r="L428" s="233" t="s">
        <v>3813</v>
      </c>
    </row>
    <row r="429" spans="1:12" s="363" customFormat="1">
      <c r="A429" s="628" t="s">
        <v>4082</v>
      </c>
      <c r="B429" s="626" t="s">
        <v>4083</v>
      </c>
      <c r="C429" s="626" t="s">
        <v>782</v>
      </c>
      <c r="D429" s="626" t="s">
        <v>4155</v>
      </c>
      <c r="E429" s="626" t="s">
        <v>4156</v>
      </c>
      <c r="F429" s="626" t="s">
        <v>4088</v>
      </c>
      <c r="G429" s="626">
        <v>4</v>
      </c>
      <c r="H429" s="626">
        <v>3</v>
      </c>
      <c r="I429" s="626">
        <v>4</v>
      </c>
      <c r="J429" s="628">
        <v>50</v>
      </c>
      <c r="K429" s="651">
        <v>12.5</v>
      </c>
      <c r="L429" s="233" t="s">
        <v>3813</v>
      </c>
    </row>
    <row r="430" spans="1:12" s="363" customFormat="1">
      <c r="A430" s="628" t="s">
        <v>4082</v>
      </c>
      <c r="B430" s="626" t="s">
        <v>4083</v>
      </c>
      <c r="C430" s="626" t="s">
        <v>782</v>
      </c>
      <c r="D430" s="626" t="s">
        <v>4157</v>
      </c>
      <c r="E430" s="626" t="s">
        <v>4158</v>
      </c>
      <c r="F430" s="626" t="s">
        <v>449</v>
      </c>
      <c r="G430" s="626">
        <v>4</v>
      </c>
      <c r="H430" s="626">
        <v>3</v>
      </c>
      <c r="I430" s="626">
        <v>4</v>
      </c>
      <c r="J430" s="628">
        <v>50</v>
      </c>
      <c r="K430" s="651">
        <v>12.5</v>
      </c>
      <c r="L430" s="233" t="s">
        <v>3813</v>
      </c>
    </row>
    <row r="431" spans="1:12" s="363" customFormat="1">
      <c r="A431" s="628" t="s">
        <v>4082</v>
      </c>
      <c r="B431" s="626" t="s">
        <v>4083</v>
      </c>
      <c r="C431" s="626" t="s">
        <v>782</v>
      </c>
      <c r="D431" s="626" t="s">
        <v>4324</v>
      </c>
      <c r="E431" s="626" t="s">
        <v>4325</v>
      </c>
      <c r="F431" s="626" t="s">
        <v>449</v>
      </c>
      <c r="G431" s="626">
        <v>4</v>
      </c>
      <c r="H431" s="626">
        <v>3</v>
      </c>
      <c r="I431" s="626">
        <v>4</v>
      </c>
      <c r="J431" s="628">
        <v>50</v>
      </c>
      <c r="K431" s="651">
        <v>12.5</v>
      </c>
      <c r="L431" s="233" t="s">
        <v>3813</v>
      </c>
    </row>
    <row r="432" spans="1:12" s="363" customFormat="1">
      <c r="A432" s="628" t="s">
        <v>4082</v>
      </c>
      <c r="B432" s="626" t="s">
        <v>4083</v>
      </c>
      <c r="C432" s="626" t="s">
        <v>782</v>
      </c>
      <c r="D432" s="626" t="s">
        <v>4161</v>
      </c>
      <c r="E432" s="626" t="s">
        <v>4162</v>
      </c>
      <c r="F432" s="626" t="s">
        <v>4088</v>
      </c>
      <c r="G432" s="626">
        <v>4</v>
      </c>
      <c r="H432" s="626">
        <v>3</v>
      </c>
      <c r="I432" s="626">
        <v>4</v>
      </c>
      <c r="J432" s="628">
        <v>50</v>
      </c>
      <c r="K432" s="651">
        <v>12.5</v>
      </c>
      <c r="L432" s="233" t="s">
        <v>3813</v>
      </c>
    </row>
    <row r="433" spans="1:12" s="363" customFormat="1" ht="38.25">
      <c r="A433" s="292" t="s">
        <v>4163</v>
      </c>
      <c r="B433" s="292" t="s">
        <v>4164</v>
      </c>
      <c r="C433" s="292" t="s">
        <v>782</v>
      </c>
      <c r="D433" s="292" t="s">
        <v>4165</v>
      </c>
      <c r="E433" s="269" t="s">
        <v>4166</v>
      </c>
      <c r="F433" s="292" t="s">
        <v>4167</v>
      </c>
      <c r="G433" s="292">
        <v>2</v>
      </c>
      <c r="H433" s="292">
        <v>2</v>
      </c>
      <c r="I433" s="652">
        <v>2</v>
      </c>
      <c r="J433" s="652">
        <v>50</v>
      </c>
      <c r="K433" s="493">
        <v>25</v>
      </c>
      <c r="L433" s="233" t="s">
        <v>3813</v>
      </c>
    </row>
    <row r="434" spans="1:12" s="363" customFormat="1" ht="89.25">
      <c r="A434" s="292" t="s">
        <v>4326</v>
      </c>
      <c r="B434" s="290" t="s">
        <v>4327</v>
      </c>
      <c r="C434" s="292" t="s">
        <v>782</v>
      </c>
      <c r="D434" s="292" t="s">
        <v>4328</v>
      </c>
      <c r="E434" s="269" t="s">
        <v>4329</v>
      </c>
      <c r="F434" s="292" t="s">
        <v>4088</v>
      </c>
      <c r="G434" s="626">
        <v>1</v>
      </c>
      <c r="H434" s="626">
        <v>1</v>
      </c>
      <c r="I434" s="626">
        <v>1</v>
      </c>
      <c r="J434" s="628">
        <v>50</v>
      </c>
      <c r="K434" s="642">
        <v>50</v>
      </c>
      <c r="L434" s="233" t="s">
        <v>3813</v>
      </c>
    </row>
    <row r="435" spans="1:12" s="363" customFormat="1" ht="89.25">
      <c r="A435" s="292" t="s">
        <v>4326</v>
      </c>
      <c r="B435" s="290" t="s">
        <v>4327</v>
      </c>
      <c r="C435" s="292" t="s">
        <v>782</v>
      </c>
      <c r="D435" s="292" t="s">
        <v>4330</v>
      </c>
      <c r="E435" s="269" t="s">
        <v>4331</v>
      </c>
      <c r="F435" s="292" t="s">
        <v>4088</v>
      </c>
      <c r="G435" s="626">
        <v>1</v>
      </c>
      <c r="H435" s="626">
        <v>1</v>
      </c>
      <c r="I435" s="626">
        <v>1</v>
      </c>
      <c r="J435" s="628">
        <v>50</v>
      </c>
      <c r="K435" s="642">
        <v>50</v>
      </c>
      <c r="L435" s="233" t="s">
        <v>3813</v>
      </c>
    </row>
    <row r="436" spans="1:12" s="363" customFormat="1" ht="89.25">
      <c r="A436" s="292" t="s">
        <v>4163</v>
      </c>
      <c r="B436" s="290" t="s">
        <v>4168</v>
      </c>
      <c r="C436" s="292" t="s">
        <v>782</v>
      </c>
      <c r="D436" s="292" t="s">
        <v>4169</v>
      </c>
      <c r="E436" s="269" t="s">
        <v>4170</v>
      </c>
      <c r="F436" s="292" t="s">
        <v>4088</v>
      </c>
      <c r="G436" s="626">
        <v>2</v>
      </c>
      <c r="H436" s="626">
        <v>2</v>
      </c>
      <c r="I436" s="626">
        <v>2</v>
      </c>
      <c r="J436" s="628">
        <v>50</v>
      </c>
      <c r="K436" s="292">
        <v>25</v>
      </c>
      <c r="L436" s="233" t="s">
        <v>3813</v>
      </c>
    </row>
    <row r="437" spans="1:12" s="363" customFormat="1" ht="63.75">
      <c r="A437" s="292" t="s">
        <v>4163</v>
      </c>
      <c r="B437" s="290" t="s">
        <v>4168</v>
      </c>
      <c r="C437" s="292" t="s">
        <v>782</v>
      </c>
      <c r="D437" s="292" t="s">
        <v>4171</v>
      </c>
      <c r="E437" s="269" t="s">
        <v>4172</v>
      </c>
      <c r="F437" s="292" t="s">
        <v>4088</v>
      </c>
      <c r="G437" s="626">
        <v>2</v>
      </c>
      <c r="H437" s="626">
        <v>2</v>
      </c>
      <c r="I437" s="626">
        <v>2</v>
      </c>
      <c r="J437" s="628">
        <v>50</v>
      </c>
      <c r="K437" s="292">
        <v>25</v>
      </c>
      <c r="L437" s="233" t="s">
        <v>3813</v>
      </c>
    </row>
    <row r="438" spans="1:12" s="363" customFormat="1" ht="76.5">
      <c r="A438" s="292" t="s">
        <v>4332</v>
      </c>
      <c r="B438" s="290" t="s">
        <v>4333</v>
      </c>
      <c r="C438" s="292" t="s">
        <v>782</v>
      </c>
      <c r="D438" s="292" t="s">
        <v>4334</v>
      </c>
      <c r="E438" s="269" t="s">
        <v>4335</v>
      </c>
      <c r="F438" s="292" t="s">
        <v>449</v>
      </c>
      <c r="G438" s="626">
        <v>1</v>
      </c>
      <c r="H438" s="626">
        <v>1</v>
      </c>
      <c r="I438" s="626">
        <v>1</v>
      </c>
      <c r="J438" s="628">
        <v>50</v>
      </c>
      <c r="K438" s="292">
        <v>50</v>
      </c>
      <c r="L438" s="233" t="s">
        <v>3813</v>
      </c>
    </row>
    <row r="439" spans="1:12" s="363" customFormat="1" ht="63.75">
      <c r="A439" s="292" t="s">
        <v>4336</v>
      </c>
      <c r="B439" s="290" t="s">
        <v>4337</v>
      </c>
      <c r="C439" s="292" t="s">
        <v>782</v>
      </c>
      <c r="D439" s="292" t="s">
        <v>4338</v>
      </c>
      <c r="E439" s="269" t="s">
        <v>4339</v>
      </c>
      <c r="F439" s="292" t="s">
        <v>513</v>
      </c>
      <c r="G439" s="626">
        <v>1</v>
      </c>
      <c r="H439" s="626">
        <v>1</v>
      </c>
      <c r="I439" s="626">
        <v>1</v>
      </c>
      <c r="J439" s="628">
        <v>50</v>
      </c>
      <c r="K439" s="292">
        <v>50</v>
      </c>
      <c r="L439" s="233" t="s">
        <v>3815</v>
      </c>
    </row>
    <row r="440" spans="1:12" s="363" customFormat="1" ht="114.75">
      <c r="A440" s="292" t="s">
        <v>4336</v>
      </c>
      <c r="B440" s="290" t="s">
        <v>4337</v>
      </c>
      <c r="C440" s="292" t="s">
        <v>782</v>
      </c>
      <c r="D440" s="292" t="s">
        <v>4340</v>
      </c>
      <c r="E440" s="269" t="s">
        <v>4341</v>
      </c>
      <c r="F440" s="292" t="s">
        <v>513</v>
      </c>
      <c r="G440" s="292">
        <v>1</v>
      </c>
      <c r="H440" s="292">
        <v>1</v>
      </c>
      <c r="I440" s="292">
        <v>1</v>
      </c>
      <c r="J440" s="379">
        <v>50</v>
      </c>
      <c r="K440" s="294">
        <v>50</v>
      </c>
      <c r="L440" s="233" t="s">
        <v>3815</v>
      </c>
    </row>
    <row r="441" spans="1:12" s="363" customFormat="1" ht="114.75">
      <c r="A441" s="292" t="s">
        <v>4336</v>
      </c>
      <c r="B441" s="290" t="s">
        <v>4337</v>
      </c>
      <c r="C441" s="292" t="s">
        <v>782</v>
      </c>
      <c r="D441" s="292" t="s">
        <v>4342</v>
      </c>
      <c r="E441" s="269" t="s">
        <v>4343</v>
      </c>
      <c r="F441" s="292" t="s">
        <v>513</v>
      </c>
      <c r="G441" s="292">
        <v>1</v>
      </c>
      <c r="H441" s="292">
        <v>1</v>
      </c>
      <c r="I441" s="292">
        <v>1</v>
      </c>
      <c r="J441" s="379">
        <v>50</v>
      </c>
      <c r="K441" s="294">
        <v>50</v>
      </c>
      <c r="L441" s="233" t="s">
        <v>3815</v>
      </c>
    </row>
    <row r="442" spans="1:12" s="363" customFormat="1" ht="76.5">
      <c r="A442" s="292" t="s">
        <v>4336</v>
      </c>
      <c r="B442" s="290" t="s">
        <v>4337</v>
      </c>
      <c r="C442" s="292" t="s">
        <v>782</v>
      </c>
      <c r="D442" s="292" t="s">
        <v>4344</v>
      </c>
      <c r="E442" s="269" t="s">
        <v>4345</v>
      </c>
      <c r="F442" s="292" t="s">
        <v>513</v>
      </c>
      <c r="G442" s="292">
        <v>1</v>
      </c>
      <c r="H442" s="292">
        <v>1</v>
      </c>
      <c r="I442" s="292">
        <v>1</v>
      </c>
      <c r="J442" s="379">
        <v>50</v>
      </c>
      <c r="K442" s="294">
        <v>50</v>
      </c>
      <c r="L442" s="233" t="s">
        <v>3815</v>
      </c>
    </row>
    <row r="443" spans="1:12" s="363" customFormat="1" ht="89.25">
      <c r="A443" s="292" t="s">
        <v>4336</v>
      </c>
      <c r="B443" s="290" t="s">
        <v>4337</v>
      </c>
      <c r="C443" s="292" t="s">
        <v>782</v>
      </c>
      <c r="D443" s="292" t="s">
        <v>4346</v>
      </c>
      <c r="E443" s="269" t="s">
        <v>4347</v>
      </c>
      <c r="F443" s="292" t="s">
        <v>2595</v>
      </c>
      <c r="G443" s="292">
        <v>1</v>
      </c>
      <c r="H443" s="292">
        <v>1</v>
      </c>
      <c r="I443" s="292">
        <v>1</v>
      </c>
      <c r="J443" s="379">
        <v>50</v>
      </c>
      <c r="K443" s="294">
        <v>50</v>
      </c>
      <c r="L443" s="233" t="s">
        <v>3815</v>
      </c>
    </row>
    <row r="444" spans="1:12" s="363" customFormat="1" ht="63.75">
      <c r="A444" s="292" t="s">
        <v>4336</v>
      </c>
      <c r="B444" s="290" t="s">
        <v>4337</v>
      </c>
      <c r="C444" s="292" t="s">
        <v>782</v>
      </c>
      <c r="D444" s="292" t="s">
        <v>4348</v>
      </c>
      <c r="E444" s="269" t="s">
        <v>4349</v>
      </c>
      <c r="F444" s="292" t="s">
        <v>1055</v>
      </c>
      <c r="G444" s="292">
        <v>1</v>
      </c>
      <c r="H444" s="292">
        <v>1</v>
      </c>
      <c r="I444" s="292">
        <v>1</v>
      </c>
      <c r="J444" s="379">
        <v>50</v>
      </c>
      <c r="K444" s="294">
        <v>50</v>
      </c>
      <c r="L444" s="233" t="s">
        <v>3815</v>
      </c>
    </row>
    <row r="445" spans="1:12" s="363" customFormat="1" ht="76.5">
      <c r="A445" s="292" t="s">
        <v>4336</v>
      </c>
      <c r="B445" s="292" t="s">
        <v>4350</v>
      </c>
      <c r="C445" s="292" t="s">
        <v>782</v>
      </c>
      <c r="D445" s="292" t="s">
        <v>4351</v>
      </c>
      <c r="E445" s="269" t="s">
        <v>4352</v>
      </c>
      <c r="F445" s="292" t="s">
        <v>513</v>
      </c>
      <c r="G445" s="292">
        <v>1</v>
      </c>
      <c r="H445" s="292">
        <v>1</v>
      </c>
      <c r="I445" s="292">
        <v>1</v>
      </c>
      <c r="J445" s="379">
        <v>50</v>
      </c>
      <c r="K445" s="294">
        <v>50</v>
      </c>
      <c r="L445" s="233" t="s">
        <v>3815</v>
      </c>
    </row>
    <row r="446" spans="1:12" s="363" customFormat="1" ht="114.75">
      <c r="A446" s="292" t="s">
        <v>4336</v>
      </c>
      <c r="B446" s="292" t="s">
        <v>4350</v>
      </c>
      <c r="C446" s="292" t="s">
        <v>782</v>
      </c>
      <c r="D446" s="292" t="s">
        <v>4353</v>
      </c>
      <c r="E446" s="269" t="s">
        <v>4354</v>
      </c>
      <c r="F446" s="292" t="s">
        <v>449</v>
      </c>
      <c r="G446" s="292">
        <v>1</v>
      </c>
      <c r="H446" s="292">
        <v>1</v>
      </c>
      <c r="I446" s="292">
        <v>1</v>
      </c>
      <c r="J446" s="379">
        <v>50</v>
      </c>
      <c r="K446" s="294">
        <v>50</v>
      </c>
      <c r="L446" s="233" t="s">
        <v>3815</v>
      </c>
    </row>
    <row r="447" spans="1:12" s="363" customFormat="1" ht="25.5">
      <c r="A447" s="292" t="s">
        <v>4336</v>
      </c>
      <c r="B447" s="292" t="s">
        <v>4355</v>
      </c>
      <c r="C447" s="292" t="s">
        <v>782</v>
      </c>
      <c r="D447" s="292" t="s">
        <v>4356</v>
      </c>
      <c r="E447" s="269" t="s">
        <v>4357</v>
      </c>
      <c r="F447" s="292" t="s">
        <v>513</v>
      </c>
      <c r="G447" s="292">
        <v>1</v>
      </c>
      <c r="H447" s="292">
        <v>1</v>
      </c>
      <c r="I447" s="292">
        <v>1</v>
      </c>
      <c r="J447" s="379">
        <v>50</v>
      </c>
      <c r="K447" s="294">
        <v>50</v>
      </c>
      <c r="L447" s="233" t="s">
        <v>3815</v>
      </c>
    </row>
    <row r="448" spans="1:12" s="363" customFormat="1" ht="63.75">
      <c r="A448" s="292" t="s">
        <v>4358</v>
      </c>
      <c r="B448" s="290" t="s">
        <v>4359</v>
      </c>
      <c r="C448" s="290" t="s">
        <v>782</v>
      </c>
      <c r="D448" s="292" t="s">
        <v>4360</v>
      </c>
      <c r="E448" s="296" t="s">
        <v>4361</v>
      </c>
      <c r="F448" s="448" t="s">
        <v>513</v>
      </c>
      <c r="G448" s="292">
        <v>3</v>
      </c>
      <c r="H448" s="292">
        <v>3</v>
      </c>
      <c r="I448" s="292">
        <v>3</v>
      </c>
      <c r="J448" s="379">
        <v>50</v>
      </c>
      <c r="K448" s="294">
        <v>16.66</v>
      </c>
      <c r="L448" s="233" t="s">
        <v>4362</v>
      </c>
    </row>
    <row r="449" spans="1:12" s="363" customFormat="1" ht="89.25">
      <c r="A449" s="292" t="s">
        <v>4363</v>
      </c>
      <c r="B449" s="292" t="s">
        <v>4359</v>
      </c>
      <c r="C449" s="292" t="s">
        <v>782</v>
      </c>
      <c r="D449" s="292" t="s">
        <v>4364</v>
      </c>
      <c r="E449" s="292" t="s">
        <v>4365</v>
      </c>
      <c r="F449" s="448" t="s">
        <v>661</v>
      </c>
      <c r="G449" s="292">
        <v>3</v>
      </c>
      <c r="H449" s="292">
        <v>3</v>
      </c>
      <c r="I449" s="292">
        <v>3</v>
      </c>
      <c r="J449" s="379">
        <v>50</v>
      </c>
      <c r="K449" s="294">
        <v>16.66</v>
      </c>
      <c r="L449" s="233" t="s">
        <v>4362</v>
      </c>
    </row>
    <row r="450" spans="1:12" s="363" customFormat="1" ht="63.75">
      <c r="A450" s="292" t="s">
        <v>4366</v>
      </c>
      <c r="B450" s="292" t="s">
        <v>4367</v>
      </c>
      <c r="C450" s="292" t="s">
        <v>782</v>
      </c>
      <c r="D450" s="292" t="s">
        <v>4368</v>
      </c>
      <c r="E450" s="296" t="s">
        <v>4369</v>
      </c>
      <c r="F450" s="448" t="s">
        <v>661</v>
      </c>
      <c r="G450" s="292">
        <v>2</v>
      </c>
      <c r="H450" s="292">
        <v>2</v>
      </c>
      <c r="I450" s="292">
        <v>3</v>
      </c>
      <c r="J450" s="379">
        <v>50</v>
      </c>
      <c r="K450" s="294">
        <v>25</v>
      </c>
      <c r="L450" s="233" t="s">
        <v>4362</v>
      </c>
    </row>
    <row r="451" spans="1:12" s="363" customFormat="1" ht="51">
      <c r="A451" s="292" t="s">
        <v>4363</v>
      </c>
      <c r="B451" s="292" t="s">
        <v>4359</v>
      </c>
      <c r="C451" s="292" t="s">
        <v>782</v>
      </c>
      <c r="D451" s="292" t="s">
        <v>4370</v>
      </c>
      <c r="E451" s="296" t="s">
        <v>4371</v>
      </c>
      <c r="F451" s="448" t="s">
        <v>661</v>
      </c>
      <c r="G451" s="292">
        <v>3</v>
      </c>
      <c r="H451" s="292">
        <v>3</v>
      </c>
      <c r="I451" s="292">
        <v>3</v>
      </c>
      <c r="J451" s="379">
        <v>50</v>
      </c>
      <c r="K451" s="294">
        <v>16.66</v>
      </c>
      <c r="L451" s="233" t="s">
        <v>4362</v>
      </c>
    </row>
    <row r="452" spans="1:12" s="363" customFormat="1" ht="38.25">
      <c r="A452" s="292" t="s">
        <v>4372</v>
      </c>
      <c r="B452" s="290" t="s">
        <v>4373</v>
      </c>
      <c r="C452" s="292" t="s">
        <v>782</v>
      </c>
      <c r="D452" s="292" t="s">
        <v>4374</v>
      </c>
      <c r="E452" s="269" t="s">
        <v>4375</v>
      </c>
      <c r="F452" s="292" t="s">
        <v>1703</v>
      </c>
      <c r="G452" s="626">
        <v>2</v>
      </c>
      <c r="H452" s="626">
        <v>1</v>
      </c>
      <c r="I452" s="626">
        <v>2</v>
      </c>
      <c r="J452" s="626">
        <v>50</v>
      </c>
      <c r="K452" s="292">
        <f t="shared" ref="K452:K462" si="9">J452/I452</f>
        <v>25</v>
      </c>
      <c r="L452" s="233" t="s">
        <v>3824</v>
      </c>
    </row>
    <row r="453" spans="1:12" s="363" customFormat="1" ht="89.25">
      <c r="A453" s="290" t="s">
        <v>4376</v>
      </c>
      <c r="B453" s="292" t="s">
        <v>4377</v>
      </c>
      <c r="C453" s="290" t="s">
        <v>3882</v>
      </c>
      <c r="D453" s="292" t="s">
        <v>4378</v>
      </c>
      <c r="E453" s="269" t="s">
        <v>4379</v>
      </c>
      <c r="F453" s="292" t="s">
        <v>1703</v>
      </c>
      <c r="G453" s="292">
        <v>1</v>
      </c>
      <c r="H453" s="292">
        <v>1</v>
      </c>
      <c r="I453" s="292">
        <v>1</v>
      </c>
      <c r="J453" s="653">
        <v>50</v>
      </c>
      <c r="K453" s="292">
        <f t="shared" si="9"/>
        <v>50</v>
      </c>
      <c r="L453" s="233" t="s">
        <v>3824</v>
      </c>
    </row>
    <row r="454" spans="1:12" s="363" customFormat="1" ht="63.75">
      <c r="A454" s="292" t="s">
        <v>4380</v>
      </c>
      <c r="B454" s="290" t="s">
        <v>4381</v>
      </c>
      <c r="C454" s="290" t="s">
        <v>3882</v>
      </c>
      <c r="D454" s="292" t="s">
        <v>4382</v>
      </c>
      <c r="E454" s="269" t="s">
        <v>4383</v>
      </c>
      <c r="F454" s="292" t="s">
        <v>1703</v>
      </c>
      <c r="G454" s="292">
        <v>2</v>
      </c>
      <c r="H454" s="292">
        <v>2</v>
      </c>
      <c r="I454" s="292">
        <v>2</v>
      </c>
      <c r="J454" s="653">
        <v>50</v>
      </c>
      <c r="K454" s="292">
        <f t="shared" si="9"/>
        <v>25</v>
      </c>
      <c r="L454" s="233" t="s">
        <v>3824</v>
      </c>
    </row>
    <row r="455" spans="1:12" s="363" customFormat="1" ht="63.75">
      <c r="A455" s="292" t="s">
        <v>4380</v>
      </c>
      <c r="B455" s="290" t="s">
        <v>4381</v>
      </c>
      <c r="C455" s="290" t="s">
        <v>3882</v>
      </c>
      <c r="D455" s="292" t="s">
        <v>4384</v>
      </c>
      <c r="E455" s="269" t="s">
        <v>4385</v>
      </c>
      <c r="F455" s="292" t="s">
        <v>1703</v>
      </c>
      <c r="G455" s="292">
        <v>2</v>
      </c>
      <c r="H455" s="292">
        <v>2</v>
      </c>
      <c r="I455" s="292">
        <v>2</v>
      </c>
      <c r="J455" s="653">
        <v>50</v>
      </c>
      <c r="K455" s="292">
        <f t="shared" si="9"/>
        <v>25</v>
      </c>
      <c r="L455" s="233" t="s">
        <v>3824</v>
      </c>
    </row>
    <row r="456" spans="1:12" s="363" customFormat="1" ht="102">
      <c r="A456" s="292" t="s">
        <v>4386</v>
      </c>
      <c r="B456" s="471" t="s">
        <v>4387</v>
      </c>
      <c r="C456" s="292" t="s">
        <v>782</v>
      </c>
      <c r="D456" s="292" t="s">
        <v>4388</v>
      </c>
      <c r="E456" s="269" t="s">
        <v>4389</v>
      </c>
      <c r="F456" s="292" t="s">
        <v>1703</v>
      </c>
      <c r="G456" s="292">
        <v>1</v>
      </c>
      <c r="H456" s="292">
        <v>1</v>
      </c>
      <c r="I456" s="292">
        <v>1</v>
      </c>
      <c r="J456" s="653">
        <v>50</v>
      </c>
      <c r="K456" s="292">
        <f t="shared" si="9"/>
        <v>50</v>
      </c>
      <c r="L456" s="233" t="s">
        <v>3824</v>
      </c>
    </row>
    <row r="457" spans="1:12" s="363" customFormat="1" ht="63.75">
      <c r="A457" s="731" t="s">
        <v>4390</v>
      </c>
      <c r="B457" s="733" t="s">
        <v>4391</v>
      </c>
      <c r="C457" s="733" t="s">
        <v>782</v>
      </c>
      <c r="D457" s="292" t="s">
        <v>4392</v>
      </c>
      <c r="E457" s="269" t="s">
        <v>4393</v>
      </c>
      <c r="F457" s="292" t="s">
        <v>1703</v>
      </c>
      <c r="G457" s="292">
        <v>3</v>
      </c>
      <c r="H457" s="292">
        <v>3</v>
      </c>
      <c r="I457" s="292">
        <v>3</v>
      </c>
      <c r="J457" s="379">
        <v>50</v>
      </c>
      <c r="K457" s="555">
        <f t="shared" si="9"/>
        <v>16.666666666666668</v>
      </c>
      <c r="L457" s="233" t="s">
        <v>3824</v>
      </c>
    </row>
    <row r="458" spans="1:12" s="363" customFormat="1" ht="89.25">
      <c r="A458" s="732"/>
      <c r="B458" s="732"/>
      <c r="C458" s="732"/>
      <c r="D458" s="292" t="s">
        <v>4394</v>
      </c>
      <c r="E458" s="269" t="s">
        <v>4395</v>
      </c>
      <c r="F458" s="292" t="s">
        <v>1703</v>
      </c>
      <c r="G458" s="292">
        <v>3</v>
      </c>
      <c r="H458" s="292">
        <v>3</v>
      </c>
      <c r="I458" s="292">
        <v>3</v>
      </c>
      <c r="J458" s="379">
        <v>50</v>
      </c>
      <c r="K458" s="555">
        <f t="shared" si="9"/>
        <v>16.666666666666668</v>
      </c>
      <c r="L458" s="233" t="s">
        <v>3824</v>
      </c>
    </row>
    <row r="459" spans="1:12" s="363" customFormat="1" ht="114.75">
      <c r="A459" s="732"/>
      <c r="B459" s="732"/>
      <c r="C459" s="732"/>
      <c r="D459" s="320" t="s">
        <v>4396</v>
      </c>
      <c r="E459" s="269" t="s">
        <v>4397</v>
      </c>
      <c r="F459" s="292" t="s">
        <v>661</v>
      </c>
      <c r="G459" s="292">
        <v>3</v>
      </c>
      <c r="H459" s="292">
        <v>3</v>
      </c>
      <c r="I459" s="292">
        <v>3</v>
      </c>
      <c r="J459" s="379">
        <v>50</v>
      </c>
      <c r="K459" s="555">
        <f t="shared" si="9"/>
        <v>16.666666666666668</v>
      </c>
      <c r="L459" s="233" t="s">
        <v>3824</v>
      </c>
    </row>
    <row r="460" spans="1:12" s="363" customFormat="1" ht="165.75">
      <c r="A460" s="292" t="s">
        <v>4386</v>
      </c>
      <c r="B460" s="471" t="s">
        <v>4387</v>
      </c>
      <c r="C460" s="471" t="s">
        <v>782</v>
      </c>
      <c r="D460" s="292" t="s">
        <v>4398</v>
      </c>
      <c r="E460" s="269" t="s">
        <v>4399</v>
      </c>
      <c r="F460" s="292" t="s">
        <v>661</v>
      </c>
      <c r="G460" s="292">
        <v>1</v>
      </c>
      <c r="H460" s="292">
        <v>1</v>
      </c>
      <c r="I460" s="627">
        <v>1</v>
      </c>
      <c r="J460" s="627">
        <v>50</v>
      </c>
      <c r="K460" s="292">
        <f t="shared" si="9"/>
        <v>50</v>
      </c>
      <c r="L460" s="233" t="s">
        <v>3824</v>
      </c>
    </row>
    <row r="461" spans="1:12" s="363" customFormat="1" ht="102">
      <c r="A461" s="731" t="s">
        <v>4400</v>
      </c>
      <c r="B461" s="734" t="s">
        <v>4381</v>
      </c>
      <c r="C461" s="734" t="s">
        <v>3882</v>
      </c>
      <c r="D461" s="292" t="s">
        <v>4401</v>
      </c>
      <c r="E461" s="269" t="s">
        <v>4402</v>
      </c>
      <c r="F461" s="292" t="s">
        <v>661</v>
      </c>
      <c r="G461" s="292">
        <v>2</v>
      </c>
      <c r="H461" s="292">
        <v>2</v>
      </c>
      <c r="I461" s="292">
        <v>2</v>
      </c>
      <c r="J461" s="379">
        <v>50</v>
      </c>
      <c r="K461" s="292">
        <f t="shared" si="9"/>
        <v>25</v>
      </c>
      <c r="L461" s="233" t="s">
        <v>3824</v>
      </c>
    </row>
    <row r="462" spans="1:12" s="363" customFormat="1" ht="127.5">
      <c r="A462" s="732"/>
      <c r="B462" s="732"/>
      <c r="C462" s="732"/>
      <c r="D462" s="292" t="s">
        <v>4403</v>
      </c>
      <c r="E462" s="269" t="s">
        <v>4404</v>
      </c>
      <c r="F462" s="292" t="s">
        <v>661</v>
      </c>
      <c r="G462" s="292">
        <v>2</v>
      </c>
      <c r="H462" s="292">
        <v>2</v>
      </c>
      <c r="I462" s="627">
        <v>2</v>
      </c>
      <c r="J462" s="627">
        <v>50</v>
      </c>
      <c r="K462" s="292">
        <f t="shared" si="9"/>
        <v>25</v>
      </c>
      <c r="L462" s="233" t="s">
        <v>3824</v>
      </c>
    </row>
    <row r="463" spans="1:12" s="363" customFormat="1" ht="63.75">
      <c r="A463" s="292" t="s">
        <v>2294</v>
      </c>
      <c r="B463" s="290" t="s">
        <v>2295</v>
      </c>
      <c r="C463" s="292" t="s">
        <v>782</v>
      </c>
      <c r="D463" s="292" t="s">
        <v>7731</v>
      </c>
      <c r="E463" s="292" t="s">
        <v>2297</v>
      </c>
      <c r="F463" s="292" t="s">
        <v>2298</v>
      </c>
      <c r="G463" s="626">
        <v>2</v>
      </c>
      <c r="H463" s="626">
        <v>2</v>
      </c>
      <c r="I463" s="626">
        <v>2</v>
      </c>
      <c r="J463" s="628">
        <v>50</v>
      </c>
      <c r="K463" s="292">
        <v>25</v>
      </c>
      <c r="L463" s="233" t="s">
        <v>7725</v>
      </c>
    </row>
    <row r="464" spans="1:12" s="363" customFormat="1" ht="76.5">
      <c r="A464" s="290" t="s">
        <v>7732</v>
      </c>
      <c r="B464" s="292" t="s">
        <v>7733</v>
      </c>
      <c r="C464" s="290" t="s">
        <v>782</v>
      </c>
      <c r="D464" s="292" t="s">
        <v>7734</v>
      </c>
      <c r="E464" s="292"/>
      <c r="F464" s="448" t="s">
        <v>7735</v>
      </c>
      <c r="G464" s="292">
        <v>3</v>
      </c>
      <c r="H464" s="292">
        <v>2</v>
      </c>
      <c r="I464" s="292">
        <v>3</v>
      </c>
      <c r="J464" s="379">
        <v>50</v>
      </c>
      <c r="K464" s="294">
        <v>16.66</v>
      </c>
      <c r="L464" s="233" t="s">
        <v>7725</v>
      </c>
    </row>
    <row r="465" spans="1:12" s="363" customFormat="1" ht="76.5">
      <c r="A465" s="292" t="s">
        <v>7725</v>
      </c>
      <c r="B465" s="290" t="s">
        <v>7736</v>
      </c>
      <c r="C465" s="290" t="s">
        <v>782</v>
      </c>
      <c r="D465" s="292" t="s">
        <v>7771</v>
      </c>
      <c r="E465" s="292" t="s">
        <v>7737</v>
      </c>
      <c r="F465" s="448" t="s">
        <v>7738</v>
      </c>
      <c r="G465" s="292">
        <v>1</v>
      </c>
      <c r="H465" s="292">
        <v>1</v>
      </c>
      <c r="I465" s="292">
        <v>1</v>
      </c>
      <c r="J465" s="379">
        <v>50</v>
      </c>
      <c r="K465" s="294">
        <v>50</v>
      </c>
      <c r="L465" s="233" t="s">
        <v>7725</v>
      </c>
    </row>
    <row r="466" spans="1:12" s="363" customFormat="1" ht="76.5">
      <c r="A466" s="292" t="s">
        <v>7725</v>
      </c>
      <c r="B466" s="290" t="s">
        <v>7736</v>
      </c>
      <c r="C466" s="290" t="s">
        <v>782</v>
      </c>
      <c r="D466" s="292" t="s">
        <v>7739</v>
      </c>
      <c r="E466" s="292" t="s">
        <v>7740</v>
      </c>
      <c r="F466" s="448" t="s">
        <v>7741</v>
      </c>
      <c r="G466" s="292">
        <v>1</v>
      </c>
      <c r="H466" s="292">
        <v>1</v>
      </c>
      <c r="I466" s="292">
        <v>1</v>
      </c>
      <c r="J466" s="379">
        <v>50</v>
      </c>
      <c r="K466" s="294">
        <v>50</v>
      </c>
      <c r="L466" s="233" t="s">
        <v>7725</v>
      </c>
    </row>
    <row r="467" spans="1:12" s="363" customFormat="1" ht="89.25">
      <c r="A467" s="292" t="s">
        <v>7725</v>
      </c>
      <c r="B467" s="290" t="s">
        <v>7736</v>
      </c>
      <c r="C467" s="290" t="s">
        <v>782</v>
      </c>
      <c r="D467" s="292" t="s">
        <v>7742</v>
      </c>
      <c r="E467" s="292" t="s">
        <v>7743</v>
      </c>
      <c r="F467" s="448" t="s">
        <v>2724</v>
      </c>
      <c r="G467" s="292">
        <v>1</v>
      </c>
      <c r="H467" s="292">
        <v>1</v>
      </c>
      <c r="I467" s="292">
        <v>1</v>
      </c>
      <c r="J467" s="379">
        <v>50</v>
      </c>
      <c r="K467" s="294">
        <v>50</v>
      </c>
      <c r="L467" s="233" t="s">
        <v>7725</v>
      </c>
    </row>
    <row r="468" spans="1:12" s="363" customFormat="1" ht="51">
      <c r="A468" s="292" t="s">
        <v>7725</v>
      </c>
      <c r="B468" s="290" t="s">
        <v>7736</v>
      </c>
      <c r="C468" s="290" t="s">
        <v>782</v>
      </c>
      <c r="D468" s="292" t="s">
        <v>7744</v>
      </c>
      <c r="E468" s="292" t="s">
        <v>7745</v>
      </c>
      <c r="F468" s="448" t="s">
        <v>2749</v>
      </c>
      <c r="G468" s="292">
        <v>1</v>
      </c>
      <c r="H468" s="292">
        <v>1</v>
      </c>
      <c r="I468" s="292">
        <v>1</v>
      </c>
      <c r="J468" s="379">
        <v>50</v>
      </c>
      <c r="K468" s="294">
        <v>50</v>
      </c>
      <c r="L468" s="233" t="s">
        <v>7725</v>
      </c>
    </row>
    <row r="469" spans="1:12" s="363" customFormat="1" ht="63.75">
      <c r="A469" s="292" t="s">
        <v>7746</v>
      </c>
      <c r="B469" s="292" t="s">
        <v>7747</v>
      </c>
      <c r="C469" s="292" t="s">
        <v>782</v>
      </c>
      <c r="D469" s="292" t="s">
        <v>7748</v>
      </c>
      <c r="E469" s="292" t="s">
        <v>7749</v>
      </c>
      <c r="F469" s="448" t="s">
        <v>7750</v>
      </c>
      <c r="G469" s="292">
        <v>2</v>
      </c>
      <c r="H469" s="292">
        <v>2</v>
      </c>
      <c r="I469" s="292">
        <v>2</v>
      </c>
      <c r="J469" s="379">
        <v>50</v>
      </c>
      <c r="K469" s="294">
        <v>25</v>
      </c>
      <c r="L469" s="233" t="s">
        <v>7725</v>
      </c>
    </row>
    <row r="470" spans="1:12" s="363" customFormat="1" ht="89.25">
      <c r="A470" s="292" t="s">
        <v>7746</v>
      </c>
      <c r="B470" s="292" t="s">
        <v>7747</v>
      </c>
      <c r="C470" s="292" t="s">
        <v>782</v>
      </c>
      <c r="D470" s="292" t="s">
        <v>7751</v>
      </c>
      <c r="E470" s="292" t="s">
        <v>7752</v>
      </c>
      <c r="F470" s="448" t="s">
        <v>7753</v>
      </c>
      <c r="G470" s="292">
        <v>2</v>
      </c>
      <c r="H470" s="292">
        <v>2</v>
      </c>
      <c r="I470" s="292">
        <v>2</v>
      </c>
      <c r="J470" s="379">
        <v>50</v>
      </c>
      <c r="K470" s="294">
        <v>25</v>
      </c>
      <c r="L470" s="233" t="s">
        <v>7725</v>
      </c>
    </row>
    <row r="471" spans="1:12" s="363" customFormat="1" ht="127.5">
      <c r="A471" s="292" t="s">
        <v>7746</v>
      </c>
      <c r="B471" s="292" t="s">
        <v>7747</v>
      </c>
      <c r="C471" s="292" t="s">
        <v>782</v>
      </c>
      <c r="D471" s="292" t="s">
        <v>7754</v>
      </c>
      <c r="E471" s="292" t="s">
        <v>7755</v>
      </c>
      <c r="F471" s="448" t="s">
        <v>7756</v>
      </c>
      <c r="G471" s="292">
        <v>2</v>
      </c>
      <c r="H471" s="292">
        <v>2</v>
      </c>
      <c r="I471" s="292">
        <v>2</v>
      </c>
      <c r="J471" s="379">
        <v>50</v>
      </c>
      <c r="K471" s="294">
        <v>25</v>
      </c>
      <c r="L471" s="233" t="s">
        <v>7725</v>
      </c>
    </row>
    <row r="472" spans="1:12" s="363" customFormat="1" ht="140.25">
      <c r="A472" s="292" t="s">
        <v>7725</v>
      </c>
      <c r="B472" s="292" t="s">
        <v>7757</v>
      </c>
      <c r="C472" s="292" t="s">
        <v>782</v>
      </c>
      <c r="D472" s="292" t="s">
        <v>7758</v>
      </c>
      <c r="E472" s="292" t="s">
        <v>7759</v>
      </c>
      <c r="F472" s="448" t="s">
        <v>2724</v>
      </c>
      <c r="G472" s="292">
        <v>1</v>
      </c>
      <c r="H472" s="292">
        <v>1</v>
      </c>
      <c r="I472" s="292">
        <v>1</v>
      </c>
      <c r="J472" s="379">
        <v>50</v>
      </c>
      <c r="K472" s="294">
        <v>50</v>
      </c>
      <c r="L472" s="233" t="s">
        <v>7725</v>
      </c>
    </row>
    <row r="473" spans="1:12" s="363" customFormat="1" ht="89.25">
      <c r="A473" s="292" t="s">
        <v>7760</v>
      </c>
      <c r="B473" s="292" t="s">
        <v>7761</v>
      </c>
      <c r="C473" s="292" t="s">
        <v>782</v>
      </c>
      <c r="D473" s="292" t="s">
        <v>7762</v>
      </c>
      <c r="E473" s="292" t="s">
        <v>7763</v>
      </c>
      <c r="F473" s="448" t="s">
        <v>2724</v>
      </c>
      <c r="G473" s="292">
        <v>2</v>
      </c>
      <c r="H473" s="292">
        <v>1</v>
      </c>
      <c r="I473" s="292">
        <v>2</v>
      </c>
      <c r="J473" s="379">
        <v>50</v>
      </c>
      <c r="K473" s="294">
        <v>25</v>
      </c>
      <c r="L473" s="233" t="s">
        <v>7725</v>
      </c>
    </row>
    <row r="474" spans="1:12" s="363" customFormat="1" ht="114.75">
      <c r="A474" s="292" t="s">
        <v>7764</v>
      </c>
      <c r="B474" s="292" t="s">
        <v>7765</v>
      </c>
      <c r="C474" s="292" t="s">
        <v>782</v>
      </c>
      <c r="D474" s="292" t="s">
        <v>7766</v>
      </c>
      <c r="E474" s="292" t="s">
        <v>7767</v>
      </c>
      <c r="F474" s="448" t="s">
        <v>2724</v>
      </c>
      <c r="G474" s="292">
        <v>3</v>
      </c>
      <c r="H474" s="292">
        <v>3</v>
      </c>
      <c r="I474" s="292">
        <v>3</v>
      </c>
      <c r="J474" s="379">
        <v>50</v>
      </c>
      <c r="K474" s="294">
        <v>16.66</v>
      </c>
      <c r="L474" s="233" t="s">
        <v>7725</v>
      </c>
    </row>
    <row r="475" spans="1:12" s="363" customFormat="1" ht="63.75">
      <c r="A475" s="292" t="s">
        <v>7760</v>
      </c>
      <c r="B475" s="292" t="s">
        <v>7768</v>
      </c>
      <c r="C475" s="292" t="s">
        <v>782</v>
      </c>
      <c r="D475" s="292" t="s">
        <v>7769</v>
      </c>
      <c r="E475" s="292" t="s">
        <v>7770</v>
      </c>
      <c r="F475" s="448" t="s">
        <v>2724</v>
      </c>
      <c r="G475" s="292">
        <v>2</v>
      </c>
      <c r="H475" s="292">
        <v>1</v>
      </c>
      <c r="I475" s="292">
        <v>2</v>
      </c>
      <c r="J475" s="449">
        <v>50</v>
      </c>
      <c r="K475" s="294">
        <v>25</v>
      </c>
      <c r="L475" s="233" t="s">
        <v>7725</v>
      </c>
    </row>
    <row r="476" spans="1:12" s="363" customFormat="1" ht="51">
      <c r="A476" s="190" t="s">
        <v>3833</v>
      </c>
      <c r="B476" s="276" t="s">
        <v>4405</v>
      </c>
      <c r="C476" s="190" t="s">
        <v>3882</v>
      </c>
      <c r="D476" s="190" t="s">
        <v>4406</v>
      </c>
      <c r="E476" s="276" t="s">
        <v>4407</v>
      </c>
      <c r="F476" s="190" t="s">
        <v>661</v>
      </c>
      <c r="G476" s="233"/>
      <c r="H476" s="233">
        <v>1</v>
      </c>
      <c r="I476" s="233">
        <v>1</v>
      </c>
      <c r="J476" s="407">
        <v>50</v>
      </c>
      <c r="K476" s="190">
        <v>50</v>
      </c>
      <c r="L476" s="233" t="s">
        <v>3833</v>
      </c>
    </row>
    <row r="477" spans="1:12" s="363" customFormat="1" ht="102">
      <c r="A477" s="258" t="s">
        <v>3833</v>
      </c>
      <c r="B477" s="190" t="s">
        <v>4408</v>
      </c>
      <c r="C477" s="258" t="s">
        <v>782</v>
      </c>
      <c r="D477" s="190" t="s">
        <v>4409</v>
      </c>
      <c r="E477" s="276" t="s">
        <v>4410</v>
      </c>
      <c r="F477" s="261" t="s">
        <v>1703</v>
      </c>
      <c r="G477" s="190"/>
      <c r="H477" s="190">
        <v>1</v>
      </c>
      <c r="I477" s="190">
        <v>1</v>
      </c>
      <c r="J477" s="408">
        <v>50</v>
      </c>
      <c r="K477" s="232">
        <v>50</v>
      </c>
      <c r="L477" s="233" t="s">
        <v>3833</v>
      </c>
    </row>
    <row r="478" spans="1:12" s="363" customFormat="1" ht="76.5">
      <c r="A478" s="190" t="s">
        <v>3833</v>
      </c>
      <c r="B478" s="190" t="s">
        <v>4408</v>
      </c>
      <c r="C478" s="258" t="s">
        <v>782</v>
      </c>
      <c r="D478" s="190" t="s">
        <v>4411</v>
      </c>
      <c r="E478" s="277" t="s">
        <v>4412</v>
      </c>
      <c r="F478" s="261" t="s">
        <v>661</v>
      </c>
      <c r="G478" s="190"/>
      <c r="H478" s="190">
        <v>1</v>
      </c>
      <c r="I478" s="190">
        <v>1</v>
      </c>
      <c r="J478" s="408">
        <v>50</v>
      </c>
      <c r="K478" s="232">
        <v>50</v>
      </c>
      <c r="L478" s="233" t="s">
        <v>3833</v>
      </c>
    </row>
    <row r="479" spans="1:12" s="363" customFormat="1" ht="76.5">
      <c r="A479" s="190" t="s">
        <v>3833</v>
      </c>
      <c r="B479" s="190" t="s">
        <v>4413</v>
      </c>
      <c r="C479" s="190" t="s">
        <v>782</v>
      </c>
      <c r="D479" s="190" t="s">
        <v>4414</v>
      </c>
      <c r="E479" s="276" t="s">
        <v>4415</v>
      </c>
      <c r="F479" s="261" t="s">
        <v>661</v>
      </c>
      <c r="G479" s="190"/>
      <c r="H479" s="190">
        <v>1</v>
      </c>
      <c r="I479" s="190">
        <v>1</v>
      </c>
      <c r="J479" s="408">
        <v>50</v>
      </c>
      <c r="K479" s="232">
        <v>50</v>
      </c>
      <c r="L479" s="233" t="s">
        <v>3833</v>
      </c>
    </row>
    <row r="480" spans="1:12" s="363" customFormat="1" ht="63.75">
      <c r="A480" s="292" t="s">
        <v>1827</v>
      </c>
      <c r="B480" s="290" t="s">
        <v>1828</v>
      </c>
      <c r="C480" s="292" t="s">
        <v>782</v>
      </c>
      <c r="D480" s="290" t="s">
        <v>4416</v>
      </c>
      <c r="E480" s="269" t="s">
        <v>1830</v>
      </c>
      <c r="F480" s="292" t="s">
        <v>513</v>
      </c>
      <c r="G480" s="626"/>
      <c r="H480" s="626">
        <v>3</v>
      </c>
      <c r="I480" s="626">
        <v>3</v>
      </c>
      <c r="J480" s="626">
        <v>50</v>
      </c>
      <c r="K480" s="555">
        <f t="shared" ref="K480:K492" si="10">J480/H480</f>
        <v>16.666666666666668</v>
      </c>
      <c r="L480" s="233" t="s">
        <v>2176</v>
      </c>
    </row>
    <row r="481" spans="1:12" s="363" customFormat="1" ht="38.25">
      <c r="A481" s="292" t="s">
        <v>1827</v>
      </c>
      <c r="B481" s="290" t="s">
        <v>1828</v>
      </c>
      <c r="C481" s="292" t="s">
        <v>782</v>
      </c>
      <c r="D481" s="626" t="s">
        <v>4417</v>
      </c>
      <c r="E481" s="269" t="s">
        <v>1832</v>
      </c>
      <c r="F481" s="292" t="s">
        <v>513</v>
      </c>
      <c r="G481" s="626"/>
      <c r="H481" s="626">
        <v>3</v>
      </c>
      <c r="I481" s="626">
        <v>3</v>
      </c>
      <c r="J481" s="626">
        <v>50</v>
      </c>
      <c r="K481" s="555">
        <f t="shared" si="10"/>
        <v>16.666666666666668</v>
      </c>
      <c r="L481" s="233" t="s">
        <v>2176</v>
      </c>
    </row>
    <row r="482" spans="1:12" s="363" customFormat="1" ht="38.25">
      <c r="A482" s="292" t="s">
        <v>1827</v>
      </c>
      <c r="B482" s="290" t="s">
        <v>1828</v>
      </c>
      <c r="C482" s="292" t="s">
        <v>782</v>
      </c>
      <c r="D482" s="292" t="s">
        <v>1833</v>
      </c>
      <c r="E482" s="269" t="s">
        <v>1834</v>
      </c>
      <c r="F482" s="448" t="s">
        <v>1835</v>
      </c>
      <c r="G482" s="292"/>
      <c r="H482" s="292">
        <v>3</v>
      </c>
      <c r="I482" s="292">
        <v>3</v>
      </c>
      <c r="J482" s="626">
        <v>50</v>
      </c>
      <c r="K482" s="555">
        <f t="shared" si="10"/>
        <v>16.666666666666668</v>
      </c>
      <c r="L482" s="233" t="s">
        <v>2176</v>
      </c>
    </row>
    <row r="483" spans="1:12" s="363" customFormat="1" ht="102">
      <c r="A483" s="292" t="s">
        <v>1827</v>
      </c>
      <c r="B483" s="290" t="s">
        <v>1828</v>
      </c>
      <c r="C483" s="292" t="s">
        <v>782</v>
      </c>
      <c r="D483" s="292" t="s">
        <v>1836</v>
      </c>
      <c r="E483" s="269" t="s">
        <v>1837</v>
      </c>
      <c r="F483" s="448" t="s">
        <v>449</v>
      </c>
      <c r="G483" s="292"/>
      <c r="H483" s="292">
        <v>3</v>
      </c>
      <c r="I483" s="292">
        <v>3</v>
      </c>
      <c r="J483" s="626">
        <v>50</v>
      </c>
      <c r="K483" s="555">
        <f t="shared" si="10"/>
        <v>16.666666666666668</v>
      </c>
      <c r="L483" s="233" t="s">
        <v>2176</v>
      </c>
    </row>
    <row r="484" spans="1:12" s="363" customFormat="1" ht="76.5">
      <c r="A484" s="292" t="s">
        <v>1827</v>
      </c>
      <c r="B484" s="290" t="s">
        <v>1828</v>
      </c>
      <c r="C484" s="292" t="s">
        <v>782</v>
      </c>
      <c r="D484" s="292" t="s">
        <v>1838</v>
      </c>
      <c r="E484" s="269" t="s">
        <v>1839</v>
      </c>
      <c r="F484" s="448" t="s">
        <v>449</v>
      </c>
      <c r="G484" s="292"/>
      <c r="H484" s="292">
        <v>3</v>
      </c>
      <c r="I484" s="292">
        <v>3</v>
      </c>
      <c r="J484" s="626">
        <v>50</v>
      </c>
      <c r="K484" s="555">
        <f t="shared" si="10"/>
        <v>16.666666666666668</v>
      </c>
      <c r="L484" s="233" t="s">
        <v>2176</v>
      </c>
    </row>
    <row r="485" spans="1:12" s="363" customFormat="1" ht="102">
      <c r="A485" s="292" t="s">
        <v>1827</v>
      </c>
      <c r="B485" s="292" t="s">
        <v>1828</v>
      </c>
      <c r="C485" s="292" t="s">
        <v>782</v>
      </c>
      <c r="D485" s="292" t="s">
        <v>4418</v>
      </c>
      <c r="E485" s="269" t="s">
        <v>1881</v>
      </c>
      <c r="F485" s="448" t="s">
        <v>449</v>
      </c>
      <c r="G485" s="292"/>
      <c r="H485" s="292">
        <v>3</v>
      </c>
      <c r="I485" s="299">
        <v>3</v>
      </c>
      <c r="J485" s="299">
        <v>50</v>
      </c>
      <c r="K485" s="555">
        <f t="shared" si="10"/>
        <v>16.666666666666668</v>
      </c>
      <c r="L485" s="233" t="s">
        <v>2176</v>
      </c>
    </row>
    <row r="486" spans="1:12" s="363" customFormat="1" ht="76.5">
      <c r="A486" s="292" t="s">
        <v>1827</v>
      </c>
      <c r="B486" s="292" t="s">
        <v>1828</v>
      </c>
      <c r="C486" s="292" t="s">
        <v>782</v>
      </c>
      <c r="D486" s="292" t="s">
        <v>4419</v>
      </c>
      <c r="E486" s="269" t="s">
        <v>711</v>
      </c>
      <c r="F486" s="448" t="s">
        <v>1841</v>
      </c>
      <c r="G486" s="292"/>
      <c r="H486" s="292">
        <v>3</v>
      </c>
      <c r="I486" s="292">
        <v>3</v>
      </c>
      <c r="J486" s="626">
        <v>50</v>
      </c>
      <c r="K486" s="555">
        <f t="shared" si="10"/>
        <v>16.666666666666668</v>
      </c>
      <c r="L486" s="233" t="s">
        <v>2176</v>
      </c>
    </row>
    <row r="487" spans="1:12" s="363" customFormat="1" ht="89.25">
      <c r="A487" s="292" t="s">
        <v>4420</v>
      </c>
      <c r="B487" s="292" t="s">
        <v>4421</v>
      </c>
      <c r="C487" s="292" t="s">
        <v>782</v>
      </c>
      <c r="D487" s="292" t="s">
        <v>4422</v>
      </c>
      <c r="E487" s="269" t="s">
        <v>4423</v>
      </c>
      <c r="F487" s="448" t="s">
        <v>449</v>
      </c>
      <c r="G487" s="626"/>
      <c r="H487" s="626">
        <v>3</v>
      </c>
      <c r="I487" s="626">
        <v>3</v>
      </c>
      <c r="J487" s="628">
        <v>50</v>
      </c>
      <c r="K487" s="555">
        <f t="shared" si="10"/>
        <v>16.666666666666668</v>
      </c>
      <c r="L487" s="233" t="s">
        <v>2176</v>
      </c>
    </row>
    <row r="488" spans="1:12" s="363" customFormat="1" ht="89.25">
      <c r="A488" s="292" t="s">
        <v>4420</v>
      </c>
      <c r="B488" s="292" t="s">
        <v>4421</v>
      </c>
      <c r="C488" s="292" t="s">
        <v>782</v>
      </c>
      <c r="D488" s="292" t="s">
        <v>4424</v>
      </c>
      <c r="E488" s="269" t="s">
        <v>4425</v>
      </c>
      <c r="F488" s="448" t="s">
        <v>2608</v>
      </c>
      <c r="G488" s="626"/>
      <c r="H488" s="626">
        <v>3</v>
      </c>
      <c r="I488" s="626">
        <v>3</v>
      </c>
      <c r="J488" s="628">
        <v>50</v>
      </c>
      <c r="K488" s="555">
        <f t="shared" si="10"/>
        <v>16.666666666666668</v>
      </c>
      <c r="L488" s="233" t="s">
        <v>2176</v>
      </c>
    </row>
    <row r="489" spans="1:12" s="363" customFormat="1" ht="89.25">
      <c r="A489" s="292" t="s">
        <v>4420</v>
      </c>
      <c r="B489" s="292" t="s">
        <v>4421</v>
      </c>
      <c r="C489" s="292" t="s">
        <v>782</v>
      </c>
      <c r="D489" s="292" t="s">
        <v>4426</v>
      </c>
      <c r="E489" s="269" t="s">
        <v>4427</v>
      </c>
      <c r="F489" s="448" t="s">
        <v>449</v>
      </c>
      <c r="G489" s="626"/>
      <c r="H489" s="626">
        <v>3</v>
      </c>
      <c r="I489" s="626">
        <v>3</v>
      </c>
      <c r="J489" s="628">
        <v>50</v>
      </c>
      <c r="K489" s="555">
        <f t="shared" si="10"/>
        <v>16.666666666666668</v>
      </c>
      <c r="L489" s="233" t="s">
        <v>2176</v>
      </c>
    </row>
    <row r="490" spans="1:12" s="363" customFormat="1" ht="89.25">
      <c r="A490" s="292" t="s">
        <v>2453</v>
      </c>
      <c r="B490" s="292" t="s">
        <v>2774</v>
      </c>
      <c r="C490" s="292" t="s">
        <v>782</v>
      </c>
      <c r="D490" s="292" t="s">
        <v>4428</v>
      </c>
      <c r="E490" s="269" t="s">
        <v>2776</v>
      </c>
      <c r="F490" s="448" t="s">
        <v>2777</v>
      </c>
      <c r="G490" s="292"/>
      <c r="H490" s="292">
        <v>2</v>
      </c>
      <c r="I490" s="292">
        <v>2</v>
      </c>
      <c r="J490" s="626">
        <v>50</v>
      </c>
      <c r="K490" s="555">
        <f t="shared" si="10"/>
        <v>25</v>
      </c>
      <c r="L490" s="233" t="s">
        <v>2176</v>
      </c>
    </row>
    <row r="491" spans="1:12" s="363" customFormat="1" ht="102">
      <c r="A491" s="290" t="s">
        <v>2176</v>
      </c>
      <c r="B491" s="292" t="s">
        <v>4429</v>
      </c>
      <c r="C491" s="290"/>
      <c r="D491" s="292" t="s">
        <v>4430</v>
      </c>
      <c r="E491" s="269" t="s">
        <v>4431</v>
      </c>
      <c r="F491" s="448" t="s">
        <v>947</v>
      </c>
      <c r="G491" s="292"/>
      <c r="H491" s="292">
        <v>1</v>
      </c>
      <c r="I491" s="292">
        <v>1</v>
      </c>
      <c r="J491" s="379">
        <v>50</v>
      </c>
      <c r="K491" s="555">
        <f t="shared" si="10"/>
        <v>50</v>
      </c>
      <c r="L491" s="233" t="s">
        <v>2176</v>
      </c>
    </row>
    <row r="492" spans="1:12" s="363" customFormat="1" ht="102">
      <c r="A492" s="292" t="s">
        <v>2176</v>
      </c>
      <c r="B492" s="290" t="s">
        <v>4432</v>
      </c>
      <c r="C492" s="290" t="s">
        <v>782</v>
      </c>
      <c r="D492" s="292" t="s">
        <v>4433</v>
      </c>
      <c r="E492" s="269" t="s">
        <v>4434</v>
      </c>
      <c r="F492" s="448" t="s">
        <v>4088</v>
      </c>
      <c r="G492" s="292"/>
      <c r="H492" s="292">
        <v>1</v>
      </c>
      <c r="I492" s="292">
        <v>1</v>
      </c>
      <c r="J492" s="379">
        <v>50</v>
      </c>
      <c r="K492" s="555">
        <f t="shared" si="10"/>
        <v>50</v>
      </c>
      <c r="L492" s="233" t="s">
        <v>2176</v>
      </c>
    </row>
    <row r="493" spans="1:12" s="363" customFormat="1" ht="153">
      <c r="A493" s="292" t="s">
        <v>4435</v>
      </c>
      <c r="B493" s="290" t="s">
        <v>4436</v>
      </c>
      <c r="C493" s="292" t="s">
        <v>782</v>
      </c>
      <c r="D493" s="292" t="s">
        <v>4437</v>
      </c>
      <c r="E493" s="292" t="s">
        <v>4438</v>
      </c>
      <c r="F493" s="448" t="s">
        <v>4439</v>
      </c>
      <c r="G493" s="292">
        <v>3</v>
      </c>
      <c r="H493" s="292">
        <v>1</v>
      </c>
      <c r="I493" s="292">
        <v>3</v>
      </c>
      <c r="J493" s="642">
        <v>50</v>
      </c>
      <c r="K493" s="642">
        <f>J493/1</f>
        <v>50</v>
      </c>
      <c r="L493" s="233" t="s">
        <v>3851</v>
      </c>
    </row>
    <row r="494" spans="1:12" s="363" customFormat="1" ht="89.25">
      <c r="A494" s="292" t="s">
        <v>4435</v>
      </c>
      <c r="B494" s="290" t="s">
        <v>4436</v>
      </c>
      <c r="C494" s="292" t="s">
        <v>782</v>
      </c>
      <c r="D494" s="292" t="s">
        <v>4440</v>
      </c>
      <c r="E494" s="292" t="s">
        <v>4441</v>
      </c>
      <c r="F494" s="448" t="s">
        <v>4442</v>
      </c>
      <c r="G494" s="292">
        <v>3</v>
      </c>
      <c r="H494" s="292">
        <v>1</v>
      </c>
      <c r="I494" s="292">
        <v>3</v>
      </c>
      <c r="J494" s="642">
        <v>50</v>
      </c>
      <c r="K494" s="642">
        <f>J494/1</f>
        <v>50</v>
      </c>
      <c r="L494" s="233" t="s">
        <v>3851</v>
      </c>
    </row>
    <row r="495" spans="1:12" s="363" customFormat="1" ht="102">
      <c r="A495" s="292" t="s">
        <v>4435</v>
      </c>
      <c r="B495" s="290" t="s">
        <v>4436</v>
      </c>
      <c r="C495" s="292" t="s">
        <v>782</v>
      </c>
      <c r="D495" s="271" t="s">
        <v>4443</v>
      </c>
      <c r="E495" s="296" t="s">
        <v>2720</v>
      </c>
      <c r="F495" s="409" t="s">
        <v>2720</v>
      </c>
      <c r="G495" s="292">
        <v>3</v>
      </c>
      <c r="H495" s="292">
        <v>1</v>
      </c>
      <c r="I495" s="292">
        <v>3</v>
      </c>
      <c r="J495" s="292">
        <v>50</v>
      </c>
      <c r="K495" s="292">
        <f>J495/1</f>
        <v>50</v>
      </c>
      <c r="L495" s="233" t="s">
        <v>3851</v>
      </c>
    </row>
    <row r="496" spans="1:12" s="363" customFormat="1" ht="89.25">
      <c r="A496" s="292" t="s">
        <v>4444</v>
      </c>
      <c r="B496" s="296" t="s">
        <v>4445</v>
      </c>
      <c r="C496" s="292" t="s">
        <v>782</v>
      </c>
      <c r="D496" s="296" t="s">
        <v>4446</v>
      </c>
      <c r="E496" s="368" t="s">
        <v>4447</v>
      </c>
      <c r="F496" s="368" t="s">
        <v>4448</v>
      </c>
      <c r="G496" s="292">
        <v>3</v>
      </c>
      <c r="H496" s="292">
        <v>3</v>
      </c>
      <c r="I496" s="292">
        <v>3</v>
      </c>
      <c r="J496" s="292">
        <v>50</v>
      </c>
      <c r="K496" s="292">
        <f>50/I496</f>
        <v>16.666666666666668</v>
      </c>
      <c r="L496" s="233" t="s">
        <v>3851</v>
      </c>
    </row>
    <row r="497" spans="1:12" s="363" customFormat="1" ht="76.5">
      <c r="A497" s="292" t="s">
        <v>4444</v>
      </c>
      <c r="B497" s="296" t="s">
        <v>4445</v>
      </c>
      <c r="C497" s="292" t="s">
        <v>782</v>
      </c>
      <c r="D497" s="296" t="s">
        <v>4449</v>
      </c>
      <c r="E497" s="368" t="s">
        <v>4450</v>
      </c>
      <c r="F497" s="368" t="s">
        <v>4451</v>
      </c>
      <c r="G497" s="292">
        <v>3</v>
      </c>
      <c r="H497" s="292">
        <v>3</v>
      </c>
      <c r="I497" s="292">
        <v>3</v>
      </c>
      <c r="J497" s="292">
        <v>50</v>
      </c>
      <c r="K497" s="292">
        <f>50/I497</f>
        <v>16.666666666666668</v>
      </c>
      <c r="L497" s="233" t="s">
        <v>3851</v>
      </c>
    </row>
    <row r="498" spans="1:12" s="363" customFormat="1" ht="51">
      <c r="A498" s="296" t="s">
        <v>4452</v>
      </c>
      <c r="B498" s="292" t="s">
        <v>4453</v>
      </c>
      <c r="C498" s="292" t="s">
        <v>782</v>
      </c>
      <c r="D498" s="292" t="s">
        <v>4454</v>
      </c>
      <c r="E498" s="296" t="s">
        <v>4455</v>
      </c>
      <c r="F498" s="296" t="s">
        <v>4455</v>
      </c>
      <c r="G498" s="292">
        <v>3</v>
      </c>
      <c r="H498" s="292">
        <v>2</v>
      </c>
      <c r="I498" s="292">
        <v>3</v>
      </c>
      <c r="J498" s="292">
        <v>50</v>
      </c>
      <c r="K498" s="292">
        <v>25</v>
      </c>
      <c r="L498" s="233" t="s">
        <v>3851</v>
      </c>
    </row>
    <row r="499" spans="1:12" s="363" customFormat="1" ht="89.25">
      <c r="A499" s="190" t="s">
        <v>4456</v>
      </c>
      <c r="B499" s="190" t="s">
        <v>4457</v>
      </c>
      <c r="C499" s="190" t="s">
        <v>782</v>
      </c>
      <c r="D499" s="190" t="s">
        <v>4458</v>
      </c>
      <c r="E499" s="324" t="s">
        <v>4459</v>
      </c>
      <c r="F499" s="360" t="s">
        <v>4460</v>
      </c>
      <c r="G499" s="190">
        <v>2</v>
      </c>
      <c r="H499" s="190">
        <v>2</v>
      </c>
      <c r="I499" s="190">
        <v>2</v>
      </c>
      <c r="J499" s="361">
        <v>50</v>
      </c>
      <c r="K499" s="298">
        <v>25</v>
      </c>
      <c r="L499" s="233" t="s">
        <v>3851</v>
      </c>
    </row>
    <row r="500" spans="1:12" s="363" customFormat="1" ht="38.25">
      <c r="A500" s="316" t="s">
        <v>4461</v>
      </c>
      <c r="B500" s="316" t="s">
        <v>4462</v>
      </c>
      <c r="C500" s="292" t="s">
        <v>782</v>
      </c>
      <c r="D500" s="316" t="s">
        <v>4463</v>
      </c>
      <c r="E500" s="269" t="s">
        <v>4464</v>
      </c>
      <c r="F500" s="292" t="s">
        <v>947</v>
      </c>
      <c r="G500" s="626">
        <v>1</v>
      </c>
      <c r="H500" s="626">
        <v>1</v>
      </c>
      <c r="I500" s="626">
        <v>3</v>
      </c>
      <c r="J500" s="628">
        <v>50</v>
      </c>
      <c r="K500" s="292">
        <v>50</v>
      </c>
      <c r="L500" s="626" t="s">
        <v>3869</v>
      </c>
    </row>
    <row r="501" spans="1:12" s="363" customFormat="1" ht="76.5">
      <c r="A501" s="316" t="s">
        <v>4465</v>
      </c>
      <c r="B501" s="316" t="s">
        <v>4466</v>
      </c>
      <c r="C501" s="290" t="s">
        <v>782</v>
      </c>
      <c r="D501" s="316" t="s">
        <v>4467</v>
      </c>
      <c r="E501" s="292" t="s">
        <v>4468</v>
      </c>
      <c r="F501" s="448" t="s">
        <v>661</v>
      </c>
      <c r="G501" s="292">
        <v>1</v>
      </c>
      <c r="H501" s="292">
        <v>1</v>
      </c>
      <c r="I501" s="292">
        <v>2</v>
      </c>
      <c r="J501" s="449">
        <v>50</v>
      </c>
      <c r="K501" s="294">
        <v>50</v>
      </c>
      <c r="L501" s="626" t="s">
        <v>3869</v>
      </c>
    </row>
    <row r="502" spans="1:12" s="363" customFormat="1" ht="89.25">
      <c r="A502" s="292" t="s">
        <v>4469</v>
      </c>
      <c r="B502" s="292" t="s">
        <v>4470</v>
      </c>
      <c r="C502" s="292" t="s">
        <v>782</v>
      </c>
      <c r="D502" s="292" t="s">
        <v>4471</v>
      </c>
      <c r="E502" s="269" t="s">
        <v>4472</v>
      </c>
      <c r="F502" s="292" t="s">
        <v>4473</v>
      </c>
      <c r="G502" s="292">
        <v>2</v>
      </c>
      <c r="H502" s="627">
        <v>2</v>
      </c>
      <c r="I502" s="627">
        <v>2</v>
      </c>
      <c r="J502" s="627">
        <v>50</v>
      </c>
      <c r="K502" s="292">
        <v>25</v>
      </c>
      <c r="L502" s="626" t="s">
        <v>3887</v>
      </c>
    </row>
    <row r="503" spans="1:12" s="363" customFormat="1" ht="114.75">
      <c r="A503" s="292" t="s">
        <v>4469</v>
      </c>
      <c r="B503" s="292" t="s">
        <v>4470</v>
      </c>
      <c r="C503" s="292" t="s">
        <v>782</v>
      </c>
      <c r="D503" s="292" t="s">
        <v>4474</v>
      </c>
      <c r="E503" s="292" t="s">
        <v>4475</v>
      </c>
      <c r="F503" s="292" t="s">
        <v>4476</v>
      </c>
      <c r="G503" s="292">
        <v>2</v>
      </c>
      <c r="H503" s="292">
        <v>2</v>
      </c>
      <c r="I503" s="292">
        <v>2</v>
      </c>
      <c r="J503" s="379">
        <v>50</v>
      </c>
      <c r="K503" s="294">
        <v>25</v>
      </c>
      <c r="L503" s="626" t="s">
        <v>3887</v>
      </c>
    </row>
    <row r="504" spans="1:12" s="363" customFormat="1" ht="140.25">
      <c r="A504" s="292" t="s">
        <v>4469</v>
      </c>
      <c r="B504" s="292" t="s">
        <v>4470</v>
      </c>
      <c r="C504" s="292" t="s">
        <v>782</v>
      </c>
      <c r="D504" s="292" t="s">
        <v>4477</v>
      </c>
      <c r="E504" s="292" t="s">
        <v>4478</v>
      </c>
      <c r="F504" s="292" t="s">
        <v>4479</v>
      </c>
      <c r="G504" s="292"/>
      <c r="H504" s="292">
        <v>2</v>
      </c>
      <c r="I504" s="292">
        <v>2</v>
      </c>
      <c r="J504" s="379">
        <v>50</v>
      </c>
      <c r="K504" s="294">
        <v>25</v>
      </c>
      <c r="L504" s="626" t="s">
        <v>3887</v>
      </c>
    </row>
    <row r="505" spans="1:12" s="363" customFormat="1" ht="63.75">
      <c r="A505" s="292" t="s">
        <v>4469</v>
      </c>
      <c r="B505" s="292" t="s">
        <v>4470</v>
      </c>
      <c r="C505" s="292" t="s">
        <v>782</v>
      </c>
      <c r="D505" s="292" t="s">
        <v>4480</v>
      </c>
      <c r="E505" s="292" t="s">
        <v>4481</v>
      </c>
      <c r="F505" s="292" t="s">
        <v>4473</v>
      </c>
      <c r="G505" s="292"/>
      <c r="H505" s="292">
        <v>2</v>
      </c>
      <c r="I505" s="292">
        <v>2</v>
      </c>
      <c r="J505" s="379">
        <v>50</v>
      </c>
      <c r="K505" s="294">
        <v>25</v>
      </c>
      <c r="L505" s="626" t="s">
        <v>3887</v>
      </c>
    </row>
    <row r="506" spans="1:12" s="363" customFormat="1" ht="76.5">
      <c r="A506" s="292" t="s">
        <v>4469</v>
      </c>
      <c r="B506" s="292" t="s">
        <v>4482</v>
      </c>
      <c r="C506" s="292" t="s">
        <v>782</v>
      </c>
      <c r="D506" s="292" t="s">
        <v>4483</v>
      </c>
      <c r="E506" s="292" t="s">
        <v>4484</v>
      </c>
      <c r="F506" s="448" t="s">
        <v>4485</v>
      </c>
      <c r="G506" s="292"/>
      <c r="H506" s="292">
        <v>2</v>
      </c>
      <c r="I506" s="292">
        <v>2</v>
      </c>
      <c r="J506" s="379">
        <v>50</v>
      </c>
      <c r="K506" s="294">
        <v>25</v>
      </c>
      <c r="L506" s="626" t="s">
        <v>3887</v>
      </c>
    </row>
    <row r="507" spans="1:12" s="363" customFormat="1" ht="76.5">
      <c r="A507" s="292" t="s">
        <v>4469</v>
      </c>
      <c r="B507" s="292" t="s">
        <v>4486</v>
      </c>
      <c r="C507" s="292" t="s">
        <v>782</v>
      </c>
      <c r="D507" s="292" t="s">
        <v>4487</v>
      </c>
      <c r="E507" s="292" t="s">
        <v>4488</v>
      </c>
      <c r="F507" s="448" t="s">
        <v>4489</v>
      </c>
      <c r="G507" s="292">
        <v>2</v>
      </c>
      <c r="H507" s="292">
        <v>2</v>
      </c>
      <c r="I507" s="292">
        <v>2</v>
      </c>
      <c r="J507" s="379">
        <v>50</v>
      </c>
      <c r="K507" s="294">
        <v>25</v>
      </c>
      <c r="L507" s="626" t="s">
        <v>3887</v>
      </c>
    </row>
    <row r="508" spans="1:12" s="363" customFormat="1" ht="89.25">
      <c r="A508" s="292" t="s">
        <v>4490</v>
      </c>
      <c r="B508" s="292" t="s">
        <v>4491</v>
      </c>
      <c r="C508" s="292" t="s">
        <v>782</v>
      </c>
      <c r="D508" s="292" t="s">
        <v>4492</v>
      </c>
      <c r="E508" s="292" t="s">
        <v>4493</v>
      </c>
      <c r="F508" s="448" t="s">
        <v>4494</v>
      </c>
      <c r="G508" s="292">
        <v>2</v>
      </c>
      <c r="H508" s="292">
        <v>1</v>
      </c>
      <c r="I508" s="292">
        <v>3</v>
      </c>
      <c r="J508" s="379">
        <v>50</v>
      </c>
      <c r="K508" s="294">
        <v>25</v>
      </c>
      <c r="L508" s="626" t="s">
        <v>3887</v>
      </c>
    </row>
    <row r="509" spans="1:12" s="363" customFormat="1" ht="76.5">
      <c r="A509" s="292" t="s">
        <v>4495</v>
      </c>
      <c r="B509" s="292" t="s">
        <v>4496</v>
      </c>
      <c r="C509" s="292" t="s">
        <v>782</v>
      </c>
      <c r="D509" s="292" t="s">
        <v>4497</v>
      </c>
      <c r="E509" s="292" t="s">
        <v>1055</v>
      </c>
      <c r="F509" s="448" t="s">
        <v>1055</v>
      </c>
      <c r="G509" s="292">
        <v>2</v>
      </c>
      <c r="H509" s="292">
        <v>2</v>
      </c>
      <c r="I509" s="292">
        <v>2</v>
      </c>
      <c r="J509" s="379">
        <v>50</v>
      </c>
      <c r="K509" s="294">
        <v>25</v>
      </c>
      <c r="L509" s="626" t="s">
        <v>3887</v>
      </c>
    </row>
    <row r="510" spans="1:12" s="363" customFormat="1" ht="63.75">
      <c r="A510" s="292" t="s">
        <v>4495</v>
      </c>
      <c r="B510" s="292" t="s">
        <v>4498</v>
      </c>
      <c r="C510" s="292" t="s">
        <v>782</v>
      </c>
      <c r="D510" s="292" t="s">
        <v>4499</v>
      </c>
      <c r="E510" s="292" t="s">
        <v>4493</v>
      </c>
      <c r="F510" s="448" t="s">
        <v>4500</v>
      </c>
      <c r="G510" s="292">
        <v>2</v>
      </c>
      <c r="H510" s="292">
        <v>1</v>
      </c>
      <c r="I510" s="292">
        <v>2</v>
      </c>
      <c r="J510" s="379">
        <v>50</v>
      </c>
      <c r="K510" s="294">
        <v>25</v>
      </c>
      <c r="L510" s="626" t="s">
        <v>3887</v>
      </c>
    </row>
    <row r="511" spans="1:12" s="363" customFormat="1" ht="38.25">
      <c r="A511" s="292" t="s">
        <v>4501</v>
      </c>
      <c r="B511" s="292" t="s">
        <v>4502</v>
      </c>
      <c r="C511" s="292" t="s">
        <v>782</v>
      </c>
      <c r="D511" s="292" t="s">
        <v>4503</v>
      </c>
      <c r="E511" s="269" t="s">
        <v>4504</v>
      </c>
      <c r="F511" s="448" t="s">
        <v>4505</v>
      </c>
      <c r="G511" s="292">
        <v>2</v>
      </c>
      <c r="H511" s="292">
        <v>2</v>
      </c>
      <c r="I511" s="292">
        <v>3</v>
      </c>
      <c r="J511" s="379">
        <v>50</v>
      </c>
      <c r="K511" s="294">
        <v>25</v>
      </c>
      <c r="L511" s="626" t="s">
        <v>3887</v>
      </c>
    </row>
    <row r="512" spans="1:12" s="363" customFormat="1" ht="89.25">
      <c r="A512" s="292" t="s">
        <v>4495</v>
      </c>
      <c r="B512" s="292" t="s">
        <v>4506</v>
      </c>
      <c r="C512" s="292" t="s">
        <v>782</v>
      </c>
      <c r="D512" s="292" t="s">
        <v>4507</v>
      </c>
      <c r="E512" s="292" t="s">
        <v>4493</v>
      </c>
      <c r="F512" s="448" t="s">
        <v>4500</v>
      </c>
      <c r="G512" s="292">
        <v>2</v>
      </c>
      <c r="H512" s="292">
        <v>2</v>
      </c>
      <c r="I512" s="292">
        <v>2</v>
      </c>
      <c r="J512" s="379">
        <v>50</v>
      </c>
      <c r="K512" s="294">
        <v>25</v>
      </c>
      <c r="L512" s="626" t="s">
        <v>3887</v>
      </c>
    </row>
    <row r="513" spans="1:12" s="363" customFormat="1" ht="89.25">
      <c r="A513" s="292" t="s">
        <v>4490</v>
      </c>
      <c r="B513" s="292" t="s">
        <v>4491</v>
      </c>
      <c r="C513" s="292" t="s">
        <v>782</v>
      </c>
      <c r="D513" s="292" t="s">
        <v>4508</v>
      </c>
      <c r="E513" s="292" t="s">
        <v>4493</v>
      </c>
      <c r="F513" s="448" t="s">
        <v>4509</v>
      </c>
      <c r="G513" s="292">
        <v>2</v>
      </c>
      <c r="H513" s="292">
        <v>1</v>
      </c>
      <c r="I513" s="292">
        <v>3</v>
      </c>
      <c r="J513" s="379">
        <v>50</v>
      </c>
      <c r="K513" s="294">
        <v>25</v>
      </c>
      <c r="L513" s="626" t="s">
        <v>3887</v>
      </c>
    </row>
    <row r="514" spans="1:12" s="363" customFormat="1" ht="89.25">
      <c r="A514" s="292" t="s">
        <v>4490</v>
      </c>
      <c r="B514" s="292" t="s">
        <v>4491</v>
      </c>
      <c r="C514" s="292" t="s">
        <v>782</v>
      </c>
      <c r="D514" s="292" t="s">
        <v>4510</v>
      </c>
      <c r="E514" s="292" t="s">
        <v>4493</v>
      </c>
      <c r="F514" s="448" t="s">
        <v>4511</v>
      </c>
      <c r="G514" s="292">
        <v>2</v>
      </c>
      <c r="H514" s="292">
        <v>1</v>
      </c>
      <c r="I514" s="292">
        <v>3</v>
      </c>
      <c r="J514" s="379">
        <v>50</v>
      </c>
      <c r="K514" s="294">
        <v>25</v>
      </c>
      <c r="L514" s="626" t="s">
        <v>3887</v>
      </c>
    </row>
    <row r="515" spans="1:12" s="363" customFormat="1" ht="63.75">
      <c r="A515" s="292" t="s">
        <v>4490</v>
      </c>
      <c r="B515" s="292" t="s">
        <v>4491</v>
      </c>
      <c r="C515" s="292" t="s">
        <v>782</v>
      </c>
      <c r="D515" s="292" t="s">
        <v>4512</v>
      </c>
      <c r="E515" s="292" t="s">
        <v>4493</v>
      </c>
      <c r="F515" s="448" t="s">
        <v>4511</v>
      </c>
      <c r="G515" s="292">
        <v>2</v>
      </c>
      <c r="H515" s="292">
        <v>1</v>
      </c>
      <c r="I515" s="292">
        <v>3</v>
      </c>
      <c r="J515" s="379">
        <v>50</v>
      </c>
      <c r="K515" s="294">
        <v>25</v>
      </c>
      <c r="L515" s="626" t="s">
        <v>3887</v>
      </c>
    </row>
    <row r="516" spans="1:12" s="363" customFormat="1" ht="89.25">
      <c r="A516" s="292" t="s">
        <v>4490</v>
      </c>
      <c r="B516" s="292" t="s">
        <v>4491</v>
      </c>
      <c r="C516" s="292" t="s">
        <v>782</v>
      </c>
      <c r="D516" s="292" t="s">
        <v>4513</v>
      </c>
      <c r="E516" s="292" t="s">
        <v>1055</v>
      </c>
      <c r="F516" s="448" t="s">
        <v>4514</v>
      </c>
      <c r="G516" s="292">
        <v>2</v>
      </c>
      <c r="H516" s="292">
        <v>1</v>
      </c>
      <c r="I516" s="292">
        <v>3</v>
      </c>
      <c r="J516" s="379">
        <v>50</v>
      </c>
      <c r="K516" s="294">
        <v>25</v>
      </c>
      <c r="L516" s="626" t="s">
        <v>3887</v>
      </c>
    </row>
    <row r="517" spans="1:12" s="363" customFormat="1" ht="51">
      <c r="A517" s="292" t="s">
        <v>4490</v>
      </c>
      <c r="B517" s="292" t="s">
        <v>4491</v>
      </c>
      <c r="C517" s="292" t="s">
        <v>782</v>
      </c>
      <c r="D517" s="292" t="s">
        <v>4515</v>
      </c>
      <c r="E517" s="292" t="s">
        <v>4065</v>
      </c>
      <c r="F517" s="448" t="s">
        <v>4065</v>
      </c>
      <c r="G517" s="292">
        <v>2</v>
      </c>
      <c r="H517" s="292">
        <v>1</v>
      </c>
      <c r="I517" s="292">
        <v>3</v>
      </c>
      <c r="J517" s="379">
        <v>50</v>
      </c>
      <c r="K517" s="294">
        <v>25</v>
      </c>
      <c r="L517" s="626" t="s">
        <v>3887</v>
      </c>
    </row>
    <row r="518" spans="1:12" s="363" customFormat="1" ht="127.5">
      <c r="A518" s="292" t="s">
        <v>4490</v>
      </c>
      <c r="B518" s="292" t="s">
        <v>4491</v>
      </c>
      <c r="C518" s="292" t="s">
        <v>782</v>
      </c>
      <c r="D518" s="292" t="s">
        <v>4516</v>
      </c>
      <c r="E518" s="292" t="s">
        <v>4065</v>
      </c>
      <c r="F518" s="448" t="s">
        <v>4065</v>
      </c>
      <c r="G518" s="292">
        <v>2</v>
      </c>
      <c r="H518" s="292">
        <v>1</v>
      </c>
      <c r="I518" s="292">
        <v>3</v>
      </c>
      <c r="J518" s="379">
        <v>50</v>
      </c>
      <c r="K518" s="294">
        <v>25</v>
      </c>
      <c r="L518" s="626" t="s">
        <v>3887</v>
      </c>
    </row>
    <row r="519" spans="1:12" s="363" customFormat="1" ht="76.5">
      <c r="A519" s="292" t="s">
        <v>4490</v>
      </c>
      <c r="B519" s="292" t="s">
        <v>4491</v>
      </c>
      <c r="C519" s="292" t="s">
        <v>782</v>
      </c>
      <c r="D519" s="292" t="s">
        <v>4517</v>
      </c>
      <c r="E519" s="292" t="s">
        <v>4518</v>
      </c>
      <c r="F519" s="448" t="s">
        <v>4519</v>
      </c>
      <c r="G519" s="292">
        <v>2</v>
      </c>
      <c r="H519" s="292">
        <v>1</v>
      </c>
      <c r="I519" s="292">
        <v>3</v>
      </c>
      <c r="J519" s="379">
        <v>50</v>
      </c>
      <c r="K519" s="294">
        <v>25</v>
      </c>
      <c r="L519" s="626" t="s">
        <v>3887</v>
      </c>
    </row>
    <row r="520" spans="1:12" s="363" customFormat="1" ht="178.5">
      <c r="A520" s="292" t="s">
        <v>4490</v>
      </c>
      <c r="B520" s="292" t="s">
        <v>4491</v>
      </c>
      <c r="C520" s="292" t="s">
        <v>782</v>
      </c>
      <c r="D520" s="292" t="s">
        <v>4520</v>
      </c>
      <c r="E520" s="292" t="s">
        <v>4521</v>
      </c>
      <c r="F520" s="448" t="s">
        <v>4521</v>
      </c>
      <c r="G520" s="292">
        <v>2</v>
      </c>
      <c r="H520" s="292">
        <v>1</v>
      </c>
      <c r="I520" s="292">
        <v>3</v>
      </c>
      <c r="J520" s="379">
        <v>50</v>
      </c>
      <c r="K520" s="294">
        <v>25</v>
      </c>
      <c r="L520" s="626" t="s">
        <v>3887</v>
      </c>
    </row>
    <row r="521" spans="1:12" s="363" customFormat="1" ht="63.75">
      <c r="A521" s="292" t="s">
        <v>4490</v>
      </c>
      <c r="B521" s="292" t="s">
        <v>4491</v>
      </c>
      <c r="C521" s="292" t="s">
        <v>782</v>
      </c>
      <c r="D521" s="292" t="s">
        <v>4522</v>
      </c>
      <c r="E521" s="292" t="s">
        <v>4523</v>
      </c>
      <c r="F521" s="343" t="s">
        <v>4524</v>
      </c>
      <c r="G521" s="292">
        <v>2</v>
      </c>
      <c r="H521" s="292">
        <v>1</v>
      </c>
      <c r="I521" s="292">
        <v>3</v>
      </c>
      <c r="J521" s="379">
        <v>50</v>
      </c>
      <c r="K521" s="294">
        <v>25</v>
      </c>
      <c r="L521" s="626" t="s">
        <v>3887</v>
      </c>
    </row>
    <row r="522" spans="1:12" s="363" customFormat="1" ht="38.25">
      <c r="A522" s="292" t="s">
        <v>4525</v>
      </c>
      <c r="B522" s="292" t="s">
        <v>4526</v>
      </c>
      <c r="C522" s="292" t="s">
        <v>782</v>
      </c>
      <c r="D522" s="292" t="s">
        <v>4527</v>
      </c>
      <c r="E522" s="292" t="s">
        <v>4528</v>
      </c>
      <c r="F522" s="343" t="s">
        <v>4529</v>
      </c>
      <c r="G522" s="292">
        <v>2</v>
      </c>
      <c r="H522" s="292">
        <v>1</v>
      </c>
      <c r="I522" s="292">
        <v>2</v>
      </c>
      <c r="J522" s="379">
        <v>50</v>
      </c>
      <c r="K522" s="294">
        <v>25</v>
      </c>
      <c r="L522" s="626" t="s">
        <v>3887</v>
      </c>
    </row>
    <row r="523" spans="1:12" s="363" customFormat="1" ht="76.5">
      <c r="A523" s="292" t="s">
        <v>4530</v>
      </c>
      <c r="B523" s="292" t="s">
        <v>4531</v>
      </c>
      <c r="C523" s="292" t="s">
        <v>782</v>
      </c>
      <c r="D523" s="292" t="s">
        <v>4532</v>
      </c>
      <c r="E523" s="292" t="s">
        <v>4533</v>
      </c>
      <c r="F523" s="343" t="s">
        <v>4065</v>
      </c>
      <c r="G523" s="292">
        <v>2</v>
      </c>
      <c r="H523" s="292">
        <v>2</v>
      </c>
      <c r="I523" s="292">
        <v>3</v>
      </c>
      <c r="J523" s="379">
        <v>50</v>
      </c>
      <c r="K523" s="294">
        <v>16.649999999999999</v>
      </c>
      <c r="L523" s="626" t="s">
        <v>3887</v>
      </c>
    </row>
    <row r="524" spans="1:12" s="363" customFormat="1" ht="63.75">
      <c r="A524" s="292" t="s">
        <v>4490</v>
      </c>
      <c r="B524" s="292" t="s">
        <v>4491</v>
      </c>
      <c r="C524" s="292" t="s">
        <v>782</v>
      </c>
      <c r="D524" s="292" t="s">
        <v>4534</v>
      </c>
      <c r="E524" s="292" t="s">
        <v>4535</v>
      </c>
      <c r="F524" s="448" t="s">
        <v>4514</v>
      </c>
      <c r="G524" s="292">
        <v>2</v>
      </c>
      <c r="H524" s="292">
        <v>1</v>
      </c>
      <c r="I524" s="292">
        <v>3</v>
      </c>
      <c r="J524" s="449">
        <v>50</v>
      </c>
      <c r="K524" s="294">
        <v>25</v>
      </c>
      <c r="L524" s="626" t="s">
        <v>3887</v>
      </c>
    </row>
    <row r="525" spans="1:12" s="363" customFormat="1">
      <c r="A525" s="292" t="s">
        <v>4469</v>
      </c>
      <c r="B525" s="292" t="s">
        <v>4470</v>
      </c>
      <c r="C525" s="292" t="s">
        <v>782</v>
      </c>
      <c r="D525" s="299" t="s">
        <v>4536</v>
      </c>
      <c r="E525" s="292" t="s">
        <v>4537</v>
      </c>
      <c r="F525" s="448" t="s">
        <v>4538</v>
      </c>
      <c r="G525" s="292">
        <v>2</v>
      </c>
      <c r="H525" s="292">
        <v>2</v>
      </c>
      <c r="I525" s="292">
        <v>2</v>
      </c>
      <c r="J525" s="449">
        <v>50</v>
      </c>
      <c r="K525" s="294">
        <v>25</v>
      </c>
      <c r="L525" s="626" t="s">
        <v>3887</v>
      </c>
    </row>
    <row r="526" spans="1:12" s="363" customFormat="1" ht="89.25">
      <c r="A526" s="292" t="s">
        <v>4469</v>
      </c>
      <c r="B526" s="292" t="s">
        <v>4470</v>
      </c>
      <c r="C526" s="292" t="s">
        <v>782</v>
      </c>
      <c r="D526" s="292" t="s">
        <v>4539</v>
      </c>
      <c r="E526" s="292" t="s">
        <v>4540</v>
      </c>
      <c r="F526" s="448" t="s">
        <v>4541</v>
      </c>
      <c r="G526" s="292">
        <v>2</v>
      </c>
      <c r="H526" s="292">
        <v>2</v>
      </c>
      <c r="I526" s="292">
        <v>2</v>
      </c>
      <c r="J526" s="449">
        <v>50</v>
      </c>
      <c r="K526" s="294">
        <v>25</v>
      </c>
      <c r="L526" s="626" t="s">
        <v>3887</v>
      </c>
    </row>
    <row r="527" spans="1:12" s="363" customFormat="1" ht="114.75">
      <c r="A527" s="292" t="s">
        <v>4542</v>
      </c>
      <c r="B527" s="292" t="s">
        <v>4543</v>
      </c>
      <c r="C527" s="292" t="s">
        <v>782</v>
      </c>
      <c r="D527" s="292" t="s">
        <v>4544</v>
      </c>
      <c r="E527" s="292" t="s">
        <v>4545</v>
      </c>
      <c r="F527" s="448" t="s">
        <v>1055</v>
      </c>
      <c r="G527" s="292">
        <v>3</v>
      </c>
      <c r="H527" s="292">
        <v>3</v>
      </c>
      <c r="I527" s="292">
        <v>3</v>
      </c>
      <c r="J527" s="449">
        <v>50</v>
      </c>
      <c r="K527" s="294">
        <f t="shared" ref="K527:K529" si="11">J527/3</f>
        <v>16.666666666666668</v>
      </c>
      <c r="L527" s="626" t="s">
        <v>3887</v>
      </c>
    </row>
    <row r="528" spans="1:12" s="363" customFormat="1" ht="102">
      <c r="A528" s="292" t="s">
        <v>4542</v>
      </c>
      <c r="B528" s="292" t="s">
        <v>4543</v>
      </c>
      <c r="C528" s="292" t="s">
        <v>782</v>
      </c>
      <c r="D528" s="292" t="s">
        <v>4546</v>
      </c>
      <c r="E528" s="292" t="s">
        <v>4547</v>
      </c>
      <c r="F528" s="448" t="s">
        <v>1055</v>
      </c>
      <c r="G528" s="292">
        <v>3</v>
      </c>
      <c r="H528" s="292">
        <v>3</v>
      </c>
      <c r="I528" s="292">
        <v>3</v>
      </c>
      <c r="J528" s="449">
        <v>50</v>
      </c>
      <c r="K528" s="294">
        <f t="shared" si="11"/>
        <v>16.666666666666668</v>
      </c>
      <c r="L528" s="626" t="s">
        <v>3887</v>
      </c>
    </row>
    <row r="529" spans="1:12" s="363" customFormat="1" ht="102">
      <c r="A529" s="292" t="s">
        <v>4542</v>
      </c>
      <c r="B529" s="292" t="s">
        <v>4543</v>
      </c>
      <c r="C529" s="292" t="s">
        <v>782</v>
      </c>
      <c r="D529" s="292" t="s">
        <v>4548</v>
      </c>
      <c r="E529" s="292" t="s">
        <v>4549</v>
      </c>
      <c r="F529" s="448" t="s">
        <v>1055</v>
      </c>
      <c r="G529" s="292">
        <v>3</v>
      </c>
      <c r="H529" s="292">
        <v>3</v>
      </c>
      <c r="I529" s="292">
        <v>3</v>
      </c>
      <c r="J529" s="449">
        <v>50</v>
      </c>
      <c r="K529" s="294">
        <f t="shared" si="11"/>
        <v>16.666666666666668</v>
      </c>
      <c r="L529" s="626" t="s">
        <v>3887</v>
      </c>
    </row>
    <row r="530" spans="1:12" s="363" customFormat="1" ht="76.5">
      <c r="A530" s="316" t="s">
        <v>4550</v>
      </c>
      <c r="B530" s="316" t="s">
        <v>4551</v>
      </c>
      <c r="C530" s="292" t="s">
        <v>782</v>
      </c>
      <c r="D530" s="316" t="s">
        <v>4552</v>
      </c>
      <c r="E530" s="292" t="s">
        <v>4553</v>
      </c>
      <c r="F530" s="292" t="s">
        <v>947</v>
      </c>
      <c r="G530" s="292">
        <v>1</v>
      </c>
      <c r="H530" s="292">
        <v>1</v>
      </c>
      <c r="I530" s="292">
        <v>3</v>
      </c>
      <c r="J530" s="642">
        <v>50</v>
      </c>
      <c r="K530" s="292">
        <v>50</v>
      </c>
      <c r="L530" s="626" t="s">
        <v>3894</v>
      </c>
    </row>
    <row r="531" spans="1:12" s="363" customFormat="1" ht="63.75">
      <c r="A531" s="316" t="s">
        <v>2477</v>
      </c>
      <c r="B531" s="316" t="s">
        <v>4554</v>
      </c>
      <c r="C531" s="290" t="s">
        <v>782</v>
      </c>
      <c r="D531" s="316" t="s">
        <v>4555</v>
      </c>
      <c r="E531" s="292" t="s">
        <v>2480</v>
      </c>
      <c r="F531" s="448" t="s">
        <v>947</v>
      </c>
      <c r="G531" s="292">
        <v>2</v>
      </c>
      <c r="H531" s="292">
        <v>2</v>
      </c>
      <c r="I531" s="292">
        <v>2</v>
      </c>
      <c r="J531" s="449">
        <v>50</v>
      </c>
      <c r="K531" s="294">
        <v>25</v>
      </c>
      <c r="L531" s="626" t="s">
        <v>3894</v>
      </c>
    </row>
    <row r="532" spans="1:12" s="363" customFormat="1" ht="89.25">
      <c r="A532" s="316" t="s">
        <v>2477</v>
      </c>
      <c r="B532" s="316" t="s">
        <v>4554</v>
      </c>
      <c r="C532" s="290" t="s">
        <v>782</v>
      </c>
      <c r="D532" s="316" t="s">
        <v>4556</v>
      </c>
      <c r="E532" s="292" t="s">
        <v>2482</v>
      </c>
      <c r="F532" s="448" t="s">
        <v>947</v>
      </c>
      <c r="G532" s="292">
        <v>2</v>
      </c>
      <c r="H532" s="292">
        <v>2</v>
      </c>
      <c r="I532" s="292">
        <v>2</v>
      </c>
      <c r="J532" s="449">
        <v>50</v>
      </c>
      <c r="K532" s="294">
        <v>25</v>
      </c>
      <c r="L532" s="626" t="s">
        <v>3894</v>
      </c>
    </row>
    <row r="533" spans="1:12" s="363" customFormat="1" ht="63.75">
      <c r="A533" s="316" t="s">
        <v>2477</v>
      </c>
      <c r="B533" s="316" t="s">
        <v>4557</v>
      </c>
      <c r="C533" s="292" t="s">
        <v>782</v>
      </c>
      <c r="D533" s="316" t="s">
        <v>4558</v>
      </c>
      <c r="E533" s="292" t="s">
        <v>2485</v>
      </c>
      <c r="F533" s="448" t="s">
        <v>947</v>
      </c>
      <c r="G533" s="292">
        <v>2</v>
      </c>
      <c r="H533" s="292">
        <v>2</v>
      </c>
      <c r="I533" s="292">
        <v>2</v>
      </c>
      <c r="J533" s="449">
        <v>50</v>
      </c>
      <c r="K533" s="294">
        <v>25</v>
      </c>
      <c r="L533" s="626" t="s">
        <v>3894</v>
      </c>
    </row>
    <row r="534" spans="1:12" s="363" customFormat="1" ht="114.75">
      <c r="A534" s="316" t="s">
        <v>2477</v>
      </c>
      <c r="B534" s="316" t="s">
        <v>4557</v>
      </c>
      <c r="C534" s="292" t="s">
        <v>782</v>
      </c>
      <c r="D534" s="316" t="s">
        <v>4559</v>
      </c>
      <c r="E534" s="292" t="s">
        <v>2487</v>
      </c>
      <c r="F534" s="448" t="s">
        <v>661</v>
      </c>
      <c r="G534" s="292">
        <v>2</v>
      </c>
      <c r="H534" s="292">
        <v>2</v>
      </c>
      <c r="I534" s="292">
        <v>2</v>
      </c>
      <c r="J534" s="449">
        <v>50</v>
      </c>
      <c r="K534" s="294">
        <v>25</v>
      </c>
      <c r="L534" s="626" t="s">
        <v>3894</v>
      </c>
    </row>
    <row r="535" spans="1:12" s="363" customFormat="1" ht="63.75">
      <c r="A535" s="316" t="s">
        <v>2477</v>
      </c>
      <c r="B535" s="316" t="s">
        <v>4557</v>
      </c>
      <c r="C535" s="292" t="s">
        <v>782</v>
      </c>
      <c r="D535" s="316" t="s">
        <v>4560</v>
      </c>
      <c r="E535" s="292" t="s">
        <v>2489</v>
      </c>
      <c r="F535" s="448" t="s">
        <v>947</v>
      </c>
      <c r="G535" s="292">
        <v>2</v>
      </c>
      <c r="H535" s="292">
        <v>2</v>
      </c>
      <c r="I535" s="292">
        <v>2</v>
      </c>
      <c r="J535" s="449">
        <v>50</v>
      </c>
      <c r="K535" s="294">
        <f>J535/2</f>
        <v>25</v>
      </c>
      <c r="L535" s="626" t="s">
        <v>3894</v>
      </c>
    </row>
    <row r="536" spans="1:12" s="363" customFormat="1" ht="76.5">
      <c r="A536" s="316" t="s">
        <v>2490</v>
      </c>
      <c r="B536" s="316" t="s">
        <v>4561</v>
      </c>
      <c r="C536" s="292" t="s">
        <v>782</v>
      </c>
      <c r="D536" s="316" t="s">
        <v>4562</v>
      </c>
      <c r="E536" s="292" t="s">
        <v>2493</v>
      </c>
      <c r="F536" s="448" t="s">
        <v>947</v>
      </c>
      <c r="G536" s="292">
        <v>3</v>
      </c>
      <c r="H536" s="292">
        <v>3</v>
      </c>
      <c r="I536" s="292">
        <v>3</v>
      </c>
      <c r="J536" s="449">
        <v>50</v>
      </c>
      <c r="K536" s="294">
        <f t="shared" ref="K536:K540" si="12">50/3</f>
        <v>16.666666666666668</v>
      </c>
      <c r="L536" s="626" t="s">
        <v>3894</v>
      </c>
    </row>
    <row r="537" spans="1:12" s="363" customFormat="1" ht="63.75">
      <c r="A537" s="316" t="s">
        <v>2490</v>
      </c>
      <c r="B537" s="316" t="s">
        <v>4561</v>
      </c>
      <c r="C537" s="292" t="s">
        <v>782</v>
      </c>
      <c r="D537" s="316" t="s">
        <v>4563</v>
      </c>
      <c r="E537" s="269" t="s">
        <v>2495</v>
      </c>
      <c r="F537" s="448" t="s">
        <v>947</v>
      </c>
      <c r="G537" s="292">
        <v>3</v>
      </c>
      <c r="H537" s="292">
        <v>3</v>
      </c>
      <c r="I537" s="292">
        <v>3</v>
      </c>
      <c r="J537" s="449">
        <v>50</v>
      </c>
      <c r="K537" s="294">
        <f t="shared" si="12"/>
        <v>16.666666666666668</v>
      </c>
      <c r="L537" s="626" t="s">
        <v>3894</v>
      </c>
    </row>
    <row r="538" spans="1:12" s="363" customFormat="1" ht="89.25">
      <c r="A538" s="316" t="s">
        <v>2490</v>
      </c>
      <c r="B538" s="316" t="s">
        <v>4561</v>
      </c>
      <c r="C538" s="292" t="s">
        <v>782</v>
      </c>
      <c r="D538" s="316" t="s">
        <v>4564</v>
      </c>
      <c r="E538" s="269" t="s">
        <v>2497</v>
      </c>
      <c r="F538" s="448" t="s">
        <v>661</v>
      </c>
      <c r="G538" s="292">
        <v>3</v>
      </c>
      <c r="H538" s="292">
        <v>3</v>
      </c>
      <c r="I538" s="292">
        <v>3</v>
      </c>
      <c r="J538" s="449">
        <v>50</v>
      </c>
      <c r="K538" s="294">
        <f t="shared" si="12"/>
        <v>16.666666666666668</v>
      </c>
      <c r="L538" s="626" t="s">
        <v>3894</v>
      </c>
    </row>
    <row r="539" spans="1:12" s="363" customFormat="1" ht="63.75">
      <c r="A539" s="316" t="s">
        <v>2490</v>
      </c>
      <c r="B539" s="316" t="s">
        <v>4561</v>
      </c>
      <c r="C539" s="292" t="s">
        <v>782</v>
      </c>
      <c r="D539" s="316" t="s">
        <v>4565</v>
      </c>
      <c r="E539" s="269" t="s">
        <v>4566</v>
      </c>
      <c r="F539" s="448" t="s">
        <v>947</v>
      </c>
      <c r="G539" s="292">
        <v>3</v>
      </c>
      <c r="H539" s="292">
        <v>3</v>
      </c>
      <c r="I539" s="292">
        <v>3</v>
      </c>
      <c r="J539" s="449">
        <v>50</v>
      </c>
      <c r="K539" s="294">
        <f t="shared" si="12"/>
        <v>16.666666666666668</v>
      </c>
      <c r="L539" s="626" t="s">
        <v>3894</v>
      </c>
    </row>
    <row r="540" spans="1:12" s="363" customFormat="1" ht="51">
      <c r="A540" s="316" t="s">
        <v>2490</v>
      </c>
      <c r="B540" s="316" t="s">
        <v>4567</v>
      </c>
      <c r="C540" s="292" t="s">
        <v>782</v>
      </c>
      <c r="D540" s="316" t="s">
        <v>2499</v>
      </c>
      <c r="E540" s="292" t="s">
        <v>2500</v>
      </c>
      <c r="F540" s="448" t="s">
        <v>947</v>
      </c>
      <c r="G540" s="292">
        <v>3</v>
      </c>
      <c r="H540" s="292">
        <v>3</v>
      </c>
      <c r="I540" s="292">
        <v>3</v>
      </c>
      <c r="J540" s="449">
        <v>50</v>
      </c>
      <c r="K540" s="294">
        <f t="shared" si="12"/>
        <v>16.666666666666668</v>
      </c>
      <c r="L540" s="626" t="s">
        <v>3894</v>
      </c>
    </row>
    <row r="541" spans="1:12" s="363" customFormat="1" ht="51">
      <c r="A541" s="316" t="s">
        <v>4568</v>
      </c>
      <c r="B541" s="316" t="s">
        <v>4569</v>
      </c>
      <c r="C541" s="292" t="s">
        <v>782</v>
      </c>
      <c r="D541" s="316" t="s">
        <v>4570</v>
      </c>
      <c r="E541" s="292" t="s">
        <v>4571</v>
      </c>
      <c r="F541" s="448" t="s">
        <v>947</v>
      </c>
      <c r="G541" s="292">
        <v>1</v>
      </c>
      <c r="H541" s="292">
        <v>1</v>
      </c>
      <c r="I541" s="292">
        <v>1</v>
      </c>
      <c r="J541" s="449">
        <v>50</v>
      </c>
      <c r="K541" s="294">
        <v>50</v>
      </c>
      <c r="L541" s="626" t="s">
        <v>3894</v>
      </c>
    </row>
    <row r="542" spans="1:12" s="363" customFormat="1" ht="76.5">
      <c r="A542" s="316" t="s">
        <v>4568</v>
      </c>
      <c r="B542" s="316" t="s">
        <v>4569</v>
      </c>
      <c r="C542" s="292" t="s">
        <v>782</v>
      </c>
      <c r="D542" s="316" t="s">
        <v>4572</v>
      </c>
      <c r="E542" s="292" t="s">
        <v>4573</v>
      </c>
      <c r="F542" s="448" t="s">
        <v>947</v>
      </c>
      <c r="G542" s="292">
        <v>1</v>
      </c>
      <c r="H542" s="292">
        <v>1</v>
      </c>
      <c r="I542" s="292">
        <v>1</v>
      </c>
      <c r="J542" s="449">
        <v>50</v>
      </c>
      <c r="K542" s="294">
        <v>50</v>
      </c>
      <c r="L542" s="626" t="s">
        <v>3894</v>
      </c>
    </row>
    <row r="543" spans="1:12" s="363" customFormat="1" ht="114.75">
      <c r="A543" s="316" t="s">
        <v>4568</v>
      </c>
      <c r="B543" s="316" t="s">
        <v>4569</v>
      </c>
      <c r="C543" s="292" t="s">
        <v>782</v>
      </c>
      <c r="D543" s="316" t="s">
        <v>4574</v>
      </c>
      <c r="E543" s="292" t="s">
        <v>4575</v>
      </c>
      <c r="F543" s="448" t="s">
        <v>947</v>
      </c>
      <c r="G543" s="292">
        <v>1</v>
      </c>
      <c r="H543" s="292">
        <v>1</v>
      </c>
      <c r="I543" s="292">
        <v>1</v>
      </c>
      <c r="J543" s="449">
        <v>50</v>
      </c>
      <c r="K543" s="294">
        <v>50</v>
      </c>
      <c r="L543" s="626" t="s">
        <v>3894</v>
      </c>
    </row>
    <row r="544" spans="1:12" s="363" customFormat="1" ht="76.5">
      <c r="A544" s="316" t="s">
        <v>3899</v>
      </c>
      <c r="B544" s="316" t="s">
        <v>4576</v>
      </c>
      <c r="C544" s="292" t="s">
        <v>782</v>
      </c>
      <c r="D544" s="316" t="s">
        <v>4577</v>
      </c>
      <c r="E544" s="292" t="s">
        <v>4578</v>
      </c>
      <c r="F544" s="448" t="s">
        <v>947</v>
      </c>
      <c r="G544" s="292">
        <v>1</v>
      </c>
      <c r="H544" s="292">
        <v>1</v>
      </c>
      <c r="I544" s="292">
        <v>1</v>
      </c>
      <c r="J544" s="449">
        <v>50</v>
      </c>
      <c r="K544" s="294">
        <v>50</v>
      </c>
      <c r="L544" s="626" t="s">
        <v>3894</v>
      </c>
    </row>
    <row r="545" spans="1:12" s="363" customFormat="1" ht="63.75">
      <c r="A545" s="316" t="s">
        <v>2501</v>
      </c>
      <c r="B545" s="316" t="s">
        <v>4579</v>
      </c>
      <c r="C545" s="292" t="s">
        <v>782</v>
      </c>
      <c r="D545" s="316" t="s">
        <v>4580</v>
      </c>
      <c r="E545" s="292" t="s">
        <v>2504</v>
      </c>
      <c r="F545" s="448" t="s">
        <v>947</v>
      </c>
      <c r="G545" s="292">
        <v>2</v>
      </c>
      <c r="H545" s="292">
        <v>2</v>
      </c>
      <c r="I545" s="292">
        <v>2</v>
      </c>
      <c r="J545" s="449">
        <v>50</v>
      </c>
      <c r="K545" s="294">
        <v>25</v>
      </c>
      <c r="L545" s="626" t="s">
        <v>3894</v>
      </c>
    </row>
    <row r="546" spans="1:12" s="363" customFormat="1" ht="63.75">
      <c r="A546" s="316" t="s">
        <v>2501</v>
      </c>
      <c r="B546" s="316" t="s">
        <v>4581</v>
      </c>
      <c r="C546" s="292" t="s">
        <v>782</v>
      </c>
      <c r="D546" s="316" t="s">
        <v>4582</v>
      </c>
      <c r="E546" s="292" t="s">
        <v>2507</v>
      </c>
      <c r="F546" s="448" t="s">
        <v>947</v>
      </c>
      <c r="G546" s="292">
        <v>2</v>
      </c>
      <c r="H546" s="292">
        <v>2</v>
      </c>
      <c r="I546" s="292">
        <v>2</v>
      </c>
      <c r="J546" s="449">
        <v>50</v>
      </c>
      <c r="K546" s="294">
        <v>25</v>
      </c>
      <c r="L546" s="626" t="s">
        <v>3894</v>
      </c>
    </row>
    <row r="547" spans="1:12" s="363" customFormat="1" ht="114.75">
      <c r="A547" s="316" t="s">
        <v>2501</v>
      </c>
      <c r="B547" s="316" t="s">
        <v>4581</v>
      </c>
      <c r="C547" s="292" t="s">
        <v>782</v>
      </c>
      <c r="D547" s="316" t="s">
        <v>4583</v>
      </c>
      <c r="E547" s="292" t="s">
        <v>2509</v>
      </c>
      <c r="F547" s="448" t="s">
        <v>661</v>
      </c>
      <c r="G547" s="292">
        <v>2</v>
      </c>
      <c r="H547" s="292">
        <v>2</v>
      </c>
      <c r="I547" s="292">
        <v>2</v>
      </c>
      <c r="J547" s="449">
        <v>50</v>
      </c>
      <c r="K547" s="294">
        <v>25</v>
      </c>
      <c r="L547" s="626" t="s">
        <v>3894</v>
      </c>
    </row>
    <row r="548" spans="1:12" s="363" customFormat="1" ht="63.75">
      <c r="A548" s="316" t="s">
        <v>2501</v>
      </c>
      <c r="B548" s="316" t="s">
        <v>4581</v>
      </c>
      <c r="C548" s="292" t="s">
        <v>782</v>
      </c>
      <c r="D548" s="316" t="s">
        <v>4584</v>
      </c>
      <c r="E548" s="292" t="s">
        <v>2511</v>
      </c>
      <c r="F548" s="448" t="s">
        <v>947</v>
      </c>
      <c r="G548" s="292">
        <v>2</v>
      </c>
      <c r="H548" s="292">
        <v>2</v>
      </c>
      <c r="I548" s="292">
        <v>2</v>
      </c>
      <c r="J548" s="449">
        <v>50</v>
      </c>
      <c r="K548" s="294">
        <v>25</v>
      </c>
      <c r="L548" s="626" t="s">
        <v>3894</v>
      </c>
    </row>
    <row r="549" spans="1:12" s="363" customFormat="1" ht="63.75">
      <c r="A549" s="316" t="s">
        <v>2501</v>
      </c>
      <c r="B549" s="316" t="s">
        <v>4581</v>
      </c>
      <c r="C549" s="292" t="s">
        <v>782</v>
      </c>
      <c r="D549" s="316" t="s">
        <v>4585</v>
      </c>
      <c r="E549" s="292" t="s">
        <v>2513</v>
      </c>
      <c r="F549" s="448" t="s">
        <v>947</v>
      </c>
      <c r="G549" s="292">
        <v>2</v>
      </c>
      <c r="H549" s="292">
        <v>2</v>
      </c>
      <c r="I549" s="292">
        <v>2</v>
      </c>
      <c r="J549" s="449">
        <v>50</v>
      </c>
      <c r="K549" s="294">
        <v>25</v>
      </c>
      <c r="L549" s="626" t="s">
        <v>3894</v>
      </c>
    </row>
    <row r="550" spans="1:12" s="363" customFormat="1" ht="76.5">
      <c r="A550" s="316" t="s">
        <v>2501</v>
      </c>
      <c r="B550" s="316" t="s">
        <v>4586</v>
      </c>
      <c r="C550" s="292" t="s">
        <v>782</v>
      </c>
      <c r="D550" s="316" t="s">
        <v>4587</v>
      </c>
      <c r="E550" s="292" t="s">
        <v>2516</v>
      </c>
      <c r="F550" s="448" t="s">
        <v>947</v>
      </c>
      <c r="G550" s="292">
        <v>2</v>
      </c>
      <c r="H550" s="292">
        <v>2</v>
      </c>
      <c r="I550" s="292">
        <v>2</v>
      </c>
      <c r="J550" s="449">
        <v>50</v>
      </c>
      <c r="K550" s="294">
        <v>25</v>
      </c>
      <c r="L550" s="626" t="s">
        <v>3894</v>
      </c>
    </row>
    <row r="551" spans="1:12" s="363" customFormat="1" ht="114.75">
      <c r="A551" s="316" t="s">
        <v>2477</v>
      </c>
      <c r="B551" s="316" t="s">
        <v>2517</v>
      </c>
      <c r="C551" s="292" t="s">
        <v>782</v>
      </c>
      <c r="D551" s="316" t="s">
        <v>4588</v>
      </c>
      <c r="E551" s="292" t="s">
        <v>2519</v>
      </c>
      <c r="F551" s="448" t="s">
        <v>947</v>
      </c>
      <c r="G551" s="292">
        <v>2</v>
      </c>
      <c r="H551" s="292">
        <v>2</v>
      </c>
      <c r="I551" s="292">
        <v>2</v>
      </c>
      <c r="J551" s="449">
        <v>50</v>
      </c>
      <c r="K551" s="294">
        <v>25</v>
      </c>
      <c r="L551" s="626" t="s">
        <v>3894</v>
      </c>
    </row>
    <row r="552" spans="1:12" s="363" customFormat="1" ht="89.25">
      <c r="A552" s="316" t="s">
        <v>2501</v>
      </c>
      <c r="B552" s="316" t="s">
        <v>4589</v>
      </c>
      <c r="C552" s="292" t="s">
        <v>782</v>
      </c>
      <c r="D552" s="316" t="s">
        <v>4590</v>
      </c>
      <c r="E552" s="292" t="s">
        <v>2522</v>
      </c>
      <c r="F552" s="448" t="s">
        <v>661</v>
      </c>
      <c r="G552" s="292">
        <v>2</v>
      </c>
      <c r="H552" s="292">
        <v>2</v>
      </c>
      <c r="I552" s="292">
        <v>2</v>
      </c>
      <c r="J552" s="449">
        <v>50</v>
      </c>
      <c r="K552" s="294">
        <v>25</v>
      </c>
      <c r="L552" s="626" t="s">
        <v>3894</v>
      </c>
    </row>
    <row r="553" spans="1:12" s="363" customFormat="1" ht="63.75">
      <c r="A553" s="316" t="s">
        <v>2501</v>
      </c>
      <c r="B553" s="316" t="s">
        <v>4589</v>
      </c>
      <c r="C553" s="292" t="s">
        <v>782</v>
      </c>
      <c r="D553" s="316" t="s">
        <v>4591</v>
      </c>
      <c r="E553" s="292" t="s">
        <v>2524</v>
      </c>
      <c r="F553" s="448" t="s">
        <v>661</v>
      </c>
      <c r="G553" s="292">
        <v>2</v>
      </c>
      <c r="H553" s="292">
        <v>2</v>
      </c>
      <c r="I553" s="292">
        <v>2</v>
      </c>
      <c r="J553" s="449">
        <v>50</v>
      </c>
      <c r="K553" s="294">
        <v>25</v>
      </c>
      <c r="L553" s="626" t="s">
        <v>3894</v>
      </c>
    </row>
    <row r="554" spans="1:12" s="363" customFormat="1" ht="63.75">
      <c r="A554" s="316" t="s">
        <v>2501</v>
      </c>
      <c r="B554" s="316" t="s">
        <v>4592</v>
      </c>
      <c r="C554" s="292" t="s">
        <v>782</v>
      </c>
      <c r="D554" s="316" t="s">
        <v>4593</v>
      </c>
      <c r="E554" s="292" t="s">
        <v>2527</v>
      </c>
      <c r="F554" s="448" t="s">
        <v>661</v>
      </c>
      <c r="G554" s="292">
        <v>2</v>
      </c>
      <c r="H554" s="292">
        <v>2</v>
      </c>
      <c r="I554" s="292">
        <v>2</v>
      </c>
      <c r="J554" s="449">
        <v>50</v>
      </c>
      <c r="K554" s="294">
        <v>25</v>
      </c>
      <c r="L554" s="626" t="s">
        <v>3894</v>
      </c>
    </row>
    <row r="555" spans="1:12" s="363" customFormat="1" ht="114.75">
      <c r="A555" s="316" t="s">
        <v>2501</v>
      </c>
      <c r="B555" s="316" t="s">
        <v>4592</v>
      </c>
      <c r="C555" s="292" t="s">
        <v>782</v>
      </c>
      <c r="D555" s="316" t="s">
        <v>2528</v>
      </c>
      <c r="E555" s="292" t="s">
        <v>2529</v>
      </c>
      <c r="F555" s="448" t="s">
        <v>661</v>
      </c>
      <c r="G555" s="292">
        <v>2</v>
      </c>
      <c r="H555" s="292">
        <v>2</v>
      </c>
      <c r="I555" s="292">
        <v>2</v>
      </c>
      <c r="J555" s="449">
        <v>50</v>
      </c>
      <c r="K555" s="294">
        <v>25</v>
      </c>
      <c r="L555" s="626" t="s">
        <v>3894</v>
      </c>
    </row>
    <row r="556" spans="1:12" s="363" customFormat="1" ht="89.25">
      <c r="A556" s="316" t="s">
        <v>2477</v>
      </c>
      <c r="B556" s="316" t="s">
        <v>4594</v>
      </c>
      <c r="C556" s="292" t="s">
        <v>782</v>
      </c>
      <c r="D556" s="316" t="s">
        <v>4595</v>
      </c>
      <c r="E556" s="269" t="s">
        <v>2532</v>
      </c>
      <c r="F556" s="448" t="s">
        <v>661</v>
      </c>
      <c r="G556" s="292">
        <v>2</v>
      </c>
      <c r="H556" s="292">
        <v>2</v>
      </c>
      <c r="I556" s="292">
        <v>2</v>
      </c>
      <c r="J556" s="449">
        <v>50</v>
      </c>
      <c r="K556" s="294">
        <v>25</v>
      </c>
      <c r="L556" s="626" t="s">
        <v>3894</v>
      </c>
    </row>
    <row r="557" spans="1:12" s="363" customFormat="1" ht="102">
      <c r="A557" s="316" t="s">
        <v>2477</v>
      </c>
      <c r="B557" s="316" t="s">
        <v>4596</v>
      </c>
      <c r="C557" s="292" t="s">
        <v>782</v>
      </c>
      <c r="D557" s="316" t="s">
        <v>4597</v>
      </c>
      <c r="E557" s="269" t="s">
        <v>2535</v>
      </c>
      <c r="F557" s="448" t="s">
        <v>661</v>
      </c>
      <c r="G557" s="292">
        <v>2</v>
      </c>
      <c r="H557" s="292">
        <v>2</v>
      </c>
      <c r="I557" s="292">
        <v>2</v>
      </c>
      <c r="J557" s="449">
        <v>50</v>
      </c>
      <c r="K557" s="294">
        <f t="shared" ref="K557:K558" si="13">J557/2</f>
        <v>25</v>
      </c>
      <c r="L557" s="626" t="s">
        <v>3894</v>
      </c>
    </row>
    <row r="558" spans="1:12" s="363" customFormat="1" ht="89.25">
      <c r="A558" s="316" t="s">
        <v>2477</v>
      </c>
      <c r="B558" s="316" t="s">
        <v>4596</v>
      </c>
      <c r="C558" s="292" t="s">
        <v>782</v>
      </c>
      <c r="D558" s="316" t="s">
        <v>2536</v>
      </c>
      <c r="E558" s="269" t="s">
        <v>2537</v>
      </c>
      <c r="F558" s="448" t="s">
        <v>947</v>
      </c>
      <c r="G558" s="292">
        <v>2</v>
      </c>
      <c r="H558" s="292">
        <v>2</v>
      </c>
      <c r="I558" s="292">
        <v>2</v>
      </c>
      <c r="J558" s="379">
        <v>50</v>
      </c>
      <c r="K558" s="294">
        <f t="shared" si="13"/>
        <v>25</v>
      </c>
      <c r="L558" s="626" t="s">
        <v>3894</v>
      </c>
    </row>
    <row r="559" spans="1:12" s="363" customFormat="1" ht="89.25">
      <c r="A559" s="316" t="s">
        <v>2477</v>
      </c>
      <c r="B559" s="316" t="s">
        <v>4596</v>
      </c>
      <c r="C559" s="292" t="s">
        <v>782</v>
      </c>
      <c r="D559" s="316" t="s">
        <v>2538</v>
      </c>
      <c r="E559" s="269" t="s">
        <v>2539</v>
      </c>
      <c r="F559" s="448" t="s">
        <v>661</v>
      </c>
      <c r="G559" s="292">
        <v>2</v>
      </c>
      <c r="H559" s="292">
        <v>2</v>
      </c>
      <c r="I559" s="292">
        <v>2</v>
      </c>
      <c r="J559" s="379">
        <v>50</v>
      </c>
      <c r="K559" s="294">
        <v>25</v>
      </c>
      <c r="L559" s="626" t="s">
        <v>3894</v>
      </c>
    </row>
    <row r="560" spans="1:12" s="363" customFormat="1" ht="89.25">
      <c r="A560" s="316" t="s">
        <v>2477</v>
      </c>
      <c r="B560" s="316" t="s">
        <v>4596</v>
      </c>
      <c r="C560" s="292" t="s">
        <v>782</v>
      </c>
      <c r="D560" s="316" t="s">
        <v>2540</v>
      </c>
      <c r="E560" s="269" t="s">
        <v>2541</v>
      </c>
      <c r="F560" s="448" t="s">
        <v>661</v>
      </c>
      <c r="G560" s="292">
        <v>2</v>
      </c>
      <c r="H560" s="292">
        <v>2</v>
      </c>
      <c r="I560" s="292">
        <v>2</v>
      </c>
      <c r="J560" s="379">
        <v>50</v>
      </c>
      <c r="K560" s="294">
        <v>25</v>
      </c>
      <c r="L560" s="626" t="s">
        <v>3894</v>
      </c>
    </row>
    <row r="561" spans="1:12" s="363" customFormat="1" ht="51">
      <c r="A561" s="316" t="s">
        <v>2477</v>
      </c>
      <c r="B561" s="316" t="s">
        <v>4596</v>
      </c>
      <c r="C561" s="292" t="s">
        <v>782</v>
      </c>
      <c r="D561" s="316" t="s">
        <v>4598</v>
      </c>
      <c r="E561" s="269" t="s">
        <v>2280</v>
      </c>
      <c r="F561" s="448" t="s">
        <v>947</v>
      </c>
      <c r="G561" s="292">
        <v>2</v>
      </c>
      <c r="H561" s="292">
        <v>2</v>
      </c>
      <c r="I561" s="292">
        <v>2</v>
      </c>
      <c r="J561" s="379">
        <v>50</v>
      </c>
      <c r="K561" s="294">
        <v>25</v>
      </c>
      <c r="L561" s="626" t="s">
        <v>3894</v>
      </c>
    </row>
    <row r="562" spans="1:12" s="363" customFormat="1" ht="76.5">
      <c r="A562" s="316" t="s">
        <v>2477</v>
      </c>
      <c r="B562" s="316" t="s">
        <v>4596</v>
      </c>
      <c r="C562" s="292" t="s">
        <v>782</v>
      </c>
      <c r="D562" s="316" t="s">
        <v>2964</v>
      </c>
      <c r="E562" s="316" t="s">
        <v>2964</v>
      </c>
      <c r="F562" s="448" t="s">
        <v>661</v>
      </c>
      <c r="G562" s="292">
        <v>2</v>
      </c>
      <c r="H562" s="292">
        <v>2</v>
      </c>
      <c r="I562" s="292">
        <v>2</v>
      </c>
      <c r="J562" s="379">
        <v>50</v>
      </c>
      <c r="K562" s="294">
        <v>25</v>
      </c>
      <c r="L562" s="626" t="s">
        <v>3894</v>
      </c>
    </row>
    <row r="563" spans="1:12" s="363" customFormat="1" ht="89.25">
      <c r="A563" s="316" t="s">
        <v>2543</v>
      </c>
      <c r="B563" s="316" t="s">
        <v>4599</v>
      </c>
      <c r="C563" s="292" t="s">
        <v>782</v>
      </c>
      <c r="D563" s="316" t="s">
        <v>4600</v>
      </c>
      <c r="E563" s="269" t="s">
        <v>2546</v>
      </c>
      <c r="F563" s="448" t="s">
        <v>661</v>
      </c>
      <c r="G563" s="292">
        <v>3</v>
      </c>
      <c r="H563" s="292">
        <v>3</v>
      </c>
      <c r="I563" s="292">
        <v>3</v>
      </c>
      <c r="J563" s="379">
        <v>50</v>
      </c>
      <c r="K563" s="294">
        <f>J563/3</f>
        <v>16.666666666666668</v>
      </c>
      <c r="L563" s="626" t="s">
        <v>3894</v>
      </c>
    </row>
    <row r="564" spans="1:12" s="363" customFormat="1" ht="76.5">
      <c r="A564" s="316" t="s">
        <v>3899</v>
      </c>
      <c r="B564" s="316" t="s">
        <v>4601</v>
      </c>
      <c r="C564" s="292" t="s">
        <v>782</v>
      </c>
      <c r="D564" s="316" t="s">
        <v>4602</v>
      </c>
      <c r="E564" s="269" t="s">
        <v>4603</v>
      </c>
      <c r="F564" s="448" t="s">
        <v>947</v>
      </c>
      <c r="G564" s="292">
        <v>1</v>
      </c>
      <c r="H564" s="292">
        <v>1</v>
      </c>
      <c r="I564" s="292">
        <v>1</v>
      </c>
      <c r="J564" s="379">
        <v>50</v>
      </c>
      <c r="K564" s="294">
        <v>50</v>
      </c>
      <c r="L564" s="626" t="s">
        <v>3894</v>
      </c>
    </row>
    <row r="565" spans="1:12" s="363" customFormat="1" ht="89.25">
      <c r="A565" s="316" t="s">
        <v>3899</v>
      </c>
      <c r="B565" s="316" t="s">
        <v>4601</v>
      </c>
      <c r="C565" s="292" t="s">
        <v>782</v>
      </c>
      <c r="D565" s="316" t="s">
        <v>4604</v>
      </c>
      <c r="E565" s="269" t="s">
        <v>4605</v>
      </c>
      <c r="F565" s="448" t="s">
        <v>947</v>
      </c>
      <c r="G565" s="292">
        <v>1</v>
      </c>
      <c r="H565" s="292">
        <v>1</v>
      </c>
      <c r="I565" s="292">
        <v>1</v>
      </c>
      <c r="J565" s="379">
        <v>50</v>
      </c>
      <c r="K565" s="294">
        <v>50</v>
      </c>
      <c r="L565" s="626" t="s">
        <v>3894</v>
      </c>
    </row>
    <row r="566" spans="1:12" s="363" customFormat="1" ht="63.75">
      <c r="A566" s="316" t="s">
        <v>3899</v>
      </c>
      <c r="B566" s="316" t="s">
        <v>4601</v>
      </c>
      <c r="C566" s="292" t="s">
        <v>782</v>
      </c>
      <c r="D566" s="316" t="s">
        <v>4606</v>
      </c>
      <c r="E566" s="269" t="s">
        <v>4607</v>
      </c>
      <c r="F566" s="448" t="s">
        <v>947</v>
      </c>
      <c r="G566" s="292">
        <v>1</v>
      </c>
      <c r="H566" s="292">
        <v>1</v>
      </c>
      <c r="I566" s="292">
        <v>1</v>
      </c>
      <c r="J566" s="379">
        <v>50</v>
      </c>
      <c r="K566" s="294">
        <v>50</v>
      </c>
      <c r="L566" s="626" t="s">
        <v>3894</v>
      </c>
    </row>
    <row r="567" spans="1:12" s="363" customFormat="1" ht="63.75">
      <c r="A567" s="316" t="s">
        <v>3899</v>
      </c>
      <c r="B567" s="316" t="s">
        <v>4601</v>
      </c>
      <c r="C567" s="292" t="s">
        <v>782</v>
      </c>
      <c r="D567" s="316" t="s">
        <v>4608</v>
      </c>
      <c r="E567" s="269" t="s">
        <v>4609</v>
      </c>
      <c r="F567" s="448" t="s">
        <v>947</v>
      </c>
      <c r="G567" s="292">
        <v>1</v>
      </c>
      <c r="H567" s="292">
        <v>1</v>
      </c>
      <c r="I567" s="292">
        <v>1</v>
      </c>
      <c r="J567" s="379">
        <v>50</v>
      </c>
      <c r="K567" s="294">
        <v>50</v>
      </c>
      <c r="L567" s="626" t="s">
        <v>3894</v>
      </c>
    </row>
    <row r="568" spans="1:12" s="363" customFormat="1" ht="89.25">
      <c r="A568" s="316" t="s">
        <v>3899</v>
      </c>
      <c r="B568" s="316" t="s">
        <v>4610</v>
      </c>
      <c r="C568" s="292" t="s">
        <v>782</v>
      </c>
      <c r="D568" s="316" t="s">
        <v>4611</v>
      </c>
      <c r="E568" s="269" t="s">
        <v>4612</v>
      </c>
      <c r="F568" s="448" t="s">
        <v>4613</v>
      </c>
      <c r="G568" s="292">
        <v>1</v>
      </c>
      <c r="H568" s="292">
        <v>1</v>
      </c>
      <c r="I568" s="292">
        <v>1</v>
      </c>
      <c r="J568" s="379">
        <v>50</v>
      </c>
      <c r="K568" s="294">
        <v>50</v>
      </c>
      <c r="L568" s="626" t="s">
        <v>3894</v>
      </c>
    </row>
    <row r="569" spans="1:12" s="363" customFormat="1" ht="63.75">
      <c r="A569" s="316" t="s">
        <v>2547</v>
      </c>
      <c r="B569" s="316" t="s">
        <v>2548</v>
      </c>
      <c r="C569" s="292" t="s">
        <v>782</v>
      </c>
      <c r="D569" s="316" t="s">
        <v>2549</v>
      </c>
      <c r="E569" s="269" t="s">
        <v>2550</v>
      </c>
      <c r="F569" s="448" t="s">
        <v>947</v>
      </c>
      <c r="G569" s="292">
        <v>3</v>
      </c>
      <c r="H569" s="292">
        <v>3</v>
      </c>
      <c r="I569" s="292">
        <v>3</v>
      </c>
      <c r="J569" s="449">
        <v>50</v>
      </c>
      <c r="K569" s="294">
        <f>J569/3</f>
        <v>16.666666666666668</v>
      </c>
      <c r="L569" s="626" t="s">
        <v>3894</v>
      </c>
    </row>
    <row r="570" spans="1:12" s="363" customFormat="1" ht="76.5">
      <c r="A570" s="471" t="s">
        <v>3899</v>
      </c>
      <c r="B570" s="316" t="s">
        <v>4614</v>
      </c>
      <c r="C570" s="292" t="s">
        <v>782</v>
      </c>
      <c r="D570" s="316" t="s">
        <v>4615</v>
      </c>
      <c r="E570" s="269" t="s">
        <v>4616</v>
      </c>
      <c r="F570" s="448" t="s">
        <v>661</v>
      </c>
      <c r="G570" s="292">
        <v>1</v>
      </c>
      <c r="H570" s="292">
        <v>1</v>
      </c>
      <c r="I570" s="292">
        <v>1</v>
      </c>
      <c r="J570" s="449">
        <v>50</v>
      </c>
      <c r="K570" s="294">
        <v>50</v>
      </c>
      <c r="L570" s="626" t="s">
        <v>3894</v>
      </c>
    </row>
    <row r="571" spans="1:12" s="363" customFormat="1" ht="127.5">
      <c r="A571" s="471" t="s">
        <v>2501</v>
      </c>
      <c r="B571" s="316" t="s">
        <v>4617</v>
      </c>
      <c r="C571" s="292" t="s">
        <v>782</v>
      </c>
      <c r="D571" s="316" t="s">
        <v>4618</v>
      </c>
      <c r="E571" s="269" t="s">
        <v>2553</v>
      </c>
      <c r="F571" s="448" t="s">
        <v>661</v>
      </c>
      <c r="G571" s="292">
        <v>2</v>
      </c>
      <c r="H571" s="292">
        <v>2</v>
      </c>
      <c r="I571" s="292">
        <v>2</v>
      </c>
      <c r="J571" s="379">
        <v>50</v>
      </c>
      <c r="K571" s="294">
        <v>25</v>
      </c>
      <c r="L571" s="626" t="s">
        <v>3894</v>
      </c>
    </row>
    <row r="572" spans="1:12" s="363" customFormat="1" ht="63.75">
      <c r="A572" s="471" t="s">
        <v>2501</v>
      </c>
      <c r="B572" s="316" t="s">
        <v>4617</v>
      </c>
      <c r="C572" s="292" t="s">
        <v>782</v>
      </c>
      <c r="D572" s="316" t="s">
        <v>4619</v>
      </c>
      <c r="E572" s="269" t="s">
        <v>4620</v>
      </c>
      <c r="F572" s="448" t="s">
        <v>947</v>
      </c>
      <c r="G572" s="292">
        <v>2</v>
      </c>
      <c r="H572" s="292">
        <v>2</v>
      </c>
      <c r="I572" s="292">
        <v>2</v>
      </c>
      <c r="J572" s="449">
        <v>50</v>
      </c>
      <c r="K572" s="294">
        <v>25</v>
      </c>
      <c r="L572" s="626" t="s">
        <v>3894</v>
      </c>
    </row>
    <row r="573" spans="1:12" s="363" customFormat="1" ht="63.75">
      <c r="A573" s="471" t="s">
        <v>2501</v>
      </c>
      <c r="B573" s="316" t="s">
        <v>4621</v>
      </c>
      <c r="C573" s="292" t="s">
        <v>782</v>
      </c>
      <c r="D573" s="316" t="s">
        <v>4622</v>
      </c>
      <c r="E573" s="269" t="s">
        <v>4623</v>
      </c>
      <c r="F573" s="448" t="s">
        <v>947</v>
      </c>
      <c r="G573" s="292">
        <v>2</v>
      </c>
      <c r="H573" s="292">
        <v>2</v>
      </c>
      <c r="I573" s="292">
        <v>2</v>
      </c>
      <c r="J573" s="449">
        <v>50</v>
      </c>
      <c r="K573" s="294">
        <v>25</v>
      </c>
      <c r="L573" s="626" t="s">
        <v>3894</v>
      </c>
    </row>
    <row r="574" spans="1:12" s="363" customFormat="1" ht="102">
      <c r="A574" s="292" t="s">
        <v>2645</v>
      </c>
      <c r="B574" s="292" t="s">
        <v>2646</v>
      </c>
      <c r="C574" s="292" t="s">
        <v>782</v>
      </c>
      <c r="D574" s="292" t="s">
        <v>2647</v>
      </c>
      <c r="E574" s="292" t="s">
        <v>2648</v>
      </c>
      <c r="F574" s="292" t="s">
        <v>513</v>
      </c>
      <c r="G574" s="626">
        <v>3</v>
      </c>
      <c r="H574" s="626">
        <v>3</v>
      </c>
      <c r="I574" s="626">
        <v>3</v>
      </c>
      <c r="J574" s="628">
        <v>50</v>
      </c>
      <c r="K574" s="555">
        <f>J574/G574</f>
        <v>16.666666666666668</v>
      </c>
      <c r="L574" s="233" t="s">
        <v>3909</v>
      </c>
    </row>
    <row r="575" spans="1:12" s="363" customFormat="1" ht="76.5">
      <c r="A575" s="292" t="s">
        <v>2645</v>
      </c>
      <c r="B575" s="292" t="s">
        <v>2646</v>
      </c>
      <c r="C575" s="292" t="s">
        <v>782</v>
      </c>
      <c r="D575" s="292" t="s">
        <v>2649</v>
      </c>
      <c r="E575" s="321" t="s">
        <v>2650</v>
      </c>
      <c r="F575" s="292" t="s">
        <v>513</v>
      </c>
      <c r="G575" s="626">
        <v>3</v>
      </c>
      <c r="H575" s="626">
        <v>3</v>
      </c>
      <c r="I575" s="626">
        <v>3</v>
      </c>
      <c r="J575" s="628">
        <v>50</v>
      </c>
      <c r="K575" s="555">
        <f t="shared" ref="K575:K632" si="14">J575/G575</f>
        <v>16.666666666666668</v>
      </c>
      <c r="L575" s="233" t="s">
        <v>3909</v>
      </c>
    </row>
    <row r="576" spans="1:12" s="363" customFormat="1" ht="76.5">
      <c r="A576" s="292" t="s">
        <v>2645</v>
      </c>
      <c r="B576" s="292" t="s">
        <v>2646</v>
      </c>
      <c r="C576" s="292" t="s">
        <v>782</v>
      </c>
      <c r="D576" s="292" t="s">
        <v>2651</v>
      </c>
      <c r="E576" s="292" t="s">
        <v>2652</v>
      </c>
      <c r="F576" s="292" t="s">
        <v>513</v>
      </c>
      <c r="G576" s="626">
        <v>3</v>
      </c>
      <c r="H576" s="626">
        <v>3</v>
      </c>
      <c r="I576" s="626">
        <v>3</v>
      </c>
      <c r="J576" s="628">
        <v>50</v>
      </c>
      <c r="K576" s="555">
        <f t="shared" si="14"/>
        <v>16.666666666666668</v>
      </c>
      <c r="L576" s="233" t="s">
        <v>3909</v>
      </c>
    </row>
    <row r="577" spans="1:12" s="363" customFormat="1" ht="102">
      <c r="A577" s="292" t="s">
        <v>2645</v>
      </c>
      <c r="B577" s="292" t="s">
        <v>2646</v>
      </c>
      <c r="C577" s="292" t="s">
        <v>782</v>
      </c>
      <c r="D577" s="292" t="s">
        <v>2653</v>
      </c>
      <c r="E577" s="292" t="s">
        <v>2654</v>
      </c>
      <c r="F577" s="292" t="s">
        <v>513</v>
      </c>
      <c r="G577" s="626">
        <v>3</v>
      </c>
      <c r="H577" s="626">
        <v>3</v>
      </c>
      <c r="I577" s="626">
        <v>3</v>
      </c>
      <c r="J577" s="628">
        <v>50</v>
      </c>
      <c r="K577" s="555">
        <f t="shared" si="14"/>
        <v>16.666666666666668</v>
      </c>
      <c r="L577" s="233" t="s">
        <v>3909</v>
      </c>
    </row>
    <row r="578" spans="1:12" s="363" customFormat="1" ht="140.25">
      <c r="A578" s="292" t="s">
        <v>2645</v>
      </c>
      <c r="B578" s="292" t="s">
        <v>2646</v>
      </c>
      <c r="C578" s="292" t="s">
        <v>782</v>
      </c>
      <c r="D578" s="292" t="s">
        <v>2655</v>
      </c>
      <c r="E578" s="292" t="s">
        <v>2656</v>
      </c>
      <c r="F578" s="292" t="s">
        <v>513</v>
      </c>
      <c r="G578" s="626">
        <v>3</v>
      </c>
      <c r="H578" s="626">
        <v>3</v>
      </c>
      <c r="I578" s="626">
        <v>3</v>
      </c>
      <c r="J578" s="628">
        <v>50</v>
      </c>
      <c r="K578" s="555">
        <f t="shared" si="14"/>
        <v>16.666666666666668</v>
      </c>
      <c r="L578" s="233" t="s">
        <v>3909</v>
      </c>
    </row>
    <row r="579" spans="1:12" s="363" customFormat="1" ht="63.75">
      <c r="A579" s="292" t="s">
        <v>2645</v>
      </c>
      <c r="B579" s="292" t="s">
        <v>2646</v>
      </c>
      <c r="C579" s="292" t="s">
        <v>782</v>
      </c>
      <c r="D579" s="292" t="s">
        <v>2657</v>
      </c>
      <c r="E579" s="292" t="s">
        <v>2658</v>
      </c>
      <c r="F579" s="292" t="s">
        <v>513</v>
      </c>
      <c r="G579" s="626">
        <v>3</v>
      </c>
      <c r="H579" s="626">
        <v>3</v>
      </c>
      <c r="I579" s="626">
        <v>3</v>
      </c>
      <c r="J579" s="628">
        <v>50</v>
      </c>
      <c r="K579" s="555">
        <f t="shared" si="14"/>
        <v>16.666666666666668</v>
      </c>
      <c r="L579" s="233" t="s">
        <v>3909</v>
      </c>
    </row>
    <row r="580" spans="1:12" s="363" customFormat="1" ht="63.75">
      <c r="A580" s="292" t="s">
        <v>2645</v>
      </c>
      <c r="B580" s="292" t="s">
        <v>2646</v>
      </c>
      <c r="C580" s="292" t="s">
        <v>782</v>
      </c>
      <c r="D580" s="292" t="s">
        <v>2659</v>
      </c>
      <c r="E580" s="321" t="s">
        <v>2660</v>
      </c>
      <c r="F580" s="292" t="s">
        <v>513</v>
      </c>
      <c r="G580" s="626">
        <v>3</v>
      </c>
      <c r="H580" s="626">
        <v>3</v>
      </c>
      <c r="I580" s="626">
        <v>3</v>
      </c>
      <c r="J580" s="628">
        <v>50</v>
      </c>
      <c r="K580" s="555">
        <f t="shared" si="14"/>
        <v>16.666666666666668</v>
      </c>
      <c r="L580" s="233" t="s">
        <v>3909</v>
      </c>
    </row>
    <row r="581" spans="1:12" s="363" customFormat="1" ht="114.75">
      <c r="A581" s="292" t="s">
        <v>2645</v>
      </c>
      <c r="B581" s="292" t="s">
        <v>2646</v>
      </c>
      <c r="C581" s="292" t="s">
        <v>782</v>
      </c>
      <c r="D581" s="292" t="s">
        <v>2661</v>
      </c>
      <c r="E581" s="292" t="s">
        <v>2662</v>
      </c>
      <c r="F581" s="292" t="s">
        <v>513</v>
      </c>
      <c r="G581" s="626">
        <v>3</v>
      </c>
      <c r="H581" s="626">
        <v>3</v>
      </c>
      <c r="I581" s="626">
        <v>3</v>
      </c>
      <c r="J581" s="628">
        <v>50</v>
      </c>
      <c r="K581" s="555">
        <f t="shared" si="14"/>
        <v>16.666666666666668</v>
      </c>
      <c r="L581" s="233" t="s">
        <v>3909</v>
      </c>
    </row>
    <row r="582" spans="1:12" s="363" customFormat="1" ht="63.75">
      <c r="A582" s="292" t="s">
        <v>2645</v>
      </c>
      <c r="B582" s="292" t="s">
        <v>2646</v>
      </c>
      <c r="C582" s="292" t="s">
        <v>782</v>
      </c>
      <c r="D582" s="292" t="s">
        <v>2663</v>
      </c>
      <c r="E582" s="292" t="s">
        <v>2664</v>
      </c>
      <c r="F582" s="292" t="s">
        <v>513</v>
      </c>
      <c r="G582" s="626">
        <v>3</v>
      </c>
      <c r="H582" s="626">
        <v>3</v>
      </c>
      <c r="I582" s="626">
        <v>3</v>
      </c>
      <c r="J582" s="628">
        <v>50</v>
      </c>
      <c r="K582" s="555">
        <f t="shared" si="14"/>
        <v>16.666666666666668</v>
      </c>
      <c r="L582" s="233" t="s">
        <v>3909</v>
      </c>
    </row>
    <row r="583" spans="1:12" s="363" customFormat="1" ht="63.75">
      <c r="A583" s="292" t="s">
        <v>2645</v>
      </c>
      <c r="B583" s="292" t="s">
        <v>2646</v>
      </c>
      <c r="C583" s="292" t="s">
        <v>782</v>
      </c>
      <c r="D583" s="292" t="s">
        <v>2665</v>
      </c>
      <c r="E583" s="292" t="s">
        <v>2666</v>
      </c>
      <c r="F583" s="292" t="s">
        <v>2667</v>
      </c>
      <c r="G583" s="626">
        <v>3</v>
      </c>
      <c r="H583" s="626">
        <v>3</v>
      </c>
      <c r="I583" s="626">
        <v>3</v>
      </c>
      <c r="J583" s="628">
        <v>50</v>
      </c>
      <c r="K583" s="555">
        <f t="shared" si="14"/>
        <v>16.666666666666668</v>
      </c>
      <c r="L583" s="233" t="s">
        <v>3909</v>
      </c>
    </row>
    <row r="584" spans="1:12" s="363" customFormat="1" ht="89.25">
      <c r="A584" s="292" t="s">
        <v>2645</v>
      </c>
      <c r="B584" s="292" t="s">
        <v>2646</v>
      </c>
      <c r="C584" s="292" t="s">
        <v>782</v>
      </c>
      <c r="D584" s="292" t="s">
        <v>2668</v>
      </c>
      <c r="E584" s="321" t="s">
        <v>2669</v>
      </c>
      <c r="F584" s="292" t="s">
        <v>513</v>
      </c>
      <c r="G584" s="626">
        <v>3</v>
      </c>
      <c r="H584" s="626">
        <v>3</v>
      </c>
      <c r="I584" s="626">
        <v>3</v>
      </c>
      <c r="J584" s="628">
        <v>50</v>
      </c>
      <c r="K584" s="555">
        <f t="shared" si="14"/>
        <v>16.666666666666668</v>
      </c>
      <c r="L584" s="233" t="s">
        <v>3909</v>
      </c>
    </row>
    <row r="585" spans="1:12" s="363" customFormat="1" ht="76.5">
      <c r="A585" s="292" t="s">
        <v>2645</v>
      </c>
      <c r="B585" s="292" t="s">
        <v>2646</v>
      </c>
      <c r="C585" s="292" t="s">
        <v>782</v>
      </c>
      <c r="D585" s="292" t="s">
        <v>2670</v>
      </c>
      <c r="E585" s="292" t="s">
        <v>2671</v>
      </c>
      <c r="F585" s="292" t="s">
        <v>661</v>
      </c>
      <c r="G585" s="626">
        <v>3</v>
      </c>
      <c r="H585" s="626">
        <v>3</v>
      </c>
      <c r="I585" s="626">
        <v>3</v>
      </c>
      <c r="J585" s="628">
        <v>50</v>
      </c>
      <c r="K585" s="555">
        <f t="shared" si="14"/>
        <v>16.666666666666668</v>
      </c>
      <c r="L585" s="233" t="s">
        <v>3909</v>
      </c>
    </row>
    <row r="586" spans="1:12" s="363" customFormat="1" ht="140.25">
      <c r="A586" s="292" t="s">
        <v>2645</v>
      </c>
      <c r="B586" s="292" t="s">
        <v>2646</v>
      </c>
      <c r="C586" s="292" t="s">
        <v>782</v>
      </c>
      <c r="D586" s="292" t="s">
        <v>2672</v>
      </c>
      <c r="E586" s="292" t="s">
        <v>2673</v>
      </c>
      <c r="F586" s="292" t="s">
        <v>513</v>
      </c>
      <c r="G586" s="626">
        <v>3</v>
      </c>
      <c r="H586" s="626">
        <v>3</v>
      </c>
      <c r="I586" s="626">
        <v>3</v>
      </c>
      <c r="J586" s="628">
        <v>50</v>
      </c>
      <c r="K586" s="555">
        <f t="shared" si="14"/>
        <v>16.666666666666668</v>
      </c>
      <c r="L586" s="233" t="s">
        <v>3909</v>
      </c>
    </row>
    <row r="587" spans="1:12" s="363" customFormat="1" ht="63.75">
      <c r="A587" s="292" t="s">
        <v>2645</v>
      </c>
      <c r="B587" s="292" t="s">
        <v>2646</v>
      </c>
      <c r="C587" s="292" t="s">
        <v>782</v>
      </c>
      <c r="D587" s="292" t="s">
        <v>2674</v>
      </c>
      <c r="E587" s="292" t="s">
        <v>2675</v>
      </c>
      <c r="F587" s="292" t="s">
        <v>661</v>
      </c>
      <c r="G587" s="626">
        <v>3</v>
      </c>
      <c r="H587" s="626">
        <v>3</v>
      </c>
      <c r="I587" s="626">
        <v>3</v>
      </c>
      <c r="J587" s="628">
        <v>50</v>
      </c>
      <c r="K587" s="555">
        <f t="shared" si="14"/>
        <v>16.666666666666668</v>
      </c>
      <c r="L587" s="233" t="s">
        <v>3909</v>
      </c>
    </row>
    <row r="588" spans="1:12" s="363" customFormat="1" ht="76.5">
      <c r="A588" s="292" t="s">
        <v>2645</v>
      </c>
      <c r="B588" s="292" t="s">
        <v>2646</v>
      </c>
      <c r="C588" s="292" t="s">
        <v>782</v>
      </c>
      <c r="D588" s="292" t="s">
        <v>2679</v>
      </c>
      <c r="E588" s="321" t="s">
        <v>2680</v>
      </c>
      <c r="F588" s="292" t="s">
        <v>2681</v>
      </c>
      <c r="G588" s="626">
        <v>3</v>
      </c>
      <c r="H588" s="626">
        <v>3</v>
      </c>
      <c r="I588" s="626">
        <v>3</v>
      </c>
      <c r="J588" s="628">
        <v>50</v>
      </c>
      <c r="K588" s="555">
        <f t="shared" si="14"/>
        <v>16.666666666666668</v>
      </c>
      <c r="L588" s="233" t="s">
        <v>3909</v>
      </c>
    </row>
    <row r="589" spans="1:12" s="363" customFormat="1" ht="63.75">
      <c r="A589" s="292" t="s">
        <v>4624</v>
      </c>
      <c r="B589" s="292" t="s">
        <v>4625</v>
      </c>
      <c r="C589" s="292" t="s">
        <v>782</v>
      </c>
      <c r="D589" s="292" t="s">
        <v>4626</v>
      </c>
      <c r="E589" s="292" t="s">
        <v>4627</v>
      </c>
      <c r="F589" s="292" t="s">
        <v>661</v>
      </c>
      <c r="G589" s="626">
        <v>2</v>
      </c>
      <c r="H589" s="626">
        <v>2</v>
      </c>
      <c r="I589" s="626">
        <v>2</v>
      </c>
      <c r="J589" s="628">
        <v>50</v>
      </c>
      <c r="K589" s="555">
        <f t="shared" si="14"/>
        <v>25</v>
      </c>
      <c r="L589" s="233" t="s">
        <v>3909</v>
      </c>
    </row>
    <row r="590" spans="1:12" s="363" customFormat="1" ht="76.5">
      <c r="A590" s="292" t="s">
        <v>4624</v>
      </c>
      <c r="B590" s="292" t="s">
        <v>4625</v>
      </c>
      <c r="C590" s="292" t="s">
        <v>782</v>
      </c>
      <c r="D590" s="292" t="s">
        <v>4628</v>
      </c>
      <c r="E590" s="292" t="s">
        <v>4629</v>
      </c>
      <c r="F590" s="292" t="s">
        <v>513</v>
      </c>
      <c r="G590" s="626">
        <v>2</v>
      </c>
      <c r="H590" s="626">
        <v>2</v>
      </c>
      <c r="I590" s="626">
        <v>2</v>
      </c>
      <c r="J590" s="628">
        <v>50</v>
      </c>
      <c r="K590" s="555">
        <f t="shared" si="14"/>
        <v>25</v>
      </c>
      <c r="L590" s="233" t="s">
        <v>3909</v>
      </c>
    </row>
    <row r="591" spans="1:12" s="363" customFormat="1" ht="63.75">
      <c r="A591" s="292" t="s">
        <v>4624</v>
      </c>
      <c r="B591" s="292" t="s">
        <v>4625</v>
      </c>
      <c r="C591" s="292" t="s">
        <v>782</v>
      </c>
      <c r="D591" s="292" t="s">
        <v>4630</v>
      </c>
      <c r="E591" s="321" t="s">
        <v>4631</v>
      </c>
      <c r="F591" s="292" t="s">
        <v>513</v>
      </c>
      <c r="G591" s="626">
        <v>2</v>
      </c>
      <c r="H591" s="626">
        <v>2</v>
      </c>
      <c r="I591" s="626">
        <v>2</v>
      </c>
      <c r="J591" s="628">
        <v>50</v>
      </c>
      <c r="K591" s="555">
        <f t="shared" si="14"/>
        <v>25</v>
      </c>
      <c r="L591" s="233" t="s">
        <v>3909</v>
      </c>
    </row>
    <row r="592" spans="1:12" s="363" customFormat="1" ht="76.5">
      <c r="A592" s="292" t="s">
        <v>4624</v>
      </c>
      <c r="B592" s="292" t="s">
        <v>4625</v>
      </c>
      <c r="C592" s="292" t="s">
        <v>782</v>
      </c>
      <c r="D592" s="292" t="s">
        <v>4632</v>
      </c>
      <c r="E592" s="292" t="s">
        <v>4633</v>
      </c>
      <c r="F592" s="292" t="s">
        <v>513</v>
      </c>
      <c r="G592" s="626">
        <v>2</v>
      </c>
      <c r="H592" s="626">
        <v>2</v>
      </c>
      <c r="I592" s="626">
        <v>2</v>
      </c>
      <c r="J592" s="628">
        <v>50</v>
      </c>
      <c r="K592" s="555">
        <f t="shared" si="14"/>
        <v>25</v>
      </c>
      <c r="L592" s="233" t="s">
        <v>3909</v>
      </c>
    </row>
    <row r="593" spans="1:12" s="363" customFormat="1" ht="114.75">
      <c r="A593" s="292" t="s">
        <v>4624</v>
      </c>
      <c r="B593" s="292" t="s">
        <v>4625</v>
      </c>
      <c r="C593" s="292" t="s">
        <v>782</v>
      </c>
      <c r="D593" s="292" t="s">
        <v>4634</v>
      </c>
      <c r="E593" s="292" t="s">
        <v>4635</v>
      </c>
      <c r="F593" s="292" t="s">
        <v>2681</v>
      </c>
      <c r="G593" s="626">
        <v>2</v>
      </c>
      <c r="H593" s="626">
        <v>2</v>
      </c>
      <c r="I593" s="626">
        <v>2</v>
      </c>
      <c r="J593" s="628">
        <v>50</v>
      </c>
      <c r="K593" s="555">
        <f t="shared" si="14"/>
        <v>25</v>
      </c>
      <c r="L593" s="233" t="s">
        <v>3909</v>
      </c>
    </row>
    <row r="594" spans="1:12" s="363" customFormat="1" ht="63.75">
      <c r="A594" s="292" t="s">
        <v>4624</v>
      </c>
      <c r="B594" s="292" t="s">
        <v>4625</v>
      </c>
      <c r="C594" s="292" t="s">
        <v>782</v>
      </c>
      <c r="D594" s="292" t="s">
        <v>4636</v>
      </c>
      <c r="E594" s="321" t="s">
        <v>4637</v>
      </c>
      <c r="F594" s="292" t="s">
        <v>4638</v>
      </c>
      <c r="G594" s="626">
        <v>2</v>
      </c>
      <c r="H594" s="626">
        <v>2</v>
      </c>
      <c r="I594" s="626">
        <v>2</v>
      </c>
      <c r="J594" s="628">
        <v>50</v>
      </c>
      <c r="K594" s="555">
        <f t="shared" si="14"/>
        <v>25</v>
      </c>
      <c r="L594" s="233" t="s">
        <v>3909</v>
      </c>
    </row>
    <row r="595" spans="1:12" s="363" customFormat="1" ht="51">
      <c r="A595" s="292" t="s">
        <v>4624</v>
      </c>
      <c r="B595" s="292" t="s">
        <v>4625</v>
      </c>
      <c r="C595" s="292" t="s">
        <v>782</v>
      </c>
      <c r="D595" s="292" t="s">
        <v>4639</v>
      </c>
      <c r="E595" s="321" t="s">
        <v>4640</v>
      </c>
      <c r="F595" s="292" t="s">
        <v>2681</v>
      </c>
      <c r="G595" s="626">
        <v>2</v>
      </c>
      <c r="H595" s="626">
        <v>2</v>
      </c>
      <c r="I595" s="626">
        <v>2</v>
      </c>
      <c r="J595" s="628">
        <v>50</v>
      </c>
      <c r="K595" s="555">
        <f t="shared" si="14"/>
        <v>25</v>
      </c>
      <c r="L595" s="233" t="s">
        <v>3909</v>
      </c>
    </row>
    <row r="596" spans="1:12" s="363" customFormat="1" ht="102">
      <c r="A596" s="292" t="s">
        <v>4624</v>
      </c>
      <c r="B596" s="292" t="s">
        <v>4625</v>
      </c>
      <c r="C596" s="292" t="s">
        <v>782</v>
      </c>
      <c r="D596" s="292" t="s">
        <v>4641</v>
      </c>
      <c r="E596" s="321" t="s">
        <v>4642</v>
      </c>
      <c r="F596" s="292" t="s">
        <v>661</v>
      </c>
      <c r="G596" s="626">
        <v>2</v>
      </c>
      <c r="H596" s="626">
        <v>2</v>
      </c>
      <c r="I596" s="626">
        <v>2</v>
      </c>
      <c r="J596" s="628">
        <v>50</v>
      </c>
      <c r="K596" s="555">
        <f t="shared" si="14"/>
        <v>25</v>
      </c>
      <c r="L596" s="233" t="s">
        <v>3909</v>
      </c>
    </row>
    <row r="597" spans="1:12" s="363" customFormat="1" ht="76.5">
      <c r="A597" s="292" t="s">
        <v>4624</v>
      </c>
      <c r="B597" s="292" t="s">
        <v>4625</v>
      </c>
      <c r="C597" s="292" t="s">
        <v>782</v>
      </c>
      <c r="D597" s="292" t="s">
        <v>4643</v>
      </c>
      <c r="E597" s="292" t="s">
        <v>4644</v>
      </c>
      <c r="F597" s="292" t="s">
        <v>513</v>
      </c>
      <c r="G597" s="626">
        <v>2</v>
      </c>
      <c r="H597" s="626">
        <v>2</v>
      </c>
      <c r="I597" s="626">
        <v>2</v>
      </c>
      <c r="J597" s="628">
        <v>50</v>
      </c>
      <c r="K597" s="555">
        <f t="shared" si="14"/>
        <v>25</v>
      </c>
      <c r="L597" s="233" t="s">
        <v>3909</v>
      </c>
    </row>
    <row r="598" spans="1:12" s="363" customFormat="1" ht="63.75">
      <c r="A598" s="292" t="s">
        <v>4624</v>
      </c>
      <c r="B598" s="292" t="s">
        <v>4625</v>
      </c>
      <c r="C598" s="292" t="s">
        <v>782</v>
      </c>
      <c r="D598" s="292" t="s">
        <v>4645</v>
      </c>
      <c r="E598" s="321" t="s">
        <v>4646</v>
      </c>
      <c r="F598" s="292" t="s">
        <v>661</v>
      </c>
      <c r="G598" s="626">
        <v>2</v>
      </c>
      <c r="H598" s="626">
        <v>2</v>
      </c>
      <c r="I598" s="626">
        <v>2</v>
      </c>
      <c r="J598" s="628">
        <v>50</v>
      </c>
      <c r="K598" s="555">
        <f t="shared" si="14"/>
        <v>25</v>
      </c>
      <c r="L598" s="233" t="s">
        <v>3909</v>
      </c>
    </row>
    <row r="599" spans="1:12" s="363" customFormat="1" ht="63.75">
      <c r="A599" s="292" t="s">
        <v>4624</v>
      </c>
      <c r="B599" s="292" t="s">
        <v>4625</v>
      </c>
      <c r="C599" s="292" t="s">
        <v>782</v>
      </c>
      <c r="D599" s="292" t="s">
        <v>4647</v>
      </c>
      <c r="E599" s="321" t="s">
        <v>4648</v>
      </c>
      <c r="F599" s="292" t="s">
        <v>513</v>
      </c>
      <c r="G599" s="626">
        <v>2</v>
      </c>
      <c r="H599" s="626">
        <v>2</v>
      </c>
      <c r="I599" s="626">
        <v>2</v>
      </c>
      <c r="J599" s="628">
        <v>50</v>
      </c>
      <c r="K599" s="555">
        <f t="shared" si="14"/>
        <v>25</v>
      </c>
      <c r="L599" s="233" t="s">
        <v>3909</v>
      </c>
    </row>
    <row r="600" spans="1:12" s="363" customFormat="1" ht="63.75">
      <c r="A600" s="292" t="s">
        <v>4624</v>
      </c>
      <c r="B600" s="292" t="s">
        <v>4625</v>
      </c>
      <c r="C600" s="292" t="s">
        <v>782</v>
      </c>
      <c r="D600" s="292" t="s">
        <v>4649</v>
      </c>
      <c r="E600" s="292" t="s">
        <v>4650</v>
      </c>
      <c r="F600" s="292" t="s">
        <v>513</v>
      </c>
      <c r="G600" s="626">
        <v>2</v>
      </c>
      <c r="H600" s="626">
        <v>2</v>
      </c>
      <c r="I600" s="626">
        <v>2</v>
      </c>
      <c r="J600" s="628">
        <v>50</v>
      </c>
      <c r="K600" s="555">
        <f t="shared" si="14"/>
        <v>25</v>
      </c>
      <c r="L600" s="233" t="s">
        <v>3909</v>
      </c>
    </row>
    <row r="601" spans="1:12" s="363" customFormat="1" ht="51">
      <c r="A601" s="292" t="s">
        <v>4651</v>
      </c>
      <c r="B601" s="292" t="s">
        <v>4652</v>
      </c>
      <c r="C601" s="292" t="s">
        <v>782</v>
      </c>
      <c r="D601" s="292" t="s">
        <v>4653</v>
      </c>
      <c r="E601" s="321" t="s">
        <v>4654</v>
      </c>
      <c r="F601" s="292" t="s">
        <v>661</v>
      </c>
      <c r="G601" s="626">
        <v>2</v>
      </c>
      <c r="H601" s="626">
        <v>2</v>
      </c>
      <c r="I601" s="626">
        <v>2</v>
      </c>
      <c r="J601" s="628">
        <v>50</v>
      </c>
      <c r="K601" s="555">
        <f t="shared" si="14"/>
        <v>25</v>
      </c>
      <c r="L601" s="233" t="s">
        <v>3909</v>
      </c>
    </row>
    <row r="602" spans="1:12" s="363" customFormat="1" ht="76.5">
      <c r="A602" s="292" t="s">
        <v>4651</v>
      </c>
      <c r="B602" s="292" t="s">
        <v>4652</v>
      </c>
      <c r="C602" s="292" t="s">
        <v>782</v>
      </c>
      <c r="D602" s="292" t="s">
        <v>4655</v>
      </c>
      <c r="E602" s="292" t="s">
        <v>4656</v>
      </c>
      <c r="F602" s="292" t="s">
        <v>513</v>
      </c>
      <c r="G602" s="626">
        <v>2</v>
      </c>
      <c r="H602" s="626">
        <v>2</v>
      </c>
      <c r="I602" s="626">
        <v>2</v>
      </c>
      <c r="J602" s="628">
        <v>50</v>
      </c>
      <c r="K602" s="555">
        <f t="shared" si="14"/>
        <v>25</v>
      </c>
      <c r="L602" s="233" t="s">
        <v>3909</v>
      </c>
    </row>
    <row r="603" spans="1:12" s="363" customFormat="1" ht="63.75">
      <c r="A603" s="292" t="s">
        <v>4651</v>
      </c>
      <c r="B603" s="292" t="s">
        <v>4652</v>
      </c>
      <c r="C603" s="292" t="s">
        <v>782</v>
      </c>
      <c r="D603" s="292" t="s">
        <v>4657</v>
      </c>
      <c r="E603" s="292" t="s">
        <v>4658</v>
      </c>
      <c r="F603" s="292" t="s">
        <v>513</v>
      </c>
      <c r="G603" s="626">
        <v>2</v>
      </c>
      <c r="H603" s="626">
        <v>2</v>
      </c>
      <c r="I603" s="626">
        <v>2</v>
      </c>
      <c r="J603" s="628">
        <v>50</v>
      </c>
      <c r="K603" s="555">
        <f t="shared" si="14"/>
        <v>25</v>
      </c>
      <c r="L603" s="233" t="s">
        <v>3909</v>
      </c>
    </row>
    <row r="604" spans="1:12" s="363" customFormat="1" ht="76.5">
      <c r="A604" s="292" t="s">
        <v>4651</v>
      </c>
      <c r="B604" s="292" t="s">
        <v>4652</v>
      </c>
      <c r="C604" s="292" t="s">
        <v>782</v>
      </c>
      <c r="D604" s="292" t="s">
        <v>4659</v>
      </c>
      <c r="E604" s="321" t="s">
        <v>4660</v>
      </c>
      <c r="F604" s="292" t="s">
        <v>513</v>
      </c>
      <c r="G604" s="626">
        <v>2</v>
      </c>
      <c r="H604" s="626">
        <v>2</v>
      </c>
      <c r="I604" s="626">
        <v>2</v>
      </c>
      <c r="J604" s="628">
        <v>50</v>
      </c>
      <c r="K604" s="555">
        <f t="shared" si="14"/>
        <v>25</v>
      </c>
      <c r="L604" s="233" t="s">
        <v>3909</v>
      </c>
    </row>
    <row r="605" spans="1:12" s="363" customFormat="1" ht="63.75">
      <c r="A605" s="292" t="s">
        <v>4661</v>
      </c>
      <c r="B605" s="292" t="s">
        <v>3090</v>
      </c>
      <c r="C605" s="292" t="s">
        <v>782</v>
      </c>
      <c r="D605" s="292" t="s">
        <v>4662</v>
      </c>
      <c r="E605" s="292" t="s">
        <v>4663</v>
      </c>
      <c r="F605" s="292" t="s">
        <v>661</v>
      </c>
      <c r="G605" s="626">
        <v>2</v>
      </c>
      <c r="H605" s="626">
        <v>2</v>
      </c>
      <c r="I605" s="626">
        <v>2</v>
      </c>
      <c r="J605" s="628">
        <v>50</v>
      </c>
      <c r="K605" s="555">
        <f t="shared" si="14"/>
        <v>25</v>
      </c>
      <c r="L605" s="233" t="s">
        <v>3909</v>
      </c>
    </row>
    <row r="606" spans="1:12" s="363" customFormat="1" ht="63.75">
      <c r="A606" s="292" t="s">
        <v>4661</v>
      </c>
      <c r="B606" s="292" t="s">
        <v>3090</v>
      </c>
      <c r="C606" s="292" t="s">
        <v>782</v>
      </c>
      <c r="D606" s="292" t="s">
        <v>4664</v>
      </c>
      <c r="E606" s="292" t="s">
        <v>4665</v>
      </c>
      <c r="F606" s="292" t="s">
        <v>4666</v>
      </c>
      <c r="G606" s="626">
        <v>2</v>
      </c>
      <c r="H606" s="626">
        <v>2</v>
      </c>
      <c r="I606" s="626">
        <v>2</v>
      </c>
      <c r="J606" s="628">
        <v>50</v>
      </c>
      <c r="K606" s="555">
        <f t="shared" si="14"/>
        <v>25</v>
      </c>
      <c r="L606" s="233" t="s">
        <v>3909</v>
      </c>
    </row>
    <row r="607" spans="1:12" s="363" customFormat="1" ht="63.75">
      <c r="A607" s="292" t="s">
        <v>4667</v>
      </c>
      <c r="B607" s="292" t="s">
        <v>4668</v>
      </c>
      <c r="C607" s="292" t="s">
        <v>782</v>
      </c>
      <c r="D607" s="292" t="s">
        <v>4669</v>
      </c>
      <c r="E607" s="292" t="s">
        <v>4670</v>
      </c>
      <c r="F607" s="292" t="s">
        <v>513</v>
      </c>
      <c r="G607" s="626">
        <v>4</v>
      </c>
      <c r="H607" s="626">
        <v>4</v>
      </c>
      <c r="I607" s="626">
        <v>4</v>
      </c>
      <c r="J607" s="628">
        <v>50</v>
      </c>
      <c r="K607" s="555">
        <f t="shared" si="14"/>
        <v>12.5</v>
      </c>
      <c r="L607" s="233" t="s">
        <v>3909</v>
      </c>
    </row>
    <row r="608" spans="1:12" s="363" customFormat="1" ht="76.5">
      <c r="A608" s="292" t="s">
        <v>4667</v>
      </c>
      <c r="B608" s="292" t="s">
        <v>4668</v>
      </c>
      <c r="C608" s="292" t="s">
        <v>782</v>
      </c>
      <c r="D608" s="292" t="s">
        <v>4671</v>
      </c>
      <c r="E608" s="292" t="s">
        <v>4672</v>
      </c>
      <c r="F608" s="292" t="s">
        <v>513</v>
      </c>
      <c r="G608" s="626">
        <v>4</v>
      </c>
      <c r="H608" s="626">
        <v>4</v>
      </c>
      <c r="I608" s="626">
        <v>4</v>
      </c>
      <c r="J608" s="628">
        <v>50</v>
      </c>
      <c r="K608" s="555">
        <f t="shared" si="14"/>
        <v>12.5</v>
      </c>
      <c r="L608" s="233" t="s">
        <v>3909</v>
      </c>
    </row>
    <row r="609" spans="1:12" s="363" customFormat="1" ht="102">
      <c r="A609" s="292" t="s">
        <v>4667</v>
      </c>
      <c r="B609" s="292" t="s">
        <v>4668</v>
      </c>
      <c r="C609" s="292" t="s">
        <v>782</v>
      </c>
      <c r="D609" s="292" t="s">
        <v>4673</v>
      </c>
      <c r="E609" s="292" t="s">
        <v>4674</v>
      </c>
      <c r="F609" s="292" t="s">
        <v>513</v>
      </c>
      <c r="G609" s="626">
        <v>4</v>
      </c>
      <c r="H609" s="626">
        <v>4</v>
      </c>
      <c r="I609" s="626">
        <v>4</v>
      </c>
      <c r="J609" s="628">
        <v>50</v>
      </c>
      <c r="K609" s="555">
        <f t="shared" si="14"/>
        <v>12.5</v>
      </c>
      <c r="L609" s="233" t="s">
        <v>3909</v>
      </c>
    </row>
    <row r="610" spans="1:12" s="363" customFormat="1" ht="63.75">
      <c r="A610" s="292" t="s">
        <v>4667</v>
      </c>
      <c r="B610" s="292" t="s">
        <v>4668</v>
      </c>
      <c r="C610" s="292" t="s">
        <v>782</v>
      </c>
      <c r="D610" s="292" t="s">
        <v>4675</v>
      </c>
      <c r="E610" s="292" t="s">
        <v>4676</v>
      </c>
      <c r="F610" s="292" t="s">
        <v>513</v>
      </c>
      <c r="G610" s="626">
        <v>4</v>
      </c>
      <c r="H610" s="626">
        <v>4</v>
      </c>
      <c r="I610" s="626">
        <v>4</v>
      </c>
      <c r="J610" s="628">
        <v>50</v>
      </c>
      <c r="K610" s="555">
        <f t="shared" si="14"/>
        <v>12.5</v>
      </c>
      <c r="L610" s="233" t="s">
        <v>3909</v>
      </c>
    </row>
    <row r="611" spans="1:12" s="363" customFormat="1" ht="89.25">
      <c r="A611" s="292" t="s">
        <v>4667</v>
      </c>
      <c r="B611" s="292" t="s">
        <v>4668</v>
      </c>
      <c r="C611" s="292" t="s">
        <v>782</v>
      </c>
      <c r="D611" s="292" t="s">
        <v>4677</v>
      </c>
      <c r="E611" s="292" t="s">
        <v>4678</v>
      </c>
      <c r="F611" s="292" t="s">
        <v>513</v>
      </c>
      <c r="G611" s="626">
        <v>4</v>
      </c>
      <c r="H611" s="626">
        <v>4</v>
      </c>
      <c r="I611" s="626">
        <v>4</v>
      </c>
      <c r="J611" s="628">
        <v>50</v>
      </c>
      <c r="K611" s="555">
        <f t="shared" si="14"/>
        <v>12.5</v>
      </c>
      <c r="L611" s="233" t="s">
        <v>3909</v>
      </c>
    </row>
    <row r="612" spans="1:12" s="363" customFormat="1" ht="63.75">
      <c r="A612" s="292" t="s">
        <v>4667</v>
      </c>
      <c r="B612" s="292" t="s">
        <v>4668</v>
      </c>
      <c r="C612" s="292" t="s">
        <v>782</v>
      </c>
      <c r="D612" s="292" t="s">
        <v>4679</v>
      </c>
      <c r="E612" s="292" t="s">
        <v>4680</v>
      </c>
      <c r="F612" s="292" t="s">
        <v>513</v>
      </c>
      <c r="G612" s="626">
        <v>4</v>
      </c>
      <c r="H612" s="626">
        <v>4</v>
      </c>
      <c r="I612" s="626">
        <v>4</v>
      </c>
      <c r="J612" s="628">
        <v>50</v>
      </c>
      <c r="K612" s="555">
        <f t="shared" si="14"/>
        <v>12.5</v>
      </c>
      <c r="L612" s="233" t="s">
        <v>3909</v>
      </c>
    </row>
    <row r="613" spans="1:12" s="363" customFormat="1" ht="63.75">
      <c r="A613" s="292" t="s">
        <v>4667</v>
      </c>
      <c r="B613" s="292" t="s">
        <v>4668</v>
      </c>
      <c r="C613" s="292" t="s">
        <v>782</v>
      </c>
      <c r="D613" s="292" t="s">
        <v>4681</v>
      </c>
      <c r="E613" s="292" t="s">
        <v>4682</v>
      </c>
      <c r="F613" s="292" t="s">
        <v>513</v>
      </c>
      <c r="G613" s="626">
        <v>4</v>
      </c>
      <c r="H613" s="626">
        <v>4</v>
      </c>
      <c r="I613" s="626">
        <v>4</v>
      </c>
      <c r="J613" s="628">
        <v>50</v>
      </c>
      <c r="K613" s="555">
        <f t="shared" si="14"/>
        <v>12.5</v>
      </c>
      <c r="L613" s="233" t="s">
        <v>3909</v>
      </c>
    </row>
    <row r="614" spans="1:12" s="363" customFormat="1" ht="140.25">
      <c r="A614" s="292" t="s">
        <v>4667</v>
      </c>
      <c r="B614" s="292" t="s">
        <v>4668</v>
      </c>
      <c r="C614" s="292" t="s">
        <v>782</v>
      </c>
      <c r="D614" s="292" t="s">
        <v>4683</v>
      </c>
      <c r="E614" s="292" t="s">
        <v>4684</v>
      </c>
      <c r="F614" s="292" t="s">
        <v>513</v>
      </c>
      <c r="G614" s="626">
        <v>4</v>
      </c>
      <c r="H614" s="626">
        <v>4</v>
      </c>
      <c r="I614" s="626">
        <v>4</v>
      </c>
      <c r="J614" s="628">
        <v>50</v>
      </c>
      <c r="K614" s="555">
        <f t="shared" si="14"/>
        <v>12.5</v>
      </c>
      <c r="L614" s="233" t="s">
        <v>3909</v>
      </c>
    </row>
    <row r="615" spans="1:12" s="363" customFormat="1" ht="114.75">
      <c r="A615" s="292" t="s">
        <v>4667</v>
      </c>
      <c r="B615" s="292" t="s">
        <v>4668</v>
      </c>
      <c r="C615" s="292" t="s">
        <v>782</v>
      </c>
      <c r="D615" s="292" t="s">
        <v>4685</v>
      </c>
      <c r="E615" s="292" t="s">
        <v>4686</v>
      </c>
      <c r="F615" s="292" t="s">
        <v>513</v>
      </c>
      <c r="G615" s="626">
        <v>4</v>
      </c>
      <c r="H615" s="626">
        <v>4</v>
      </c>
      <c r="I615" s="626">
        <v>4</v>
      </c>
      <c r="J615" s="628">
        <v>50</v>
      </c>
      <c r="K615" s="555">
        <f t="shared" si="14"/>
        <v>12.5</v>
      </c>
      <c r="L615" s="233" t="s">
        <v>3909</v>
      </c>
    </row>
    <row r="616" spans="1:12" s="363" customFormat="1" ht="89.25">
      <c r="A616" s="292" t="s">
        <v>4651</v>
      </c>
      <c r="B616" s="292" t="s">
        <v>4687</v>
      </c>
      <c r="C616" s="292" t="s">
        <v>782</v>
      </c>
      <c r="D616" s="292" t="s">
        <v>4688</v>
      </c>
      <c r="E616" s="292" t="s">
        <v>4689</v>
      </c>
      <c r="F616" s="292" t="s">
        <v>513</v>
      </c>
      <c r="G616" s="626">
        <v>2</v>
      </c>
      <c r="H616" s="626">
        <v>2</v>
      </c>
      <c r="I616" s="626">
        <v>2</v>
      </c>
      <c r="J616" s="628">
        <v>50</v>
      </c>
      <c r="K616" s="555">
        <f t="shared" si="14"/>
        <v>25</v>
      </c>
      <c r="L616" s="233" t="s">
        <v>3909</v>
      </c>
    </row>
    <row r="617" spans="1:12" s="363" customFormat="1" ht="63.75">
      <c r="A617" s="292" t="s">
        <v>4651</v>
      </c>
      <c r="B617" s="292" t="s">
        <v>4687</v>
      </c>
      <c r="C617" s="292" t="s">
        <v>782</v>
      </c>
      <c r="D617" s="292" t="s">
        <v>4690</v>
      </c>
      <c r="E617" s="292" t="s">
        <v>4691</v>
      </c>
      <c r="F617" s="292" t="s">
        <v>513</v>
      </c>
      <c r="G617" s="626">
        <v>2</v>
      </c>
      <c r="H617" s="626">
        <v>2</v>
      </c>
      <c r="I617" s="626">
        <v>2</v>
      </c>
      <c r="J617" s="628">
        <v>50</v>
      </c>
      <c r="K617" s="555">
        <f t="shared" si="14"/>
        <v>25</v>
      </c>
      <c r="L617" s="233" t="s">
        <v>3909</v>
      </c>
    </row>
    <row r="618" spans="1:12" s="363" customFormat="1" ht="63.75">
      <c r="A618" s="292" t="s">
        <v>4651</v>
      </c>
      <c r="B618" s="292" t="s">
        <v>4687</v>
      </c>
      <c r="C618" s="292" t="s">
        <v>782</v>
      </c>
      <c r="D618" s="292" t="s">
        <v>4692</v>
      </c>
      <c r="E618" s="292" t="s">
        <v>4693</v>
      </c>
      <c r="F618" s="292" t="s">
        <v>513</v>
      </c>
      <c r="G618" s="626">
        <v>2</v>
      </c>
      <c r="H618" s="626">
        <v>2</v>
      </c>
      <c r="I618" s="626">
        <v>2</v>
      </c>
      <c r="J618" s="628">
        <v>50</v>
      </c>
      <c r="K618" s="555">
        <f t="shared" si="14"/>
        <v>25</v>
      </c>
      <c r="L618" s="233" t="s">
        <v>3909</v>
      </c>
    </row>
    <row r="619" spans="1:12" s="363" customFormat="1" ht="89.25">
      <c r="A619" s="292" t="s">
        <v>4651</v>
      </c>
      <c r="B619" s="292" t="s">
        <v>4687</v>
      </c>
      <c r="C619" s="292" t="s">
        <v>782</v>
      </c>
      <c r="D619" s="292" t="s">
        <v>4694</v>
      </c>
      <c r="E619" s="292" t="s">
        <v>4695</v>
      </c>
      <c r="F619" s="292" t="s">
        <v>513</v>
      </c>
      <c r="G619" s="626">
        <v>2</v>
      </c>
      <c r="H619" s="626">
        <v>2</v>
      </c>
      <c r="I619" s="626">
        <v>2</v>
      </c>
      <c r="J619" s="628">
        <v>50</v>
      </c>
      <c r="K619" s="555">
        <f t="shared" si="14"/>
        <v>25</v>
      </c>
      <c r="L619" s="233" t="s">
        <v>3909</v>
      </c>
    </row>
    <row r="620" spans="1:12" s="363" customFormat="1" ht="63.75">
      <c r="A620" s="292" t="s">
        <v>4651</v>
      </c>
      <c r="B620" s="292" t="s">
        <v>4687</v>
      </c>
      <c r="C620" s="292" t="s">
        <v>782</v>
      </c>
      <c r="D620" s="292" t="s">
        <v>4696</v>
      </c>
      <c r="E620" s="292" t="s">
        <v>4697</v>
      </c>
      <c r="F620" s="292" t="s">
        <v>661</v>
      </c>
      <c r="G620" s="626">
        <v>2</v>
      </c>
      <c r="H620" s="626">
        <v>2</v>
      </c>
      <c r="I620" s="626">
        <v>2</v>
      </c>
      <c r="J620" s="628">
        <v>50</v>
      </c>
      <c r="K620" s="555">
        <f t="shared" si="14"/>
        <v>25</v>
      </c>
      <c r="L620" s="233" t="s">
        <v>3909</v>
      </c>
    </row>
    <row r="621" spans="1:12" s="363" customFormat="1" ht="63.75">
      <c r="A621" s="292" t="s">
        <v>4651</v>
      </c>
      <c r="B621" s="292" t="s">
        <v>4687</v>
      </c>
      <c r="C621" s="292" t="s">
        <v>782</v>
      </c>
      <c r="D621" s="292" t="s">
        <v>4698</v>
      </c>
      <c r="E621" s="292" t="s">
        <v>4699</v>
      </c>
      <c r="F621" s="292" t="s">
        <v>4700</v>
      </c>
      <c r="G621" s="626">
        <v>2</v>
      </c>
      <c r="H621" s="626">
        <v>2</v>
      </c>
      <c r="I621" s="626">
        <v>2</v>
      </c>
      <c r="J621" s="628">
        <v>50</v>
      </c>
      <c r="K621" s="555">
        <f t="shared" si="14"/>
        <v>25</v>
      </c>
      <c r="L621" s="233" t="s">
        <v>3909</v>
      </c>
    </row>
    <row r="622" spans="1:12" s="363" customFormat="1" ht="63.75">
      <c r="A622" s="292" t="s">
        <v>4651</v>
      </c>
      <c r="B622" s="292" t="s">
        <v>4687</v>
      </c>
      <c r="C622" s="292" t="s">
        <v>782</v>
      </c>
      <c r="D622" s="292" t="s">
        <v>4701</v>
      </c>
      <c r="E622" s="292" t="s">
        <v>4702</v>
      </c>
      <c r="F622" s="292" t="s">
        <v>513</v>
      </c>
      <c r="G622" s="626">
        <v>2</v>
      </c>
      <c r="H622" s="626">
        <v>2</v>
      </c>
      <c r="I622" s="626">
        <v>2</v>
      </c>
      <c r="J622" s="628">
        <v>50</v>
      </c>
      <c r="K622" s="555">
        <f t="shared" si="14"/>
        <v>25</v>
      </c>
      <c r="L622" s="233" t="s">
        <v>3909</v>
      </c>
    </row>
    <row r="623" spans="1:12" s="363" customFormat="1" ht="63.75">
      <c r="A623" s="292" t="s">
        <v>4651</v>
      </c>
      <c r="B623" s="292" t="s">
        <v>4687</v>
      </c>
      <c r="C623" s="292" t="s">
        <v>782</v>
      </c>
      <c r="D623" s="292" t="s">
        <v>4703</v>
      </c>
      <c r="E623" s="292" t="s">
        <v>4704</v>
      </c>
      <c r="F623" s="292" t="s">
        <v>513</v>
      </c>
      <c r="G623" s="626">
        <v>2</v>
      </c>
      <c r="H623" s="626">
        <v>2</v>
      </c>
      <c r="I623" s="626">
        <v>2</v>
      </c>
      <c r="J623" s="628">
        <v>50</v>
      </c>
      <c r="K623" s="555">
        <f t="shared" si="14"/>
        <v>25</v>
      </c>
      <c r="L623" s="233" t="s">
        <v>3909</v>
      </c>
    </row>
    <row r="624" spans="1:12" s="363" customFormat="1" ht="63.75">
      <c r="A624" s="292" t="s">
        <v>4705</v>
      </c>
      <c r="B624" s="292" t="s">
        <v>4706</v>
      </c>
      <c r="C624" s="292" t="s">
        <v>782</v>
      </c>
      <c r="D624" s="292" t="s">
        <v>4707</v>
      </c>
      <c r="E624" s="292" t="s">
        <v>4708</v>
      </c>
      <c r="F624" s="292" t="s">
        <v>513</v>
      </c>
      <c r="G624" s="626">
        <v>2</v>
      </c>
      <c r="H624" s="626">
        <v>2</v>
      </c>
      <c r="I624" s="626">
        <v>2</v>
      </c>
      <c r="J624" s="628">
        <v>50</v>
      </c>
      <c r="K624" s="555">
        <f t="shared" si="14"/>
        <v>25</v>
      </c>
      <c r="L624" s="233" t="s">
        <v>3909</v>
      </c>
    </row>
    <row r="625" spans="1:12" s="363" customFormat="1" ht="89.25">
      <c r="A625" s="292" t="s">
        <v>4705</v>
      </c>
      <c r="B625" s="292" t="s">
        <v>4709</v>
      </c>
      <c r="C625" s="292" t="s">
        <v>782</v>
      </c>
      <c r="D625" s="292" t="s">
        <v>4710</v>
      </c>
      <c r="E625" s="321" t="s">
        <v>4711</v>
      </c>
      <c r="F625" s="292" t="s">
        <v>1247</v>
      </c>
      <c r="G625" s="626">
        <v>2</v>
      </c>
      <c r="H625" s="626">
        <v>2</v>
      </c>
      <c r="I625" s="626">
        <v>2</v>
      </c>
      <c r="J625" s="628">
        <v>50</v>
      </c>
      <c r="K625" s="555">
        <f t="shared" si="14"/>
        <v>25</v>
      </c>
      <c r="L625" s="233" t="s">
        <v>3909</v>
      </c>
    </row>
    <row r="626" spans="1:12" s="363" customFormat="1" ht="76.5">
      <c r="A626" s="292" t="s">
        <v>4712</v>
      </c>
      <c r="B626" s="292" t="s">
        <v>3953</v>
      </c>
      <c r="C626" s="292" t="s">
        <v>782</v>
      </c>
      <c r="D626" s="292" t="s">
        <v>4713</v>
      </c>
      <c r="E626" s="292" t="s">
        <v>4714</v>
      </c>
      <c r="F626" s="292" t="s">
        <v>513</v>
      </c>
      <c r="G626" s="626">
        <v>4</v>
      </c>
      <c r="H626" s="626">
        <v>4</v>
      </c>
      <c r="I626" s="626">
        <v>4</v>
      </c>
      <c r="J626" s="628">
        <v>50</v>
      </c>
      <c r="K626" s="555">
        <f t="shared" si="14"/>
        <v>12.5</v>
      </c>
      <c r="L626" s="233" t="s">
        <v>3909</v>
      </c>
    </row>
    <row r="627" spans="1:12" s="363" customFormat="1" ht="51">
      <c r="A627" s="292" t="s">
        <v>4712</v>
      </c>
      <c r="B627" s="292" t="s">
        <v>3953</v>
      </c>
      <c r="C627" s="292" t="s">
        <v>782</v>
      </c>
      <c r="D627" s="292" t="s">
        <v>4715</v>
      </c>
      <c r="E627" s="292" t="s">
        <v>4716</v>
      </c>
      <c r="F627" s="292" t="s">
        <v>513</v>
      </c>
      <c r="G627" s="626">
        <v>4</v>
      </c>
      <c r="H627" s="626">
        <v>4</v>
      </c>
      <c r="I627" s="626">
        <v>4</v>
      </c>
      <c r="J627" s="628">
        <v>50</v>
      </c>
      <c r="K627" s="555">
        <f t="shared" si="14"/>
        <v>12.5</v>
      </c>
      <c r="L627" s="233" t="s">
        <v>3909</v>
      </c>
    </row>
    <row r="628" spans="1:12" s="363" customFormat="1" ht="76.5">
      <c r="A628" s="292" t="s">
        <v>4717</v>
      </c>
      <c r="B628" s="292" t="s">
        <v>440</v>
      </c>
      <c r="C628" s="292" t="s">
        <v>782</v>
      </c>
      <c r="D628" s="292" t="s">
        <v>4718</v>
      </c>
      <c r="E628" s="292" t="s">
        <v>4719</v>
      </c>
      <c r="F628" s="292" t="s">
        <v>513</v>
      </c>
      <c r="G628" s="626">
        <v>6</v>
      </c>
      <c r="H628" s="626">
        <v>6</v>
      </c>
      <c r="I628" s="626">
        <v>6</v>
      </c>
      <c r="J628" s="628">
        <v>50</v>
      </c>
      <c r="K628" s="555">
        <f t="shared" si="14"/>
        <v>8.3333333333333339</v>
      </c>
      <c r="L628" s="233" t="s">
        <v>3909</v>
      </c>
    </row>
    <row r="629" spans="1:12" s="363" customFormat="1" ht="63.75">
      <c r="A629" s="292" t="s">
        <v>4717</v>
      </c>
      <c r="B629" s="292" t="s">
        <v>440</v>
      </c>
      <c r="C629" s="292" t="s">
        <v>782</v>
      </c>
      <c r="D629" s="292" t="s">
        <v>4720</v>
      </c>
      <c r="E629" s="292" t="s">
        <v>4721</v>
      </c>
      <c r="F629" s="292" t="s">
        <v>513</v>
      </c>
      <c r="G629" s="626">
        <v>6</v>
      </c>
      <c r="H629" s="626">
        <v>6</v>
      </c>
      <c r="I629" s="626">
        <v>6</v>
      </c>
      <c r="J629" s="628">
        <v>50</v>
      </c>
      <c r="K629" s="555">
        <f t="shared" si="14"/>
        <v>8.3333333333333339</v>
      </c>
      <c r="L629" s="233" t="s">
        <v>3909</v>
      </c>
    </row>
    <row r="630" spans="1:12" s="363" customFormat="1" ht="76.5">
      <c r="A630" s="292" t="s">
        <v>4722</v>
      </c>
      <c r="B630" s="292" t="s">
        <v>4723</v>
      </c>
      <c r="C630" s="292" t="s">
        <v>782</v>
      </c>
      <c r="D630" s="292" t="s">
        <v>4724</v>
      </c>
      <c r="E630" s="292" t="s">
        <v>4725</v>
      </c>
      <c r="F630" s="292" t="s">
        <v>1247</v>
      </c>
      <c r="G630" s="626">
        <v>4</v>
      </c>
      <c r="H630" s="626">
        <v>3</v>
      </c>
      <c r="I630" s="626">
        <v>4</v>
      </c>
      <c r="J630" s="628">
        <v>50</v>
      </c>
      <c r="K630" s="555">
        <f t="shared" si="14"/>
        <v>12.5</v>
      </c>
      <c r="L630" s="233" t="s">
        <v>3909</v>
      </c>
    </row>
    <row r="631" spans="1:12" s="363" customFormat="1" ht="89.25">
      <c r="A631" s="292" t="s">
        <v>4722</v>
      </c>
      <c r="B631" s="292" t="s">
        <v>4723</v>
      </c>
      <c r="C631" s="292" t="s">
        <v>782</v>
      </c>
      <c r="D631" s="292" t="s">
        <v>4726</v>
      </c>
      <c r="E631" s="292" t="s">
        <v>4727</v>
      </c>
      <c r="F631" s="292" t="s">
        <v>661</v>
      </c>
      <c r="G631" s="626">
        <v>4</v>
      </c>
      <c r="H631" s="626">
        <v>3</v>
      </c>
      <c r="I631" s="626">
        <v>4</v>
      </c>
      <c r="J631" s="628">
        <v>50</v>
      </c>
      <c r="K631" s="555">
        <f t="shared" si="14"/>
        <v>12.5</v>
      </c>
      <c r="L631" s="233" t="s">
        <v>3909</v>
      </c>
    </row>
    <row r="632" spans="1:12" s="363" customFormat="1" ht="89.25">
      <c r="A632" s="292" t="s">
        <v>4728</v>
      </c>
      <c r="B632" s="292" t="s">
        <v>4729</v>
      </c>
      <c r="C632" s="292" t="s">
        <v>782</v>
      </c>
      <c r="D632" s="292" t="s">
        <v>4730</v>
      </c>
      <c r="E632" s="292" t="s">
        <v>4731</v>
      </c>
      <c r="F632" s="292" t="s">
        <v>513</v>
      </c>
      <c r="G632" s="626">
        <v>1</v>
      </c>
      <c r="H632" s="626">
        <v>1</v>
      </c>
      <c r="I632" s="626">
        <v>1</v>
      </c>
      <c r="J632" s="628">
        <v>50</v>
      </c>
      <c r="K632" s="555">
        <f t="shared" si="14"/>
        <v>50</v>
      </c>
      <c r="L632" s="233" t="s">
        <v>3909</v>
      </c>
    </row>
    <row r="633" spans="1:12" s="363" customFormat="1" ht="38.25">
      <c r="A633" s="292" t="s">
        <v>4732</v>
      </c>
      <c r="B633" s="292" t="s">
        <v>4733</v>
      </c>
      <c r="C633" s="292" t="s">
        <v>782</v>
      </c>
      <c r="D633" s="292" t="s">
        <v>4734</v>
      </c>
      <c r="E633" s="269" t="s">
        <v>4735</v>
      </c>
      <c r="F633" s="292" t="s">
        <v>4736</v>
      </c>
      <c r="G633" s="626">
        <v>3</v>
      </c>
      <c r="H633" s="626">
        <v>1</v>
      </c>
      <c r="I633" s="626">
        <v>3</v>
      </c>
      <c r="J633" s="628">
        <v>50</v>
      </c>
      <c r="K633" s="450">
        <f t="shared" ref="K633:K634" si="15">J633/3</f>
        <v>16.666666666666668</v>
      </c>
      <c r="L633" s="233" t="s">
        <v>4737</v>
      </c>
    </row>
    <row r="634" spans="1:12" s="363" customFormat="1" ht="51">
      <c r="A634" s="292" t="s">
        <v>4732</v>
      </c>
      <c r="B634" s="292" t="s">
        <v>4733</v>
      </c>
      <c r="C634" s="292" t="s">
        <v>782</v>
      </c>
      <c r="D634" s="292" t="s">
        <v>4738</v>
      </c>
      <c r="E634" s="269" t="s">
        <v>4739</v>
      </c>
      <c r="F634" s="448" t="s">
        <v>4740</v>
      </c>
      <c r="G634" s="292">
        <v>3</v>
      </c>
      <c r="H634" s="292">
        <v>1</v>
      </c>
      <c r="I634" s="292">
        <v>3</v>
      </c>
      <c r="J634" s="379">
        <v>50</v>
      </c>
      <c r="K634" s="294">
        <f t="shared" si="15"/>
        <v>16.666666666666668</v>
      </c>
      <c r="L634" s="233" t="s">
        <v>4737</v>
      </c>
    </row>
    <row r="635" spans="1:12" s="363" customFormat="1" ht="51">
      <c r="A635" s="190" t="s">
        <v>4741</v>
      </c>
      <c r="B635" s="190" t="s">
        <v>4733</v>
      </c>
      <c r="C635" s="190" t="s">
        <v>782</v>
      </c>
      <c r="D635" s="190" t="s">
        <v>4742</v>
      </c>
      <c r="E635" s="276" t="s">
        <v>4743</v>
      </c>
      <c r="F635" s="261" t="s">
        <v>449</v>
      </c>
      <c r="G635" s="190">
        <v>3</v>
      </c>
      <c r="H635" s="190">
        <v>1</v>
      </c>
      <c r="I635" s="190">
        <v>3</v>
      </c>
      <c r="J635" s="408">
        <v>50</v>
      </c>
      <c r="K635" s="232">
        <v>16.670000000000002</v>
      </c>
      <c r="L635" s="233" t="s">
        <v>4737</v>
      </c>
    </row>
    <row r="636" spans="1:12" s="363" customFormat="1" ht="51">
      <c r="A636" s="292" t="s">
        <v>4744</v>
      </c>
      <c r="B636" s="292" t="s">
        <v>4745</v>
      </c>
      <c r="C636" s="292" t="s">
        <v>782</v>
      </c>
      <c r="D636" s="292" t="s">
        <v>4746</v>
      </c>
      <c r="E636" s="269" t="s">
        <v>4747</v>
      </c>
      <c r="F636" s="448" t="s">
        <v>4748</v>
      </c>
      <c r="G636" s="292">
        <v>1</v>
      </c>
      <c r="H636" s="292">
        <v>1</v>
      </c>
      <c r="I636" s="292">
        <v>1</v>
      </c>
      <c r="J636" s="379">
        <v>50</v>
      </c>
      <c r="K636" s="294">
        <v>50</v>
      </c>
      <c r="L636" s="233" t="s">
        <v>4737</v>
      </c>
    </row>
    <row r="637" spans="1:12" s="363" customFormat="1" ht="63.75">
      <c r="A637" s="292" t="s">
        <v>4744</v>
      </c>
      <c r="B637" s="292" t="s">
        <v>4745</v>
      </c>
      <c r="C637" s="292" t="s">
        <v>782</v>
      </c>
      <c r="D637" s="292" t="s">
        <v>4749</v>
      </c>
      <c r="E637" s="269" t="s">
        <v>4750</v>
      </c>
      <c r="F637" s="448" t="s">
        <v>449</v>
      </c>
      <c r="G637" s="292">
        <v>1</v>
      </c>
      <c r="H637" s="292">
        <v>1</v>
      </c>
      <c r="I637" s="292">
        <v>1</v>
      </c>
      <c r="J637" s="379">
        <v>50</v>
      </c>
      <c r="K637" s="294">
        <v>50</v>
      </c>
      <c r="L637" s="233" t="s">
        <v>4737</v>
      </c>
    </row>
    <row r="638" spans="1:12" s="363" customFormat="1" ht="63.75">
      <c r="A638" s="292" t="s">
        <v>4751</v>
      </c>
      <c r="B638" s="292" t="s">
        <v>4752</v>
      </c>
      <c r="C638" s="292" t="s">
        <v>782</v>
      </c>
      <c r="D638" s="292" t="s">
        <v>4753</v>
      </c>
      <c r="E638" s="269" t="s">
        <v>4235</v>
      </c>
      <c r="F638" s="448" t="s">
        <v>449</v>
      </c>
      <c r="G638" s="292">
        <v>4</v>
      </c>
      <c r="H638" s="292">
        <v>2</v>
      </c>
      <c r="I638" s="292">
        <v>4</v>
      </c>
      <c r="J638" s="379">
        <v>50</v>
      </c>
      <c r="K638" s="294">
        <f t="shared" ref="K638:K640" si="16">J638/4</f>
        <v>12.5</v>
      </c>
      <c r="L638" s="233" t="s">
        <v>4737</v>
      </c>
    </row>
    <row r="639" spans="1:12" s="363" customFormat="1" ht="63.75">
      <c r="A639" s="292" t="s">
        <v>4751</v>
      </c>
      <c r="B639" s="292" t="s">
        <v>4752</v>
      </c>
      <c r="C639" s="292" t="s">
        <v>782</v>
      </c>
      <c r="D639" s="292" t="s">
        <v>4754</v>
      </c>
      <c r="E639" s="269" t="s">
        <v>4755</v>
      </c>
      <c r="F639" s="448" t="s">
        <v>449</v>
      </c>
      <c r="G639" s="292">
        <v>4</v>
      </c>
      <c r="H639" s="292">
        <v>2</v>
      </c>
      <c r="I639" s="292">
        <v>4</v>
      </c>
      <c r="J639" s="379">
        <v>50</v>
      </c>
      <c r="K639" s="294">
        <f t="shared" si="16"/>
        <v>12.5</v>
      </c>
      <c r="L639" s="233" t="s">
        <v>4737</v>
      </c>
    </row>
    <row r="640" spans="1:12" s="363" customFormat="1" ht="76.5">
      <c r="A640" s="190" t="s">
        <v>4756</v>
      </c>
      <c r="B640" s="190" t="s">
        <v>4752</v>
      </c>
      <c r="C640" s="190" t="s">
        <v>782</v>
      </c>
      <c r="D640" s="190" t="s">
        <v>4757</v>
      </c>
      <c r="E640" s="276" t="s">
        <v>4758</v>
      </c>
      <c r="F640" s="261" t="s">
        <v>449</v>
      </c>
      <c r="G640" s="190">
        <v>4</v>
      </c>
      <c r="H640" s="190">
        <v>2</v>
      </c>
      <c r="I640" s="190">
        <v>4</v>
      </c>
      <c r="J640" s="408">
        <v>50</v>
      </c>
      <c r="K640" s="232">
        <f t="shared" si="16"/>
        <v>12.5</v>
      </c>
      <c r="L640" s="233" t="s">
        <v>4737</v>
      </c>
    </row>
    <row r="641" spans="1:12" s="363" customFormat="1" ht="51">
      <c r="A641" s="292" t="s">
        <v>4759</v>
      </c>
      <c r="B641" s="292" t="s">
        <v>4760</v>
      </c>
      <c r="C641" s="292" t="s">
        <v>782</v>
      </c>
      <c r="D641" s="292" t="s">
        <v>4761</v>
      </c>
      <c r="E641" s="269" t="s">
        <v>4762</v>
      </c>
      <c r="F641" s="448" t="s">
        <v>4763</v>
      </c>
      <c r="G641" s="292">
        <v>3</v>
      </c>
      <c r="H641" s="292">
        <v>2</v>
      </c>
      <c r="I641" s="292">
        <v>3</v>
      </c>
      <c r="J641" s="379">
        <v>50</v>
      </c>
      <c r="K641" s="294">
        <f t="shared" ref="K641:K642" si="17">J641/3</f>
        <v>16.666666666666668</v>
      </c>
      <c r="L641" s="233" t="s">
        <v>4737</v>
      </c>
    </row>
    <row r="642" spans="1:12" s="363" customFormat="1" ht="51">
      <c r="A642" s="292" t="s">
        <v>4764</v>
      </c>
      <c r="B642" s="292" t="s">
        <v>4765</v>
      </c>
      <c r="C642" s="292" t="s">
        <v>782</v>
      </c>
      <c r="D642" s="292" t="s">
        <v>4766</v>
      </c>
      <c r="E642" s="269" t="s">
        <v>4767</v>
      </c>
      <c r="F642" s="448" t="s">
        <v>449</v>
      </c>
      <c r="G642" s="292">
        <v>3</v>
      </c>
      <c r="H642" s="292">
        <v>2</v>
      </c>
      <c r="I642" s="292">
        <v>4</v>
      </c>
      <c r="J642" s="379">
        <v>50</v>
      </c>
      <c r="K642" s="294">
        <f t="shared" si="17"/>
        <v>16.666666666666668</v>
      </c>
      <c r="L642" s="233" t="s">
        <v>4737</v>
      </c>
    </row>
    <row r="643" spans="1:12" s="363" customFormat="1" ht="76.5">
      <c r="A643" s="471" t="s">
        <v>4768</v>
      </c>
      <c r="B643" s="471" t="s">
        <v>4769</v>
      </c>
      <c r="C643" s="292" t="s">
        <v>782</v>
      </c>
      <c r="D643" s="471" t="s">
        <v>4770</v>
      </c>
      <c r="E643" s="269" t="s">
        <v>4771</v>
      </c>
      <c r="F643" s="448" t="s">
        <v>4772</v>
      </c>
      <c r="G643" s="292">
        <v>4</v>
      </c>
      <c r="H643" s="292">
        <v>1</v>
      </c>
      <c r="I643" s="292">
        <v>4</v>
      </c>
      <c r="J643" s="379">
        <v>50</v>
      </c>
      <c r="K643" s="294">
        <f>J643/4</f>
        <v>12.5</v>
      </c>
      <c r="L643" s="233" t="s">
        <v>4737</v>
      </c>
    </row>
    <row r="644" spans="1:12" s="363" customFormat="1" ht="63.75">
      <c r="A644" s="292" t="s">
        <v>4773</v>
      </c>
      <c r="B644" s="471" t="s">
        <v>4774</v>
      </c>
      <c r="C644" s="292" t="s">
        <v>782</v>
      </c>
      <c r="D644" s="292" t="s">
        <v>4775</v>
      </c>
      <c r="E644" s="269" t="s">
        <v>4776</v>
      </c>
      <c r="F644" s="448" t="s">
        <v>449</v>
      </c>
      <c r="G644" s="292">
        <v>2</v>
      </c>
      <c r="H644" s="292">
        <v>2</v>
      </c>
      <c r="I644" s="292">
        <v>2</v>
      </c>
      <c r="J644" s="379">
        <v>50</v>
      </c>
      <c r="K644" s="294">
        <f>J644/2</f>
        <v>25</v>
      </c>
      <c r="L644" s="233" t="s">
        <v>4737</v>
      </c>
    </row>
    <row r="645" spans="1:12" s="363" customFormat="1" ht="76.5">
      <c r="A645" s="292" t="s">
        <v>4777</v>
      </c>
      <c r="B645" s="290" t="s">
        <v>4778</v>
      </c>
      <c r="C645" s="292" t="s">
        <v>782</v>
      </c>
      <c r="D645" s="316" t="s">
        <v>4779</v>
      </c>
      <c r="E645" s="296" t="s">
        <v>4780</v>
      </c>
      <c r="F645" s="292" t="s">
        <v>4781</v>
      </c>
      <c r="G645" s="626">
        <v>1</v>
      </c>
      <c r="H645" s="626">
        <v>1</v>
      </c>
      <c r="I645" s="626">
        <v>1</v>
      </c>
      <c r="J645" s="628">
        <v>50</v>
      </c>
      <c r="K645" s="292">
        <v>50</v>
      </c>
      <c r="L645" s="233" t="s">
        <v>4782</v>
      </c>
    </row>
    <row r="646" spans="1:12" s="363" customFormat="1" ht="89.25">
      <c r="A646" s="292" t="s">
        <v>4777</v>
      </c>
      <c r="B646" s="292" t="s">
        <v>4783</v>
      </c>
      <c r="C646" s="292" t="s">
        <v>782</v>
      </c>
      <c r="D646" s="316" t="s">
        <v>4784</v>
      </c>
      <c r="E646" s="296" t="s">
        <v>4785</v>
      </c>
      <c r="F646" s="448" t="s">
        <v>4786</v>
      </c>
      <c r="G646" s="292">
        <v>1</v>
      </c>
      <c r="H646" s="292">
        <v>1</v>
      </c>
      <c r="I646" s="292">
        <v>1</v>
      </c>
      <c r="J646" s="379">
        <v>50</v>
      </c>
      <c r="K646" s="294">
        <v>50</v>
      </c>
      <c r="L646" s="233" t="s">
        <v>4782</v>
      </c>
    </row>
    <row r="647" spans="1:12" s="363" customFormat="1" ht="63.75">
      <c r="A647" s="292" t="s">
        <v>4787</v>
      </c>
      <c r="B647" s="290" t="s">
        <v>4788</v>
      </c>
      <c r="C647" s="292" t="s">
        <v>782</v>
      </c>
      <c r="D647" s="292" t="s">
        <v>4789</v>
      </c>
      <c r="E647" s="269" t="s">
        <v>4790</v>
      </c>
      <c r="F647" s="292" t="s">
        <v>4791</v>
      </c>
      <c r="G647" s="626">
        <v>1</v>
      </c>
      <c r="H647" s="626">
        <v>1</v>
      </c>
      <c r="I647" s="626">
        <v>1</v>
      </c>
      <c r="J647" s="628">
        <v>50</v>
      </c>
      <c r="K647" s="294">
        <v>50</v>
      </c>
      <c r="L647" s="233" t="s">
        <v>4792</v>
      </c>
    </row>
    <row r="648" spans="1:12" s="363" customFormat="1" ht="102">
      <c r="A648" s="290" t="s">
        <v>4787</v>
      </c>
      <c r="B648" s="290" t="s">
        <v>4788</v>
      </c>
      <c r="C648" s="290" t="s">
        <v>782</v>
      </c>
      <c r="D648" s="292" t="s">
        <v>4793</v>
      </c>
      <c r="E648" s="269" t="s">
        <v>4794</v>
      </c>
      <c r="F648" s="448" t="s">
        <v>4795</v>
      </c>
      <c r="G648" s="292">
        <v>1</v>
      </c>
      <c r="H648" s="292">
        <v>1</v>
      </c>
      <c r="I648" s="292">
        <v>1</v>
      </c>
      <c r="J648" s="379">
        <v>50</v>
      </c>
      <c r="K648" s="294">
        <v>50</v>
      </c>
      <c r="L648" s="233" t="s">
        <v>4792</v>
      </c>
    </row>
    <row r="649" spans="1:12" s="363" customFormat="1" ht="89.25">
      <c r="A649" s="292" t="s">
        <v>4787</v>
      </c>
      <c r="B649" s="290" t="s">
        <v>4796</v>
      </c>
      <c r="C649" s="290" t="s">
        <v>782</v>
      </c>
      <c r="D649" s="292" t="s">
        <v>4797</v>
      </c>
      <c r="E649" s="269" t="s">
        <v>4798</v>
      </c>
      <c r="F649" s="448" t="s">
        <v>4799</v>
      </c>
      <c r="G649" s="292">
        <v>1</v>
      </c>
      <c r="H649" s="292">
        <v>1</v>
      </c>
      <c r="I649" s="292">
        <v>1</v>
      </c>
      <c r="J649" s="379">
        <v>50</v>
      </c>
      <c r="K649" s="294">
        <v>50</v>
      </c>
      <c r="L649" s="233" t="s">
        <v>4792</v>
      </c>
    </row>
    <row r="650" spans="1:12" s="363" customFormat="1" ht="89.25">
      <c r="A650" s="190" t="s">
        <v>4469</v>
      </c>
      <c r="B650" s="190" t="s">
        <v>4470</v>
      </c>
      <c r="C650" s="190" t="s">
        <v>782</v>
      </c>
      <c r="D650" s="190" t="s">
        <v>4800</v>
      </c>
      <c r="E650" s="296" t="s">
        <v>4472</v>
      </c>
      <c r="F650" s="190" t="s">
        <v>4801</v>
      </c>
      <c r="G650" s="292"/>
      <c r="H650" s="627">
        <v>2</v>
      </c>
      <c r="I650" s="627">
        <v>2</v>
      </c>
      <c r="J650" s="627">
        <v>50</v>
      </c>
      <c r="K650" s="292">
        <v>25</v>
      </c>
      <c r="L650" s="233" t="s">
        <v>4802</v>
      </c>
    </row>
    <row r="651" spans="1:12" s="363" customFormat="1" ht="114.75">
      <c r="A651" s="190" t="s">
        <v>4469</v>
      </c>
      <c r="B651" s="190" t="s">
        <v>4470</v>
      </c>
      <c r="C651" s="190" t="s">
        <v>782</v>
      </c>
      <c r="D651" s="190" t="s">
        <v>4803</v>
      </c>
      <c r="E651" s="292" t="s">
        <v>4475</v>
      </c>
      <c r="F651" s="190" t="s">
        <v>4804</v>
      </c>
      <c r="G651" s="292"/>
      <c r="H651" s="292">
        <v>2</v>
      </c>
      <c r="I651" s="292">
        <v>2</v>
      </c>
      <c r="J651" s="379">
        <v>50</v>
      </c>
      <c r="K651" s="294">
        <v>25</v>
      </c>
      <c r="L651" s="233" t="s">
        <v>4802</v>
      </c>
    </row>
    <row r="652" spans="1:12" s="363" customFormat="1" ht="140.25">
      <c r="A652" s="190" t="s">
        <v>4469</v>
      </c>
      <c r="B652" s="190" t="s">
        <v>4470</v>
      </c>
      <c r="C652" s="190" t="s">
        <v>782</v>
      </c>
      <c r="D652" s="190" t="s">
        <v>4477</v>
      </c>
      <c r="E652" s="190" t="s">
        <v>4478</v>
      </c>
      <c r="F652" s="190" t="s">
        <v>4479</v>
      </c>
      <c r="G652" s="292"/>
      <c r="H652" s="292">
        <v>2</v>
      </c>
      <c r="I652" s="292">
        <v>2</v>
      </c>
      <c r="J652" s="379">
        <v>50</v>
      </c>
      <c r="K652" s="294">
        <v>25</v>
      </c>
      <c r="L652" s="233" t="s">
        <v>4802</v>
      </c>
    </row>
    <row r="653" spans="1:12" s="363" customFormat="1" ht="63.75">
      <c r="A653" s="190" t="s">
        <v>4469</v>
      </c>
      <c r="B653" s="190" t="s">
        <v>4470</v>
      </c>
      <c r="C653" s="190" t="s">
        <v>782</v>
      </c>
      <c r="D653" s="292" t="s">
        <v>4480</v>
      </c>
      <c r="E653" s="292" t="s">
        <v>4481</v>
      </c>
      <c r="F653" s="190" t="s">
        <v>4801</v>
      </c>
      <c r="G653" s="292"/>
      <c r="H653" s="292">
        <v>2</v>
      </c>
      <c r="I653" s="292">
        <v>2</v>
      </c>
      <c r="J653" s="379">
        <v>50</v>
      </c>
      <c r="K653" s="294">
        <v>25</v>
      </c>
      <c r="L653" s="233" t="s">
        <v>4802</v>
      </c>
    </row>
    <row r="654" spans="1:12" s="363" customFormat="1" ht="51">
      <c r="A654" s="292" t="s">
        <v>4805</v>
      </c>
      <c r="B654" s="292" t="s">
        <v>4806</v>
      </c>
      <c r="C654" s="190" t="s">
        <v>782</v>
      </c>
      <c r="D654" s="292" t="s">
        <v>4807</v>
      </c>
      <c r="E654" s="292" t="s">
        <v>4808</v>
      </c>
      <c r="F654" s="448" t="s">
        <v>449</v>
      </c>
      <c r="G654" s="292"/>
      <c r="H654" s="292">
        <v>4</v>
      </c>
      <c r="I654" s="292">
        <v>4</v>
      </c>
      <c r="J654" s="379">
        <v>50</v>
      </c>
      <c r="K654" s="294">
        <v>12.5</v>
      </c>
      <c r="L654" s="233" t="s">
        <v>4802</v>
      </c>
    </row>
    <row r="655" spans="1:12" s="363" customFormat="1" ht="76.5">
      <c r="A655" s="292" t="s">
        <v>4805</v>
      </c>
      <c r="B655" s="292" t="s">
        <v>4806</v>
      </c>
      <c r="C655" s="190" t="s">
        <v>782</v>
      </c>
      <c r="D655" s="292" t="s">
        <v>4809</v>
      </c>
      <c r="E655" s="292" t="s">
        <v>4810</v>
      </c>
      <c r="F655" s="448" t="s">
        <v>449</v>
      </c>
      <c r="G655" s="292"/>
      <c r="H655" s="292">
        <v>4</v>
      </c>
      <c r="I655" s="292">
        <v>4</v>
      </c>
      <c r="J655" s="379">
        <v>50</v>
      </c>
      <c r="K655" s="294">
        <v>12.5</v>
      </c>
      <c r="L655" s="233" t="s">
        <v>4802</v>
      </c>
    </row>
    <row r="656" spans="1:12" s="363" customFormat="1" ht="89.25">
      <c r="A656" s="292" t="s">
        <v>4805</v>
      </c>
      <c r="B656" s="292" t="s">
        <v>4806</v>
      </c>
      <c r="C656" s="190" t="s">
        <v>782</v>
      </c>
      <c r="D656" s="292" t="s">
        <v>4811</v>
      </c>
      <c r="E656" s="292" t="s">
        <v>4812</v>
      </c>
      <c r="F656" s="448" t="s">
        <v>449</v>
      </c>
      <c r="G656" s="292"/>
      <c r="H656" s="292">
        <v>4</v>
      </c>
      <c r="I656" s="292">
        <v>4</v>
      </c>
      <c r="J656" s="379">
        <v>50</v>
      </c>
      <c r="K656" s="294">
        <v>12.5</v>
      </c>
      <c r="L656" s="233" t="s">
        <v>4802</v>
      </c>
    </row>
    <row r="657" spans="1:12" s="363" customFormat="1" ht="89.25">
      <c r="A657" s="292" t="s">
        <v>4805</v>
      </c>
      <c r="B657" s="292" t="s">
        <v>4806</v>
      </c>
      <c r="C657" s="190" t="s">
        <v>782</v>
      </c>
      <c r="D657" s="292" t="s">
        <v>4813</v>
      </c>
      <c r="E657" s="292" t="s">
        <v>4814</v>
      </c>
      <c r="F657" s="448" t="s">
        <v>449</v>
      </c>
      <c r="G657" s="292"/>
      <c r="H657" s="292">
        <v>4</v>
      </c>
      <c r="I657" s="292">
        <v>4</v>
      </c>
      <c r="J657" s="379">
        <v>50</v>
      </c>
      <c r="K657" s="294">
        <v>12.5</v>
      </c>
      <c r="L657" s="233" t="s">
        <v>4802</v>
      </c>
    </row>
    <row r="658" spans="1:12" s="363" customFormat="1" ht="51">
      <c r="A658" s="292" t="s">
        <v>4805</v>
      </c>
      <c r="B658" s="292" t="s">
        <v>4806</v>
      </c>
      <c r="C658" s="190" t="s">
        <v>782</v>
      </c>
      <c r="D658" s="292" t="s">
        <v>4815</v>
      </c>
      <c r="E658" s="292" t="s">
        <v>4816</v>
      </c>
      <c r="F658" s="448" t="s">
        <v>449</v>
      </c>
      <c r="G658" s="292"/>
      <c r="H658" s="292">
        <v>4</v>
      </c>
      <c r="I658" s="292">
        <v>4</v>
      </c>
      <c r="J658" s="379">
        <v>50</v>
      </c>
      <c r="K658" s="294">
        <v>12.5</v>
      </c>
      <c r="L658" s="233" t="s">
        <v>4802</v>
      </c>
    </row>
    <row r="659" spans="1:12" s="363" customFormat="1" ht="51">
      <c r="A659" s="292" t="s">
        <v>4805</v>
      </c>
      <c r="B659" s="292" t="s">
        <v>4806</v>
      </c>
      <c r="C659" s="190" t="s">
        <v>782</v>
      </c>
      <c r="D659" s="292" t="s">
        <v>4817</v>
      </c>
      <c r="E659" s="292" t="s">
        <v>4818</v>
      </c>
      <c r="F659" s="448" t="s">
        <v>449</v>
      </c>
      <c r="G659" s="292"/>
      <c r="H659" s="292">
        <v>4</v>
      </c>
      <c r="I659" s="292">
        <v>4</v>
      </c>
      <c r="J659" s="379">
        <v>50</v>
      </c>
      <c r="K659" s="294">
        <v>12.5</v>
      </c>
      <c r="L659" s="233" t="s">
        <v>4802</v>
      </c>
    </row>
    <row r="660" spans="1:12" s="363" customFormat="1" ht="89.25">
      <c r="A660" s="292" t="s">
        <v>4805</v>
      </c>
      <c r="B660" s="292" t="s">
        <v>4806</v>
      </c>
      <c r="C660" s="190" t="s">
        <v>782</v>
      </c>
      <c r="D660" s="292" t="s">
        <v>4819</v>
      </c>
      <c r="E660" s="292" t="s">
        <v>4820</v>
      </c>
      <c r="F660" s="448" t="s">
        <v>4821</v>
      </c>
      <c r="G660" s="292"/>
      <c r="H660" s="292">
        <v>4</v>
      </c>
      <c r="I660" s="292">
        <v>4</v>
      </c>
      <c r="J660" s="379">
        <v>50</v>
      </c>
      <c r="K660" s="294">
        <v>12.5</v>
      </c>
      <c r="L660" s="233" t="s">
        <v>4802</v>
      </c>
    </row>
    <row r="661" spans="1:12" s="363" customFormat="1" ht="89.25">
      <c r="A661" s="292" t="s">
        <v>4805</v>
      </c>
      <c r="B661" s="292" t="s">
        <v>4806</v>
      </c>
      <c r="C661" s="190" t="s">
        <v>782</v>
      </c>
      <c r="D661" s="292" t="s">
        <v>4822</v>
      </c>
      <c r="E661" s="296" t="s">
        <v>4823</v>
      </c>
      <c r="F661" s="448" t="s">
        <v>4824</v>
      </c>
      <c r="G661" s="292"/>
      <c r="H661" s="292">
        <v>4</v>
      </c>
      <c r="I661" s="292">
        <v>4</v>
      </c>
      <c r="J661" s="379">
        <v>50</v>
      </c>
      <c r="K661" s="294">
        <v>12.5</v>
      </c>
      <c r="L661" s="233" t="s">
        <v>4802</v>
      </c>
    </row>
    <row r="662" spans="1:12" s="363" customFormat="1" ht="76.5">
      <c r="A662" s="190" t="s">
        <v>4469</v>
      </c>
      <c r="B662" s="292" t="s">
        <v>4482</v>
      </c>
      <c r="C662" s="190" t="s">
        <v>782</v>
      </c>
      <c r="D662" s="292" t="s">
        <v>4483</v>
      </c>
      <c r="E662" s="292" t="s">
        <v>4484</v>
      </c>
      <c r="F662" s="448" t="s">
        <v>4485</v>
      </c>
      <c r="G662" s="292"/>
      <c r="H662" s="292">
        <v>2</v>
      </c>
      <c r="I662" s="292">
        <v>2</v>
      </c>
      <c r="J662" s="379">
        <v>50</v>
      </c>
      <c r="K662" s="294">
        <v>25</v>
      </c>
      <c r="L662" s="233" t="s">
        <v>4802</v>
      </c>
    </row>
    <row r="663" spans="1:12" s="363" customFormat="1" ht="76.5">
      <c r="A663" s="190" t="s">
        <v>4469</v>
      </c>
      <c r="B663" s="292" t="s">
        <v>4486</v>
      </c>
      <c r="C663" s="190" t="s">
        <v>782</v>
      </c>
      <c r="D663" s="292" t="s">
        <v>4487</v>
      </c>
      <c r="E663" s="292" t="s">
        <v>4488</v>
      </c>
      <c r="F663" s="448" t="s">
        <v>4489</v>
      </c>
      <c r="G663" s="292"/>
      <c r="H663" s="292">
        <v>2</v>
      </c>
      <c r="I663" s="292">
        <v>2</v>
      </c>
      <c r="J663" s="379">
        <v>50</v>
      </c>
      <c r="K663" s="294">
        <v>25</v>
      </c>
      <c r="L663" s="233" t="s">
        <v>4802</v>
      </c>
    </row>
    <row r="664" spans="1:12" s="363" customFormat="1" ht="51">
      <c r="A664" s="292" t="s">
        <v>4825</v>
      </c>
      <c r="B664" s="292" t="s">
        <v>4826</v>
      </c>
      <c r="C664" s="292" t="s">
        <v>782</v>
      </c>
      <c r="D664" s="292" t="s">
        <v>4827</v>
      </c>
      <c r="E664" s="269" t="s">
        <v>4828</v>
      </c>
      <c r="F664" s="292" t="s">
        <v>661</v>
      </c>
      <c r="G664" s="626"/>
      <c r="H664" s="626">
        <v>1</v>
      </c>
      <c r="I664" s="626">
        <v>1</v>
      </c>
      <c r="J664" s="628">
        <v>50</v>
      </c>
      <c r="K664" s="292">
        <f t="shared" ref="K664:K678" si="18">J664/I664</f>
        <v>50</v>
      </c>
      <c r="L664" s="233" t="s">
        <v>3958</v>
      </c>
    </row>
    <row r="665" spans="1:12" s="363" customFormat="1" ht="51">
      <c r="A665" s="292" t="s">
        <v>4825</v>
      </c>
      <c r="B665" s="292" t="s">
        <v>4826</v>
      </c>
      <c r="C665" s="292" t="s">
        <v>782</v>
      </c>
      <c r="D665" s="292" t="s">
        <v>4829</v>
      </c>
      <c r="E665" s="269" t="s">
        <v>4830</v>
      </c>
      <c r="F665" s="292" t="s">
        <v>513</v>
      </c>
      <c r="G665" s="626"/>
      <c r="H665" s="626">
        <v>1</v>
      </c>
      <c r="I665" s="626">
        <v>1</v>
      </c>
      <c r="J665" s="628">
        <v>50</v>
      </c>
      <c r="K665" s="292">
        <f t="shared" si="18"/>
        <v>50</v>
      </c>
      <c r="L665" s="233" t="s">
        <v>3958</v>
      </c>
    </row>
    <row r="666" spans="1:12" s="363" customFormat="1" ht="102">
      <c r="A666" s="292" t="s">
        <v>4825</v>
      </c>
      <c r="B666" s="292" t="s">
        <v>4826</v>
      </c>
      <c r="C666" s="292" t="s">
        <v>782</v>
      </c>
      <c r="D666" s="292" t="s">
        <v>4831</v>
      </c>
      <c r="E666" s="269" t="s">
        <v>4832</v>
      </c>
      <c r="F666" s="292" t="s">
        <v>513</v>
      </c>
      <c r="G666" s="626"/>
      <c r="H666" s="626">
        <v>1</v>
      </c>
      <c r="I666" s="626">
        <v>1</v>
      </c>
      <c r="J666" s="628">
        <v>50</v>
      </c>
      <c r="K666" s="292">
        <f t="shared" si="18"/>
        <v>50</v>
      </c>
      <c r="L666" s="233" t="s">
        <v>3958</v>
      </c>
    </row>
    <row r="667" spans="1:12" s="363" customFormat="1" ht="63.75">
      <c r="A667" s="292" t="s">
        <v>4825</v>
      </c>
      <c r="B667" s="292" t="s">
        <v>4826</v>
      </c>
      <c r="C667" s="292" t="s">
        <v>782</v>
      </c>
      <c r="D667" s="292" t="s">
        <v>4833</v>
      </c>
      <c r="E667" s="269" t="s">
        <v>4834</v>
      </c>
      <c r="F667" s="292" t="s">
        <v>661</v>
      </c>
      <c r="G667" s="626"/>
      <c r="H667" s="626">
        <v>1</v>
      </c>
      <c r="I667" s="626">
        <v>1</v>
      </c>
      <c r="J667" s="628">
        <v>50</v>
      </c>
      <c r="K667" s="292">
        <f t="shared" si="18"/>
        <v>50</v>
      </c>
      <c r="L667" s="233" t="s">
        <v>3958</v>
      </c>
    </row>
    <row r="668" spans="1:12" s="363" customFormat="1" ht="63.75">
      <c r="A668" s="292" t="s">
        <v>4825</v>
      </c>
      <c r="B668" s="292" t="s">
        <v>4826</v>
      </c>
      <c r="C668" s="292" t="s">
        <v>782</v>
      </c>
      <c r="D668" s="292" t="s">
        <v>4835</v>
      </c>
      <c r="E668" s="269" t="s">
        <v>4836</v>
      </c>
      <c r="F668" s="292" t="s">
        <v>661</v>
      </c>
      <c r="G668" s="626"/>
      <c r="H668" s="626">
        <v>1</v>
      </c>
      <c r="I668" s="626">
        <v>1</v>
      </c>
      <c r="J668" s="628">
        <v>50</v>
      </c>
      <c r="K668" s="292">
        <f t="shared" si="18"/>
        <v>50</v>
      </c>
      <c r="L668" s="233" t="s">
        <v>3958</v>
      </c>
    </row>
    <row r="669" spans="1:12" s="363" customFormat="1" ht="51">
      <c r="A669" s="292" t="s">
        <v>4825</v>
      </c>
      <c r="B669" s="292" t="s">
        <v>4826</v>
      </c>
      <c r="C669" s="292" t="s">
        <v>782</v>
      </c>
      <c r="D669" s="292" t="s">
        <v>4837</v>
      </c>
      <c r="E669" s="269" t="s">
        <v>4838</v>
      </c>
      <c r="F669" s="292" t="s">
        <v>661</v>
      </c>
      <c r="G669" s="626"/>
      <c r="H669" s="626">
        <v>1</v>
      </c>
      <c r="I669" s="626">
        <v>1</v>
      </c>
      <c r="J669" s="628">
        <v>50</v>
      </c>
      <c r="K669" s="292">
        <f t="shared" si="18"/>
        <v>50</v>
      </c>
      <c r="L669" s="233" t="s">
        <v>3958</v>
      </c>
    </row>
    <row r="670" spans="1:12" s="363" customFormat="1" ht="63.75">
      <c r="A670" s="292" t="s">
        <v>4839</v>
      </c>
      <c r="B670" s="292" t="s">
        <v>4840</v>
      </c>
      <c r="C670" s="292" t="s">
        <v>782</v>
      </c>
      <c r="D670" s="292" t="s">
        <v>4841</v>
      </c>
      <c r="E670" s="269" t="s">
        <v>2579</v>
      </c>
      <c r="F670" s="292" t="s">
        <v>661</v>
      </c>
      <c r="G670" s="626"/>
      <c r="H670" s="626">
        <v>2</v>
      </c>
      <c r="I670" s="626">
        <v>2</v>
      </c>
      <c r="J670" s="628">
        <v>50</v>
      </c>
      <c r="K670" s="292">
        <f t="shared" si="18"/>
        <v>25</v>
      </c>
      <c r="L670" s="233" t="s">
        <v>3958</v>
      </c>
    </row>
    <row r="671" spans="1:12" s="363" customFormat="1" ht="89.25">
      <c r="A671" s="292" t="s">
        <v>4839</v>
      </c>
      <c r="B671" s="292" t="s">
        <v>4840</v>
      </c>
      <c r="C671" s="292" t="s">
        <v>782</v>
      </c>
      <c r="D671" s="292" t="s">
        <v>4842</v>
      </c>
      <c r="E671" s="269" t="s">
        <v>2581</v>
      </c>
      <c r="F671" s="292" t="s">
        <v>661</v>
      </c>
      <c r="G671" s="626"/>
      <c r="H671" s="626">
        <v>2</v>
      </c>
      <c r="I671" s="626">
        <v>2</v>
      </c>
      <c r="J671" s="628">
        <v>50</v>
      </c>
      <c r="K671" s="292">
        <f t="shared" si="18"/>
        <v>25</v>
      </c>
      <c r="L671" s="233" t="s">
        <v>3958</v>
      </c>
    </row>
    <row r="672" spans="1:12" s="363" customFormat="1" ht="76.5">
      <c r="A672" s="292" t="s">
        <v>3954</v>
      </c>
      <c r="B672" s="292" t="s">
        <v>3953</v>
      </c>
      <c r="C672" s="292" t="s">
        <v>782</v>
      </c>
      <c r="D672" s="292" t="s">
        <v>4843</v>
      </c>
      <c r="E672" s="269" t="s">
        <v>2644</v>
      </c>
      <c r="F672" s="292" t="s">
        <v>513</v>
      </c>
      <c r="G672" s="626"/>
      <c r="H672" s="626">
        <v>4</v>
      </c>
      <c r="I672" s="626">
        <v>4</v>
      </c>
      <c r="J672" s="628">
        <v>50</v>
      </c>
      <c r="K672" s="292">
        <f t="shared" si="18"/>
        <v>12.5</v>
      </c>
      <c r="L672" s="233" t="s">
        <v>3958</v>
      </c>
    </row>
    <row r="673" spans="1:12" s="363" customFormat="1" ht="51">
      <c r="A673" s="292" t="s">
        <v>3954</v>
      </c>
      <c r="B673" s="292" t="s">
        <v>3953</v>
      </c>
      <c r="C673" s="292" t="s">
        <v>782</v>
      </c>
      <c r="D673" s="292" t="s">
        <v>4844</v>
      </c>
      <c r="E673" s="269" t="s">
        <v>2642</v>
      </c>
      <c r="F673" s="292" t="s">
        <v>513</v>
      </c>
      <c r="G673" s="626"/>
      <c r="H673" s="626">
        <v>4</v>
      </c>
      <c r="I673" s="626">
        <v>4</v>
      </c>
      <c r="J673" s="628">
        <v>50</v>
      </c>
      <c r="K673" s="292">
        <f t="shared" si="18"/>
        <v>12.5</v>
      </c>
      <c r="L673" s="233" t="s">
        <v>3958</v>
      </c>
    </row>
    <row r="674" spans="1:12" s="363" customFormat="1" ht="63.75">
      <c r="A674" s="292" t="s">
        <v>4845</v>
      </c>
      <c r="B674" s="292" t="s">
        <v>440</v>
      </c>
      <c r="C674" s="292" t="s">
        <v>782</v>
      </c>
      <c r="D674" s="292" t="s">
        <v>4846</v>
      </c>
      <c r="E674" s="269" t="s">
        <v>984</v>
      </c>
      <c r="F674" s="292" t="s">
        <v>513</v>
      </c>
      <c r="G674" s="626"/>
      <c r="H674" s="626">
        <v>6</v>
      </c>
      <c r="I674" s="626">
        <v>6</v>
      </c>
      <c r="J674" s="628">
        <v>50</v>
      </c>
      <c r="K674" s="555">
        <f t="shared" si="18"/>
        <v>8.3333333333333339</v>
      </c>
      <c r="L674" s="233" t="s">
        <v>3958</v>
      </c>
    </row>
    <row r="675" spans="1:12" s="363" customFormat="1" ht="51">
      <c r="A675" s="292" t="s">
        <v>4845</v>
      </c>
      <c r="B675" s="292" t="s">
        <v>440</v>
      </c>
      <c r="C675" s="292" t="s">
        <v>782</v>
      </c>
      <c r="D675" s="292" t="s">
        <v>4847</v>
      </c>
      <c r="E675" s="269" t="s">
        <v>965</v>
      </c>
      <c r="F675" s="292" t="s">
        <v>513</v>
      </c>
      <c r="G675" s="626"/>
      <c r="H675" s="626">
        <v>6</v>
      </c>
      <c r="I675" s="626">
        <v>6</v>
      </c>
      <c r="J675" s="628">
        <v>50</v>
      </c>
      <c r="K675" s="555">
        <f t="shared" si="18"/>
        <v>8.3333333333333339</v>
      </c>
      <c r="L675" s="233" t="s">
        <v>3958</v>
      </c>
    </row>
    <row r="676" spans="1:12" s="363" customFormat="1" ht="51">
      <c r="A676" s="292" t="s">
        <v>4848</v>
      </c>
      <c r="B676" s="292" t="s">
        <v>2687</v>
      </c>
      <c r="C676" s="292" t="s">
        <v>782</v>
      </c>
      <c r="D676" s="292" t="s">
        <v>4849</v>
      </c>
      <c r="E676" s="269" t="s">
        <v>4850</v>
      </c>
      <c r="F676" s="292" t="s">
        <v>513</v>
      </c>
      <c r="G676" s="626"/>
      <c r="H676" s="626">
        <v>4</v>
      </c>
      <c r="I676" s="626">
        <v>4</v>
      </c>
      <c r="J676" s="628">
        <v>50</v>
      </c>
      <c r="K676" s="292">
        <f t="shared" si="18"/>
        <v>12.5</v>
      </c>
      <c r="L676" s="233" t="s">
        <v>3958</v>
      </c>
    </row>
    <row r="677" spans="1:12" s="363" customFormat="1" ht="63.75">
      <c r="A677" s="292" t="s">
        <v>4848</v>
      </c>
      <c r="B677" s="292" t="s">
        <v>2687</v>
      </c>
      <c r="C677" s="292" t="s">
        <v>782</v>
      </c>
      <c r="D677" s="292" t="s">
        <v>4851</v>
      </c>
      <c r="E677" s="269" t="s">
        <v>946</v>
      </c>
      <c r="F677" s="292" t="s">
        <v>513</v>
      </c>
      <c r="G677" s="626"/>
      <c r="H677" s="626">
        <v>4</v>
      </c>
      <c r="I677" s="626">
        <v>4</v>
      </c>
      <c r="J677" s="628">
        <v>50</v>
      </c>
      <c r="K677" s="292">
        <f t="shared" si="18"/>
        <v>12.5</v>
      </c>
      <c r="L677" s="233" t="s">
        <v>3958</v>
      </c>
    </row>
    <row r="678" spans="1:12" s="363" customFormat="1" ht="76.5">
      <c r="A678" s="292" t="s">
        <v>4848</v>
      </c>
      <c r="B678" s="292" t="s">
        <v>2687</v>
      </c>
      <c r="C678" s="292" t="s">
        <v>782</v>
      </c>
      <c r="D678" s="292" t="s">
        <v>4852</v>
      </c>
      <c r="E678" s="269" t="s">
        <v>943</v>
      </c>
      <c r="F678" s="292" t="s">
        <v>513</v>
      </c>
      <c r="G678" s="626"/>
      <c r="H678" s="626">
        <v>4</v>
      </c>
      <c r="I678" s="626">
        <v>4</v>
      </c>
      <c r="J678" s="628">
        <v>50</v>
      </c>
      <c r="K678" s="292">
        <f t="shared" si="18"/>
        <v>12.5</v>
      </c>
      <c r="L678" s="233" t="s">
        <v>3958</v>
      </c>
    </row>
    <row r="679" spans="1:12" s="363" customFormat="1" ht="76.5">
      <c r="A679" s="292" t="s">
        <v>2598</v>
      </c>
      <c r="B679" s="290" t="s">
        <v>2599</v>
      </c>
      <c r="C679" s="292" t="s">
        <v>782</v>
      </c>
      <c r="D679" s="292" t="s">
        <v>2600</v>
      </c>
      <c r="E679" s="269" t="s">
        <v>2601</v>
      </c>
      <c r="F679" s="448" t="s">
        <v>1055</v>
      </c>
      <c r="G679" s="292">
        <v>3</v>
      </c>
      <c r="H679" s="292">
        <v>3</v>
      </c>
      <c r="I679" s="292">
        <v>3</v>
      </c>
      <c r="J679" s="379">
        <v>50</v>
      </c>
      <c r="K679" s="292">
        <v>16.670000000000002</v>
      </c>
      <c r="L679" s="626" t="s">
        <v>3987</v>
      </c>
    </row>
    <row r="680" spans="1:12" s="363" customFormat="1" ht="63.75">
      <c r="A680" s="292" t="s">
        <v>2611</v>
      </c>
      <c r="B680" s="292" t="s">
        <v>2612</v>
      </c>
      <c r="C680" s="292" t="s">
        <v>782</v>
      </c>
      <c r="D680" s="292" t="s">
        <v>2613</v>
      </c>
      <c r="E680" s="269" t="s">
        <v>2614</v>
      </c>
      <c r="F680" s="448" t="s">
        <v>2615</v>
      </c>
      <c r="G680" s="292">
        <v>4</v>
      </c>
      <c r="H680" s="292">
        <v>4</v>
      </c>
      <c r="I680" s="292">
        <v>4</v>
      </c>
      <c r="J680" s="379">
        <v>50</v>
      </c>
      <c r="K680" s="294">
        <v>12.5</v>
      </c>
      <c r="L680" s="626" t="s">
        <v>3987</v>
      </c>
    </row>
    <row r="681" spans="1:12" s="363" customFormat="1" ht="89.25">
      <c r="A681" s="292" t="s">
        <v>2611</v>
      </c>
      <c r="B681" s="292" t="s">
        <v>2612</v>
      </c>
      <c r="C681" s="292" t="s">
        <v>782</v>
      </c>
      <c r="D681" s="292" t="s">
        <v>2616</v>
      </c>
      <c r="E681" s="269" t="s">
        <v>2617</v>
      </c>
      <c r="F681" s="448" t="s">
        <v>2618</v>
      </c>
      <c r="G681" s="292">
        <v>4</v>
      </c>
      <c r="H681" s="292">
        <v>4</v>
      </c>
      <c r="I681" s="292">
        <v>4</v>
      </c>
      <c r="J681" s="379">
        <v>50</v>
      </c>
      <c r="K681" s="294">
        <v>12.5</v>
      </c>
      <c r="L681" s="626" t="s">
        <v>3987</v>
      </c>
    </row>
    <row r="682" spans="1:12" s="363" customFormat="1">
      <c r="A682" s="292" t="s">
        <v>4853</v>
      </c>
      <c r="B682" s="292" t="s">
        <v>4854</v>
      </c>
      <c r="C682" s="292" t="s">
        <v>782</v>
      </c>
      <c r="D682" s="410" t="s">
        <v>4855</v>
      </c>
      <c r="E682" s="296" t="s">
        <v>4856</v>
      </c>
      <c r="F682" s="448" t="s">
        <v>2618</v>
      </c>
      <c r="G682" s="292">
        <v>2</v>
      </c>
      <c r="H682" s="292">
        <v>2</v>
      </c>
      <c r="I682" s="292">
        <v>2</v>
      </c>
      <c r="J682" s="379">
        <v>50</v>
      </c>
      <c r="K682" s="294">
        <v>25</v>
      </c>
      <c r="L682" s="626" t="s">
        <v>3987</v>
      </c>
    </row>
    <row r="683" spans="1:12" s="363" customFormat="1" ht="63.75">
      <c r="A683" s="292" t="s">
        <v>2632</v>
      </c>
      <c r="B683" s="292" t="s">
        <v>2633</v>
      </c>
      <c r="C683" s="292" t="s">
        <v>782</v>
      </c>
      <c r="D683" s="292" t="s">
        <v>2634</v>
      </c>
      <c r="E683" s="269" t="s">
        <v>2635</v>
      </c>
      <c r="F683" s="448" t="s">
        <v>449</v>
      </c>
      <c r="G683" s="292">
        <v>5</v>
      </c>
      <c r="H683" s="292">
        <v>4</v>
      </c>
      <c r="I683" s="292">
        <v>5</v>
      </c>
      <c r="J683" s="449">
        <v>50</v>
      </c>
      <c r="K683" s="294">
        <v>10</v>
      </c>
      <c r="L683" s="626" t="s">
        <v>3987</v>
      </c>
    </row>
    <row r="684" spans="1:12" s="363" customFormat="1">
      <c r="A684" s="626" t="s">
        <v>4857</v>
      </c>
      <c r="B684" s="629" t="s">
        <v>4858</v>
      </c>
      <c r="C684" s="626" t="s">
        <v>782</v>
      </c>
      <c r="D684" s="626" t="s">
        <v>4859</v>
      </c>
      <c r="E684" s="654" t="s">
        <v>4860</v>
      </c>
      <c r="F684" s="626" t="s">
        <v>513</v>
      </c>
      <c r="G684" s="626">
        <v>4</v>
      </c>
      <c r="H684" s="626">
        <v>1</v>
      </c>
      <c r="I684" s="626">
        <v>4</v>
      </c>
      <c r="J684" s="626">
        <v>50</v>
      </c>
      <c r="K684" s="626">
        <f>50/4</f>
        <v>12.5</v>
      </c>
      <c r="L684" s="299" t="s">
        <v>4064</v>
      </c>
    </row>
    <row r="685" spans="1:12" s="363" customFormat="1">
      <c r="A685" s="626" t="s">
        <v>4857</v>
      </c>
      <c r="B685" s="629" t="s">
        <v>4858</v>
      </c>
      <c r="C685" s="626" t="s">
        <v>782</v>
      </c>
      <c r="D685" s="626" t="s">
        <v>4861</v>
      </c>
      <c r="E685" s="654" t="s">
        <v>4862</v>
      </c>
      <c r="F685" s="626" t="s">
        <v>513</v>
      </c>
      <c r="G685" s="626">
        <v>4</v>
      </c>
      <c r="H685" s="626">
        <v>1</v>
      </c>
      <c r="I685" s="626">
        <v>4</v>
      </c>
      <c r="J685" s="653">
        <v>50</v>
      </c>
      <c r="K685" s="655">
        <v>12.5</v>
      </c>
      <c r="L685" s="299" t="s">
        <v>4064</v>
      </c>
    </row>
    <row r="686" spans="1:12" s="363" customFormat="1">
      <c r="A686" s="626" t="s">
        <v>4857</v>
      </c>
      <c r="B686" s="629" t="s">
        <v>4858</v>
      </c>
      <c r="C686" s="626" t="s">
        <v>782</v>
      </c>
      <c r="D686" s="626" t="s">
        <v>4863</v>
      </c>
      <c r="E686" s="654" t="s">
        <v>4864</v>
      </c>
      <c r="F686" s="626" t="s">
        <v>2595</v>
      </c>
      <c r="G686" s="626">
        <v>4</v>
      </c>
      <c r="H686" s="626">
        <v>1</v>
      </c>
      <c r="I686" s="626">
        <v>4</v>
      </c>
      <c r="J686" s="653">
        <v>50</v>
      </c>
      <c r="K686" s="655">
        <f t="shared" ref="K686:K687" si="19">J686/4</f>
        <v>12.5</v>
      </c>
      <c r="L686" s="299" t="s">
        <v>4064</v>
      </c>
    </row>
    <row r="687" spans="1:12" s="363" customFormat="1">
      <c r="A687" s="626" t="s">
        <v>4857</v>
      </c>
      <c r="B687" s="629" t="s">
        <v>4858</v>
      </c>
      <c r="C687" s="626" t="s">
        <v>782</v>
      </c>
      <c r="D687" s="626" t="s">
        <v>4865</v>
      </c>
      <c r="E687" s="656" t="s">
        <v>4866</v>
      </c>
      <c r="F687" s="626" t="s">
        <v>4065</v>
      </c>
      <c r="G687" s="626">
        <v>4</v>
      </c>
      <c r="H687" s="626">
        <v>1</v>
      </c>
      <c r="I687" s="626">
        <v>4</v>
      </c>
      <c r="J687" s="653">
        <v>50</v>
      </c>
      <c r="K687" s="655">
        <f t="shared" si="19"/>
        <v>12.5</v>
      </c>
      <c r="L687" s="299" t="s">
        <v>4064</v>
      </c>
    </row>
    <row r="688" spans="1:12" s="363" customFormat="1">
      <c r="A688" s="626" t="s">
        <v>4867</v>
      </c>
      <c r="B688" s="629" t="s">
        <v>4868</v>
      </c>
      <c r="C688" s="626" t="s">
        <v>782</v>
      </c>
      <c r="D688" s="626" t="s">
        <v>4869</v>
      </c>
      <c r="E688" s="654" t="s">
        <v>4870</v>
      </c>
      <c r="F688" s="626" t="s">
        <v>513</v>
      </c>
      <c r="G688" s="626">
        <v>3</v>
      </c>
      <c r="H688" s="626">
        <v>3</v>
      </c>
      <c r="I688" s="626">
        <v>3</v>
      </c>
      <c r="J688" s="653">
        <v>50</v>
      </c>
      <c r="K688" s="655">
        <f>J688/3</f>
        <v>16.666666666666668</v>
      </c>
      <c r="L688" s="299" t="s">
        <v>4064</v>
      </c>
    </row>
    <row r="689" spans="1:12" s="363" customFormat="1">
      <c r="A689" s="626" t="s">
        <v>4871</v>
      </c>
      <c r="B689" s="626" t="s">
        <v>4872</v>
      </c>
      <c r="C689" s="626" t="s">
        <v>782</v>
      </c>
      <c r="D689" s="626" t="s">
        <v>4873</v>
      </c>
      <c r="E689" s="654" t="s">
        <v>4874</v>
      </c>
      <c r="F689" s="626" t="s">
        <v>513</v>
      </c>
      <c r="G689" s="626">
        <v>2</v>
      </c>
      <c r="H689" s="626">
        <v>2</v>
      </c>
      <c r="I689" s="626">
        <v>2</v>
      </c>
      <c r="J689" s="653">
        <v>50</v>
      </c>
      <c r="K689" s="655">
        <v>25</v>
      </c>
      <c r="L689" s="299" t="s">
        <v>4064</v>
      </c>
    </row>
    <row r="690" spans="1:12" s="363" customFormat="1">
      <c r="A690" s="626" t="s">
        <v>4871</v>
      </c>
      <c r="B690" s="626" t="s">
        <v>4872</v>
      </c>
      <c r="C690" s="626" t="s">
        <v>782</v>
      </c>
      <c r="D690" s="626" t="s">
        <v>4875</v>
      </c>
      <c r="E690" s="654" t="s">
        <v>4876</v>
      </c>
      <c r="F690" s="626" t="s">
        <v>513</v>
      </c>
      <c r="G690" s="626">
        <v>2</v>
      </c>
      <c r="H690" s="626">
        <v>2</v>
      </c>
      <c r="I690" s="626">
        <v>2</v>
      </c>
      <c r="J690" s="653">
        <v>50</v>
      </c>
      <c r="K690" s="655">
        <v>25</v>
      </c>
      <c r="L690" s="299" t="s">
        <v>4064</v>
      </c>
    </row>
    <row r="691" spans="1:12" s="363" customFormat="1">
      <c r="A691" s="626" t="s">
        <v>4871</v>
      </c>
      <c r="B691" s="626" t="s">
        <v>4872</v>
      </c>
      <c r="C691" s="626" t="s">
        <v>782</v>
      </c>
      <c r="D691" s="626" t="s">
        <v>4877</v>
      </c>
      <c r="E691" s="654" t="s">
        <v>4878</v>
      </c>
      <c r="F691" s="626" t="s">
        <v>4879</v>
      </c>
      <c r="G691" s="626">
        <v>2</v>
      </c>
      <c r="H691" s="626">
        <v>2</v>
      </c>
      <c r="I691" s="626">
        <v>2</v>
      </c>
      <c r="J691" s="653">
        <v>50</v>
      </c>
      <c r="K691" s="655">
        <v>25</v>
      </c>
      <c r="L691" s="299" t="s">
        <v>4064</v>
      </c>
    </row>
    <row r="692" spans="1:12" s="363" customFormat="1">
      <c r="A692" s="626" t="s">
        <v>4871</v>
      </c>
      <c r="B692" s="626" t="s">
        <v>4872</v>
      </c>
      <c r="C692" s="626" t="s">
        <v>782</v>
      </c>
      <c r="D692" s="626" t="s">
        <v>4880</v>
      </c>
      <c r="E692" s="654" t="s">
        <v>4881</v>
      </c>
      <c r="F692" s="626" t="s">
        <v>4882</v>
      </c>
      <c r="G692" s="626">
        <v>2</v>
      </c>
      <c r="H692" s="626">
        <v>2</v>
      </c>
      <c r="I692" s="626">
        <v>2</v>
      </c>
      <c r="J692" s="653">
        <v>50</v>
      </c>
      <c r="K692" s="655">
        <v>25</v>
      </c>
      <c r="L692" s="299" t="s">
        <v>4064</v>
      </c>
    </row>
    <row r="693" spans="1:12" s="363" customFormat="1">
      <c r="A693" s="626" t="s">
        <v>4871</v>
      </c>
      <c r="B693" s="626" t="s">
        <v>4872</v>
      </c>
      <c r="C693" s="626" t="s">
        <v>782</v>
      </c>
      <c r="D693" s="626" t="s">
        <v>4883</v>
      </c>
      <c r="E693" s="654" t="s">
        <v>4884</v>
      </c>
      <c r="F693" s="630" t="s">
        <v>1055</v>
      </c>
      <c r="G693" s="626">
        <v>2</v>
      </c>
      <c r="H693" s="626">
        <v>2</v>
      </c>
      <c r="I693" s="626">
        <v>2</v>
      </c>
      <c r="J693" s="653">
        <v>50</v>
      </c>
      <c r="K693" s="655">
        <v>25</v>
      </c>
      <c r="L693" s="299" t="s">
        <v>4064</v>
      </c>
    </row>
    <row r="694" spans="1:12" s="363" customFormat="1">
      <c r="A694" s="626" t="s">
        <v>4871</v>
      </c>
      <c r="B694" s="626" t="s">
        <v>4885</v>
      </c>
      <c r="C694" s="626" t="s">
        <v>782</v>
      </c>
      <c r="D694" s="626" t="s">
        <v>4886</v>
      </c>
      <c r="E694" s="626" t="s">
        <v>4887</v>
      </c>
      <c r="F694" s="630" t="s">
        <v>4065</v>
      </c>
      <c r="G694" s="626">
        <v>2</v>
      </c>
      <c r="H694" s="626">
        <v>2</v>
      </c>
      <c r="I694" s="626">
        <v>2</v>
      </c>
      <c r="J694" s="653">
        <v>50</v>
      </c>
      <c r="K694" s="655">
        <v>25</v>
      </c>
      <c r="L694" s="299" t="s">
        <v>4064</v>
      </c>
    </row>
    <row r="695" spans="1:12" s="363" customFormat="1">
      <c r="A695" s="626" t="s">
        <v>4871</v>
      </c>
      <c r="B695" s="626" t="s">
        <v>4885</v>
      </c>
      <c r="C695" s="626" t="s">
        <v>782</v>
      </c>
      <c r="D695" s="626" t="s">
        <v>4888</v>
      </c>
      <c r="E695" s="626" t="s">
        <v>4889</v>
      </c>
      <c r="F695" s="630" t="s">
        <v>1055</v>
      </c>
      <c r="G695" s="626">
        <v>2</v>
      </c>
      <c r="H695" s="626">
        <v>2</v>
      </c>
      <c r="I695" s="626">
        <v>2</v>
      </c>
      <c r="J695" s="653">
        <v>50</v>
      </c>
      <c r="K695" s="655">
        <v>25</v>
      </c>
      <c r="L695" s="299" t="s">
        <v>4064</v>
      </c>
    </row>
    <row r="696" spans="1:12" s="363" customFormat="1">
      <c r="A696" s="626" t="s">
        <v>4890</v>
      </c>
      <c r="B696" s="626" t="s">
        <v>4891</v>
      </c>
      <c r="C696" s="626" t="s">
        <v>782</v>
      </c>
      <c r="D696" s="626" t="s">
        <v>4892</v>
      </c>
      <c r="E696" s="626" t="s">
        <v>4893</v>
      </c>
      <c r="F696" s="630" t="s">
        <v>449</v>
      </c>
      <c r="G696" s="626">
        <v>2</v>
      </c>
      <c r="H696" s="626">
        <v>2</v>
      </c>
      <c r="I696" s="626">
        <v>2</v>
      </c>
      <c r="J696" s="653">
        <v>50</v>
      </c>
      <c r="K696" s="655">
        <v>25</v>
      </c>
      <c r="L696" s="299" t="s">
        <v>4064</v>
      </c>
    </row>
    <row r="697" spans="1:12" s="363" customFormat="1">
      <c r="A697" s="626" t="s">
        <v>4894</v>
      </c>
      <c r="B697" s="626" t="s">
        <v>4895</v>
      </c>
      <c r="C697" s="626" t="s">
        <v>782</v>
      </c>
      <c r="D697" s="626" t="s">
        <v>4896</v>
      </c>
      <c r="E697" s="626" t="s">
        <v>4897</v>
      </c>
      <c r="F697" s="630" t="s">
        <v>449</v>
      </c>
      <c r="G697" s="626">
        <v>2</v>
      </c>
      <c r="H697" s="626">
        <v>2</v>
      </c>
      <c r="I697" s="626">
        <v>2</v>
      </c>
      <c r="J697" s="653">
        <v>50</v>
      </c>
      <c r="K697" s="655">
        <v>25</v>
      </c>
      <c r="L697" s="299" t="s">
        <v>4064</v>
      </c>
    </row>
    <row r="698" spans="1:12" s="363" customFormat="1">
      <c r="A698" s="626" t="s">
        <v>4898</v>
      </c>
      <c r="B698" s="626" t="s">
        <v>4899</v>
      </c>
      <c r="C698" s="626" t="s">
        <v>782</v>
      </c>
      <c r="D698" s="626" t="s">
        <v>4900</v>
      </c>
      <c r="E698" s="626" t="s">
        <v>4901</v>
      </c>
      <c r="F698" s="630" t="s">
        <v>4879</v>
      </c>
      <c r="G698" s="626">
        <v>1</v>
      </c>
      <c r="H698" s="626">
        <v>1</v>
      </c>
      <c r="I698" s="626">
        <v>1</v>
      </c>
      <c r="J698" s="653">
        <v>50</v>
      </c>
      <c r="K698" s="655">
        <v>50</v>
      </c>
      <c r="L698" s="299" t="s">
        <v>4064</v>
      </c>
    </row>
    <row r="699" spans="1:12" s="363" customFormat="1" ht="51">
      <c r="A699" s="292" t="s">
        <v>4902</v>
      </c>
      <c r="B699" s="290" t="s">
        <v>4903</v>
      </c>
      <c r="C699" s="292" t="s">
        <v>782</v>
      </c>
      <c r="D699" s="292" t="s">
        <v>4904</v>
      </c>
      <c r="E699" s="269" t="s">
        <v>3252</v>
      </c>
      <c r="F699" s="292" t="s">
        <v>661</v>
      </c>
      <c r="G699" s="626">
        <v>2</v>
      </c>
      <c r="H699" s="626">
        <v>2</v>
      </c>
      <c r="I699" s="626">
        <v>2</v>
      </c>
      <c r="J699" s="628">
        <v>50</v>
      </c>
      <c r="K699" s="292">
        <v>25</v>
      </c>
      <c r="L699" s="626" t="s">
        <v>4004</v>
      </c>
    </row>
    <row r="700" spans="1:12" s="363" customFormat="1" ht="63.75">
      <c r="A700" s="290" t="s">
        <v>4902</v>
      </c>
      <c r="B700" s="290" t="s">
        <v>4903</v>
      </c>
      <c r="C700" s="292" t="s">
        <v>782</v>
      </c>
      <c r="D700" s="292" t="s">
        <v>4905</v>
      </c>
      <c r="E700" s="269" t="s">
        <v>2741</v>
      </c>
      <c r="F700" s="448" t="s">
        <v>661</v>
      </c>
      <c r="G700" s="626">
        <v>2</v>
      </c>
      <c r="H700" s="626">
        <v>2</v>
      </c>
      <c r="I700" s="626">
        <v>2</v>
      </c>
      <c r="J700" s="628">
        <v>50</v>
      </c>
      <c r="K700" s="292">
        <v>25</v>
      </c>
      <c r="L700" s="626" t="s">
        <v>4004</v>
      </c>
    </row>
    <row r="701" spans="1:12" s="363" customFormat="1" ht="63.75">
      <c r="A701" s="290" t="s">
        <v>4906</v>
      </c>
      <c r="B701" s="292" t="s">
        <v>4907</v>
      </c>
      <c r="C701" s="292" t="s">
        <v>782</v>
      </c>
      <c r="D701" s="292" t="s">
        <v>4908</v>
      </c>
      <c r="E701" s="269" t="s">
        <v>930</v>
      </c>
      <c r="F701" s="448" t="s">
        <v>4909</v>
      </c>
      <c r="G701" s="292">
        <v>3</v>
      </c>
      <c r="H701" s="292">
        <v>3</v>
      </c>
      <c r="I701" s="292">
        <v>3</v>
      </c>
      <c r="J701" s="379">
        <v>50</v>
      </c>
      <c r="K701" s="294">
        <v>16.670000000000002</v>
      </c>
      <c r="L701" s="626" t="s">
        <v>4004</v>
      </c>
    </row>
    <row r="702" spans="1:12" s="363" customFormat="1" ht="63.75">
      <c r="A702" s="290" t="s">
        <v>4902</v>
      </c>
      <c r="B702" s="292" t="s">
        <v>4910</v>
      </c>
      <c r="C702" s="292" t="s">
        <v>782</v>
      </c>
      <c r="D702" s="292" t="s">
        <v>4911</v>
      </c>
      <c r="E702" s="269" t="s">
        <v>2753</v>
      </c>
      <c r="F702" s="448" t="s">
        <v>661</v>
      </c>
      <c r="G702" s="626">
        <v>2</v>
      </c>
      <c r="H702" s="626">
        <v>2</v>
      </c>
      <c r="I702" s="626">
        <v>2</v>
      </c>
      <c r="J702" s="628">
        <v>50</v>
      </c>
      <c r="K702" s="292">
        <v>25</v>
      </c>
      <c r="L702" s="626" t="s">
        <v>4004</v>
      </c>
    </row>
    <row r="703" spans="1:12" s="363" customFormat="1" ht="51">
      <c r="A703" s="412" t="s">
        <v>4912</v>
      </c>
      <c r="B703" s="323" t="s">
        <v>958</v>
      </c>
      <c r="C703" s="292" t="s">
        <v>782</v>
      </c>
      <c r="D703" s="292" t="s">
        <v>4913</v>
      </c>
      <c r="E703" s="269" t="s">
        <v>2701</v>
      </c>
      <c r="F703" s="448" t="s">
        <v>513</v>
      </c>
      <c r="G703" s="626">
        <v>5</v>
      </c>
      <c r="H703" s="626">
        <v>3</v>
      </c>
      <c r="I703" s="626">
        <v>5</v>
      </c>
      <c r="J703" s="628">
        <v>50</v>
      </c>
      <c r="K703" s="292">
        <v>10</v>
      </c>
      <c r="L703" s="626" t="s">
        <v>4004</v>
      </c>
    </row>
    <row r="704" spans="1:12" s="363" customFormat="1" ht="51">
      <c r="A704" s="290" t="s">
        <v>4912</v>
      </c>
      <c r="B704" s="292" t="s">
        <v>958</v>
      </c>
      <c r="C704" s="292" t="s">
        <v>782</v>
      </c>
      <c r="D704" s="292" t="s">
        <v>4914</v>
      </c>
      <c r="E704" s="269" t="s">
        <v>960</v>
      </c>
      <c r="F704" s="448" t="s">
        <v>513</v>
      </c>
      <c r="G704" s="626">
        <v>5</v>
      </c>
      <c r="H704" s="626">
        <v>3</v>
      </c>
      <c r="I704" s="626">
        <v>5</v>
      </c>
      <c r="J704" s="628">
        <v>50</v>
      </c>
      <c r="K704" s="292">
        <v>10</v>
      </c>
      <c r="L704" s="626" t="s">
        <v>4004</v>
      </c>
    </row>
    <row r="705" spans="1:12" s="363" customFormat="1" ht="38.25">
      <c r="A705" s="657" t="s">
        <v>4915</v>
      </c>
      <c r="B705" s="658" t="s">
        <v>4916</v>
      </c>
      <c r="C705" s="657" t="s">
        <v>782</v>
      </c>
      <c r="D705" s="414" t="s">
        <v>4917</v>
      </c>
      <c r="E705" s="415" t="s">
        <v>4918</v>
      </c>
      <c r="F705" s="657" t="s">
        <v>947</v>
      </c>
      <c r="G705" s="659">
        <v>4</v>
      </c>
      <c r="H705" s="659">
        <v>3</v>
      </c>
      <c r="I705" s="659">
        <v>4</v>
      </c>
      <c r="J705" s="660">
        <v>50</v>
      </c>
      <c r="K705" s="657">
        <f t="shared" ref="K705:K725" si="20">J705/4</f>
        <v>12.5</v>
      </c>
      <c r="L705" s="626" t="s">
        <v>4007</v>
      </c>
    </row>
    <row r="706" spans="1:12" s="363" customFormat="1" ht="38.25">
      <c r="A706" s="657" t="s">
        <v>4915</v>
      </c>
      <c r="B706" s="658" t="s">
        <v>4916</v>
      </c>
      <c r="C706" s="657" t="s">
        <v>782</v>
      </c>
      <c r="D706" s="414" t="s">
        <v>4919</v>
      </c>
      <c r="E706" s="415" t="s">
        <v>4920</v>
      </c>
      <c r="F706" s="661" t="s">
        <v>661</v>
      </c>
      <c r="G706" s="657">
        <v>4</v>
      </c>
      <c r="H706" s="657">
        <v>3</v>
      </c>
      <c r="I706" s="657">
        <v>4</v>
      </c>
      <c r="J706" s="662">
        <v>50</v>
      </c>
      <c r="K706" s="657">
        <f t="shared" si="20"/>
        <v>12.5</v>
      </c>
      <c r="L706" s="626" t="s">
        <v>4007</v>
      </c>
    </row>
    <row r="707" spans="1:12" s="363" customFormat="1" ht="38.25">
      <c r="A707" s="657" t="s">
        <v>4915</v>
      </c>
      <c r="B707" s="658" t="s">
        <v>4916</v>
      </c>
      <c r="C707" s="657" t="s">
        <v>782</v>
      </c>
      <c r="D707" s="414" t="s">
        <v>4921</v>
      </c>
      <c r="E707" s="415" t="s">
        <v>4922</v>
      </c>
      <c r="F707" s="661" t="s">
        <v>947</v>
      </c>
      <c r="G707" s="657">
        <v>4</v>
      </c>
      <c r="H707" s="657">
        <v>3</v>
      </c>
      <c r="I707" s="657">
        <v>4</v>
      </c>
      <c r="J707" s="662">
        <v>50</v>
      </c>
      <c r="K707" s="657">
        <f t="shared" si="20"/>
        <v>12.5</v>
      </c>
      <c r="L707" s="626" t="s">
        <v>4007</v>
      </c>
    </row>
    <row r="708" spans="1:12" s="363" customFormat="1" ht="38.25">
      <c r="A708" s="657" t="s">
        <v>4915</v>
      </c>
      <c r="B708" s="658" t="s">
        <v>4916</v>
      </c>
      <c r="C708" s="657" t="s">
        <v>782</v>
      </c>
      <c r="D708" s="414" t="s">
        <v>4923</v>
      </c>
      <c r="E708" s="415" t="s">
        <v>4924</v>
      </c>
      <c r="F708" s="661" t="s">
        <v>947</v>
      </c>
      <c r="G708" s="657">
        <v>4</v>
      </c>
      <c r="H708" s="657">
        <v>3</v>
      </c>
      <c r="I708" s="657">
        <v>4</v>
      </c>
      <c r="J708" s="662">
        <v>50</v>
      </c>
      <c r="K708" s="657">
        <f t="shared" si="20"/>
        <v>12.5</v>
      </c>
      <c r="L708" s="626" t="s">
        <v>4007</v>
      </c>
    </row>
    <row r="709" spans="1:12" s="363" customFormat="1" ht="38.25">
      <c r="A709" s="657" t="s">
        <v>4915</v>
      </c>
      <c r="B709" s="658" t="s">
        <v>4916</v>
      </c>
      <c r="C709" s="657" t="s">
        <v>782</v>
      </c>
      <c r="D709" s="414" t="s">
        <v>4925</v>
      </c>
      <c r="E709" s="415" t="s">
        <v>4926</v>
      </c>
      <c r="F709" s="661" t="s">
        <v>661</v>
      </c>
      <c r="G709" s="657">
        <v>4</v>
      </c>
      <c r="H709" s="657">
        <v>3</v>
      </c>
      <c r="I709" s="657">
        <v>4</v>
      </c>
      <c r="J709" s="662">
        <v>50</v>
      </c>
      <c r="K709" s="663">
        <f t="shared" si="20"/>
        <v>12.5</v>
      </c>
      <c r="L709" s="626" t="s">
        <v>4007</v>
      </c>
    </row>
    <row r="710" spans="1:12" s="363" customFormat="1" ht="38.25">
      <c r="A710" s="657" t="s">
        <v>4915</v>
      </c>
      <c r="B710" s="658" t="s">
        <v>4916</v>
      </c>
      <c r="C710" s="657" t="s">
        <v>782</v>
      </c>
      <c r="D710" s="414" t="s">
        <v>4927</v>
      </c>
      <c r="E710" s="415" t="s">
        <v>4928</v>
      </c>
      <c r="F710" s="661" t="s">
        <v>661</v>
      </c>
      <c r="G710" s="657">
        <v>4</v>
      </c>
      <c r="H710" s="657">
        <v>3</v>
      </c>
      <c r="I710" s="657">
        <v>4</v>
      </c>
      <c r="J710" s="662">
        <v>50</v>
      </c>
      <c r="K710" s="663">
        <f t="shared" si="20"/>
        <v>12.5</v>
      </c>
      <c r="L710" s="626" t="s">
        <v>4007</v>
      </c>
    </row>
    <row r="711" spans="1:12" s="363" customFormat="1" ht="38.25">
      <c r="A711" s="657" t="s">
        <v>4915</v>
      </c>
      <c r="B711" s="658" t="s">
        <v>4916</v>
      </c>
      <c r="C711" s="657" t="s">
        <v>782</v>
      </c>
      <c r="D711" s="414" t="s">
        <v>4929</v>
      </c>
      <c r="E711" s="415" t="s">
        <v>4930</v>
      </c>
      <c r="F711" s="661" t="s">
        <v>661</v>
      </c>
      <c r="G711" s="657">
        <v>4</v>
      </c>
      <c r="H711" s="657">
        <v>3</v>
      </c>
      <c r="I711" s="657">
        <v>4</v>
      </c>
      <c r="J711" s="662">
        <v>50</v>
      </c>
      <c r="K711" s="663">
        <f t="shared" si="20"/>
        <v>12.5</v>
      </c>
      <c r="L711" s="626" t="s">
        <v>4007</v>
      </c>
    </row>
    <row r="712" spans="1:12" s="363" customFormat="1" ht="38.25">
      <c r="A712" s="657" t="s">
        <v>4915</v>
      </c>
      <c r="B712" s="658" t="s">
        <v>4916</v>
      </c>
      <c r="C712" s="657" t="s">
        <v>782</v>
      </c>
      <c r="D712" s="414" t="s">
        <v>4931</v>
      </c>
      <c r="E712" s="415" t="s">
        <v>4932</v>
      </c>
      <c r="F712" s="661" t="s">
        <v>661</v>
      </c>
      <c r="G712" s="657">
        <v>4</v>
      </c>
      <c r="H712" s="657">
        <v>3</v>
      </c>
      <c r="I712" s="657">
        <v>4</v>
      </c>
      <c r="J712" s="662">
        <v>50</v>
      </c>
      <c r="K712" s="663">
        <f t="shared" si="20"/>
        <v>12.5</v>
      </c>
      <c r="L712" s="626" t="s">
        <v>4007</v>
      </c>
    </row>
    <row r="713" spans="1:12" s="363" customFormat="1" ht="38.25">
      <c r="A713" s="657" t="s">
        <v>4915</v>
      </c>
      <c r="B713" s="658" t="s">
        <v>4916</v>
      </c>
      <c r="C713" s="657" t="s">
        <v>782</v>
      </c>
      <c r="D713" s="414" t="s">
        <v>4933</v>
      </c>
      <c r="E713" s="415" t="s">
        <v>4934</v>
      </c>
      <c r="F713" s="661" t="s">
        <v>661</v>
      </c>
      <c r="G713" s="657">
        <v>4</v>
      </c>
      <c r="H713" s="657">
        <v>3</v>
      </c>
      <c r="I713" s="657">
        <v>4</v>
      </c>
      <c r="J713" s="662">
        <v>50</v>
      </c>
      <c r="K713" s="663">
        <f t="shared" si="20"/>
        <v>12.5</v>
      </c>
      <c r="L713" s="626" t="s">
        <v>4007</v>
      </c>
    </row>
    <row r="714" spans="1:12" s="363" customFormat="1" ht="38.25">
      <c r="A714" s="657" t="s">
        <v>4915</v>
      </c>
      <c r="B714" s="658" t="s">
        <v>4916</v>
      </c>
      <c r="C714" s="657" t="s">
        <v>782</v>
      </c>
      <c r="D714" s="414" t="s">
        <v>4935</v>
      </c>
      <c r="E714" s="415" t="s">
        <v>4936</v>
      </c>
      <c r="F714" s="661" t="s">
        <v>661</v>
      </c>
      <c r="G714" s="657">
        <v>4</v>
      </c>
      <c r="H714" s="657">
        <v>3</v>
      </c>
      <c r="I714" s="657">
        <v>4</v>
      </c>
      <c r="J714" s="662">
        <v>50</v>
      </c>
      <c r="K714" s="663">
        <f t="shared" si="20"/>
        <v>12.5</v>
      </c>
      <c r="L714" s="626" t="s">
        <v>4007</v>
      </c>
    </row>
    <row r="715" spans="1:12" s="363" customFormat="1" ht="38.25">
      <c r="A715" s="657" t="s">
        <v>4915</v>
      </c>
      <c r="B715" s="658" t="s">
        <v>4916</v>
      </c>
      <c r="C715" s="657" t="s">
        <v>782</v>
      </c>
      <c r="D715" s="414" t="s">
        <v>4937</v>
      </c>
      <c r="E715" s="415" t="s">
        <v>4938</v>
      </c>
      <c r="F715" s="661" t="s">
        <v>661</v>
      </c>
      <c r="G715" s="657">
        <v>4</v>
      </c>
      <c r="H715" s="657">
        <v>3</v>
      </c>
      <c r="I715" s="657">
        <v>4</v>
      </c>
      <c r="J715" s="662">
        <v>50</v>
      </c>
      <c r="K715" s="663">
        <f t="shared" si="20"/>
        <v>12.5</v>
      </c>
      <c r="L715" s="626" t="s">
        <v>4007</v>
      </c>
    </row>
    <row r="716" spans="1:12" s="363" customFormat="1" ht="38.25">
      <c r="A716" s="657" t="s">
        <v>4915</v>
      </c>
      <c r="B716" s="658" t="s">
        <v>4916</v>
      </c>
      <c r="C716" s="657" t="s">
        <v>782</v>
      </c>
      <c r="D716" s="414" t="s">
        <v>4939</v>
      </c>
      <c r="E716" s="415" t="s">
        <v>4940</v>
      </c>
      <c r="F716" s="661" t="s">
        <v>661</v>
      </c>
      <c r="G716" s="657">
        <v>4</v>
      </c>
      <c r="H716" s="657">
        <v>3</v>
      </c>
      <c r="I716" s="657">
        <v>4</v>
      </c>
      <c r="J716" s="662">
        <v>50</v>
      </c>
      <c r="K716" s="663">
        <f t="shared" si="20"/>
        <v>12.5</v>
      </c>
      <c r="L716" s="626" t="s">
        <v>4007</v>
      </c>
    </row>
    <row r="717" spans="1:12" s="363" customFormat="1" ht="38.25">
      <c r="A717" s="657" t="s">
        <v>4915</v>
      </c>
      <c r="B717" s="658" t="s">
        <v>4916</v>
      </c>
      <c r="C717" s="657" t="s">
        <v>782</v>
      </c>
      <c r="D717" s="414" t="s">
        <v>4941</v>
      </c>
      <c r="E717" s="415" t="s">
        <v>4942</v>
      </c>
      <c r="F717" s="661" t="s">
        <v>661</v>
      </c>
      <c r="G717" s="657">
        <v>4</v>
      </c>
      <c r="H717" s="657">
        <v>3</v>
      </c>
      <c r="I717" s="657">
        <v>4</v>
      </c>
      <c r="J717" s="662">
        <v>50</v>
      </c>
      <c r="K717" s="663">
        <f t="shared" si="20"/>
        <v>12.5</v>
      </c>
      <c r="L717" s="626" t="s">
        <v>4007</v>
      </c>
    </row>
    <row r="718" spans="1:12" s="363" customFormat="1" ht="38.25">
      <c r="A718" s="657" t="s">
        <v>4915</v>
      </c>
      <c r="B718" s="658" t="s">
        <v>4916</v>
      </c>
      <c r="C718" s="657" t="s">
        <v>782</v>
      </c>
      <c r="D718" s="414" t="s">
        <v>4943</v>
      </c>
      <c r="E718" s="415" t="s">
        <v>4944</v>
      </c>
      <c r="F718" s="661" t="s">
        <v>661</v>
      </c>
      <c r="G718" s="657">
        <v>4</v>
      </c>
      <c r="H718" s="657">
        <v>3</v>
      </c>
      <c r="I718" s="657">
        <v>4</v>
      </c>
      <c r="J718" s="662">
        <v>50</v>
      </c>
      <c r="K718" s="663">
        <f t="shared" si="20"/>
        <v>12.5</v>
      </c>
      <c r="L718" s="626" t="s">
        <v>4007</v>
      </c>
    </row>
    <row r="719" spans="1:12" s="363" customFormat="1" ht="38.25">
      <c r="A719" s="657" t="s">
        <v>4915</v>
      </c>
      <c r="B719" s="658" t="s">
        <v>4916</v>
      </c>
      <c r="C719" s="657" t="s">
        <v>782</v>
      </c>
      <c r="D719" s="414" t="s">
        <v>4945</v>
      </c>
      <c r="E719" s="415" t="s">
        <v>4946</v>
      </c>
      <c r="F719" s="661" t="s">
        <v>4947</v>
      </c>
      <c r="G719" s="657">
        <v>4</v>
      </c>
      <c r="H719" s="657">
        <v>3</v>
      </c>
      <c r="I719" s="657">
        <v>4</v>
      </c>
      <c r="J719" s="662">
        <v>50</v>
      </c>
      <c r="K719" s="663">
        <f t="shared" si="20"/>
        <v>12.5</v>
      </c>
      <c r="L719" s="626" t="s">
        <v>4007</v>
      </c>
    </row>
    <row r="720" spans="1:12" s="363" customFormat="1" ht="38.25">
      <c r="A720" s="657" t="s">
        <v>4915</v>
      </c>
      <c r="B720" s="658" t="s">
        <v>4916</v>
      </c>
      <c r="C720" s="657" t="s">
        <v>782</v>
      </c>
      <c r="D720" s="414" t="s">
        <v>4948</v>
      </c>
      <c r="E720" s="415" t="s">
        <v>4949</v>
      </c>
      <c r="F720" s="661" t="s">
        <v>4947</v>
      </c>
      <c r="G720" s="657">
        <v>4</v>
      </c>
      <c r="H720" s="657">
        <v>3</v>
      </c>
      <c r="I720" s="657">
        <v>4</v>
      </c>
      <c r="J720" s="662">
        <v>50</v>
      </c>
      <c r="K720" s="663">
        <f t="shared" si="20"/>
        <v>12.5</v>
      </c>
      <c r="L720" s="626" t="s">
        <v>4007</v>
      </c>
    </row>
    <row r="721" spans="1:12" s="363" customFormat="1" ht="38.25">
      <c r="A721" s="657" t="s">
        <v>4915</v>
      </c>
      <c r="B721" s="658" t="s">
        <v>4916</v>
      </c>
      <c r="C721" s="657" t="s">
        <v>782</v>
      </c>
      <c r="D721" s="414" t="s">
        <v>4950</v>
      </c>
      <c r="E721" s="415" t="s">
        <v>4951</v>
      </c>
      <c r="F721" s="661" t="s">
        <v>4952</v>
      </c>
      <c r="G721" s="657">
        <v>4</v>
      </c>
      <c r="H721" s="657">
        <v>3</v>
      </c>
      <c r="I721" s="657">
        <v>4</v>
      </c>
      <c r="J721" s="662">
        <v>50</v>
      </c>
      <c r="K721" s="663">
        <f t="shared" si="20"/>
        <v>12.5</v>
      </c>
      <c r="L721" s="626" t="s">
        <v>4007</v>
      </c>
    </row>
    <row r="722" spans="1:12" s="363" customFormat="1" ht="38.25">
      <c r="A722" s="664" t="s">
        <v>4915</v>
      </c>
      <c r="B722" s="664" t="s">
        <v>4916</v>
      </c>
      <c r="C722" s="664" t="s">
        <v>782</v>
      </c>
      <c r="D722" s="416" t="s">
        <v>4953</v>
      </c>
      <c r="E722" s="417" t="s">
        <v>4954</v>
      </c>
      <c r="F722" s="665" t="s">
        <v>661</v>
      </c>
      <c r="G722" s="664">
        <v>4</v>
      </c>
      <c r="H722" s="664">
        <v>3</v>
      </c>
      <c r="I722" s="664">
        <v>4</v>
      </c>
      <c r="J722" s="666">
        <v>50</v>
      </c>
      <c r="K722" s="667">
        <f t="shared" si="20"/>
        <v>12.5</v>
      </c>
      <c r="L722" s="626" t="s">
        <v>4007</v>
      </c>
    </row>
    <row r="723" spans="1:12" s="363" customFormat="1" ht="38.25">
      <c r="A723" s="664" t="s">
        <v>4915</v>
      </c>
      <c r="B723" s="664" t="s">
        <v>4916</v>
      </c>
      <c r="C723" s="664" t="s">
        <v>782</v>
      </c>
      <c r="D723" s="416" t="s">
        <v>4955</v>
      </c>
      <c r="E723" s="417" t="s">
        <v>4956</v>
      </c>
      <c r="F723" s="665" t="s">
        <v>661</v>
      </c>
      <c r="G723" s="664">
        <v>4</v>
      </c>
      <c r="H723" s="664">
        <v>3</v>
      </c>
      <c r="I723" s="664">
        <v>4</v>
      </c>
      <c r="J723" s="666">
        <v>50</v>
      </c>
      <c r="K723" s="667">
        <f t="shared" si="20"/>
        <v>12.5</v>
      </c>
      <c r="L723" s="626" t="s">
        <v>4007</v>
      </c>
    </row>
    <row r="724" spans="1:12" s="363" customFormat="1" ht="38.25">
      <c r="A724" s="664" t="s">
        <v>4915</v>
      </c>
      <c r="B724" s="664" t="s">
        <v>4916</v>
      </c>
      <c r="C724" s="664" t="s">
        <v>782</v>
      </c>
      <c r="D724" s="416" t="s">
        <v>4957</v>
      </c>
      <c r="E724" s="417" t="s">
        <v>4958</v>
      </c>
      <c r="F724" s="665" t="s">
        <v>661</v>
      </c>
      <c r="G724" s="664">
        <v>4</v>
      </c>
      <c r="H724" s="664">
        <v>3</v>
      </c>
      <c r="I724" s="664">
        <v>4</v>
      </c>
      <c r="J724" s="666">
        <v>50</v>
      </c>
      <c r="K724" s="667">
        <f t="shared" si="20"/>
        <v>12.5</v>
      </c>
      <c r="L724" s="626" t="s">
        <v>4007</v>
      </c>
    </row>
    <row r="725" spans="1:12" s="363" customFormat="1" ht="38.25">
      <c r="A725" s="664" t="s">
        <v>4915</v>
      </c>
      <c r="B725" s="664" t="s">
        <v>4916</v>
      </c>
      <c r="C725" s="664" t="s">
        <v>782</v>
      </c>
      <c r="D725" s="416" t="s">
        <v>4959</v>
      </c>
      <c r="E725" s="417" t="s">
        <v>4960</v>
      </c>
      <c r="F725" s="665" t="s">
        <v>947</v>
      </c>
      <c r="G725" s="664">
        <v>4</v>
      </c>
      <c r="H725" s="664">
        <v>3</v>
      </c>
      <c r="I725" s="664">
        <v>4</v>
      </c>
      <c r="J725" s="666">
        <v>50</v>
      </c>
      <c r="K725" s="667">
        <f t="shared" si="20"/>
        <v>12.5</v>
      </c>
      <c r="L725" s="626" t="s">
        <v>4007</v>
      </c>
    </row>
    <row r="726" spans="1:12" s="363" customFormat="1" ht="25.5">
      <c r="A726" s="657" t="s">
        <v>4961</v>
      </c>
      <c r="B726" s="657" t="s">
        <v>4962</v>
      </c>
      <c r="C726" s="657" t="s">
        <v>782</v>
      </c>
      <c r="D726" s="414" t="s">
        <v>4963</v>
      </c>
      <c r="E726" s="415" t="s">
        <v>4964</v>
      </c>
      <c r="F726" s="661" t="s">
        <v>661</v>
      </c>
      <c r="G726" s="657">
        <v>3</v>
      </c>
      <c r="H726" s="657">
        <v>3</v>
      </c>
      <c r="I726" s="657">
        <v>3</v>
      </c>
      <c r="J726" s="662">
        <v>50</v>
      </c>
      <c r="K726" s="668">
        <f t="shared" ref="K726:K727" si="21">J726/3</f>
        <v>16.666666666666668</v>
      </c>
      <c r="L726" s="626" t="s">
        <v>4007</v>
      </c>
    </row>
    <row r="727" spans="1:12" s="363" customFormat="1" ht="25.5">
      <c r="A727" s="664" t="s">
        <v>4961</v>
      </c>
      <c r="B727" s="664" t="s">
        <v>4962</v>
      </c>
      <c r="C727" s="664" t="s">
        <v>782</v>
      </c>
      <c r="D727" s="416" t="s">
        <v>4965</v>
      </c>
      <c r="E727" s="417" t="s">
        <v>4966</v>
      </c>
      <c r="F727" s="665" t="s">
        <v>947</v>
      </c>
      <c r="G727" s="664">
        <v>3</v>
      </c>
      <c r="H727" s="664">
        <v>3</v>
      </c>
      <c r="I727" s="664">
        <v>3</v>
      </c>
      <c r="J727" s="666">
        <v>50</v>
      </c>
      <c r="K727" s="668">
        <f t="shared" si="21"/>
        <v>16.666666666666668</v>
      </c>
      <c r="L727" s="626" t="s">
        <v>4007</v>
      </c>
    </row>
    <row r="728" spans="1:12" s="363" customFormat="1" ht="25.5">
      <c r="A728" s="657" t="s">
        <v>4967</v>
      </c>
      <c r="B728" s="657" t="s">
        <v>4968</v>
      </c>
      <c r="C728" s="657" t="s">
        <v>782</v>
      </c>
      <c r="D728" s="414" t="s">
        <v>4969</v>
      </c>
      <c r="E728" s="415" t="s">
        <v>4970</v>
      </c>
      <c r="F728" s="661" t="s">
        <v>947</v>
      </c>
      <c r="G728" s="657">
        <v>1</v>
      </c>
      <c r="H728" s="657">
        <v>1</v>
      </c>
      <c r="I728" s="657">
        <v>2</v>
      </c>
      <c r="J728" s="662">
        <v>50</v>
      </c>
      <c r="K728" s="663">
        <f>J728/2</f>
        <v>25</v>
      </c>
      <c r="L728" s="626" t="s">
        <v>4007</v>
      </c>
    </row>
    <row r="729" spans="1:12" s="363" customFormat="1" ht="51">
      <c r="A729" s="657" t="s">
        <v>4971</v>
      </c>
      <c r="B729" s="657" t="s">
        <v>4972</v>
      </c>
      <c r="C729" s="657" t="s">
        <v>782</v>
      </c>
      <c r="D729" s="414" t="s">
        <v>4973</v>
      </c>
      <c r="E729" s="415" t="s">
        <v>4974</v>
      </c>
      <c r="F729" s="661" t="s">
        <v>661</v>
      </c>
      <c r="G729" s="657">
        <v>1</v>
      </c>
      <c r="H729" s="657">
        <v>1</v>
      </c>
      <c r="I729" s="657">
        <v>3</v>
      </c>
      <c r="J729" s="662">
        <v>50</v>
      </c>
      <c r="K729" s="663">
        <f>J729</f>
        <v>50</v>
      </c>
      <c r="L729" s="626" t="s">
        <v>4007</v>
      </c>
    </row>
    <row r="730" spans="1:12" s="363" customFormat="1" ht="38.25">
      <c r="A730" s="657" t="s">
        <v>4975</v>
      </c>
      <c r="B730" s="657" t="s">
        <v>4976</v>
      </c>
      <c r="C730" s="657" t="s">
        <v>782</v>
      </c>
      <c r="D730" s="414" t="s">
        <v>4977</v>
      </c>
      <c r="E730" s="415" t="s">
        <v>4978</v>
      </c>
      <c r="F730" s="661" t="s">
        <v>947</v>
      </c>
      <c r="G730" s="657">
        <v>4</v>
      </c>
      <c r="H730" s="657">
        <v>2</v>
      </c>
      <c r="I730" s="657">
        <v>4</v>
      </c>
      <c r="J730" s="662">
        <v>50</v>
      </c>
      <c r="K730" s="663">
        <f t="shared" ref="K730:K734" si="22">J730/4</f>
        <v>12.5</v>
      </c>
      <c r="L730" s="626" t="s">
        <v>4007</v>
      </c>
    </row>
    <row r="731" spans="1:12" s="363" customFormat="1" ht="38.25">
      <c r="A731" s="657" t="s">
        <v>4975</v>
      </c>
      <c r="B731" s="657" t="s">
        <v>4976</v>
      </c>
      <c r="C731" s="657" t="s">
        <v>782</v>
      </c>
      <c r="D731" s="414" t="s">
        <v>4979</v>
      </c>
      <c r="E731" s="415" t="s">
        <v>4980</v>
      </c>
      <c r="F731" s="661" t="s">
        <v>947</v>
      </c>
      <c r="G731" s="657">
        <v>4</v>
      </c>
      <c r="H731" s="657">
        <v>2</v>
      </c>
      <c r="I731" s="657">
        <v>4</v>
      </c>
      <c r="J731" s="662">
        <v>50</v>
      </c>
      <c r="K731" s="663">
        <f t="shared" si="22"/>
        <v>12.5</v>
      </c>
      <c r="L731" s="626" t="s">
        <v>4007</v>
      </c>
    </row>
    <row r="732" spans="1:12" s="363" customFormat="1" ht="38.25">
      <c r="A732" s="657" t="s">
        <v>4975</v>
      </c>
      <c r="B732" s="657" t="s">
        <v>4976</v>
      </c>
      <c r="C732" s="657" t="s">
        <v>782</v>
      </c>
      <c r="D732" s="414" t="s">
        <v>4981</v>
      </c>
      <c r="E732" s="415" t="s">
        <v>4982</v>
      </c>
      <c r="F732" s="661" t="s">
        <v>661</v>
      </c>
      <c r="G732" s="657">
        <v>4</v>
      </c>
      <c r="H732" s="657">
        <v>2</v>
      </c>
      <c r="I732" s="657">
        <v>4</v>
      </c>
      <c r="J732" s="662">
        <v>50</v>
      </c>
      <c r="K732" s="663">
        <f t="shared" si="22"/>
        <v>12.5</v>
      </c>
      <c r="L732" s="626" t="s">
        <v>4007</v>
      </c>
    </row>
    <row r="733" spans="1:12" s="363" customFormat="1" ht="38.25">
      <c r="A733" s="664" t="s">
        <v>4975</v>
      </c>
      <c r="B733" s="664" t="s">
        <v>4976</v>
      </c>
      <c r="C733" s="664" t="s">
        <v>782</v>
      </c>
      <c r="D733" s="416" t="s">
        <v>4983</v>
      </c>
      <c r="E733" s="417" t="s">
        <v>4984</v>
      </c>
      <c r="F733" s="665" t="s">
        <v>947</v>
      </c>
      <c r="G733" s="664">
        <v>4</v>
      </c>
      <c r="H733" s="664">
        <v>2</v>
      </c>
      <c r="I733" s="664">
        <v>4</v>
      </c>
      <c r="J733" s="666">
        <v>50</v>
      </c>
      <c r="K733" s="667">
        <f t="shared" si="22"/>
        <v>12.5</v>
      </c>
      <c r="L733" s="626" t="s">
        <v>4007</v>
      </c>
    </row>
    <row r="734" spans="1:12" s="363" customFormat="1" ht="38.25">
      <c r="A734" s="664" t="s">
        <v>4975</v>
      </c>
      <c r="B734" s="664" t="s">
        <v>4976</v>
      </c>
      <c r="C734" s="664" t="s">
        <v>782</v>
      </c>
      <c r="D734" s="416" t="s">
        <v>4985</v>
      </c>
      <c r="E734" s="417" t="s">
        <v>4986</v>
      </c>
      <c r="F734" s="665" t="s">
        <v>947</v>
      </c>
      <c r="G734" s="664">
        <v>4</v>
      </c>
      <c r="H734" s="664">
        <v>2</v>
      </c>
      <c r="I734" s="664">
        <v>4</v>
      </c>
      <c r="J734" s="666">
        <v>50</v>
      </c>
      <c r="K734" s="667">
        <f t="shared" si="22"/>
        <v>12.5</v>
      </c>
      <c r="L734" s="626" t="s">
        <v>4007</v>
      </c>
    </row>
    <row r="735" spans="1:12" s="363" customFormat="1" ht="38.25">
      <c r="A735" s="657" t="s">
        <v>4987</v>
      </c>
      <c r="B735" s="657" t="s">
        <v>2637</v>
      </c>
      <c r="C735" s="657" t="s">
        <v>782</v>
      </c>
      <c r="D735" s="414" t="s">
        <v>4988</v>
      </c>
      <c r="E735" s="415" t="s">
        <v>444</v>
      </c>
      <c r="F735" s="661" t="s">
        <v>947</v>
      </c>
      <c r="G735" s="657">
        <v>6</v>
      </c>
      <c r="H735" s="657">
        <v>6</v>
      </c>
      <c r="I735" s="657">
        <v>6</v>
      </c>
      <c r="J735" s="662">
        <v>50</v>
      </c>
      <c r="K735" s="663">
        <f t="shared" ref="K735:K736" si="23">J735/6</f>
        <v>8.3333333333333339</v>
      </c>
      <c r="L735" s="626" t="s">
        <v>4007</v>
      </c>
    </row>
    <row r="736" spans="1:12" s="363" customFormat="1" ht="38.25">
      <c r="A736" s="657" t="s">
        <v>4987</v>
      </c>
      <c r="B736" s="657" t="s">
        <v>2637</v>
      </c>
      <c r="C736" s="657" t="s">
        <v>782</v>
      </c>
      <c r="D736" s="414" t="s">
        <v>4989</v>
      </c>
      <c r="E736" s="415" t="s">
        <v>442</v>
      </c>
      <c r="F736" s="661" t="s">
        <v>947</v>
      </c>
      <c r="G736" s="657">
        <v>6</v>
      </c>
      <c r="H736" s="657">
        <v>6</v>
      </c>
      <c r="I736" s="657">
        <v>6</v>
      </c>
      <c r="J736" s="662">
        <v>50</v>
      </c>
      <c r="K736" s="663">
        <f t="shared" si="23"/>
        <v>8.3333333333333339</v>
      </c>
      <c r="L736" s="626" t="s">
        <v>4007</v>
      </c>
    </row>
    <row r="737" spans="1:12" s="363" customFormat="1" ht="38.25">
      <c r="A737" s="657" t="s">
        <v>4990</v>
      </c>
      <c r="B737" s="657" t="s">
        <v>4991</v>
      </c>
      <c r="C737" s="657" t="s">
        <v>782</v>
      </c>
      <c r="D737" s="414" t="s">
        <v>4992</v>
      </c>
      <c r="E737" s="415" t="s">
        <v>4993</v>
      </c>
      <c r="F737" s="661" t="s">
        <v>947</v>
      </c>
      <c r="G737" s="657">
        <v>3</v>
      </c>
      <c r="H737" s="657">
        <v>2</v>
      </c>
      <c r="I737" s="657">
        <v>3</v>
      </c>
      <c r="J737" s="662">
        <v>50</v>
      </c>
      <c r="K737" s="663">
        <f t="shared" ref="K737:K738" si="24">J737/3</f>
        <v>16.666666666666668</v>
      </c>
      <c r="L737" s="626" t="s">
        <v>4007</v>
      </c>
    </row>
    <row r="738" spans="1:12" s="363" customFormat="1" ht="38.25">
      <c r="A738" s="657" t="s">
        <v>4990</v>
      </c>
      <c r="B738" s="657" t="s">
        <v>4991</v>
      </c>
      <c r="C738" s="657" t="s">
        <v>782</v>
      </c>
      <c r="D738" s="414" t="s">
        <v>4994</v>
      </c>
      <c r="E738" s="415" t="s">
        <v>4995</v>
      </c>
      <c r="F738" s="661" t="s">
        <v>661</v>
      </c>
      <c r="G738" s="657">
        <v>3</v>
      </c>
      <c r="H738" s="657">
        <v>2</v>
      </c>
      <c r="I738" s="657">
        <v>3</v>
      </c>
      <c r="J738" s="662">
        <v>50</v>
      </c>
      <c r="K738" s="663">
        <f t="shared" si="24"/>
        <v>16.666666666666668</v>
      </c>
      <c r="L738" s="626" t="s">
        <v>4007</v>
      </c>
    </row>
    <row r="739" spans="1:12" s="363" customFormat="1" ht="38.25">
      <c r="A739" s="657" t="s">
        <v>4996</v>
      </c>
      <c r="B739" s="657" t="s">
        <v>4997</v>
      </c>
      <c r="C739" s="657" t="s">
        <v>782</v>
      </c>
      <c r="D739" s="414" t="s">
        <v>4977</v>
      </c>
      <c r="E739" s="415" t="s">
        <v>4978</v>
      </c>
      <c r="F739" s="661" t="s">
        <v>947</v>
      </c>
      <c r="G739" s="657">
        <v>2</v>
      </c>
      <c r="H739" s="657">
        <v>2</v>
      </c>
      <c r="I739" s="657">
        <v>2</v>
      </c>
      <c r="J739" s="662">
        <v>50</v>
      </c>
      <c r="K739" s="663">
        <f t="shared" ref="K739:K740" si="25">J739/2</f>
        <v>25</v>
      </c>
      <c r="L739" s="626" t="s">
        <v>4007</v>
      </c>
    </row>
    <row r="740" spans="1:12" s="363" customFormat="1" ht="25.5">
      <c r="A740" s="657" t="s">
        <v>4998</v>
      </c>
      <c r="B740" s="657" t="s">
        <v>4999</v>
      </c>
      <c r="C740" s="657" t="s">
        <v>782</v>
      </c>
      <c r="D740" s="414" t="s">
        <v>5000</v>
      </c>
      <c r="E740" s="415" t="s">
        <v>5001</v>
      </c>
      <c r="F740" s="661" t="s">
        <v>947</v>
      </c>
      <c r="G740" s="657">
        <v>2</v>
      </c>
      <c r="H740" s="657">
        <v>2</v>
      </c>
      <c r="I740" s="657">
        <v>2</v>
      </c>
      <c r="J740" s="662">
        <v>50</v>
      </c>
      <c r="K740" s="663">
        <f t="shared" si="25"/>
        <v>25</v>
      </c>
      <c r="L740" s="626" t="s">
        <v>4007</v>
      </c>
    </row>
    <row r="741" spans="1:12" s="363" customFormat="1" ht="51">
      <c r="A741" s="292" t="s">
        <v>5002</v>
      </c>
      <c r="B741" s="292" t="s">
        <v>4668</v>
      </c>
      <c r="C741" s="292" t="s">
        <v>782</v>
      </c>
      <c r="D741" s="292" t="s">
        <v>5003</v>
      </c>
      <c r="E741" s="269" t="s">
        <v>4808</v>
      </c>
      <c r="F741" s="292" t="s">
        <v>513</v>
      </c>
      <c r="G741" s="626"/>
      <c r="H741" s="626">
        <v>4</v>
      </c>
      <c r="I741" s="626">
        <v>4</v>
      </c>
      <c r="J741" s="628">
        <v>50</v>
      </c>
      <c r="K741" s="292">
        <f t="shared" ref="K741:K753" si="26">J741/I741</f>
        <v>12.5</v>
      </c>
      <c r="L741" s="626" t="s">
        <v>4014</v>
      </c>
    </row>
    <row r="742" spans="1:12" s="363" customFormat="1" ht="63.75">
      <c r="A742" s="292" t="s">
        <v>5002</v>
      </c>
      <c r="B742" s="292" t="s">
        <v>4668</v>
      </c>
      <c r="C742" s="471" t="s">
        <v>782</v>
      </c>
      <c r="D742" s="292" t="s">
        <v>5004</v>
      </c>
      <c r="E742" s="269" t="s">
        <v>4810</v>
      </c>
      <c r="F742" s="292" t="s">
        <v>513</v>
      </c>
      <c r="G742" s="292"/>
      <c r="H742" s="626">
        <v>4</v>
      </c>
      <c r="I742" s="626">
        <v>4</v>
      </c>
      <c r="J742" s="628">
        <v>50</v>
      </c>
      <c r="K742" s="292">
        <f t="shared" si="26"/>
        <v>12.5</v>
      </c>
      <c r="L742" s="626" t="s">
        <v>4014</v>
      </c>
    </row>
    <row r="743" spans="1:12" s="363" customFormat="1" ht="102">
      <c r="A743" s="292" t="s">
        <v>5002</v>
      </c>
      <c r="B743" s="292" t="s">
        <v>4668</v>
      </c>
      <c r="C743" s="292" t="s">
        <v>782</v>
      </c>
      <c r="D743" s="292" t="s">
        <v>5005</v>
      </c>
      <c r="E743" s="269" t="s">
        <v>4812</v>
      </c>
      <c r="F743" s="292" t="s">
        <v>513</v>
      </c>
      <c r="G743" s="292"/>
      <c r="H743" s="626">
        <v>4</v>
      </c>
      <c r="I743" s="626">
        <v>4</v>
      </c>
      <c r="J743" s="628">
        <v>50</v>
      </c>
      <c r="K743" s="292">
        <f t="shared" si="26"/>
        <v>12.5</v>
      </c>
      <c r="L743" s="626" t="s">
        <v>4014</v>
      </c>
    </row>
    <row r="744" spans="1:12" s="363" customFormat="1" ht="89.25">
      <c r="A744" s="292" t="s">
        <v>5002</v>
      </c>
      <c r="B744" s="292" t="s">
        <v>4668</v>
      </c>
      <c r="C744" s="471" t="s">
        <v>782</v>
      </c>
      <c r="D744" s="292" t="s">
        <v>5006</v>
      </c>
      <c r="E744" s="269" t="s">
        <v>5007</v>
      </c>
      <c r="F744" s="292" t="s">
        <v>513</v>
      </c>
      <c r="G744" s="292"/>
      <c r="H744" s="626">
        <v>4</v>
      </c>
      <c r="I744" s="626">
        <v>4</v>
      </c>
      <c r="J744" s="628">
        <v>50</v>
      </c>
      <c r="K744" s="292">
        <f t="shared" si="26"/>
        <v>12.5</v>
      </c>
      <c r="L744" s="626" t="s">
        <v>4014</v>
      </c>
    </row>
    <row r="745" spans="1:12" s="363" customFormat="1" ht="89.25">
      <c r="A745" s="292" t="s">
        <v>5002</v>
      </c>
      <c r="B745" s="292" t="s">
        <v>4668</v>
      </c>
      <c r="C745" s="471" t="s">
        <v>782</v>
      </c>
      <c r="D745" s="292" t="s">
        <v>5008</v>
      </c>
      <c r="E745" s="269" t="s">
        <v>4814</v>
      </c>
      <c r="F745" s="292" t="s">
        <v>513</v>
      </c>
      <c r="G745" s="292"/>
      <c r="H745" s="626">
        <v>4</v>
      </c>
      <c r="I745" s="626">
        <v>4</v>
      </c>
      <c r="J745" s="628">
        <v>50</v>
      </c>
      <c r="K745" s="292">
        <f t="shared" si="26"/>
        <v>12.5</v>
      </c>
      <c r="L745" s="626" t="s">
        <v>4014</v>
      </c>
    </row>
    <row r="746" spans="1:12" s="363" customFormat="1" ht="51">
      <c r="A746" s="292" t="s">
        <v>5002</v>
      </c>
      <c r="B746" s="292" t="s">
        <v>4668</v>
      </c>
      <c r="C746" s="292" t="s">
        <v>782</v>
      </c>
      <c r="D746" s="292" t="s">
        <v>5009</v>
      </c>
      <c r="E746" s="269" t="s">
        <v>4816</v>
      </c>
      <c r="F746" s="292" t="s">
        <v>513</v>
      </c>
      <c r="G746" s="292"/>
      <c r="H746" s="626">
        <v>4</v>
      </c>
      <c r="I746" s="626">
        <v>4</v>
      </c>
      <c r="J746" s="628">
        <v>50</v>
      </c>
      <c r="K746" s="292">
        <f t="shared" si="26"/>
        <v>12.5</v>
      </c>
      <c r="L746" s="626" t="s">
        <v>4014</v>
      </c>
    </row>
    <row r="747" spans="1:12" s="363" customFormat="1" ht="63.75">
      <c r="A747" s="292" t="s">
        <v>5002</v>
      </c>
      <c r="B747" s="292" t="s">
        <v>4668</v>
      </c>
      <c r="C747" s="471" t="s">
        <v>782</v>
      </c>
      <c r="D747" s="292" t="s">
        <v>5010</v>
      </c>
      <c r="E747" s="269" t="s">
        <v>4818</v>
      </c>
      <c r="F747" s="292" t="s">
        <v>513</v>
      </c>
      <c r="G747" s="292"/>
      <c r="H747" s="626">
        <v>4</v>
      </c>
      <c r="I747" s="626">
        <v>4</v>
      </c>
      <c r="J747" s="628">
        <v>50</v>
      </c>
      <c r="K747" s="292">
        <f t="shared" si="26"/>
        <v>12.5</v>
      </c>
      <c r="L747" s="626" t="s">
        <v>4014</v>
      </c>
    </row>
    <row r="748" spans="1:12" s="363" customFormat="1" ht="51">
      <c r="A748" s="292" t="s">
        <v>5002</v>
      </c>
      <c r="B748" s="292" t="s">
        <v>4668</v>
      </c>
      <c r="C748" s="471" t="s">
        <v>782</v>
      </c>
      <c r="D748" s="292" t="s">
        <v>5011</v>
      </c>
      <c r="E748" s="269" t="s">
        <v>5012</v>
      </c>
      <c r="F748" s="292" t="s">
        <v>513</v>
      </c>
      <c r="G748" s="292"/>
      <c r="H748" s="626">
        <v>4</v>
      </c>
      <c r="I748" s="626">
        <v>4</v>
      </c>
      <c r="J748" s="628">
        <v>50</v>
      </c>
      <c r="K748" s="292">
        <f t="shared" si="26"/>
        <v>12.5</v>
      </c>
      <c r="L748" s="626" t="s">
        <v>4014</v>
      </c>
    </row>
    <row r="749" spans="1:12" s="363" customFormat="1" ht="76.5">
      <c r="A749" s="292" t="s">
        <v>5002</v>
      </c>
      <c r="B749" s="292" t="s">
        <v>4668</v>
      </c>
      <c r="C749" s="471" t="s">
        <v>782</v>
      </c>
      <c r="D749" s="292" t="s">
        <v>5013</v>
      </c>
      <c r="E749" s="269" t="s">
        <v>4820</v>
      </c>
      <c r="F749" s="292" t="s">
        <v>513</v>
      </c>
      <c r="G749" s="292"/>
      <c r="H749" s="626">
        <v>4</v>
      </c>
      <c r="I749" s="626">
        <v>4</v>
      </c>
      <c r="J749" s="628">
        <v>50</v>
      </c>
      <c r="K749" s="292">
        <f t="shared" si="26"/>
        <v>12.5</v>
      </c>
      <c r="L749" s="626" t="s">
        <v>4014</v>
      </c>
    </row>
    <row r="750" spans="1:12" s="363" customFormat="1" ht="76.5">
      <c r="A750" s="292" t="s">
        <v>5014</v>
      </c>
      <c r="B750" s="292" t="s">
        <v>5015</v>
      </c>
      <c r="C750" s="471" t="s">
        <v>782</v>
      </c>
      <c r="D750" s="292" t="s">
        <v>5016</v>
      </c>
      <c r="E750" s="269" t="s">
        <v>5017</v>
      </c>
      <c r="F750" s="292" t="s">
        <v>661</v>
      </c>
      <c r="G750" s="292"/>
      <c r="H750" s="626">
        <v>3</v>
      </c>
      <c r="I750" s="626">
        <v>3</v>
      </c>
      <c r="J750" s="628">
        <v>50</v>
      </c>
      <c r="K750" s="555">
        <f t="shared" si="26"/>
        <v>16.666666666666668</v>
      </c>
      <c r="L750" s="626" t="s">
        <v>4014</v>
      </c>
    </row>
    <row r="751" spans="1:12" s="363" customFormat="1" ht="63.75">
      <c r="A751" s="292" t="s">
        <v>5014</v>
      </c>
      <c r="B751" s="292" t="s">
        <v>5015</v>
      </c>
      <c r="C751" s="471" t="s">
        <v>782</v>
      </c>
      <c r="D751" s="292" t="s">
        <v>5018</v>
      </c>
      <c r="E751" s="269" t="s">
        <v>5019</v>
      </c>
      <c r="F751" s="292" t="s">
        <v>513</v>
      </c>
      <c r="G751" s="292"/>
      <c r="H751" s="626">
        <v>3</v>
      </c>
      <c r="I751" s="626">
        <v>3</v>
      </c>
      <c r="J751" s="628">
        <v>50</v>
      </c>
      <c r="K751" s="555">
        <f t="shared" si="26"/>
        <v>16.666666666666668</v>
      </c>
      <c r="L751" s="626" t="s">
        <v>4014</v>
      </c>
    </row>
    <row r="752" spans="1:12" s="363" customFormat="1" ht="76.5">
      <c r="A752" s="292" t="s">
        <v>5014</v>
      </c>
      <c r="B752" s="292" t="s">
        <v>5015</v>
      </c>
      <c r="C752" s="471" t="s">
        <v>782</v>
      </c>
      <c r="D752" s="292" t="s">
        <v>5020</v>
      </c>
      <c r="E752" s="269" t="s">
        <v>5021</v>
      </c>
      <c r="F752" s="292" t="s">
        <v>661</v>
      </c>
      <c r="G752" s="292"/>
      <c r="H752" s="626">
        <v>3</v>
      </c>
      <c r="I752" s="626">
        <v>3</v>
      </c>
      <c r="J752" s="628">
        <v>50</v>
      </c>
      <c r="K752" s="555">
        <f t="shared" si="26"/>
        <v>16.666666666666668</v>
      </c>
      <c r="L752" s="626" t="s">
        <v>4014</v>
      </c>
    </row>
    <row r="753" spans="1:12" s="363" customFormat="1" ht="63.75">
      <c r="A753" s="292" t="s">
        <v>5022</v>
      </c>
      <c r="B753" s="292" t="s">
        <v>5023</v>
      </c>
      <c r="C753" s="471" t="s">
        <v>782</v>
      </c>
      <c r="D753" s="292" t="s">
        <v>5024</v>
      </c>
      <c r="E753" s="269" t="s">
        <v>5025</v>
      </c>
      <c r="F753" s="292" t="s">
        <v>661</v>
      </c>
      <c r="G753" s="292"/>
      <c r="H753" s="626">
        <v>2</v>
      </c>
      <c r="I753" s="626">
        <v>2</v>
      </c>
      <c r="J753" s="628">
        <v>50</v>
      </c>
      <c r="K753" s="555">
        <f t="shared" si="26"/>
        <v>25</v>
      </c>
      <c r="L753" s="626" t="s">
        <v>4014</v>
      </c>
    </row>
    <row r="754" spans="1:12" s="363" customFormat="1" ht="114.75">
      <c r="A754" s="190" t="s">
        <v>5026</v>
      </c>
      <c r="B754" s="258" t="s">
        <v>5027</v>
      </c>
      <c r="C754" s="190" t="s">
        <v>782</v>
      </c>
      <c r="D754" s="190" t="s">
        <v>5028</v>
      </c>
      <c r="E754" s="324" t="s">
        <v>5029</v>
      </c>
      <c r="F754" s="190" t="s">
        <v>661</v>
      </c>
      <c r="G754" s="233">
        <v>2</v>
      </c>
      <c r="H754" s="233">
        <v>2</v>
      </c>
      <c r="I754" s="233">
        <v>2</v>
      </c>
      <c r="J754" s="407">
        <v>50</v>
      </c>
      <c r="K754" s="190">
        <v>25</v>
      </c>
      <c r="L754" s="626" t="s">
        <v>4027</v>
      </c>
    </row>
    <row r="755" spans="1:12" s="363" customFormat="1" ht="140.25">
      <c r="A755" s="190" t="s">
        <v>5026</v>
      </c>
      <c r="B755" s="258" t="s">
        <v>5027</v>
      </c>
      <c r="C755" s="190" t="s">
        <v>782</v>
      </c>
      <c r="D755" s="190" t="s">
        <v>5030</v>
      </c>
      <c r="E755" s="324" t="s">
        <v>5031</v>
      </c>
      <c r="F755" s="190" t="s">
        <v>2595</v>
      </c>
      <c r="G755" s="233">
        <v>2</v>
      </c>
      <c r="H755" s="233">
        <v>2</v>
      </c>
      <c r="I755" s="233">
        <v>2</v>
      </c>
      <c r="J755" s="407">
        <v>50</v>
      </c>
      <c r="K755" s="190">
        <v>25</v>
      </c>
      <c r="L755" s="626" t="s">
        <v>4027</v>
      </c>
    </row>
    <row r="756" spans="1:12" s="363" customFormat="1" ht="89.25">
      <c r="A756" s="190" t="s">
        <v>5026</v>
      </c>
      <c r="B756" s="258" t="s">
        <v>5027</v>
      </c>
      <c r="C756" s="190" t="s">
        <v>782</v>
      </c>
      <c r="D756" s="190" t="s">
        <v>5032</v>
      </c>
      <c r="E756" s="324" t="s">
        <v>5033</v>
      </c>
      <c r="F756" s="190" t="s">
        <v>1055</v>
      </c>
      <c r="G756" s="233">
        <v>2</v>
      </c>
      <c r="H756" s="233">
        <v>2</v>
      </c>
      <c r="I756" s="233">
        <v>2</v>
      </c>
      <c r="J756" s="407">
        <v>50</v>
      </c>
      <c r="K756" s="190">
        <v>25</v>
      </c>
      <c r="L756" s="626" t="s">
        <v>4027</v>
      </c>
    </row>
    <row r="757" spans="1:12" s="363" customFormat="1" ht="76.5">
      <c r="A757" s="190" t="s">
        <v>5026</v>
      </c>
      <c r="B757" s="258" t="s">
        <v>5027</v>
      </c>
      <c r="C757" s="190" t="s">
        <v>782</v>
      </c>
      <c r="D757" s="190" t="s">
        <v>5034</v>
      </c>
      <c r="E757" s="324" t="s">
        <v>5035</v>
      </c>
      <c r="F757" s="190" t="s">
        <v>513</v>
      </c>
      <c r="G757" s="233">
        <v>2</v>
      </c>
      <c r="H757" s="233">
        <v>2</v>
      </c>
      <c r="I757" s="233">
        <v>2</v>
      </c>
      <c r="J757" s="407">
        <v>50</v>
      </c>
      <c r="K757" s="190">
        <v>25</v>
      </c>
      <c r="L757" s="626" t="s">
        <v>4027</v>
      </c>
    </row>
    <row r="758" spans="1:12" s="363" customFormat="1" ht="76.5">
      <c r="A758" s="190" t="s">
        <v>5036</v>
      </c>
      <c r="B758" s="190" t="s">
        <v>5037</v>
      </c>
      <c r="C758" s="190" t="s">
        <v>782</v>
      </c>
      <c r="D758" s="190" t="s">
        <v>5038</v>
      </c>
      <c r="E758" s="324" t="s">
        <v>5039</v>
      </c>
      <c r="F758" s="261" t="s">
        <v>5040</v>
      </c>
      <c r="G758" s="190">
        <v>1</v>
      </c>
      <c r="H758" s="190">
        <v>1</v>
      </c>
      <c r="I758" s="190">
        <v>1</v>
      </c>
      <c r="J758" s="408">
        <v>50</v>
      </c>
      <c r="K758" s="232">
        <v>50</v>
      </c>
      <c r="L758" s="626" t="s">
        <v>4027</v>
      </c>
    </row>
    <row r="759" spans="1:12" s="363" customFormat="1" ht="76.5">
      <c r="A759" s="190" t="s">
        <v>5041</v>
      </c>
      <c r="B759" s="190" t="s">
        <v>5042</v>
      </c>
      <c r="C759" s="190" t="s">
        <v>782</v>
      </c>
      <c r="D759" s="190" t="s">
        <v>5038</v>
      </c>
      <c r="E759" s="324" t="s">
        <v>5043</v>
      </c>
      <c r="F759" s="261" t="s">
        <v>5040</v>
      </c>
      <c r="G759" s="190">
        <v>2</v>
      </c>
      <c r="H759" s="190">
        <v>2</v>
      </c>
      <c r="I759" s="190">
        <v>2</v>
      </c>
      <c r="J759" s="408">
        <v>50</v>
      </c>
      <c r="K759" s="232">
        <v>25</v>
      </c>
      <c r="L759" s="626" t="s">
        <v>4027</v>
      </c>
    </row>
    <row r="760" spans="1:12" s="363" customFormat="1" ht="63.75">
      <c r="A760" s="190" t="s">
        <v>5041</v>
      </c>
      <c r="B760" s="190" t="s">
        <v>5042</v>
      </c>
      <c r="C760" s="190" t="s">
        <v>782</v>
      </c>
      <c r="D760" s="190" t="s">
        <v>5044</v>
      </c>
      <c r="E760" s="324" t="s">
        <v>5045</v>
      </c>
      <c r="F760" s="261" t="s">
        <v>5040</v>
      </c>
      <c r="G760" s="190">
        <v>2</v>
      </c>
      <c r="H760" s="190">
        <v>2</v>
      </c>
      <c r="I760" s="190">
        <v>2</v>
      </c>
      <c r="J760" s="408">
        <v>50</v>
      </c>
      <c r="K760" s="232">
        <v>25</v>
      </c>
      <c r="L760" s="626" t="s">
        <v>4027</v>
      </c>
    </row>
    <row r="761" spans="1:12" s="363" customFormat="1" ht="102">
      <c r="A761" s="190" t="s">
        <v>5041</v>
      </c>
      <c r="B761" s="190" t="s">
        <v>5042</v>
      </c>
      <c r="C761" s="190" t="s">
        <v>782</v>
      </c>
      <c r="D761" s="190" t="s">
        <v>5046</v>
      </c>
      <c r="E761" s="324" t="s">
        <v>5047</v>
      </c>
      <c r="F761" s="261" t="s">
        <v>5040</v>
      </c>
      <c r="G761" s="190">
        <v>2</v>
      </c>
      <c r="H761" s="190">
        <v>2</v>
      </c>
      <c r="I761" s="190">
        <v>2</v>
      </c>
      <c r="J761" s="408">
        <v>50</v>
      </c>
      <c r="K761" s="232">
        <v>25</v>
      </c>
      <c r="L761" s="626" t="s">
        <v>4027</v>
      </c>
    </row>
    <row r="762" spans="1:12" s="363" customFormat="1" ht="63.75">
      <c r="A762" s="190" t="s">
        <v>5041</v>
      </c>
      <c r="B762" s="190" t="s">
        <v>5042</v>
      </c>
      <c r="C762" s="190" t="s">
        <v>782</v>
      </c>
      <c r="D762" s="190" t="s">
        <v>5048</v>
      </c>
      <c r="E762" s="324" t="s">
        <v>5049</v>
      </c>
      <c r="F762" s="261" t="s">
        <v>5040</v>
      </c>
      <c r="G762" s="190">
        <v>2</v>
      </c>
      <c r="H762" s="190">
        <v>2</v>
      </c>
      <c r="I762" s="190">
        <v>2</v>
      </c>
      <c r="J762" s="408">
        <v>50</v>
      </c>
      <c r="K762" s="232">
        <v>25</v>
      </c>
      <c r="L762" s="626" t="s">
        <v>4027</v>
      </c>
    </row>
    <row r="763" spans="1:12" s="363" customFormat="1" ht="76.5">
      <c r="A763" s="190" t="s">
        <v>5041</v>
      </c>
      <c r="B763" s="190" t="s">
        <v>5042</v>
      </c>
      <c r="C763" s="190" t="s">
        <v>782</v>
      </c>
      <c r="D763" s="190" t="s">
        <v>5050</v>
      </c>
      <c r="E763" s="324" t="s">
        <v>5051</v>
      </c>
      <c r="F763" s="261" t="s">
        <v>5040</v>
      </c>
      <c r="G763" s="190">
        <v>2</v>
      </c>
      <c r="H763" s="190">
        <v>2</v>
      </c>
      <c r="I763" s="190">
        <v>2</v>
      </c>
      <c r="J763" s="408">
        <v>50</v>
      </c>
      <c r="K763" s="232">
        <v>25</v>
      </c>
      <c r="L763" s="626" t="s">
        <v>4027</v>
      </c>
    </row>
    <row r="764" spans="1:12" s="363" customFormat="1" ht="51">
      <c r="A764" s="190" t="s">
        <v>5052</v>
      </c>
      <c r="B764" s="190" t="s">
        <v>5053</v>
      </c>
      <c r="C764" s="190" t="s">
        <v>782</v>
      </c>
      <c r="D764" s="190" t="s">
        <v>5054</v>
      </c>
      <c r="E764" s="324" t="s">
        <v>5055</v>
      </c>
      <c r="F764" s="261" t="s">
        <v>5040</v>
      </c>
      <c r="G764" s="190">
        <v>2</v>
      </c>
      <c r="H764" s="190">
        <v>2</v>
      </c>
      <c r="I764" s="190">
        <v>2</v>
      </c>
      <c r="J764" s="408">
        <v>50</v>
      </c>
      <c r="K764" s="232">
        <v>25</v>
      </c>
      <c r="L764" s="626" t="s">
        <v>4027</v>
      </c>
    </row>
    <row r="765" spans="1:12" s="363" customFormat="1" ht="63.75">
      <c r="A765" s="190" t="s">
        <v>5052</v>
      </c>
      <c r="B765" s="190" t="s">
        <v>5053</v>
      </c>
      <c r="C765" s="190" t="s">
        <v>782</v>
      </c>
      <c r="D765" s="190" t="s">
        <v>5056</v>
      </c>
      <c r="E765" s="324" t="s">
        <v>5057</v>
      </c>
      <c r="F765" s="261" t="s">
        <v>5040</v>
      </c>
      <c r="G765" s="190">
        <v>2</v>
      </c>
      <c r="H765" s="190">
        <v>2</v>
      </c>
      <c r="I765" s="190">
        <v>2</v>
      </c>
      <c r="J765" s="408">
        <v>50</v>
      </c>
      <c r="K765" s="232">
        <v>25</v>
      </c>
      <c r="L765" s="626" t="s">
        <v>4027</v>
      </c>
    </row>
    <row r="766" spans="1:12" s="363" customFormat="1" ht="127.5">
      <c r="A766" s="190" t="s">
        <v>5052</v>
      </c>
      <c r="B766" s="190" t="s">
        <v>5053</v>
      </c>
      <c r="C766" s="190" t="s">
        <v>782</v>
      </c>
      <c r="D766" s="190" t="s">
        <v>5058</v>
      </c>
      <c r="E766" s="324" t="s">
        <v>5059</v>
      </c>
      <c r="F766" s="261" t="s">
        <v>1055</v>
      </c>
      <c r="G766" s="190">
        <v>2</v>
      </c>
      <c r="H766" s="190">
        <v>2</v>
      </c>
      <c r="I766" s="190">
        <v>2</v>
      </c>
      <c r="J766" s="408">
        <v>50</v>
      </c>
      <c r="K766" s="232">
        <v>25</v>
      </c>
      <c r="L766" s="626" t="s">
        <v>4027</v>
      </c>
    </row>
    <row r="767" spans="1:12" s="363" customFormat="1" ht="63.75">
      <c r="A767" s="190" t="s">
        <v>5060</v>
      </c>
      <c r="B767" s="190" t="s">
        <v>5061</v>
      </c>
      <c r="C767" s="190" t="s">
        <v>782</v>
      </c>
      <c r="D767" s="190" t="s">
        <v>5062</v>
      </c>
      <c r="E767" s="324" t="s">
        <v>5063</v>
      </c>
      <c r="F767" s="261" t="s">
        <v>5040</v>
      </c>
      <c r="G767" s="190">
        <v>2</v>
      </c>
      <c r="H767" s="190">
        <v>2</v>
      </c>
      <c r="I767" s="190">
        <v>2</v>
      </c>
      <c r="J767" s="408">
        <v>50</v>
      </c>
      <c r="K767" s="232">
        <v>25</v>
      </c>
      <c r="L767" s="626" t="s">
        <v>4027</v>
      </c>
    </row>
    <row r="768" spans="1:12" s="363" customFormat="1" ht="89.25">
      <c r="A768" s="190" t="s">
        <v>5060</v>
      </c>
      <c r="B768" s="190" t="s">
        <v>5061</v>
      </c>
      <c r="C768" s="190" t="s">
        <v>782</v>
      </c>
      <c r="D768" s="190" t="s">
        <v>5064</v>
      </c>
      <c r="E768" s="324" t="s">
        <v>5065</v>
      </c>
      <c r="F768" s="261" t="s">
        <v>5066</v>
      </c>
      <c r="G768" s="190">
        <v>2</v>
      </c>
      <c r="H768" s="190">
        <v>2</v>
      </c>
      <c r="I768" s="190">
        <v>2</v>
      </c>
      <c r="J768" s="408">
        <v>50</v>
      </c>
      <c r="K768" s="232">
        <v>25</v>
      </c>
      <c r="L768" s="626" t="s">
        <v>4027</v>
      </c>
    </row>
    <row r="769" spans="1:12" s="363" customFormat="1" ht="51">
      <c r="A769" s="191" t="s">
        <v>5067</v>
      </c>
      <c r="B769" s="190" t="s">
        <v>5068</v>
      </c>
      <c r="C769" s="190" t="s">
        <v>782</v>
      </c>
      <c r="D769" s="190" t="s">
        <v>5069</v>
      </c>
      <c r="E769" s="190" t="s">
        <v>5070</v>
      </c>
      <c r="F769" s="190" t="s">
        <v>513</v>
      </c>
      <c r="G769" s="260">
        <v>1</v>
      </c>
      <c r="H769" s="190">
        <v>1</v>
      </c>
      <c r="I769" s="190">
        <v>1</v>
      </c>
      <c r="J769" s="191">
        <v>50</v>
      </c>
      <c r="K769" s="355">
        <f t="shared" ref="K769:K775" si="27">J769/G769</f>
        <v>50</v>
      </c>
      <c r="L769" s="626" t="s">
        <v>4035</v>
      </c>
    </row>
    <row r="770" spans="1:12" s="363" customFormat="1" ht="51">
      <c r="A770" s="191" t="s">
        <v>5067</v>
      </c>
      <c r="B770" s="190" t="s">
        <v>5068</v>
      </c>
      <c r="C770" s="190" t="s">
        <v>782</v>
      </c>
      <c r="D770" s="190" t="s">
        <v>5071</v>
      </c>
      <c r="E770" s="190" t="s">
        <v>5072</v>
      </c>
      <c r="F770" s="190" t="s">
        <v>449</v>
      </c>
      <c r="G770" s="260">
        <v>1</v>
      </c>
      <c r="H770" s="190">
        <v>1</v>
      </c>
      <c r="I770" s="190">
        <v>1</v>
      </c>
      <c r="J770" s="191">
        <v>50</v>
      </c>
      <c r="K770" s="355">
        <f t="shared" si="27"/>
        <v>50</v>
      </c>
      <c r="L770" s="626" t="s">
        <v>4035</v>
      </c>
    </row>
    <row r="771" spans="1:12" s="363" customFormat="1" ht="63.75">
      <c r="A771" s="191" t="s">
        <v>5067</v>
      </c>
      <c r="B771" s="190" t="s">
        <v>5068</v>
      </c>
      <c r="C771" s="190" t="s">
        <v>782</v>
      </c>
      <c r="D771" s="190" t="s">
        <v>5073</v>
      </c>
      <c r="E771" s="190" t="s">
        <v>5074</v>
      </c>
      <c r="F771" s="190" t="s">
        <v>5075</v>
      </c>
      <c r="G771" s="260">
        <v>1</v>
      </c>
      <c r="H771" s="190">
        <v>1</v>
      </c>
      <c r="I771" s="190">
        <v>1</v>
      </c>
      <c r="J771" s="191">
        <v>50</v>
      </c>
      <c r="K771" s="355">
        <f t="shared" si="27"/>
        <v>50</v>
      </c>
      <c r="L771" s="626" t="s">
        <v>4035</v>
      </c>
    </row>
    <row r="772" spans="1:12" s="363" customFormat="1" ht="102">
      <c r="A772" s="191" t="s">
        <v>5067</v>
      </c>
      <c r="B772" s="190" t="s">
        <v>5068</v>
      </c>
      <c r="C772" s="190" t="s">
        <v>782</v>
      </c>
      <c r="D772" s="190" t="s">
        <v>5076</v>
      </c>
      <c r="E772" s="190" t="s">
        <v>5077</v>
      </c>
      <c r="F772" s="190" t="s">
        <v>5078</v>
      </c>
      <c r="G772" s="260">
        <v>1</v>
      </c>
      <c r="H772" s="190">
        <v>1</v>
      </c>
      <c r="I772" s="190">
        <v>1</v>
      </c>
      <c r="J772" s="191">
        <v>50</v>
      </c>
      <c r="K772" s="355">
        <f t="shared" si="27"/>
        <v>50</v>
      </c>
      <c r="L772" s="626" t="s">
        <v>4035</v>
      </c>
    </row>
    <row r="773" spans="1:12" s="363" customFormat="1" ht="63.75">
      <c r="A773" s="191" t="s">
        <v>5067</v>
      </c>
      <c r="B773" s="190" t="s">
        <v>5068</v>
      </c>
      <c r="C773" s="190" t="s">
        <v>782</v>
      </c>
      <c r="D773" s="190" t="s">
        <v>5079</v>
      </c>
      <c r="E773" s="190" t="s">
        <v>5080</v>
      </c>
      <c r="F773" s="190" t="s">
        <v>449</v>
      </c>
      <c r="G773" s="260">
        <v>1</v>
      </c>
      <c r="H773" s="190">
        <v>1</v>
      </c>
      <c r="I773" s="190">
        <v>1</v>
      </c>
      <c r="J773" s="191">
        <v>50</v>
      </c>
      <c r="K773" s="355">
        <f t="shared" si="27"/>
        <v>50</v>
      </c>
      <c r="L773" s="626" t="s">
        <v>4035</v>
      </c>
    </row>
    <row r="774" spans="1:12" s="363" customFormat="1" ht="38.25">
      <c r="A774" s="191" t="s">
        <v>5067</v>
      </c>
      <c r="B774" s="190" t="s">
        <v>5068</v>
      </c>
      <c r="C774" s="190" t="s">
        <v>782</v>
      </c>
      <c r="D774" s="190" t="s">
        <v>5081</v>
      </c>
      <c r="E774" s="190" t="s">
        <v>5082</v>
      </c>
      <c r="F774" s="190" t="s">
        <v>5083</v>
      </c>
      <c r="G774" s="260">
        <v>1</v>
      </c>
      <c r="H774" s="190">
        <v>1</v>
      </c>
      <c r="I774" s="190">
        <v>1</v>
      </c>
      <c r="J774" s="191">
        <v>50</v>
      </c>
      <c r="K774" s="355">
        <f t="shared" si="27"/>
        <v>50</v>
      </c>
      <c r="L774" s="626" t="s">
        <v>4035</v>
      </c>
    </row>
    <row r="775" spans="1:12" s="363" customFormat="1" ht="38.25">
      <c r="A775" s="191" t="s">
        <v>5067</v>
      </c>
      <c r="B775" s="190" t="s">
        <v>5068</v>
      </c>
      <c r="C775" s="190" t="s">
        <v>782</v>
      </c>
      <c r="D775" s="190" t="s">
        <v>5084</v>
      </c>
      <c r="E775" s="190" t="s">
        <v>5085</v>
      </c>
      <c r="F775" s="233" t="s">
        <v>5086</v>
      </c>
      <c r="G775" s="260">
        <v>1</v>
      </c>
      <c r="H775" s="190">
        <v>1</v>
      </c>
      <c r="I775" s="190">
        <v>1</v>
      </c>
      <c r="J775" s="191">
        <v>50</v>
      </c>
      <c r="K775" s="355">
        <f t="shared" si="27"/>
        <v>50</v>
      </c>
      <c r="L775" s="626" t="s">
        <v>4035</v>
      </c>
    </row>
    <row r="776" spans="1:12" s="363" customFormat="1" ht="102">
      <c r="A776" s="191" t="s">
        <v>5067</v>
      </c>
      <c r="B776" s="233" t="s">
        <v>5087</v>
      </c>
      <c r="C776" s="190" t="s">
        <v>782</v>
      </c>
      <c r="D776" s="190" t="s">
        <v>5088</v>
      </c>
      <c r="E776" s="190" t="s">
        <v>5089</v>
      </c>
      <c r="F776" s="233" t="s">
        <v>5086</v>
      </c>
      <c r="G776" s="233">
        <v>1</v>
      </c>
      <c r="H776" s="233">
        <v>1</v>
      </c>
      <c r="I776" s="233">
        <v>1</v>
      </c>
      <c r="J776" s="362">
        <v>50</v>
      </c>
      <c r="K776" s="641">
        <f t="shared" ref="K776" si="28">J776/I776</f>
        <v>50</v>
      </c>
      <c r="L776" s="626" t="s">
        <v>4035</v>
      </c>
    </row>
    <row r="777" spans="1:12" s="363" customFormat="1" ht="76.5">
      <c r="A777" s="191" t="s">
        <v>5067</v>
      </c>
      <c r="B777" s="190" t="s">
        <v>5068</v>
      </c>
      <c r="C777" s="190" t="s">
        <v>782</v>
      </c>
      <c r="D777" s="190" t="s">
        <v>5090</v>
      </c>
      <c r="E777" s="190" t="s">
        <v>5091</v>
      </c>
      <c r="F777" s="190" t="s">
        <v>1703</v>
      </c>
      <c r="G777" s="260">
        <v>1</v>
      </c>
      <c r="H777" s="190">
        <v>1</v>
      </c>
      <c r="I777" s="190">
        <v>1</v>
      </c>
      <c r="J777" s="191">
        <v>50</v>
      </c>
      <c r="K777" s="355">
        <f t="shared" ref="K777:K840" si="29">J777/G777</f>
        <v>50</v>
      </c>
      <c r="L777" s="626" t="s">
        <v>4035</v>
      </c>
    </row>
    <row r="778" spans="1:12" s="363" customFormat="1" ht="38.25">
      <c r="A778" s="191" t="s">
        <v>5067</v>
      </c>
      <c r="B778" s="190" t="s">
        <v>5092</v>
      </c>
      <c r="C778" s="190" t="s">
        <v>782</v>
      </c>
      <c r="D778" s="190" t="s">
        <v>5093</v>
      </c>
      <c r="E778" s="190" t="s">
        <v>5094</v>
      </c>
      <c r="F778" s="190" t="s">
        <v>4088</v>
      </c>
      <c r="G778" s="260">
        <v>1</v>
      </c>
      <c r="H778" s="190">
        <v>1</v>
      </c>
      <c r="I778" s="190">
        <v>1</v>
      </c>
      <c r="J778" s="191">
        <v>50</v>
      </c>
      <c r="K778" s="355">
        <f t="shared" si="29"/>
        <v>50</v>
      </c>
      <c r="L778" s="626" t="s">
        <v>4035</v>
      </c>
    </row>
    <row r="779" spans="1:12" s="363" customFormat="1" ht="89.25">
      <c r="A779" s="191" t="s">
        <v>5067</v>
      </c>
      <c r="B779" s="190" t="s">
        <v>5095</v>
      </c>
      <c r="C779" s="190" t="s">
        <v>782</v>
      </c>
      <c r="D779" s="190" t="s">
        <v>5096</v>
      </c>
      <c r="E779" s="190" t="s">
        <v>5097</v>
      </c>
      <c r="F779" s="190" t="s">
        <v>5083</v>
      </c>
      <c r="G779" s="260">
        <v>1</v>
      </c>
      <c r="H779" s="190">
        <v>1</v>
      </c>
      <c r="I779" s="190">
        <v>1</v>
      </c>
      <c r="J779" s="191">
        <v>50</v>
      </c>
      <c r="K779" s="355">
        <f t="shared" si="29"/>
        <v>50</v>
      </c>
      <c r="L779" s="626" t="s">
        <v>4035</v>
      </c>
    </row>
    <row r="780" spans="1:12" s="363" customFormat="1" ht="76.5">
      <c r="A780" s="191" t="s">
        <v>5067</v>
      </c>
      <c r="B780" s="190" t="s">
        <v>5098</v>
      </c>
      <c r="C780" s="190" t="s">
        <v>782</v>
      </c>
      <c r="D780" s="190" t="s">
        <v>5099</v>
      </c>
      <c r="E780" s="190" t="s">
        <v>5100</v>
      </c>
      <c r="F780" s="190" t="s">
        <v>449</v>
      </c>
      <c r="G780" s="260">
        <v>1</v>
      </c>
      <c r="H780" s="190">
        <v>1</v>
      </c>
      <c r="I780" s="190">
        <v>1</v>
      </c>
      <c r="J780" s="191">
        <v>50</v>
      </c>
      <c r="K780" s="355">
        <f t="shared" si="29"/>
        <v>50</v>
      </c>
      <c r="L780" s="626" t="s">
        <v>4035</v>
      </c>
    </row>
    <row r="781" spans="1:12" s="363" customFormat="1" ht="38.25">
      <c r="A781" s="191" t="s">
        <v>5067</v>
      </c>
      <c r="B781" s="190" t="s">
        <v>5101</v>
      </c>
      <c r="C781" s="190" t="s">
        <v>782</v>
      </c>
      <c r="D781" s="190" t="s">
        <v>5102</v>
      </c>
      <c r="E781" s="190" t="s">
        <v>5103</v>
      </c>
      <c r="F781" s="190" t="s">
        <v>5104</v>
      </c>
      <c r="G781" s="260">
        <v>1</v>
      </c>
      <c r="H781" s="190">
        <v>1</v>
      </c>
      <c r="I781" s="190">
        <v>1</v>
      </c>
      <c r="J781" s="191">
        <v>50</v>
      </c>
      <c r="K781" s="355">
        <f t="shared" si="29"/>
        <v>50</v>
      </c>
      <c r="L781" s="626" t="s">
        <v>4035</v>
      </c>
    </row>
    <row r="782" spans="1:12" s="363" customFormat="1" ht="63.75">
      <c r="A782" s="191" t="s">
        <v>5067</v>
      </c>
      <c r="B782" s="190" t="s">
        <v>5105</v>
      </c>
      <c r="C782" s="190" t="s">
        <v>782</v>
      </c>
      <c r="D782" s="190" t="s">
        <v>5106</v>
      </c>
      <c r="E782" s="190" t="s">
        <v>5107</v>
      </c>
      <c r="F782" s="190" t="s">
        <v>4088</v>
      </c>
      <c r="G782" s="260">
        <v>1</v>
      </c>
      <c r="H782" s="190">
        <v>1</v>
      </c>
      <c r="I782" s="190">
        <v>1</v>
      </c>
      <c r="J782" s="191">
        <v>50</v>
      </c>
      <c r="K782" s="355">
        <f t="shared" si="29"/>
        <v>50</v>
      </c>
      <c r="L782" s="626" t="s">
        <v>4035</v>
      </c>
    </row>
    <row r="783" spans="1:12" s="363" customFormat="1" ht="63.75">
      <c r="A783" s="642" t="s">
        <v>5108</v>
      </c>
      <c r="B783" s="290" t="s">
        <v>5109</v>
      </c>
      <c r="C783" s="292" t="s">
        <v>782</v>
      </c>
      <c r="D783" s="292" t="s">
        <v>5110</v>
      </c>
      <c r="E783" s="292" t="s">
        <v>5111</v>
      </c>
      <c r="F783" s="292" t="s">
        <v>4088</v>
      </c>
      <c r="G783" s="293">
        <v>2</v>
      </c>
      <c r="H783" s="292">
        <v>2</v>
      </c>
      <c r="I783" s="292">
        <v>2</v>
      </c>
      <c r="J783" s="642">
        <v>50</v>
      </c>
      <c r="K783" s="355">
        <f t="shared" si="29"/>
        <v>25</v>
      </c>
      <c r="L783" s="626" t="s">
        <v>4035</v>
      </c>
    </row>
    <row r="784" spans="1:12" s="363" customFormat="1" ht="89.25">
      <c r="A784" s="191" t="s">
        <v>4082</v>
      </c>
      <c r="B784" s="357" t="s">
        <v>4083</v>
      </c>
      <c r="C784" s="190" t="s">
        <v>782</v>
      </c>
      <c r="D784" s="190" t="s">
        <v>4084</v>
      </c>
      <c r="E784" s="190" t="s">
        <v>4085</v>
      </c>
      <c r="F784" s="190" t="s">
        <v>449</v>
      </c>
      <c r="G784" s="356">
        <v>4</v>
      </c>
      <c r="H784" s="357">
        <v>3</v>
      </c>
      <c r="I784" s="357">
        <v>4</v>
      </c>
      <c r="J784" s="191">
        <v>50</v>
      </c>
      <c r="K784" s="355">
        <f t="shared" si="29"/>
        <v>12.5</v>
      </c>
      <c r="L784" s="626" t="s">
        <v>4035</v>
      </c>
    </row>
    <row r="785" spans="1:12" s="363" customFormat="1" ht="63.75">
      <c r="A785" s="191" t="s">
        <v>4082</v>
      </c>
      <c r="B785" s="357" t="s">
        <v>4083</v>
      </c>
      <c r="C785" s="190" t="s">
        <v>782</v>
      </c>
      <c r="D785" s="190" t="s">
        <v>4086</v>
      </c>
      <c r="E785" s="190" t="s">
        <v>4087</v>
      </c>
      <c r="F785" s="190" t="s">
        <v>4088</v>
      </c>
      <c r="G785" s="356">
        <v>4</v>
      </c>
      <c r="H785" s="357">
        <v>3</v>
      </c>
      <c r="I785" s="357">
        <v>4</v>
      </c>
      <c r="J785" s="191">
        <v>50</v>
      </c>
      <c r="K785" s="355">
        <f t="shared" si="29"/>
        <v>12.5</v>
      </c>
      <c r="L785" s="626" t="s">
        <v>4035</v>
      </c>
    </row>
    <row r="786" spans="1:12" s="363" customFormat="1" ht="76.5">
      <c r="A786" s="191" t="s">
        <v>4082</v>
      </c>
      <c r="B786" s="357" t="s">
        <v>4083</v>
      </c>
      <c r="C786" s="190" t="s">
        <v>782</v>
      </c>
      <c r="D786" s="190" t="s">
        <v>4089</v>
      </c>
      <c r="E786" s="190" t="s">
        <v>4090</v>
      </c>
      <c r="F786" s="190" t="s">
        <v>449</v>
      </c>
      <c r="G786" s="356">
        <v>4</v>
      </c>
      <c r="H786" s="357">
        <v>3</v>
      </c>
      <c r="I786" s="357">
        <v>4</v>
      </c>
      <c r="J786" s="191">
        <v>50</v>
      </c>
      <c r="K786" s="355">
        <f t="shared" si="29"/>
        <v>12.5</v>
      </c>
      <c r="L786" s="626" t="s">
        <v>4035</v>
      </c>
    </row>
    <row r="787" spans="1:12" s="363" customFormat="1" ht="63.75">
      <c r="A787" s="191" t="s">
        <v>4082</v>
      </c>
      <c r="B787" s="357" t="s">
        <v>4083</v>
      </c>
      <c r="C787" s="190" t="s">
        <v>782</v>
      </c>
      <c r="D787" s="190" t="s">
        <v>4091</v>
      </c>
      <c r="E787" s="190" t="s">
        <v>4092</v>
      </c>
      <c r="F787" s="190" t="s">
        <v>4088</v>
      </c>
      <c r="G787" s="356">
        <v>4</v>
      </c>
      <c r="H787" s="357">
        <v>3</v>
      </c>
      <c r="I787" s="357">
        <v>4</v>
      </c>
      <c r="J787" s="191">
        <v>50</v>
      </c>
      <c r="K787" s="355">
        <f t="shared" si="29"/>
        <v>12.5</v>
      </c>
      <c r="L787" s="626" t="s">
        <v>4035</v>
      </c>
    </row>
    <row r="788" spans="1:12" s="363" customFormat="1" ht="63.75">
      <c r="A788" s="191" t="s">
        <v>4082</v>
      </c>
      <c r="B788" s="357" t="s">
        <v>4083</v>
      </c>
      <c r="C788" s="190" t="s">
        <v>782</v>
      </c>
      <c r="D788" s="190" t="s">
        <v>4093</v>
      </c>
      <c r="E788" s="190" t="s">
        <v>4094</v>
      </c>
      <c r="F788" s="190" t="s">
        <v>449</v>
      </c>
      <c r="G788" s="356">
        <v>4</v>
      </c>
      <c r="H788" s="357">
        <v>3</v>
      </c>
      <c r="I788" s="357">
        <v>4</v>
      </c>
      <c r="J788" s="191">
        <v>50</v>
      </c>
      <c r="K788" s="355">
        <f t="shared" si="29"/>
        <v>12.5</v>
      </c>
      <c r="L788" s="626" t="s">
        <v>4035</v>
      </c>
    </row>
    <row r="789" spans="1:12" s="363" customFormat="1" ht="76.5">
      <c r="A789" s="191" t="s">
        <v>4082</v>
      </c>
      <c r="B789" s="357" t="s">
        <v>4083</v>
      </c>
      <c r="C789" s="190" t="s">
        <v>782</v>
      </c>
      <c r="D789" s="190" t="s">
        <v>4095</v>
      </c>
      <c r="E789" s="190" t="s">
        <v>4096</v>
      </c>
      <c r="F789" s="190" t="s">
        <v>449</v>
      </c>
      <c r="G789" s="356">
        <v>4</v>
      </c>
      <c r="H789" s="357">
        <v>3</v>
      </c>
      <c r="I789" s="357">
        <v>4</v>
      </c>
      <c r="J789" s="191">
        <v>50</v>
      </c>
      <c r="K789" s="355">
        <f t="shared" si="29"/>
        <v>12.5</v>
      </c>
      <c r="L789" s="626" t="s">
        <v>4035</v>
      </c>
    </row>
    <row r="790" spans="1:12" s="363" customFormat="1" ht="76.5">
      <c r="A790" s="191" t="s">
        <v>4082</v>
      </c>
      <c r="B790" s="357" t="s">
        <v>4083</v>
      </c>
      <c r="C790" s="190" t="s">
        <v>782</v>
      </c>
      <c r="D790" s="190" t="s">
        <v>4097</v>
      </c>
      <c r="E790" s="190" t="s">
        <v>4098</v>
      </c>
      <c r="F790" s="190" t="s">
        <v>449</v>
      </c>
      <c r="G790" s="356">
        <v>4</v>
      </c>
      <c r="H790" s="357">
        <v>3</v>
      </c>
      <c r="I790" s="357">
        <v>4</v>
      </c>
      <c r="J790" s="191">
        <v>50</v>
      </c>
      <c r="K790" s="355">
        <f t="shared" si="29"/>
        <v>12.5</v>
      </c>
      <c r="L790" s="626" t="s">
        <v>4035</v>
      </c>
    </row>
    <row r="791" spans="1:12" s="363" customFormat="1" ht="76.5">
      <c r="A791" s="191" t="s">
        <v>4082</v>
      </c>
      <c r="B791" s="357" t="s">
        <v>4083</v>
      </c>
      <c r="C791" s="190" t="s">
        <v>782</v>
      </c>
      <c r="D791" s="190" t="s">
        <v>4099</v>
      </c>
      <c r="E791" s="190" t="s">
        <v>4100</v>
      </c>
      <c r="F791" s="190" t="s">
        <v>449</v>
      </c>
      <c r="G791" s="356">
        <v>4</v>
      </c>
      <c r="H791" s="357">
        <v>3</v>
      </c>
      <c r="I791" s="357">
        <v>4</v>
      </c>
      <c r="J791" s="191">
        <v>50</v>
      </c>
      <c r="K791" s="355">
        <f t="shared" si="29"/>
        <v>12.5</v>
      </c>
      <c r="L791" s="626" t="s">
        <v>4035</v>
      </c>
    </row>
    <row r="792" spans="1:12" s="363" customFormat="1" ht="63.75">
      <c r="A792" s="191" t="s">
        <v>4082</v>
      </c>
      <c r="B792" s="357" t="s">
        <v>4083</v>
      </c>
      <c r="C792" s="190" t="s">
        <v>782</v>
      </c>
      <c r="D792" s="190" t="s">
        <v>4101</v>
      </c>
      <c r="E792" s="190" t="s">
        <v>4102</v>
      </c>
      <c r="F792" s="190" t="s">
        <v>449</v>
      </c>
      <c r="G792" s="356">
        <v>4</v>
      </c>
      <c r="H792" s="357">
        <v>3</v>
      </c>
      <c r="I792" s="357">
        <v>4</v>
      </c>
      <c r="J792" s="191">
        <v>50</v>
      </c>
      <c r="K792" s="355">
        <f t="shared" si="29"/>
        <v>12.5</v>
      </c>
      <c r="L792" s="626" t="s">
        <v>4035</v>
      </c>
    </row>
    <row r="793" spans="1:12" s="363" customFormat="1" ht="76.5">
      <c r="A793" s="191" t="s">
        <v>4082</v>
      </c>
      <c r="B793" s="357" t="s">
        <v>4083</v>
      </c>
      <c r="C793" s="190" t="s">
        <v>782</v>
      </c>
      <c r="D793" s="190" t="s">
        <v>4103</v>
      </c>
      <c r="E793" s="190" t="s">
        <v>4104</v>
      </c>
      <c r="F793" s="190" t="s">
        <v>449</v>
      </c>
      <c r="G793" s="356">
        <v>4</v>
      </c>
      <c r="H793" s="357">
        <v>3</v>
      </c>
      <c r="I793" s="357">
        <v>4</v>
      </c>
      <c r="J793" s="191">
        <v>50</v>
      </c>
      <c r="K793" s="355">
        <f t="shared" si="29"/>
        <v>12.5</v>
      </c>
      <c r="L793" s="626" t="s">
        <v>4035</v>
      </c>
    </row>
    <row r="794" spans="1:12" s="363" customFormat="1" ht="76.5">
      <c r="A794" s="191" t="s">
        <v>4082</v>
      </c>
      <c r="B794" s="357" t="s">
        <v>4083</v>
      </c>
      <c r="C794" s="190" t="s">
        <v>782</v>
      </c>
      <c r="D794" s="190" t="s">
        <v>4105</v>
      </c>
      <c r="E794" s="190" t="s">
        <v>4106</v>
      </c>
      <c r="F794" s="190" t="s">
        <v>449</v>
      </c>
      <c r="G794" s="356">
        <v>4</v>
      </c>
      <c r="H794" s="357">
        <v>3</v>
      </c>
      <c r="I794" s="357">
        <v>4</v>
      </c>
      <c r="J794" s="191">
        <v>50</v>
      </c>
      <c r="K794" s="355">
        <f t="shared" si="29"/>
        <v>12.5</v>
      </c>
      <c r="L794" s="626" t="s">
        <v>4035</v>
      </c>
    </row>
    <row r="795" spans="1:12" s="363" customFormat="1" ht="76.5">
      <c r="A795" s="191" t="s">
        <v>4082</v>
      </c>
      <c r="B795" s="357" t="s">
        <v>4083</v>
      </c>
      <c r="C795" s="190" t="s">
        <v>782</v>
      </c>
      <c r="D795" s="190" t="s">
        <v>4107</v>
      </c>
      <c r="E795" s="190" t="s">
        <v>4108</v>
      </c>
      <c r="F795" s="190" t="s">
        <v>449</v>
      </c>
      <c r="G795" s="356">
        <v>4</v>
      </c>
      <c r="H795" s="357">
        <v>3</v>
      </c>
      <c r="I795" s="357">
        <v>4</v>
      </c>
      <c r="J795" s="191">
        <v>50</v>
      </c>
      <c r="K795" s="355">
        <f t="shared" si="29"/>
        <v>12.5</v>
      </c>
      <c r="L795" s="626" t="s">
        <v>4035</v>
      </c>
    </row>
    <row r="796" spans="1:12" s="363" customFormat="1" ht="76.5">
      <c r="A796" s="191" t="s">
        <v>4082</v>
      </c>
      <c r="B796" s="357" t="s">
        <v>4083</v>
      </c>
      <c r="C796" s="190" t="s">
        <v>782</v>
      </c>
      <c r="D796" s="190" t="s">
        <v>4109</v>
      </c>
      <c r="E796" s="190" t="s">
        <v>4110</v>
      </c>
      <c r="F796" s="190" t="s">
        <v>449</v>
      </c>
      <c r="G796" s="356">
        <v>4</v>
      </c>
      <c r="H796" s="357">
        <v>3</v>
      </c>
      <c r="I796" s="357">
        <v>4</v>
      </c>
      <c r="J796" s="191">
        <v>50</v>
      </c>
      <c r="K796" s="355">
        <f t="shared" si="29"/>
        <v>12.5</v>
      </c>
      <c r="L796" s="626" t="s">
        <v>4035</v>
      </c>
    </row>
    <row r="797" spans="1:12" s="363" customFormat="1" ht="63.75">
      <c r="A797" s="191" t="s">
        <v>4082</v>
      </c>
      <c r="B797" s="357" t="s">
        <v>4083</v>
      </c>
      <c r="C797" s="190" t="s">
        <v>782</v>
      </c>
      <c r="D797" s="190" t="s">
        <v>4111</v>
      </c>
      <c r="E797" s="190" t="s">
        <v>4320</v>
      </c>
      <c r="F797" s="190" t="s">
        <v>4088</v>
      </c>
      <c r="G797" s="356">
        <v>4</v>
      </c>
      <c r="H797" s="357">
        <v>3</v>
      </c>
      <c r="I797" s="357">
        <v>4</v>
      </c>
      <c r="J797" s="191">
        <v>50</v>
      </c>
      <c r="K797" s="355">
        <f t="shared" si="29"/>
        <v>12.5</v>
      </c>
      <c r="L797" s="626" t="s">
        <v>4035</v>
      </c>
    </row>
    <row r="798" spans="1:12" s="363" customFormat="1" ht="76.5">
      <c r="A798" s="191" t="s">
        <v>4082</v>
      </c>
      <c r="B798" s="357" t="s">
        <v>4083</v>
      </c>
      <c r="C798" s="190" t="s">
        <v>782</v>
      </c>
      <c r="D798" s="190" t="s">
        <v>4113</v>
      </c>
      <c r="E798" s="190" t="s">
        <v>4114</v>
      </c>
      <c r="F798" s="190" t="s">
        <v>449</v>
      </c>
      <c r="G798" s="356">
        <v>4</v>
      </c>
      <c r="H798" s="357">
        <v>3</v>
      </c>
      <c r="I798" s="357">
        <v>4</v>
      </c>
      <c r="J798" s="191">
        <v>50</v>
      </c>
      <c r="K798" s="355">
        <f t="shared" si="29"/>
        <v>12.5</v>
      </c>
      <c r="L798" s="626" t="s">
        <v>4035</v>
      </c>
    </row>
    <row r="799" spans="1:12" s="363" customFormat="1" ht="63.75">
      <c r="A799" s="191" t="s">
        <v>4082</v>
      </c>
      <c r="B799" s="357" t="s">
        <v>4083</v>
      </c>
      <c r="C799" s="190" t="s">
        <v>782</v>
      </c>
      <c r="D799" s="190" t="s">
        <v>4115</v>
      </c>
      <c r="E799" s="190" t="s">
        <v>4116</v>
      </c>
      <c r="F799" s="190" t="s">
        <v>449</v>
      </c>
      <c r="G799" s="356">
        <v>4</v>
      </c>
      <c r="H799" s="357">
        <v>3</v>
      </c>
      <c r="I799" s="357">
        <v>4</v>
      </c>
      <c r="J799" s="191">
        <v>50</v>
      </c>
      <c r="K799" s="355">
        <f t="shared" si="29"/>
        <v>12.5</v>
      </c>
      <c r="L799" s="626" t="s">
        <v>4035</v>
      </c>
    </row>
    <row r="800" spans="1:12" s="363" customFormat="1" ht="76.5">
      <c r="A800" s="191" t="s">
        <v>4082</v>
      </c>
      <c r="B800" s="357" t="s">
        <v>4083</v>
      </c>
      <c r="C800" s="190" t="s">
        <v>782</v>
      </c>
      <c r="D800" s="190" t="s">
        <v>4117</v>
      </c>
      <c r="E800" s="190" t="s">
        <v>4118</v>
      </c>
      <c r="F800" s="190" t="s">
        <v>449</v>
      </c>
      <c r="G800" s="356">
        <v>4</v>
      </c>
      <c r="H800" s="357">
        <v>3</v>
      </c>
      <c r="I800" s="357">
        <v>4</v>
      </c>
      <c r="J800" s="191">
        <v>50</v>
      </c>
      <c r="K800" s="355">
        <f t="shared" si="29"/>
        <v>12.5</v>
      </c>
      <c r="L800" s="626" t="s">
        <v>4035</v>
      </c>
    </row>
    <row r="801" spans="1:12" s="363" customFormat="1" ht="76.5">
      <c r="A801" s="191" t="s">
        <v>4082</v>
      </c>
      <c r="B801" s="357" t="s">
        <v>4083</v>
      </c>
      <c r="C801" s="190" t="s">
        <v>782</v>
      </c>
      <c r="D801" s="190" t="s">
        <v>4119</v>
      </c>
      <c r="E801" s="190" t="s">
        <v>4120</v>
      </c>
      <c r="F801" s="190" t="s">
        <v>449</v>
      </c>
      <c r="G801" s="356">
        <v>4</v>
      </c>
      <c r="H801" s="357">
        <v>3</v>
      </c>
      <c r="I801" s="357">
        <v>4</v>
      </c>
      <c r="J801" s="191">
        <v>50</v>
      </c>
      <c r="K801" s="355">
        <f t="shared" si="29"/>
        <v>12.5</v>
      </c>
      <c r="L801" s="626" t="s">
        <v>4035</v>
      </c>
    </row>
    <row r="802" spans="1:12" s="363" customFormat="1" ht="76.5">
      <c r="A802" s="191" t="s">
        <v>4082</v>
      </c>
      <c r="B802" s="357" t="s">
        <v>4083</v>
      </c>
      <c r="C802" s="190" t="s">
        <v>782</v>
      </c>
      <c r="D802" s="190" t="s">
        <v>4121</v>
      </c>
      <c r="E802" s="190" t="s">
        <v>4321</v>
      </c>
      <c r="F802" s="190" t="s">
        <v>4088</v>
      </c>
      <c r="G802" s="356">
        <v>4</v>
      </c>
      <c r="H802" s="357">
        <v>3</v>
      </c>
      <c r="I802" s="357">
        <v>4</v>
      </c>
      <c r="J802" s="191">
        <v>50</v>
      </c>
      <c r="K802" s="355">
        <f t="shared" si="29"/>
        <v>12.5</v>
      </c>
      <c r="L802" s="626" t="s">
        <v>4035</v>
      </c>
    </row>
    <row r="803" spans="1:12" s="363" customFormat="1" ht="76.5">
      <c r="A803" s="191" t="s">
        <v>4082</v>
      </c>
      <c r="B803" s="357" t="s">
        <v>4083</v>
      </c>
      <c r="C803" s="190" t="s">
        <v>782</v>
      </c>
      <c r="D803" s="190" t="s">
        <v>4123</v>
      </c>
      <c r="E803" s="190" t="s">
        <v>4124</v>
      </c>
      <c r="F803" s="190" t="s">
        <v>449</v>
      </c>
      <c r="G803" s="356">
        <v>4</v>
      </c>
      <c r="H803" s="357">
        <v>3</v>
      </c>
      <c r="I803" s="357">
        <v>4</v>
      </c>
      <c r="J803" s="191">
        <v>50</v>
      </c>
      <c r="K803" s="355">
        <f t="shared" si="29"/>
        <v>12.5</v>
      </c>
      <c r="L803" s="626" t="s">
        <v>4035</v>
      </c>
    </row>
    <row r="804" spans="1:12" s="363" customFormat="1" ht="63.75">
      <c r="A804" s="191" t="s">
        <v>4082</v>
      </c>
      <c r="B804" s="357" t="s">
        <v>4083</v>
      </c>
      <c r="C804" s="190" t="s">
        <v>782</v>
      </c>
      <c r="D804" s="190" t="s">
        <v>4125</v>
      </c>
      <c r="E804" s="190" t="s">
        <v>4126</v>
      </c>
      <c r="F804" s="190" t="s">
        <v>4088</v>
      </c>
      <c r="G804" s="356">
        <v>4</v>
      </c>
      <c r="H804" s="357">
        <v>3</v>
      </c>
      <c r="I804" s="357">
        <v>4</v>
      </c>
      <c r="J804" s="191">
        <v>50</v>
      </c>
      <c r="K804" s="355">
        <f t="shared" si="29"/>
        <v>12.5</v>
      </c>
      <c r="L804" s="626" t="s">
        <v>4035</v>
      </c>
    </row>
    <row r="805" spans="1:12" s="363" customFormat="1" ht="63.75">
      <c r="A805" s="191" t="s">
        <v>4082</v>
      </c>
      <c r="B805" s="357" t="s">
        <v>4083</v>
      </c>
      <c r="C805" s="190" t="s">
        <v>782</v>
      </c>
      <c r="D805" s="190" t="s">
        <v>4127</v>
      </c>
      <c r="E805" s="190" t="s">
        <v>4128</v>
      </c>
      <c r="F805" s="190" t="s">
        <v>4088</v>
      </c>
      <c r="G805" s="356">
        <v>4</v>
      </c>
      <c r="H805" s="357">
        <v>3</v>
      </c>
      <c r="I805" s="357">
        <v>4</v>
      </c>
      <c r="J805" s="191">
        <v>50</v>
      </c>
      <c r="K805" s="355">
        <f t="shared" si="29"/>
        <v>12.5</v>
      </c>
      <c r="L805" s="626" t="s">
        <v>4035</v>
      </c>
    </row>
    <row r="806" spans="1:12" s="363" customFormat="1" ht="63.75">
      <c r="A806" s="191" t="s">
        <v>4082</v>
      </c>
      <c r="B806" s="357" t="s">
        <v>4083</v>
      </c>
      <c r="C806" s="190" t="s">
        <v>782</v>
      </c>
      <c r="D806" s="190" t="s">
        <v>4129</v>
      </c>
      <c r="E806" s="190" t="s">
        <v>4130</v>
      </c>
      <c r="F806" s="190" t="s">
        <v>4088</v>
      </c>
      <c r="G806" s="356">
        <v>4</v>
      </c>
      <c r="H806" s="357">
        <v>3</v>
      </c>
      <c r="I806" s="357">
        <v>4</v>
      </c>
      <c r="J806" s="191">
        <v>50</v>
      </c>
      <c r="K806" s="355">
        <f t="shared" si="29"/>
        <v>12.5</v>
      </c>
      <c r="L806" s="626" t="s">
        <v>4035</v>
      </c>
    </row>
    <row r="807" spans="1:12" s="363" customFormat="1" ht="51">
      <c r="A807" s="191" t="s">
        <v>4082</v>
      </c>
      <c r="B807" s="357" t="s">
        <v>4083</v>
      </c>
      <c r="C807" s="190" t="s">
        <v>782</v>
      </c>
      <c r="D807" s="190" t="s">
        <v>4131</v>
      </c>
      <c r="E807" s="190" t="s">
        <v>4132</v>
      </c>
      <c r="F807" s="190" t="s">
        <v>4088</v>
      </c>
      <c r="G807" s="356">
        <v>4</v>
      </c>
      <c r="H807" s="357">
        <v>3</v>
      </c>
      <c r="I807" s="357">
        <v>4</v>
      </c>
      <c r="J807" s="191">
        <v>50</v>
      </c>
      <c r="K807" s="355">
        <f t="shared" si="29"/>
        <v>12.5</v>
      </c>
      <c r="L807" s="626" t="s">
        <v>4035</v>
      </c>
    </row>
    <row r="808" spans="1:12" s="363" customFormat="1" ht="51">
      <c r="A808" s="191" t="s">
        <v>4082</v>
      </c>
      <c r="B808" s="357" t="s">
        <v>4083</v>
      </c>
      <c r="C808" s="190" t="s">
        <v>782</v>
      </c>
      <c r="D808" s="190" t="s">
        <v>4133</v>
      </c>
      <c r="E808" s="190" t="s">
        <v>4322</v>
      </c>
      <c r="F808" s="190" t="s">
        <v>4088</v>
      </c>
      <c r="G808" s="356">
        <v>4</v>
      </c>
      <c r="H808" s="357">
        <v>3</v>
      </c>
      <c r="I808" s="357">
        <v>4</v>
      </c>
      <c r="J808" s="191">
        <v>50</v>
      </c>
      <c r="K808" s="355">
        <f t="shared" si="29"/>
        <v>12.5</v>
      </c>
      <c r="L808" s="626" t="s">
        <v>4035</v>
      </c>
    </row>
    <row r="809" spans="1:12" s="363" customFormat="1" ht="63.75">
      <c r="A809" s="191" t="s">
        <v>4082</v>
      </c>
      <c r="B809" s="357" t="s">
        <v>4083</v>
      </c>
      <c r="C809" s="190" t="s">
        <v>782</v>
      </c>
      <c r="D809" s="190" t="s">
        <v>4135</v>
      </c>
      <c r="E809" s="190" t="s">
        <v>4136</v>
      </c>
      <c r="F809" s="190" t="s">
        <v>449</v>
      </c>
      <c r="G809" s="356">
        <v>4</v>
      </c>
      <c r="H809" s="357">
        <v>3</v>
      </c>
      <c r="I809" s="357">
        <v>4</v>
      </c>
      <c r="J809" s="191">
        <v>50</v>
      </c>
      <c r="K809" s="355">
        <f t="shared" si="29"/>
        <v>12.5</v>
      </c>
      <c r="L809" s="626" t="s">
        <v>4035</v>
      </c>
    </row>
    <row r="810" spans="1:12" s="363" customFormat="1" ht="63.75">
      <c r="A810" s="191" t="s">
        <v>4082</v>
      </c>
      <c r="B810" s="357" t="s">
        <v>4083</v>
      </c>
      <c r="C810" s="190" t="s">
        <v>782</v>
      </c>
      <c r="D810" s="190" t="s">
        <v>4137</v>
      </c>
      <c r="E810" s="190" t="s">
        <v>4138</v>
      </c>
      <c r="F810" s="190" t="s">
        <v>449</v>
      </c>
      <c r="G810" s="356">
        <v>4</v>
      </c>
      <c r="H810" s="357">
        <v>3</v>
      </c>
      <c r="I810" s="357">
        <v>4</v>
      </c>
      <c r="J810" s="191">
        <v>50</v>
      </c>
      <c r="K810" s="355">
        <f t="shared" si="29"/>
        <v>12.5</v>
      </c>
      <c r="L810" s="626" t="s">
        <v>4035</v>
      </c>
    </row>
    <row r="811" spans="1:12" s="363" customFormat="1" ht="63.75">
      <c r="A811" s="191" t="s">
        <v>4082</v>
      </c>
      <c r="B811" s="357" t="s">
        <v>4083</v>
      </c>
      <c r="C811" s="190" t="s">
        <v>782</v>
      </c>
      <c r="D811" s="190" t="s">
        <v>4139</v>
      </c>
      <c r="E811" s="190" t="s">
        <v>4140</v>
      </c>
      <c r="F811" s="190" t="s">
        <v>4088</v>
      </c>
      <c r="G811" s="356">
        <v>4</v>
      </c>
      <c r="H811" s="357">
        <v>3</v>
      </c>
      <c r="I811" s="357">
        <v>4</v>
      </c>
      <c r="J811" s="191">
        <v>50</v>
      </c>
      <c r="K811" s="355">
        <f t="shared" si="29"/>
        <v>12.5</v>
      </c>
      <c r="L811" s="626" t="s">
        <v>4035</v>
      </c>
    </row>
    <row r="812" spans="1:12" s="363" customFormat="1" ht="51">
      <c r="A812" s="191" t="s">
        <v>4082</v>
      </c>
      <c r="B812" s="357" t="s">
        <v>4083</v>
      </c>
      <c r="C812" s="190" t="s">
        <v>782</v>
      </c>
      <c r="D812" s="190" t="s">
        <v>4141</v>
      </c>
      <c r="E812" s="190" t="s">
        <v>4142</v>
      </c>
      <c r="F812" s="190" t="s">
        <v>4088</v>
      </c>
      <c r="G812" s="356">
        <v>4</v>
      </c>
      <c r="H812" s="357">
        <v>3</v>
      </c>
      <c r="I812" s="357">
        <v>4</v>
      </c>
      <c r="J812" s="191">
        <v>50</v>
      </c>
      <c r="K812" s="355">
        <f t="shared" si="29"/>
        <v>12.5</v>
      </c>
      <c r="L812" s="626" t="s">
        <v>4035</v>
      </c>
    </row>
    <row r="813" spans="1:12" s="363" customFormat="1" ht="63.75">
      <c r="A813" s="191" t="s">
        <v>4082</v>
      </c>
      <c r="B813" s="357" t="s">
        <v>4083</v>
      </c>
      <c r="C813" s="190" t="s">
        <v>782</v>
      </c>
      <c r="D813" s="190" t="s">
        <v>4143</v>
      </c>
      <c r="E813" s="190" t="s">
        <v>4144</v>
      </c>
      <c r="F813" s="190" t="s">
        <v>449</v>
      </c>
      <c r="G813" s="356">
        <v>4</v>
      </c>
      <c r="H813" s="357">
        <v>3</v>
      </c>
      <c r="I813" s="357">
        <v>4</v>
      </c>
      <c r="J813" s="191">
        <v>50</v>
      </c>
      <c r="K813" s="355">
        <f t="shared" si="29"/>
        <v>12.5</v>
      </c>
      <c r="L813" s="626" t="s">
        <v>4035</v>
      </c>
    </row>
    <row r="814" spans="1:12" s="363" customFormat="1" ht="63.75">
      <c r="A814" s="191" t="s">
        <v>4082</v>
      </c>
      <c r="B814" s="357" t="s">
        <v>4083</v>
      </c>
      <c r="C814" s="190" t="s">
        <v>782</v>
      </c>
      <c r="D814" s="190" t="s">
        <v>4145</v>
      </c>
      <c r="E814" s="190" t="s">
        <v>4146</v>
      </c>
      <c r="F814" s="190" t="s">
        <v>4088</v>
      </c>
      <c r="G814" s="356">
        <v>4</v>
      </c>
      <c r="H814" s="357">
        <v>3</v>
      </c>
      <c r="I814" s="357">
        <v>4</v>
      </c>
      <c r="J814" s="191">
        <v>50</v>
      </c>
      <c r="K814" s="355">
        <f t="shared" si="29"/>
        <v>12.5</v>
      </c>
      <c r="L814" s="626" t="s">
        <v>4035</v>
      </c>
    </row>
    <row r="815" spans="1:12" s="363" customFormat="1" ht="76.5">
      <c r="A815" s="191" t="s">
        <v>4082</v>
      </c>
      <c r="B815" s="357" t="s">
        <v>4083</v>
      </c>
      <c r="C815" s="190" t="s">
        <v>782</v>
      </c>
      <c r="D815" s="190" t="s">
        <v>4147</v>
      </c>
      <c r="E815" s="190" t="s">
        <v>4323</v>
      </c>
      <c r="F815" s="190" t="s">
        <v>4088</v>
      </c>
      <c r="G815" s="356">
        <v>4</v>
      </c>
      <c r="H815" s="357">
        <v>3</v>
      </c>
      <c r="I815" s="357">
        <v>4</v>
      </c>
      <c r="J815" s="191">
        <v>50</v>
      </c>
      <c r="K815" s="355">
        <f t="shared" si="29"/>
        <v>12.5</v>
      </c>
      <c r="L815" s="626" t="s">
        <v>4035</v>
      </c>
    </row>
    <row r="816" spans="1:12" s="363" customFormat="1" ht="51">
      <c r="A816" s="191" t="s">
        <v>4082</v>
      </c>
      <c r="B816" s="357" t="s">
        <v>4083</v>
      </c>
      <c r="C816" s="190" t="s">
        <v>782</v>
      </c>
      <c r="D816" s="190" t="s">
        <v>4149</v>
      </c>
      <c r="E816" s="190" t="s">
        <v>4150</v>
      </c>
      <c r="F816" s="190" t="s">
        <v>4088</v>
      </c>
      <c r="G816" s="356">
        <v>4</v>
      </c>
      <c r="H816" s="357">
        <v>3</v>
      </c>
      <c r="I816" s="357">
        <v>4</v>
      </c>
      <c r="J816" s="191">
        <v>50</v>
      </c>
      <c r="K816" s="355">
        <f t="shared" si="29"/>
        <v>12.5</v>
      </c>
      <c r="L816" s="626" t="s">
        <v>4035</v>
      </c>
    </row>
    <row r="817" spans="1:12" s="363" customFormat="1" ht="51">
      <c r="A817" s="191" t="s">
        <v>4082</v>
      </c>
      <c r="B817" s="357" t="s">
        <v>4083</v>
      </c>
      <c r="C817" s="190" t="s">
        <v>782</v>
      </c>
      <c r="D817" s="190" t="s">
        <v>4151</v>
      </c>
      <c r="E817" s="190" t="s">
        <v>4152</v>
      </c>
      <c r="F817" s="190" t="s">
        <v>4088</v>
      </c>
      <c r="G817" s="356">
        <v>4</v>
      </c>
      <c r="H817" s="357">
        <v>3</v>
      </c>
      <c r="I817" s="357">
        <v>4</v>
      </c>
      <c r="J817" s="191">
        <v>50</v>
      </c>
      <c r="K817" s="355">
        <f t="shared" si="29"/>
        <v>12.5</v>
      </c>
      <c r="L817" s="626" t="s">
        <v>4035</v>
      </c>
    </row>
    <row r="818" spans="1:12" s="363" customFormat="1" ht="51">
      <c r="A818" s="191" t="s">
        <v>4082</v>
      </c>
      <c r="B818" s="357" t="s">
        <v>4083</v>
      </c>
      <c r="C818" s="190" t="s">
        <v>782</v>
      </c>
      <c r="D818" s="190" t="s">
        <v>4153</v>
      </c>
      <c r="E818" s="190" t="s">
        <v>4154</v>
      </c>
      <c r="F818" s="190" t="s">
        <v>4088</v>
      </c>
      <c r="G818" s="356">
        <v>4</v>
      </c>
      <c r="H818" s="357">
        <v>3</v>
      </c>
      <c r="I818" s="357">
        <v>4</v>
      </c>
      <c r="J818" s="191">
        <v>50</v>
      </c>
      <c r="K818" s="355">
        <f t="shared" si="29"/>
        <v>12.5</v>
      </c>
      <c r="L818" s="626" t="s">
        <v>4035</v>
      </c>
    </row>
    <row r="819" spans="1:12" s="363" customFormat="1" ht="51">
      <c r="A819" s="191" t="s">
        <v>4082</v>
      </c>
      <c r="B819" s="357" t="s">
        <v>4083</v>
      </c>
      <c r="C819" s="190" t="s">
        <v>782</v>
      </c>
      <c r="D819" s="190" t="s">
        <v>4155</v>
      </c>
      <c r="E819" s="190" t="s">
        <v>4156</v>
      </c>
      <c r="F819" s="190" t="s">
        <v>4088</v>
      </c>
      <c r="G819" s="356">
        <v>4</v>
      </c>
      <c r="H819" s="357">
        <v>3</v>
      </c>
      <c r="I819" s="357">
        <v>4</v>
      </c>
      <c r="J819" s="191">
        <v>50</v>
      </c>
      <c r="K819" s="355">
        <f t="shared" si="29"/>
        <v>12.5</v>
      </c>
      <c r="L819" s="626" t="s">
        <v>4035</v>
      </c>
    </row>
    <row r="820" spans="1:12" s="363" customFormat="1" ht="63.75">
      <c r="A820" s="191" t="s">
        <v>4082</v>
      </c>
      <c r="B820" s="357" t="s">
        <v>4083</v>
      </c>
      <c r="C820" s="190" t="s">
        <v>782</v>
      </c>
      <c r="D820" s="190" t="s">
        <v>4157</v>
      </c>
      <c r="E820" s="190" t="s">
        <v>4158</v>
      </c>
      <c r="F820" s="190" t="s">
        <v>449</v>
      </c>
      <c r="G820" s="356">
        <v>4</v>
      </c>
      <c r="H820" s="357">
        <v>3</v>
      </c>
      <c r="I820" s="357">
        <v>4</v>
      </c>
      <c r="J820" s="358">
        <v>50</v>
      </c>
      <c r="K820" s="355">
        <f t="shared" si="29"/>
        <v>12.5</v>
      </c>
      <c r="L820" s="626" t="s">
        <v>4035</v>
      </c>
    </row>
    <row r="821" spans="1:12" s="363" customFormat="1" ht="102">
      <c r="A821" s="191" t="s">
        <v>4082</v>
      </c>
      <c r="B821" s="357" t="s">
        <v>4083</v>
      </c>
      <c r="C821" s="190" t="s">
        <v>782</v>
      </c>
      <c r="D821" s="190" t="s">
        <v>4324</v>
      </c>
      <c r="E821" s="190" t="s">
        <v>4325</v>
      </c>
      <c r="F821" s="190" t="s">
        <v>449</v>
      </c>
      <c r="G821" s="356">
        <v>4</v>
      </c>
      <c r="H821" s="357">
        <v>3</v>
      </c>
      <c r="I821" s="357">
        <v>4</v>
      </c>
      <c r="J821" s="358">
        <v>50</v>
      </c>
      <c r="K821" s="355">
        <f t="shared" si="29"/>
        <v>12.5</v>
      </c>
      <c r="L821" s="626" t="s">
        <v>4035</v>
      </c>
    </row>
    <row r="822" spans="1:12" s="363" customFormat="1" ht="63.75">
      <c r="A822" s="191" t="s">
        <v>4082</v>
      </c>
      <c r="B822" s="357" t="s">
        <v>4083</v>
      </c>
      <c r="C822" s="190" t="s">
        <v>782</v>
      </c>
      <c r="D822" s="190" t="s">
        <v>4161</v>
      </c>
      <c r="E822" s="190" t="s">
        <v>4162</v>
      </c>
      <c r="F822" s="190" t="s">
        <v>4088</v>
      </c>
      <c r="G822" s="356">
        <v>4</v>
      </c>
      <c r="H822" s="357">
        <v>3</v>
      </c>
      <c r="I822" s="357">
        <v>4</v>
      </c>
      <c r="J822" s="191">
        <v>50</v>
      </c>
      <c r="K822" s="355">
        <f t="shared" si="29"/>
        <v>12.5</v>
      </c>
      <c r="L822" s="626" t="s">
        <v>4035</v>
      </c>
    </row>
    <row r="823" spans="1:12" s="363" customFormat="1" ht="76.5">
      <c r="A823" s="642" t="s">
        <v>5112</v>
      </c>
      <c r="B823" s="290" t="s">
        <v>5113</v>
      </c>
      <c r="C823" s="290" t="s">
        <v>782</v>
      </c>
      <c r="D823" s="292" t="s">
        <v>5114</v>
      </c>
      <c r="E823" s="292" t="s">
        <v>5115</v>
      </c>
      <c r="F823" s="448" t="s">
        <v>449</v>
      </c>
      <c r="G823" s="293">
        <v>3</v>
      </c>
      <c r="H823" s="292">
        <v>3</v>
      </c>
      <c r="I823" s="292">
        <v>3</v>
      </c>
      <c r="J823" s="449">
        <v>50</v>
      </c>
      <c r="K823" s="355">
        <f t="shared" si="29"/>
        <v>16.666666666666668</v>
      </c>
      <c r="L823" s="626" t="s">
        <v>4035</v>
      </c>
    </row>
    <row r="824" spans="1:12" s="363" customFormat="1" ht="76.5">
      <c r="A824" s="642" t="s">
        <v>5112</v>
      </c>
      <c r="B824" s="292" t="s">
        <v>5116</v>
      </c>
      <c r="C824" s="292" t="s">
        <v>782</v>
      </c>
      <c r="D824" s="292" t="s">
        <v>5117</v>
      </c>
      <c r="E824" s="292" t="s">
        <v>4966</v>
      </c>
      <c r="F824" s="448" t="s">
        <v>947</v>
      </c>
      <c r="G824" s="293">
        <v>3</v>
      </c>
      <c r="H824" s="292">
        <v>3</v>
      </c>
      <c r="I824" s="292">
        <v>3</v>
      </c>
      <c r="J824" s="449">
        <v>50</v>
      </c>
      <c r="K824" s="355">
        <f t="shared" si="29"/>
        <v>16.666666666666668</v>
      </c>
      <c r="L824" s="626" t="s">
        <v>4035</v>
      </c>
    </row>
    <row r="825" spans="1:12" s="363" customFormat="1" ht="76.5">
      <c r="A825" s="191" t="s">
        <v>5118</v>
      </c>
      <c r="B825" s="290" t="s">
        <v>5119</v>
      </c>
      <c r="C825" s="292" t="s">
        <v>782</v>
      </c>
      <c r="D825" s="292" t="s">
        <v>5120</v>
      </c>
      <c r="E825" s="292" t="s">
        <v>5121</v>
      </c>
      <c r="F825" s="292" t="s">
        <v>4088</v>
      </c>
      <c r="G825" s="293">
        <v>3</v>
      </c>
      <c r="H825" s="292">
        <v>3</v>
      </c>
      <c r="I825" s="292">
        <v>3</v>
      </c>
      <c r="J825" s="642">
        <v>50</v>
      </c>
      <c r="K825" s="355">
        <f t="shared" si="29"/>
        <v>16.666666666666668</v>
      </c>
      <c r="L825" s="626" t="s">
        <v>4035</v>
      </c>
    </row>
    <row r="826" spans="1:12" s="363" customFormat="1" ht="89.25">
      <c r="A826" s="191" t="s">
        <v>5118</v>
      </c>
      <c r="B826" s="290" t="s">
        <v>5119</v>
      </c>
      <c r="C826" s="292" t="s">
        <v>782</v>
      </c>
      <c r="D826" s="292" t="s">
        <v>5122</v>
      </c>
      <c r="E826" s="292" t="s">
        <v>5123</v>
      </c>
      <c r="F826" s="292" t="s">
        <v>449</v>
      </c>
      <c r="G826" s="293">
        <v>3</v>
      </c>
      <c r="H826" s="292">
        <v>3</v>
      </c>
      <c r="I826" s="292">
        <v>3</v>
      </c>
      <c r="J826" s="642">
        <v>50</v>
      </c>
      <c r="K826" s="355">
        <f t="shared" si="29"/>
        <v>16.666666666666668</v>
      </c>
      <c r="L826" s="626" t="s">
        <v>4035</v>
      </c>
    </row>
    <row r="827" spans="1:12" s="363" customFormat="1" ht="63.75">
      <c r="A827" s="191" t="s">
        <v>5124</v>
      </c>
      <c r="B827" s="290" t="s">
        <v>4916</v>
      </c>
      <c r="C827" s="292" t="s">
        <v>782</v>
      </c>
      <c r="D827" s="292" t="s">
        <v>5125</v>
      </c>
      <c r="E827" s="292" t="s">
        <v>4918</v>
      </c>
      <c r="F827" s="292" t="s">
        <v>947</v>
      </c>
      <c r="G827" s="293">
        <v>4</v>
      </c>
      <c r="H827" s="292">
        <v>3</v>
      </c>
      <c r="I827" s="292">
        <v>4</v>
      </c>
      <c r="J827" s="642">
        <v>50</v>
      </c>
      <c r="K827" s="355">
        <f t="shared" si="29"/>
        <v>12.5</v>
      </c>
      <c r="L827" s="626" t="s">
        <v>4035</v>
      </c>
    </row>
    <row r="828" spans="1:12" s="363" customFormat="1" ht="76.5">
      <c r="A828" s="191" t="s">
        <v>5124</v>
      </c>
      <c r="B828" s="290" t="s">
        <v>4916</v>
      </c>
      <c r="C828" s="292" t="s">
        <v>782</v>
      </c>
      <c r="D828" s="292" t="s">
        <v>5126</v>
      </c>
      <c r="E828" s="292" t="s">
        <v>4920</v>
      </c>
      <c r="F828" s="292" t="s">
        <v>661</v>
      </c>
      <c r="G828" s="293">
        <v>4</v>
      </c>
      <c r="H828" s="292">
        <v>3</v>
      </c>
      <c r="I828" s="292">
        <v>4</v>
      </c>
      <c r="J828" s="642">
        <v>50</v>
      </c>
      <c r="K828" s="355">
        <f t="shared" si="29"/>
        <v>12.5</v>
      </c>
      <c r="L828" s="626" t="s">
        <v>4035</v>
      </c>
    </row>
    <row r="829" spans="1:12" s="363" customFormat="1" ht="89.25">
      <c r="A829" s="191" t="s">
        <v>5124</v>
      </c>
      <c r="B829" s="290" t="s">
        <v>4916</v>
      </c>
      <c r="C829" s="292" t="s">
        <v>782</v>
      </c>
      <c r="D829" s="292" t="s">
        <v>5127</v>
      </c>
      <c r="E829" s="292" t="s">
        <v>4922</v>
      </c>
      <c r="F829" s="292" t="s">
        <v>947</v>
      </c>
      <c r="G829" s="293">
        <v>4</v>
      </c>
      <c r="H829" s="292">
        <v>3</v>
      </c>
      <c r="I829" s="292">
        <v>4</v>
      </c>
      <c r="J829" s="642">
        <v>50</v>
      </c>
      <c r="K829" s="355">
        <f t="shared" si="29"/>
        <v>12.5</v>
      </c>
      <c r="L829" s="626" t="s">
        <v>4035</v>
      </c>
    </row>
    <row r="830" spans="1:12" s="363" customFormat="1" ht="63.75">
      <c r="A830" s="191" t="s">
        <v>5124</v>
      </c>
      <c r="B830" s="290" t="s">
        <v>4916</v>
      </c>
      <c r="C830" s="292" t="s">
        <v>782</v>
      </c>
      <c r="D830" s="292" t="s">
        <v>5128</v>
      </c>
      <c r="E830" s="292" t="s">
        <v>4924</v>
      </c>
      <c r="F830" s="292" t="s">
        <v>947</v>
      </c>
      <c r="G830" s="293">
        <v>4</v>
      </c>
      <c r="H830" s="292">
        <v>3</v>
      </c>
      <c r="I830" s="292">
        <v>4</v>
      </c>
      <c r="J830" s="642">
        <v>50</v>
      </c>
      <c r="K830" s="355">
        <f t="shared" si="29"/>
        <v>12.5</v>
      </c>
      <c r="L830" s="626" t="s">
        <v>4035</v>
      </c>
    </row>
    <row r="831" spans="1:12" s="363" customFormat="1" ht="76.5">
      <c r="A831" s="191" t="s">
        <v>5124</v>
      </c>
      <c r="B831" s="290" t="s">
        <v>4916</v>
      </c>
      <c r="C831" s="292" t="s">
        <v>782</v>
      </c>
      <c r="D831" s="292" t="s">
        <v>5129</v>
      </c>
      <c r="E831" s="292" t="s">
        <v>4926</v>
      </c>
      <c r="F831" s="292" t="s">
        <v>661</v>
      </c>
      <c r="G831" s="293">
        <v>4</v>
      </c>
      <c r="H831" s="292">
        <v>3</v>
      </c>
      <c r="I831" s="292">
        <v>4</v>
      </c>
      <c r="J831" s="642">
        <v>50</v>
      </c>
      <c r="K831" s="355">
        <f t="shared" si="29"/>
        <v>12.5</v>
      </c>
      <c r="L831" s="626" t="s">
        <v>4035</v>
      </c>
    </row>
    <row r="832" spans="1:12" s="363" customFormat="1" ht="89.25">
      <c r="A832" s="191" t="s">
        <v>5124</v>
      </c>
      <c r="B832" s="290" t="s">
        <v>4916</v>
      </c>
      <c r="C832" s="292" t="s">
        <v>782</v>
      </c>
      <c r="D832" s="292" t="s">
        <v>5130</v>
      </c>
      <c r="E832" s="292" t="s">
        <v>4928</v>
      </c>
      <c r="F832" s="292" t="s">
        <v>661</v>
      </c>
      <c r="G832" s="293">
        <v>4</v>
      </c>
      <c r="H832" s="292">
        <v>3</v>
      </c>
      <c r="I832" s="292">
        <v>4</v>
      </c>
      <c r="J832" s="642">
        <v>50</v>
      </c>
      <c r="K832" s="355">
        <f t="shared" si="29"/>
        <v>12.5</v>
      </c>
      <c r="L832" s="626" t="s">
        <v>4035</v>
      </c>
    </row>
    <row r="833" spans="1:12" s="363" customFormat="1" ht="63.75">
      <c r="A833" s="191" t="s">
        <v>5124</v>
      </c>
      <c r="B833" s="290" t="s">
        <v>4916</v>
      </c>
      <c r="C833" s="292" t="s">
        <v>782</v>
      </c>
      <c r="D833" s="292" t="s">
        <v>5131</v>
      </c>
      <c r="E833" s="292" t="s">
        <v>4930</v>
      </c>
      <c r="F833" s="292" t="s">
        <v>661</v>
      </c>
      <c r="G833" s="293">
        <v>4</v>
      </c>
      <c r="H833" s="292">
        <v>3</v>
      </c>
      <c r="I833" s="292">
        <v>4</v>
      </c>
      <c r="J833" s="642">
        <v>50</v>
      </c>
      <c r="K833" s="355">
        <f t="shared" si="29"/>
        <v>12.5</v>
      </c>
      <c r="L833" s="626" t="s">
        <v>4035</v>
      </c>
    </row>
    <row r="834" spans="1:12" s="363" customFormat="1" ht="76.5">
      <c r="A834" s="191" t="s">
        <v>5124</v>
      </c>
      <c r="B834" s="290" t="s">
        <v>4916</v>
      </c>
      <c r="C834" s="292" t="s">
        <v>782</v>
      </c>
      <c r="D834" s="292" t="s">
        <v>5132</v>
      </c>
      <c r="E834" s="292" t="s">
        <v>4932</v>
      </c>
      <c r="F834" s="292" t="s">
        <v>661</v>
      </c>
      <c r="G834" s="293">
        <v>4</v>
      </c>
      <c r="H834" s="292">
        <v>3</v>
      </c>
      <c r="I834" s="292">
        <v>4</v>
      </c>
      <c r="J834" s="642">
        <v>50</v>
      </c>
      <c r="K834" s="355">
        <f t="shared" si="29"/>
        <v>12.5</v>
      </c>
      <c r="L834" s="626" t="s">
        <v>4035</v>
      </c>
    </row>
    <row r="835" spans="1:12" s="363" customFormat="1" ht="102">
      <c r="A835" s="191" t="s">
        <v>5124</v>
      </c>
      <c r="B835" s="290" t="s">
        <v>4916</v>
      </c>
      <c r="C835" s="292" t="s">
        <v>782</v>
      </c>
      <c r="D835" s="292" t="s">
        <v>5133</v>
      </c>
      <c r="E835" s="292" t="s">
        <v>4934</v>
      </c>
      <c r="F835" s="292" t="s">
        <v>661</v>
      </c>
      <c r="G835" s="293">
        <v>4</v>
      </c>
      <c r="H835" s="292">
        <v>3</v>
      </c>
      <c r="I835" s="292">
        <v>4</v>
      </c>
      <c r="J835" s="642">
        <v>50</v>
      </c>
      <c r="K835" s="355">
        <f t="shared" si="29"/>
        <v>12.5</v>
      </c>
      <c r="L835" s="626" t="s">
        <v>4035</v>
      </c>
    </row>
    <row r="836" spans="1:12" s="363" customFormat="1" ht="51">
      <c r="A836" s="191" t="s">
        <v>5124</v>
      </c>
      <c r="B836" s="290" t="s">
        <v>4916</v>
      </c>
      <c r="C836" s="292" t="s">
        <v>782</v>
      </c>
      <c r="D836" s="292" t="s">
        <v>4935</v>
      </c>
      <c r="E836" s="292" t="s">
        <v>4936</v>
      </c>
      <c r="F836" s="292" t="s">
        <v>661</v>
      </c>
      <c r="G836" s="293">
        <v>4</v>
      </c>
      <c r="H836" s="292">
        <v>3</v>
      </c>
      <c r="I836" s="292">
        <v>4</v>
      </c>
      <c r="J836" s="642">
        <v>50</v>
      </c>
      <c r="K836" s="355">
        <f t="shared" si="29"/>
        <v>12.5</v>
      </c>
      <c r="L836" s="626" t="s">
        <v>4035</v>
      </c>
    </row>
    <row r="837" spans="1:12" s="363" customFormat="1" ht="127.5">
      <c r="A837" s="191" t="s">
        <v>5124</v>
      </c>
      <c r="B837" s="290" t="s">
        <v>4916</v>
      </c>
      <c r="C837" s="292" t="s">
        <v>782</v>
      </c>
      <c r="D837" s="292" t="s">
        <v>5134</v>
      </c>
      <c r="E837" s="292" t="s">
        <v>4938</v>
      </c>
      <c r="F837" s="292" t="s">
        <v>661</v>
      </c>
      <c r="G837" s="293">
        <v>4</v>
      </c>
      <c r="H837" s="292">
        <v>3</v>
      </c>
      <c r="I837" s="292">
        <v>4</v>
      </c>
      <c r="J837" s="642">
        <v>50</v>
      </c>
      <c r="K837" s="355">
        <f t="shared" si="29"/>
        <v>12.5</v>
      </c>
      <c r="L837" s="626" t="s">
        <v>4035</v>
      </c>
    </row>
    <row r="838" spans="1:12" s="363" customFormat="1" ht="63.75">
      <c r="A838" s="191" t="s">
        <v>5124</v>
      </c>
      <c r="B838" s="290" t="s">
        <v>4916</v>
      </c>
      <c r="C838" s="292" t="s">
        <v>782</v>
      </c>
      <c r="D838" s="292" t="s">
        <v>5135</v>
      </c>
      <c r="E838" s="292" t="s">
        <v>4940</v>
      </c>
      <c r="F838" s="292" t="s">
        <v>661</v>
      </c>
      <c r="G838" s="293">
        <v>4</v>
      </c>
      <c r="H838" s="292">
        <v>3</v>
      </c>
      <c r="I838" s="292">
        <v>4</v>
      </c>
      <c r="J838" s="642">
        <v>50</v>
      </c>
      <c r="K838" s="355">
        <f t="shared" si="29"/>
        <v>12.5</v>
      </c>
      <c r="L838" s="626" t="s">
        <v>4035</v>
      </c>
    </row>
    <row r="839" spans="1:12" s="363" customFormat="1" ht="89.25">
      <c r="A839" s="191" t="s">
        <v>5124</v>
      </c>
      <c r="B839" s="290" t="s">
        <v>4916</v>
      </c>
      <c r="C839" s="292" t="s">
        <v>782</v>
      </c>
      <c r="D839" s="292" t="s">
        <v>5136</v>
      </c>
      <c r="E839" s="292" t="s">
        <v>4942</v>
      </c>
      <c r="F839" s="292" t="s">
        <v>661</v>
      </c>
      <c r="G839" s="293">
        <v>4</v>
      </c>
      <c r="H839" s="292">
        <v>3</v>
      </c>
      <c r="I839" s="292">
        <v>4</v>
      </c>
      <c r="J839" s="642">
        <v>50</v>
      </c>
      <c r="K839" s="355">
        <f t="shared" si="29"/>
        <v>12.5</v>
      </c>
      <c r="L839" s="626" t="s">
        <v>4035</v>
      </c>
    </row>
    <row r="840" spans="1:12" s="363" customFormat="1" ht="51">
      <c r="A840" s="191" t="s">
        <v>5124</v>
      </c>
      <c r="B840" s="290" t="s">
        <v>4916</v>
      </c>
      <c r="C840" s="292" t="s">
        <v>782</v>
      </c>
      <c r="D840" s="292" t="s">
        <v>5137</v>
      </c>
      <c r="E840" s="292" t="s">
        <v>4944</v>
      </c>
      <c r="F840" s="292" t="s">
        <v>661</v>
      </c>
      <c r="G840" s="293">
        <v>4</v>
      </c>
      <c r="H840" s="292">
        <v>3</v>
      </c>
      <c r="I840" s="292">
        <v>4</v>
      </c>
      <c r="J840" s="642">
        <v>50</v>
      </c>
      <c r="K840" s="355">
        <f t="shared" si="29"/>
        <v>12.5</v>
      </c>
      <c r="L840" s="626" t="s">
        <v>4035</v>
      </c>
    </row>
    <row r="841" spans="1:12" s="363" customFormat="1" ht="76.5">
      <c r="A841" s="191" t="s">
        <v>5124</v>
      </c>
      <c r="B841" s="290" t="s">
        <v>4916</v>
      </c>
      <c r="C841" s="292" t="s">
        <v>782</v>
      </c>
      <c r="D841" s="292" t="s">
        <v>5138</v>
      </c>
      <c r="E841" s="292" t="s">
        <v>4949</v>
      </c>
      <c r="F841" s="292" t="s">
        <v>4947</v>
      </c>
      <c r="G841" s="293">
        <v>4</v>
      </c>
      <c r="H841" s="292">
        <v>3</v>
      </c>
      <c r="I841" s="292">
        <v>4</v>
      </c>
      <c r="J841" s="642">
        <v>50</v>
      </c>
      <c r="K841" s="355">
        <f t="shared" ref="K841:K884" si="30">J841/G841</f>
        <v>12.5</v>
      </c>
      <c r="L841" s="626" t="s">
        <v>4035</v>
      </c>
    </row>
    <row r="842" spans="1:12" s="363" customFormat="1" ht="89.25">
      <c r="A842" s="191" t="s">
        <v>5124</v>
      </c>
      <c r="B842" s="290" t="s">
        <v>4916</v>
      </c>
      <c r="C842" s="292" t="s">
        <v>782</v>
      </c>
      <c r="D842" s="292" t="s">
        <v>5139</v>
      </c>
      <c r="E842" s="292" t="s">
        <v>4946</v>
      </c>
      <c r="F842" s="292" t="s">
        <v>4947</v>
      </c>
      <c r="G842" s="293">
        <v>4</v>
      </c>
      <c r="H842" s="292">
        <v>3</v>
      </c>
      <c r="I842" s="292">
        <v>4</v>
      </c>
      <c r="J842" s="642">
        <v>50</v>
      </c>
      <c r="K842" s="355">
        <f t="shared" si="30"/>
        <v>12.5</v>
      </c>
      <c r="L842" s="626" t="s">
        <v>4035</v>
      </c>
    </row>
    <row r="843" spans="1:12" s="363" customFormat="1" ht="51">
      <c r="A843" s="191" t="s">
        <v>5124</v>
      </c>
      <c r="B843" s="290" t="s">
        <v>4916</v>
      </c>
      <c r="C843" s="292" t="s">
        <v>782</v>
      </c>
      <c r="D843" s="292" t="s">
        <v>5140</v>
      </c>
      <c r="E843" s="292" t="s">
        <v>4951</v>
      </c>
      <c r="F843" s="292" t="s">
        <v>4952</v>
      </c>
      <c r="G843" s="293">
        <v>4</v>
      </c>
      <c r="H843" s="292">
        <v>3</v>
      </c>
      <c r="I843" s="292">
        <v>4</v>
      </c>
      <c r="J843" s="642">
        <v>50</v>
      </c>
      <c r="K843" s="355">
        <f t="shared" si="30"/>
        <v>12.5</v>
      </c>
      <c r="L843" s="626" t="s">
        <v>4035</v>
      </c>
    </row>
    <row r="844" spans="1:12" s="363" customFormat="1" ht="76.5">
      <c r="A844" s="191" t="s">
        <v>5124</v>
      </c>
      <c r="B844" s="290" t="s">
        <v>4916</v>
      </c>
      <c r="C844" s="292" t="s">
        <v>782</v>
      </c>
      <c r="D844" s="292" t="s">
        <v>4953</v>
      </c>
      <c r="E844" s="292" t="s">
        <v>4954</v>
      </c>
      <c r="F844" s="292" t="s">
        <v>661</v>
      </c>
      <c r="G844" s="293">
        <v>4</v>
      </c>
      <c r="H844" s="292">
        <v>3</v>
      </c>
      <c r="I844" s="292">
        <v>4</v>
      </c>
      <c r="J844" s="642">
        <v>50</v>
      </c>
      <c r="K844" s="355">
        <f t="shared" si="30"/>
        <v>12.5</v>
      </c>
      <c r="L844" s="626" t="s">
        <v>4035</v>
      </c>
    </row>
    <row r="845" spans="1:12" s="363" customFormat="1" ht="76.5">
      <c r="A845" s="191" t="s">
        <v>5124</v>
      </c>
      <c r="B845" s="290" t="s">
        <v>4916</v>
      </c>
      <c r="C845" s="292" t="s">
        <v>782</v>
      </c>
      <c r="D845" s="292" t="s">
        <v>4955</v>
      </c>
      <c r="E845" s="292" t="s">
        <v>4956</v>
      </c>
      <c r="F845" s="292" t="s">
        <v>661</v>
      </c>
      <c r="G845" s="293">
        <v>4</v>
      </c>
      <c r="H845" s="292">
        <v>3</v>
      </c>
      <c r="I845" s="292">
        <v>4</v>
      </c>
      <c r="J845" s="642">
        <v>50</v>
      </c>
      <c r="K845" s="355">
        <f t="shared" si="30"/>
        <v>12.5</v>
      </c>
      <c r="L845" s="626" t="s">
        <v>4035</v>
      </c>
    </row>
    <row r="846" spans="1:12" s="363" customFormat="1" ht="102">
      <c r="A846" s="191" t="s">
        <v>5124</v>
      </c>
      <c r="B846" s="290" t="s">
        <v>4916</v>
      </c>
      <c r="C846" s="292" t="s">
        <v>782</v>
      </c>
      <c r="D846" s="292" t="s">
        <v>4957</v>
      </c>
      <c r="E846" s="292" t="s">
        <v>4958</v>
      </c>
      <c r="F846" s="292" t="s">
        <v>661</v>
      </c>
      <c r="G846" s="293">
        <v>4</v>
      </c>
      <c r="H846" s="292">
        <v>3</v>
      </c>
      <c r="I846" s="292">
        <v>4</v>
      </c>
      <c r="J846" s="642">
        <v>50</v>
      </c>
      <c r="K846" s="355">
        <f t="shared" si="30"/>
        <v>12.5</v>
      </c>
      <c r="L846" s="626" t="s">
        <v>4035</v>
      </c>
    </row>
    <row r="847" spans="1:12" s="363" customFormat="1" ht="89.25">
      <c r="A847" s="191" t="s">
        <v>5124</v>
      </c>
      <c r="B847" s="290" t="s">
        <v>4916</v>
      </c>
      <c r="C847" s="292" t="s">
        <v>782</v>
      </c>
      <c r="D847" s="292" t="s">
        <v>4959</v>
      </c>
      <c r="E847" s="292" t="s">
        <v>4960</v>
      </c>
      <c r="F847" s="292" t="s">
        <v>947</v>
      </c>
      <c r="G847" s="293">
        <v>4</v>
      </c>
      <c r="H847" s="292">
        <v>3</v>
      </c>
      <c r="I847" s="292">
        <v>4</v>
      </c>
      <c r="J847" s="642">
        <v>50</v>
      </c>
      <c r="K847" s="355">
        <f t="shared" si="30"/>
        <v>12.5</v>
      </c>
      <c r="L847" s="626" t="s">
        <v>4035</v>
      </c>
    </row>
    <row r="848" spans="1:12" s="363" customFormat="1" ht="63.75">
      <c r="A848" s="191" t="s">
        <v>5141</v>
      </c>
      <c r="B848" s="290" t="s">
        <v>4625</v>
      </c>
      <c r="C848" s="292" t="s">
        <v>782</v>
      </c>
      <c r="D848" s="292" t="s">
        <v>4626</v>
      </c>
      <c r="E848" s="292" t="s">
        <v>4627</v>
      </c>
      <c r="F848" s="292" t="s">
        <v>661</v>
      </c>
      <c r="G848" s="292">
        <v>2</v>
      </c>
      <c r="H848" s="292">
        <v>2</v>
      </c>
      <c r="I848" s="292">
        <v>2</v>
      </c>
      <c r="J848" s="642">
        <v>50</v>
      </c>
      <c r="K848" s="450">
        <f t="shared" si="30"/>
        <v>25</v>
      </c>
      <c r="L848" s="626" t="s">
        <v>4035</v>
      </c>
    </row>
    <row r="849" spans="1:12" s="363" customFormat="1" ht="76.5">
      <c r="A849" s="191" t="s">
        <v>5141</v>
      </c>
      <c r="B849" s="290" t="s">
        <v>4625</v>
      </c>
      <c r="C849" s="292" t="s">
        <v>782</v>
      </c>
      <c r="D849" s="292" t="s">
        <v>4628</v>
      </c>
      <c r="E849" s="292" t="s">
        <v>4629</v>
      </c>
      <c r="F849" s="292" t="s">
        <v>513</v>
      </c>
      <c r="G849" s="292">
        <v>2</v>
      </c>
      <c r="H849" s="292">
        <v>2</v>
      </c>
      <c r="I849" s="292">
        <v>2</v>
      </c>
      <c r="J849" s="642">
        <v>50</v>
      </c>
      <c r="K849" s="450">
        <f t="shared" si="30"/>
        <v>25</v>
      </c>
      <c r="L849" s="626" t="s">
        <v>4035</v>
      </c>
    </row>
    <row r="850" spans="1:12" s="363" customFormat="1" ht="63.75">
      <c r="A850" s="191" t="s">
        <v>5141</v>
      </c>
      <c r="B850" s="290" t="s">
        <v>4625</v>
      </c>
      <c r="C850" s="292" t="s">
        <v>782</v>
      </c>
      <c r="D850" s="292" t="s">
        <v>4630</v>
      </c>
      <c r="E850" s="292" t="s">
        <v>4631</v>
      </c>
      <c r="F850" s="292" t="s">
        <v>513</v>
      </c>
      <c r="G850" s="292">
        <v>2</v>
      </c>
      <c r="H850" s="292">
        <v>2</v>
      </c>
      <c r="I850" s="292">
        <v>2</v>
      </c>
      <c r="J850" s="642">
        <v>50</v>
      </c>
      <c r="K850" s="450">
        <f t="shared" si="30"/>
        <v>25</v>
      </c>
      <c r="L850" s="626" t="s">
        <v>4035</v>
      </c>
    </row>
    <row r="851" spans="1:12" s="363" customFormat="1" ht="76.5">
      <c r="A851" s="191" t="s">
        <v>5141</v>
      </c>
      <c r="B851" s="290" t="s">
        <v>4625</v>
      </c>
      <c r="C851" s="292" t="s">
        <v>782</v>
      </c>
      <c r="D851" s="292" t="s">
        <v>4632</v>
      </c>
      <c r="E851" s="292" t="s">
        <v>4633</v>
      </c>
      <c r="F851" s="292" t="s">
        <v>513</v>
      </c>
      <c r="G851" s="292">
        <v>2</v>
      </c>
      <c r="H851" s="292">
        <v>2</v>
      </c>
      <c r="I851" s="292">
        <v>2</v>
      </c>
      <c r="J851" s="642">
        <v>50</v>
      </c>
      <c r="K851" s="450">
        <f t="shared" si="30"/>
        <v>25</v>
      </c>
      <c r="L851" s="626" t="s">
        <v>4035</v>
      </c>
    </row>
    <row r="852" spans="1:12" s="363" customFormat="1" ht="114.75">
      <c r="A852" s="191" t="s">
        <v>5141</v>
      </c>
      <c r="B852" s="290" t="s">
        <v>4625</v>
      </c>
      <c r="C852" s="292" t="s">
        <v>782</v>
      </c>
      <c r="D852" s="292" t="s">
        <v>4634</v>
      </c>
      <c r="E852" s="292" t="s">
        <v>4635</v>
      </c>
      <c r="F852" s="292" t="s">
        <v>2681</v>
      </c>
      <c r="G852" s="292">
        <v>2</v>
      </c>
      <c r="H852" s="292">
        <v>2</v>
      </c>
      <c r="I852" s="292">
        <v>2</v>
      </c>
      <c r="J852" s="642">
        <v>50</v>
      </c>
      <c r="K852" s="450">
        <f t="shared" si="30"/>
        <v>25</v>
      </c>
      <c r="L852" s="626" t="s">
        <v>4035</v>
      </c>
    </row>
    <row r="853" spans="1:12" s="363" customFormat="1" ht="63.75">
      <c r="A853" s="191" t="s">
        <v>5141</v>
      </c>
      <c r="B853" s="290" t="s">
        <v>4625</v>
      </c>
      <c r="C853" s="292" t="s">
        <v>782</v>
      </c>
      <c r="D853" s="292" t="s">
        <v>4636</v>
      </c>
      <c r="E853" s="292" t="s">
        <v>4637</v>
      </c>
      <c r="F853" s="292" t="s">
        <v>4638</v>
      </c>
      <c r="G853" s="292">
        <v>2</v>
      </c>
      <c r="H853" s="292">
        <v>2</v>
      </c>
      <c r="I853" s="292">
        <v>2</v>
      </c>
      <c r="J853" s="642">
        <v>50</v>
      </c>
      <c r="K853" s="450">
        <f t="shared" si="30"/>
        <v>25</v>
      </c>
      <c r="L853" s="626" t="s">
        <v>4035</v>
      </c>
    </row>
    <row r="854" spans="1:12" s="363" customFormat="1" ht="51">
      <c r="A854" s="191" t="s">
        <v>5141</v>
      </c>
      <c r="B854" s="290" t="s">
        <v>4625</v>
      </c>
      <c r="C854" s="292" t="s">
        <v>782</v>
      </c>
      <c r="D854" s="292" t="s">
        <v>4639</v>
      </c>
      <c r="E854" s="292" t="s">
        <v>4640</v>
      </c>
      <c r="F854" s="292" t="s">
        <v>2681</v>
      </c>
      <c r="G854" s="292">
        <v>2</v>
      </c>
      <c r="H854" s="292">
        <v>2</v>
      </c>
      <c r="I854" s="292">
        <v>2</v>
      </c>
      <c r="J854" s="642">
        <v>50</v>
      </c>
      <c r="K854" s="450">
        <f t="shared" si="30"/>
        <v>25</v>
      </c>
      <c r="L854" s="626" t="s">
        <v>4035</v>
      </c>
    </row>
    <row r="855" spans="1:12" s="363" customFormat="1" ht="102">
      <c r="A855" s="191" t="s">
        <v>5141</v>
      </c>
      <c r="B855" s="290" t="s">
        <v>4625</v>
      </c>
      <c r="C855" s="292" t="s">
        <v>782</v>
      </c>
      <c r="D855" s="292" t="s">
        <v>4641</v>
      </c>
      <c r="E855" s="292" t="s">
        <v>4642</v>
      </c>
      <c r="F855" s="292" t="s">
        <v>661</v>
      </c>
      <c r="G855" s="292">
        <v>2</v>
      </c>
      <c r="H855" s="292">
        <v>2</v>
      </c>
      <c r="I855" s="292">
        <v>2</v>
      </c>
      <c r="J855" s="642">
        <v>50</v>
      </c>
      <c r="K855" s="450">
        <f t="shared" si="30"/>
        <v>25</v>
      </c>
      <c r="L855" s="626" t="s">
        <v>4035</v>
      </c>
    </row>
    <row r="856" spans="1:12" s="363" customFormat="1" ht="76.5">
      <c r="A856" s="191" t="s">
        <v>5141</v>
      </c>
      <c r="B856" s="290" t="s">
        <v>4625</v>
      </c>
      <c r="C856" s="292" t="s">
        <v>782</v>
      </c>
      <c r="D856" s="292" t="s">
        <v>4643</v>
      </c>
      <c r="E856" s="292" t="s">
        <v>4644</v>
      </c>
      <c r="F856" s="292" t="s">
        <v>513</v>
      </c>
      <c r="G856" s="292">
        <v>2</v>
      </c>
      <c r="H856" s="292">
        <v>2</v>
      </c>
      <c r="I856" s="292">
        <v>2</v>
      </c>
      <c r="J856" s="642">
        <v>50</v>
      </c>
      <c r="K856" s="450">
        <f t="shared" si="30"/>
        <v>25</v>
      </c>
      <c r="L856" s="626" t="s">
        <v>4035</v>
      </c>
    </row>
    <row r="857" spans="1:12" s="363" customFormat="1" ht="63.75">
      <c r="A857" s="191" t="s">
        <v>5141</v>
      </c>
      <c r="B857" s="290" t="s">
        <v>4625</v>
      </c>
      <c r="C857" s="292" t="s">
        <v>782</v>
      </c>
      <c r="D857" s="292" t="s">
        <v>4645</v>
      </c>
      <c r="E857" s="292" t="s">
        <v>4646</v>
      </c>
      <c r="F857" s="292" t="s">
        <v>661</v>
      </c>
      <c r="G857" s="292">
        <v>2</v>
      </c>
      <c r="H857" s="292">
        <v>2</v>
      </c>
      <c r="I857" s="292">
        <v>2</v>
      </c>
      <c r="J857" s="642">
        <v>50</v>
      </c>
      <c r="K857" s="450">
        <f t="shared" si="30"/>
        <v>25</v>
      </c>
      <c r="L857" s="626" t="s">
        <v>4035</v>
      </c>
    </row>
    <row r="858" spans="1:12" s="363" customFormat="1" ht="63.75">
      <c r="A858" s="191" t="s">
        <v>5141</v>
      </c>
      <c r="B858" s="290" t="s">
        <v>4625</v>
      </c>
      <c r="C858" s="292" t="s">
        <v>782</v>
      </c>
      <c r="D858" s="292" t="s">
        <v>4647</v>
      </c>
      <c r="E858" s="292" t="s">
        <v>4648</v>
      </c>
      <c r="F858" s="292" t="s">
        <v>513</v>
      </c>
      <c r="G858" s="292">
        <v>2</v>
      </c>
      <c r="H858" s="292">
        <v>2</v>
      </c>
      <c r="I858" s="292">
        <v>2</v>
      </c>
      <c r="J858" s="642">
        <v>50</v>
      </c>
      <c r="K858" s="450">
        <f t="shared" si="30"/>
        <v>25</v>
      </c>
      <c r="L858" s="626" t="s">
        <v>4035</v>
      </c>
    </row>
    <row r="859" spans="1:12" s="363" customFormat="1" ht="63.75">
      <c r="A859" s="191" t="s">
        <v>5141</v>
      </c>
      <c r="B859" s="290" t="s">
        <v>4625</v>
      </c>
      <c r="C859" s="292" t="s">
        <v>782</v>
      </c>
      <c r="D859" s="292" t="s">
        <v>4649</v>
      </c>
      <c r="E859" s="292" t="s">
        <v>4650</v>
      </c>
      <c r="F859" s="292" t="s">
        <v>513</v>
      </c>
      <c r="G859" s="292">
        <v>2</v>
      </c>
      <c r="H859" s="292">
        <v>2</v>
      </c>
      <c r="I859" s="292">
        <v>2</v>
      </c>
      <c r="J859" s="642">
        <v>50</v>
      </c>
      <c r="K859" s="450">
        <f t="shared" si="30"/>
        <v>25</v>
      </c>
      <c r="L859" s="626" t="s">
        <v>4035</v>
      </c>
    </row>
    <row r="860" spans="1:12" s="363" customFormat="1" ht="63.75">
      <c r="A860" s="191" t="s">
        <v>5141</v>
      </c>
      <c r="B860" s="290" t="s">
        <v>4706</v>
      </c>
      <c r="C860" s="292" t="s">
        <v>782</v>
      </c>
      <c r="D860" s="292" t="s">
        <v>4707</v>
      </c>
      <c r="E860" s="292" t="s">
        <v>4708</v>
      </c>
      <c r="F860" s="292" t="s">
        <v>513</v>
      </c>
      <c r="G860" s="292">
        <v>2</v>
      </c>
      <c r="H860" s="292">
        <v>2</v>
      </c>
      <c r="I860" s="292">
        <v>2</v>
      </c>
      <c r="J860" s="642">
        <v>50</v>
      </c>
      <c r="K860" s="450">
        <f t="shared" si="30"/>
        <v>25</v>
      </c>
      <c r="L860" s="626" t="s">
        <v>4035</v>
      </c>
    </row>
    <row r="861" spans="1:12" s="363" customFormat="1" ht="51">
      <c r="A861" s="191" t="s">
        <v>5142</v>
      </c>
      <c r="B861" s="290" t="s">
        <v>5143</v>
      </c>
      <c r="C861" s="292" t="s">
        <v>782</v>
      </c>
      <c r="D861" s="292" t="s">
        <v>4653</v>
      </c>
      <c r="E861" s="292" t="s">
        <v>4654</v>
      </c>
      <c r="F861" s="292" t="s">
        <v>661</v>
      </c>
      <c r="G861" s="292">
        <v>2</v>
      </c>
      <c r="H861" s="292">
        <v>2</v>
      </c>
      <c r="I861" s="292">
        <v>2</v>
      </c>
      <c r="J861" s="642">
        <v>50</v>
      </c>
      <c r="K861" s="450">
        <f t="shared" si="30"/>
        <v>25</v>
      </c>
      <c r="L861" s="626" t="s">
        <v>4035</v>
      </c>
    </row>
    <row r="862" spans="1:12" s="363" customFormat="1" ht="76.5">
      <c r="A862" s="191" t="s">
        <v>5142</v>
      </c>
      <c r="B862" s="290" t="s">
        <v>5144</v>
      </c>
      <c r="C862" s="292" t="s">
        <v>782</v>
      </c>
      <c r="D862" s="292" t="s">
        <v>4655</v>
      </c>
      <c r="E862" s="292" t="s">
        <v>4656</v>
      </c>
      <c r="F862" s="292" t="s">
        <v>513</v>
      </c>
      <c r="G862" s="292">
        <v>2</v>
      </c>
      <c r="H862" s="292">
        <v>2</v>
      </c>
      <c r="I862" s="292">
        <v>2</v>
      </c>
      <c r="J862" s="642">
        <v>50</v>
      </c>
      <c r="K862" s="450">
        <f t="shared" si="30"/>
        <v>25</v>
      </c>
      <c r="L862" s="626" t="s">
        <v>4035</v>
      </c>
    </row>
    <row r="863" spans="1:12" s="363" customFormat="1" ht="153">
      <c r="A863" s="191" t="s">
        <v>5142</v>
      </c>
      <c r="B863" s="290" t="s">
        <v>5144</v>
      </c>
      <c r="C863" s="292" t="s">
        <v>782</v>
      </c>
      <c r="D863" s="292" t="s">
        <v>5145</v>
      </c>
      <c r="E863" s="292" t="s">
        <v>5146</v>
      </c>
      <c r="F863" s="292" t="s">
        <v>513</v>
      </c>
      <c r="G863" s="292">
        <v>2</v>
      </c>
      <c r="H863" s="292">
        <v>2</v>
      </c>
      <c r="I863" s="292">
        <v>2</v>
      </c>
      <c r="J863" s="642">
        <v>50</v>
      </c>
      <c r="K863" s="450">
        <f t="shared" si="30"/>
        <v>25</v>
      </c>
      <c r="L863" s="626" t="s">
        <v>4035</v>
      </c>
    </row>
    <row r="864" spans="1:12" s="363" customFormat="1" ht="63.75">
      <c r="A864" s="191" t="s">
        <v>5142</v>
      </c>
      <c r="B864" s="290" t="s">
        <v>5144</v>
      </c>
      <c r="C864" s="292" t="s">
        <v>782</v>
      </c>
      <c r="D864" s="292" t="s">
        <v>4657</v>
      </c>
      <c r="E864" s="292" t="s">
        <v>4658</v>
      </c>
      <c r="F864" s="292" t="s">
        <v>513</v>
      </c>
      <c r="G864" s="292">
        <v>2</v>
      </c>
      <c r="H864" s="292">
        <v>2</v>
      </c>
      <c r="I864" s="292">
        <v>2</v>
      </c>
      <c r="J864" s="642">
        <v>50</v>
      </c>
      <c r="K864" s="450">
        <f t="shared" si="30"/>
        <v>25</v>
      </c>
      <c r="L864" s="626" t="s">
        <v>4035</v>
      </c>
    </row>
    <row r="865" spans="1:12" s="363" customFormat="1" ht="76.5">
      <c r="A865" s="191" t="s">
        <v>5142</v>
      </c>
      <c r="B865" s="290" t="s">
        <v>5144</v>
      </c>
      <c r="C865" s="292" t="s">
        <v>782</v>
      </c>
      <c r="D865" s="292" t="s">
        <v>4659</v>
      </c>
      <c r="E865" s="292" t="s">
        <v>4660</v>
      </c>
      <c r="F865" s="292" t="s">
        <v>513</v>
      </c>
      <c r="G865" s="292">
        <v>2</v>
      </c>
      <c r="H865" s="292">
        <v>2</v>
      </c>
      <c r="I865" s="292">
        <v>2</v>
      </c>
      <c r="J865" s="642">
        <v>50</v>
      </c>
      <c r="K865" s="450">
        <f t="shared" si="30"/>
        <v>25</v>
      </c>
      <c r="L865" s="626" t="s">
        <v>4035</v>
      </c>
    </row>
    <row r="866" spans="1:12" s="363" customFormat="1" ht="63.75">
      <c r="A866" s="191" t="s">
        <v>5147</v>
      </c>
      <c r="B866" s="292" t="s">
        <v>4668</v>
      </c>
      <c r="C866" s="292" t="s">
        <v>782</v>
      </c>
      <c r="D866" s="292" t="s">
        <v>4669</v>
      </c>
      <c r="E866" s="292" t="s">
        <v>4670</v>
      </c>
      <c r="F866" s="292" t="s">
        <v>513</v>
      </c>
      <c r="G866" s="292">
        <v>4</v>
      </c>
      <c r="H866" s="292">
        <v>4</v>
      </c>
      <c r="I866" s="292">
        <v>4</v>
      </c>
      <c r="J866" s="642">
        <v>50</v>
      </c>
      <c r="K866" s="450">
        <f t="shared" si="30"/>
        <v>12.5</v>
      </c>
      <c r="L866" s="626" t="s">
        <v>4035</v>
      </c>
    </row>
    <row r="867" spans="1:12" s="363" customFormat="1" ht="76.5">
      <c r="A867" s="191" t="s">
        <v>5147</v>
      </c>
      <c r="B867" s="292" t="s">
        <v>4668</v>
      </c>
      <c r="C867" s="292" t="s">
        <v>782</v>
      </c>
      <c r="D867" s="292" t="s">
        <v>4671</v>
      </c>
      <c r="E867" s="292" t="s">
        <v>4672</v>
      </c>
      <c r="F867" s="292" t="s">
        <v>513</v>
      </c>
      <c r="G867" s="292">
        <v>4</v>
      </c>
      <c r="H867" s="292">
        <v>4</v>
      </c>
      <c r="I867" s="292">
        <v>4</v>
      </c>
      <c r="J867" s="642">
        <v>50</v>
      </c>
      <c r="K867" s="450">
        <f t="shared" si="30"/>
        <v>12.5</v>
      </c>
      <c r="L867" s="626" t="s">
        <v>4035</v>
      </c>
    </row>
    <row r="868" spans="1:12" s="363" customFormat="1" ht="102">
      <c r="A868" s="191" t="s">
        <v>5147</v>
      </c>
      <c r="B868" s="292" t="s">
        <v>4668</v>
      </c>
      <c r="C868" s="292" t="s">
        <v>782</v>
      </c>
      <c r="D868" s="292" t="s">
        <v>4673</v>
      </c>
      <c r="E868" s="292" t="s">
        <v>4674</v>
      </c>
      <c r="F868" s="292" t="s">
        <v>513</v>
      </c>
      <c r="G868" s="292">
        <v>4</v>
      </c>
      <c r="H868" s="292">
        <v>4</v>
      </c>
      <c r="I868" s="292">
        <v>4</v>
      </c>
      <c r="J868" s="642">
        <v>50</v>
      </c>
      <c r="K868" s="450">
        <f t="shared" si="30"/>
        <v>12.5</v>
      </c>
      <c r="L868" s="626" t="s">
        <v>4035</v>
      </c>
    </row>
    <row r="869" spans="1:12" s="363" customFormat="1" ht="63.75">
      <c r="A869" s="191" t="s">
        <v>5147</v>
      </c>
      <c r="B869" s="292" t="s">
        <v>4668</v>
      </c>
      <c r="C869" s="292" t="s">
        <v>782</v>
      </c>
      <c r="D869" s="292" t="s">
        <v>4675</v>
      </c>
      <c r="E869" s="292" t="s">
        <v>4676</v>
      </c>
      <c r="F869" s="292" t="s">
        <v>513</v>
      </c>
      <c r="G869" s="292">
        <v>4</v>
      </c>
      <c r="H869" s="292">
        <v>4</v>
      </c>
      <c r="I869" s="292">
        <v>4</v>
      </c>
      <c r="J869" s="642">
        <v>50</v>
      </c>
      <c r="K869" s="450">
        <f t="shared" si="30"/>
        <v>12.5</v>
      </c>
      <c r="L869" s="626" t="s">
        <v>4035</v>
      </c>
    </row>
    <row r="870" spans="1:12" s="363" customFormat="1" ht="89.25">
      <c r="A870" s="191" t="s">
        <v>5147</v>
      </c>
      <c r="B870" s="292" t="s">
        <v>4668</v>
      </c>
      <c r="C870" s="292" t="s">
        <v>782</v>
      </c>
      <c r="D870" s="292" t="s">
        <v>4677</v>
      </c>
      <c r="E870" s="292" t="s">
        <v>4678</v>
      </c>
      <c r="F870" s="292" t="s">
        <v>513</v>
      </c>
      <c r="G870" s="292">
        <v>4</v>
      </c>
      <c r="H870" s="292">
        <v>4</v>
      </c>
      <c r="I870" s="292">
        <v>4</v>
      </c>
      <c r="J870" s="642">
        <v>50</v>
      </c>
      <c r="K870" s="450">
        <f t="shared" si="30"/>
        <v>12.5</v>
      </c>
      <c r="L870" s="626" t="s">
        <v>4035</v>
      </c>
    </row>
    <row r="871" spans="1:12" s="363" customFormat="1" ht="63.75">
      <c r="A871" s="191" t="s">
        <v>5147</v>
      </c>
      <c r="B871" s="292" t="s">
        <v>4668</v>
      </c>
      <c r="C871" s="292" t="s">
        <v>782</v>
      </c>
      <c r="D871" s="292" t="s">
        <v>4679</v>
      </c>
      <c r="E871" s="292" t="s">
        <v>4680</v>
      </c>
      <c r="F871" s="292" t="s">
        <v>513</v>
      </c>
      <c r="G871" s="292">
        <v>4</v>
      </c>
      <c r="H871" s="292">
        <v>4</v>
      </c>
      <c r="I871" s="292">
        <v>4</v>
      </c>
      <c r="J871" s="642">
        <v>50</v>
      </c>
      <c r="K871" s="450">
        <f t="shared" si="30"/>
        <v>12.5</v>
      </c>
      <c r="L871" s="626" t="s">
        <v>4035</v>
      </c>
    </row>
    <row r="872" spans="1:12" s="363" customFormat="1" ht="63.75">
      <c r="A872" s="191" t="s">
        <v>5147</v>
      </c>
      <c r="B872" s="292" t="s">
        <v>4668</v>
      </c>
      <c r="C872" s="292" t="s">
        <v>782</v>
      </c>
      <c r="D872" s="292" t="s">
        <v>4681</v>
      </c>
      <c r="E872" s="292" t="s">
        <v>4682</v>
      </c>
      <c r="F872" s="292" t="s">
        <v>513</v>
      </c>
      <c r="G872" s="292">
        <v>4</v>
      </c>
      <c r="H872" s="292">
        <v>4</v>
      </c>
      <c r="I872" s="292">
        <v>4</v>
      </c>
      <c r="J872" s="642">
        <v>50</v>
      </c>
      <c r="K872" s="450">
        <f t="shared" si="30"/>
        <v>12.5</v>
      </c>
      <c r="L872" s="626" t="s">
        <v>4035</v>
      </c>
    </row>
    <row r="873" spans="1:12" ht="140.25">
      <c r="A873" s="191" t="s">
        <v>5147</v>
      </c>
      <c r="B873" s="292" t="s">
        <v>4668</v>
      </c>
      <c r="C873" s="292" t="s">
        <v>782</v>
      </c>
      <c r="D873" s="292" t="s">
        <v>4683</v>
      </c>
      <c r="E873" s="292" t="s">
        <v>4684</v>
      </c>
      <c r="F873" s="292" t="s">
        <v>513</v>
      </c>
      <c r="G873" s="292">
        <v>4</v>
      </c>
      <c r="H873" s="292">
        <v>4</v>
      </c>
      <c r="I873" s="292">
        <v>4</v>
      </c>
      <c r="J873" s="642">
        <v>50</v>
      </c>
      <c r="K873" s="450">
        <f t="shared" si="30"/>
        <v>12.5</v>
      </c>
      <c r="L873" s="626" t="s">
        <v>4035</v>
      </c>
    </row>
    <row r="874" spans="1:12" ht="114.75">
      <c r="A874" s="191" t="s">
        <v>5147</v>
      </c>
      <c r="B874" s="292" t="s">
        <v>4668</v>
      </c>
      <c r="C874" s="292" t="s">
        <v>782</v>
      </c>
      <c r="D874" s="292" t="s">
        <v>4685</v>
      </c>
      <c r="E874" s="292" t="s">
        <v>4686</v>
      </c>
      <c r="F874" s="292" t="s">
        <v>513</v>
      </c>
      <c r="G874" s="292">
        <v>4</v>
      </c>
      <c r="H874" s="292">
        <v>4</v>
      </c>
      <c r="I874" s="292">
        <v>4</v>
      </c>
      <c r="J874" s="642">
        <v>50</v>
      </c>
      <c r="K874" s="450">
        <f t="shared" si="30"/>
        <v>12.5</v>
      </c>
      <c r="L874" s="626" t="s">
        <v>4035</v>
      </c>
    </row>
    <row r="875" spans="1:12" ht="89.25">
      <c r="A875" s="191" t="s">
        <v>5148</v>
      </c>
      <c r="B875" s="292" t="s">
        <v>4687</v>
      </c>
      <c r="C875" s="292" t="s">
        <v>782</v>
      </c>
      <c r="D875" s="292" t="s">
        <v>4688</v>
      </c>
      <c r="E875" s="292" t="s">
        <v>4689</v>
      </c>
      <c r="F875" s="292" t="s">
        <v>513</v>
      </c>
      <c r="G875" s="292">
        <v>2</v>
      </c>
      <c r="H875" s="292">
        <v>2</v>
      </c>
      <c r="I875" s="292">
        <v>2</v>
      </c>
      <c r="J875" s="642">
        <v>50</v>
      </c>
      <c r="K875" s="450">
        <f t="shared" si="30"/>
        <v>25</v>
      </c>
      <c r="L875" s="626" t="s">
        <v>4035</v>
      </c>
    </row>
    <row r="876" spans="1:12" ht="63.75">
      <c r="A876" s="191" t="s">
        <v>5148</v>
      </c>
      <c r="B876" s="292" t="s">
        <v>4687</v>
      </c>
      <c r="C876" s="292" t="s">
        <v>782</v>
      </c>
      <c r="D876" s="292" t="s">
        <v>4690</v>
      </c>
      <c r="E876" s="292" t="s">
        <v>4691</v>
      </c>
      <c r="F876" s="292" t="s">
        <v>513</v>
      </c>
      <c r="G876" s="292">
        <v>2</v>
      </c>
      <c r="H876" s="292">
        <v>2</v>
      </c>
      <c r="I876" s="292">
        <v>2</v>
      </c>
      <c r="J876" s="642">
        <v>50</v>
      </c>
      <c r="K876" s="450">
        <f t="shared" si="30"/>
        <v>25</v>
      </c>
      <c r="L876" s="626" t="s">
        <v>4035</v>
      </c>
    </row>
    <row r="877" spans="1:12" ht="63.75">
      <c r="A877" s="191" t="s">
        <v>5148</v>
      </c>
      <c r="B877" s="292" t="s">
        <v>4687</v>
      </c>
      <c r="C877" s="292" t="s">
        <v>782</v>
      </c>
      <c r="D877" s="292" t="s">
        <v>4692</v>
      </c>
      <c r="E877" s="292" t="s">
        <v>4693</v>
      </c>
      <c r="F877" s="292" t="s">
        <v>513</v>
      </c>
      <c r="G877" s="292">
        <v>2</v>
      </c>
      <c r="H877" s="292">
        <v>2</v>
      </c>
      <c r="I877" s="292">
        <v>2</v>
      </c>
      <c r="J877" s="642">
        <v>50</v>
      </c>
      <c r="K877" s="450">
        <f t="shared" si="30"/>
        <v>25</v>
      </c>
      <c r="L877" s="626" t="s">
        <v>4035</v>
      </c>
    </row>
    <row r="878" spans="1:12" ht="15" customHeight="1">
      <c r="A878" s="191" t="s">
        <v>5148</v>
      </c>
      <c r="B878" s="292" t="s">
        <v>4687</v>
      </c>
      <c r="C878" s="292" t="s">
        <v>782</v>
      </c>
      <c r="D878" s="292" t="s">
        <v>4694</v>
      </c>
      <c r="E878" s="292" t="s">
        <v>4695</v>
      </c>
      <c r="F878" s="292" t="s">
        <v>513</v>
      </c>
      <c r="G878" s="292">
        <v>2</v>
      </c>
      <c r="H878" s="292">
        <v>2</v>
      </c>
      <c r="I878" s="292">
        <v>2</v>
      </c>
      <c r="J878" s="642">
        <v>50</v>
      </c>
      <c r="K878" s="450">
        <f t="shared" si="30"/>
        <v>25</v>
      </c>
      <c r="L878" s="626" t="s">
        <v>4035</v>
      </c>
    </row>
    <row r="879" spans="1:12" ht="63.75">
      <c r="A879" s="191" t="s">
        <v>5148</v>
      </c>
      <c r="B879" s="292" t="s">
        <v>4687</v>
      </c>
      <c r="C879" s="292" t="s">
        <v>782</v>
      </c>
      <c r="D879" s="292" t="s">
        <v>4696</v>
      </c>
      <c r="E879" s="292" t="s">
        <v>4697</v>
      </c>
      <c r="F879" s="292" t="s">
        <v>661</v>
      </c>
      <c r="G879" s="292">
        <v>2</v>
      </c>
      <c r="H879" s="292">
        <v>2</v>
      </c>
      <c r="I879" s="292">
        <v>2</v>
      </c>
      <c r="J879" s="642">
        <v>50</v>
      </c>
      <c r="K879" s="450">
        <f t="shared" si="30"/>
        <v>25</v>
      </c>
      <c r="L879" s="626" t="s">
        <v>4035</v>
      </c>
    </row>
    <row r="880" spans="1:12" ht="63.75">
      <c r="A880" s="191" t="s">
        <v>5148</v>
      </c>
      <c r="B880" s="292" t="s">
        <v>4687</v>
      </c>
      <c r="C880" s="292" t="s">
        <v>782</v>
      </c>
      <c r="D880" s="292" t="s">
        <v>4698</v>
      </c>
      <c r="E880" s="292" t="s">
        <v>4699</v>
      </c>
      <c r="F880" s="292" t="s">
        <v>4700</v>
      </c>
      <c r="G880" s="292">
        <v>2</v>
      </c>
      <c r="H880" s="292">
        <v>2</v>
      </c>
      <c r="I880" s="292">
        <v>2</v>
      </c>
      <c r="J880" s="642">
        <v>50</v>
      </c>
      <c r="K880" s="450">
        <f t="shared" si="30"/>
        <v>25</v>
      </c>
      <c r="L880" s="626" t="s">
        <v>4035</v>
      </c>
    </row>
    <row r="881" spans="1:12" ht="63.75">
      <c r="A881" s="191" t="s">
        <v>5148</v>
      </c>
      <c r="B881" s="292" t="s">
        <v>4687</v>
      </c>
      <c r="C881" s="292" t="s">
        <v>782</v>
      </c>
      <c r="D881" s="292" t="s">
        <v>4701</v>
      </c>
      <c r="E881" s="292" t="s">
        <v>4702</v>
      </c>
      <c r="F881" s="292" t="s">
        <v>513</v>
      </c>
      <c r="G881" s="292">
        <v>2</v>
      </c>
      <c r="H881" s="292">
        <v>2</v>
      </c>
      <c r="I881" s="292">
        <v>2</v>
      </c>
      <c r="J881" s="642">
        <v>50</v>
      </c>
      <c r="K881" s="450">
        <f t="shared" si="30"/>
        <v>25</v>
      </c>
      <c r="L881" s="626" t="s">
        <v>4035</v>
      </c>
    </row>
    <row r="882" spans="1:12" ht="63.75">
      <c r="A882" s="191" t="s">
        <v>5148</v>
      </c>
      <c r="B882" s="292" t="s">
        <v>4687</v>
      </c>
      <c r="C882" s="292" t="s">
        <v>782</v>
      </c>
      <c r="D882" s="292" t="s">
        <v>4703</v>
      </c>
      <c r="E882" s="292" t="s">
        <v>4704</v>
      </c>
      <c r="F882" s="292" t="s">
        <v>513</v>
      </c>
      <c r="G882" s="292">
        <v>2</v>
      </c>
      <c r="H882" s="292">
        <v>2</v>
      </c>
      <c r="I882" s="292">
        <v>2</v>
      </c>
      <c r="J882" s="642">
        <v>50</v>
      </c>
      <c r="K882" s="450">
        <f t="shared" si="30"/>
        <v>25</v>
      </c>
      <c r="L882" s="626" t="s">
        <v>4035</v>
      </c>
    </row>
    <row r="883" spans="1:12" ht="76.5">
      <c r="A883" s="292" t="s">
        <v>5149</v>
      </c>
      <c r="B883" s="292" t="s">
        <v>4723</v>
      </c>
      <c r="C883" s="292" t="s">
        <v>782</v>
      </c>
      <c r="D883" s="292" t="s">
        <v>4724</v>
      </c>
      <c r="E883" s="292" t="s">
        <v>4725</v>
      </c>
      <c r="F883" s="292" t="s">
        <v>1247</v>
      </c>
      <c r="G883" s="292">
        <v>4</v>
      </c>
      <c r="H883" s="292">
        <v>3</v>
      </c>
      <c r="I883" s="292">
        <v>4</v>
      </c>
      <c r="J883" s="642">
        <v>50</v>
      </c>
      <c r="K883" s="450">
        <f t="shared" si="30"/>
        <v>12.5</v>
      </c>
      <c r="L883" s="626" t="s">
        <v>4035</v>
      </c>
    </row>
    <row r="884" spans="1:12" ht="89.25">
      <c r="A884" s="292" t="s">
        <v>5149</v>
      </c>
      <c r="B884" s="292" t="s">
        <v>4723</v>
      </c>
      <c r="C884" s="292" t="s">
        <v>782</v>
      </c>
      <c r="D884" s="292" t="s">
        <v>4726</v>
      </c>
      <c r="E884" s="292" t="s">
        <v>4727</v>
      </c>
      <c r="F884" s="292" t="s">
        <v>661</v>
      </c>
      <c r="G884" s="292">
        <v>4</v>
      </c>
      <c r="H884" s="292">
        <v>3</v>
      </c>
      <c r="I884" s="292">
        <v>4</v>
      </c>
      <c r="J884" s="642">
        <v>50</v>
      </c>
      <c r="K884" s="450">
        <f t="shared" si="30"/>
        <v>12.5</v>
      </c>
      <c r="L884" s="626" t="s">
        <v>4035</v>
      </c>
    </row>
    <row r="885" spans="1:12" ht="76.5">
      <c r="A885" s="191" t="s">
        <v>5150</v>
      </c>
      <c r="B885" s="292" t="s">
        <v>5151</v>
      </c>
      <c r="C885" s="292" t="s">
        <v>782</v>
      </c>
      <c r="D885" s="292" t="s">
        <v>5152</v>
      </c>
      <c r="E885" s="292" t="s">
        <v>5153</v>
      </c>
      <c r="F885" s="292" t="s">
        <v>1703</v>
      </c>
      <c r="G885" s="293">
        <v>2</v>
      </c>
      <c r="H885" s="292">
        <v>2</v>
      </c>
      <c r="I885" s="292">
        <v>2</v>
      </c>
      <c r="J885" s="642">
        <v>50</v>
      </c>
      <c r="K885" s="450">
        <v>25</v>
      </c>
      <c r="L885" s="626" t="s">
        <v>4035</v>
      </c>
    </row>
    <row r="886" spans="1:12">
      <c r="A886" s="369"/>
      <c r="B886" s="369"/>
      <c r="C886" s="370"/>
      <c r="D886" s="369"/>
      <c r="E886" s="371"/>
      <c r="F886" s="372"/>
      <c r="G886" s="370"/>
      <c r="H886" s="370"/>
      <c r="I886" s="370"/>
      <c r="J886" s="373"/>
      <c r="K886" s="374"/>
      <c r="L886" s="375"/>
    </row>
    <row r="887" spans="1:12">
      <c r="A887" s="184"/>
      <c r="B887" s="185"/>
      <c r="C887" s="185"/>
      <c r="D887" s="186"/>
      <c r="E887" s="185"/>
      <c r="F887" s="187"/>
      <c r="G887" s="188"/>
      <c r="H887" s="188"/>
      <c r="I887" s="188"/>
      <c r="J887" s="189"/>
      <c r="K887" s="185"/>
      <c r="L887" s="147"/>
    </row>
    <row r="888" spans="1:12">
      <c r="A888" s="131"/>
      <c r="B888" s="131"/>
      <c r="C888" s="131"/>
      <c r="D888" s="131"/>
      <c r="E888" s="131"/>
      <c r="F888" s="131"/>
      <c r="G888" s="131"/>
      <c r="H888" s="131"/>
      <c r="I888" s="131"/>
      <c r="J888" s="131"/>
      <c r="K888" s="131"/>
      <c r="L888" s="131"/>
    </row>
    <row r="889" spans="1:12">
      <c r="A889" s="30" t="s">
        <v>58</v>
      </c>
      <c r="B889" s="2"/>
      <c r="C889" s="3"/>
      <c r="D889" s="3"/>
      <c r="E889" s="3"/>
      <c r="F889" s="3"/>
      <c r="G889" s="3"/>
      <c r="H889" s="3"/>
      <c r="I889" s="3"/>
      <c r="J889" s="32"/>
      <c r="K889" s="105">
        <f>SUM(K16:K888)</f>
        <v>19593.963333333319</v>
      </c>
    </row>
    <row r="890" spans="1:12">
      <c r="A890" s="30"/>
      <c r="B890" s="2"/>
      <c r="C890" s="3"/>
      <c r="D890" s="3"/>
      <c r="E890" s="3"/>
      <c r="F890" s="3"/>
      <c r="G890" s="3"/>
      <c r="H890" s="3"/>
      <c r="I890" s="3"/>
      <c r="J890" s="3"/>
      <c r="K890" s="30"/>
    </row>
    <row r="891" spans="1:12">
      <c r="A891" s="714" t="s">
        <v>59</v>
      </c>
      <c r="B891" s="714"/>
      <c r="C891" s="714"/>
      <c r="D891" s="714"/>
      <c r="E891" s="714"/>
      <c r="F891" s="714"/>
      <c r="G891" s="714"/>
      <c r="H891" s="714"/>
      <c r="I891" s="714"/>
      <c r="J891" s="714"/>
      <c r="K891" s="714"/>
    </row>
    <row r="892" spans="1:12">
      <c r="A892" s="1"/>
      <c r="B892" s="2"/>
      <c r="C892" s="3"/>
      <c r="D892" s="3"/>
      <c r="E892" s="3"/>
      <c r="F892" s="3"/>
      <c r="G892" s="3"/>
      <c r="H892" s="3"/>
      <c r="I892" s="3"/>
      <c r="J892" s="3"/>
      <c r="K892" s="1"/>
    </row>
    <row r="893" spans="1:12">
      <c r="A893" s="1"/>
      <c r="B893" s="2"/>
      <c r="C893" s="3"/>
      <c r="D893" s="3"/>
      <c r="E893" s="3"/>
      <c r="F893" s="3"/>
      <c r="G893" s="3"/>
      <c r="H893" s="3"/>
      <c r="I893" s="3"/>
      <c r="J893" s="3"/>
      <c r="K893" s="1"/>
    </row>
    <row r="894" spans="1:12">
      <c r="A894" s="1"/>
      <c r="B894" s="2"/>
      <c r="C894" s="3"/>
      <c r="D894" s="3"/>
      <c r="E894" s="3"/>
      <c r="F894" s="3"/>
      <c r="G894" s="3"/>
      <c r="H894" s="3"/>
      <c r="I894" s="3"/>
      <c r="J894" s="3"/>
      <c r="K894" s="3"/>
    </row>
    <row r="895" spans="1:12">
      <c r="A895" s="104"/>
      <c r="B895" s="2"/>
      <c r="C895" s="3"/>
      <c r="D895" s="3"/>
      <c r="E895" s="3"/>
      <c r="F895" s="3"/>
      <c r="G895" s="3"/>
      <c r="H895" s="3"/>
      <c r="I895" s="3"/>
      <c r="J895" s="3"/>
      <c r="K895" s="3"/>
    </row>
    <row r="896" spans="1:12">
      <c r="A896" s="1"/>
      <c r="B896" s="2"/>
      <c r="C896" s="3"/>
      <c r="D896" s="3"/>
      <c r="E896" s="3"/>
      <c r="F896" s="3"/>
      <c r="G896" s="3"/>
      <c r="H896" s="3"/>
      <c r="I896" s="3"/>
      <c r="J896" s="3"/>
      <c r="K896" s="3"/>
    </row>
    <row r="897" spans="1:11">
      <c r="A897" s="1"/>
      <c r="B897" s="2"/>
      <c r="C897" s="3"/>
      <c r="D897" s="3"/>
      <c r="E897" s="3"/>
      <c r="F897" s="3"/>
      <c r="G897" s="3"/>
      <c r="H897" s="3"/>
      <c r="I897" s="3"/>
      <c r="J897" s="3"/>
      <c r="K897" s="3"/>
    </row>
    <row r="898" spans="1:11">
      <c r="A898" s="1"/>
      <c r="B898" s="2"/>
      <c r="C898" s="3"/>
      <c r="D898" s="3"/>
      <c r="E898" s="3"/>
      <c r="F898" s="3"/>
      <c r="G898" s="3"/>
      <c r="H898" s="3"/>
      <c r="I898" s="3"/>
      <c r="J898" s="3"/>
      <c r="K898" s="3"/>
    </row>
    <row r="899" spans="1:11">
      <c r="A899" s="1"/>
      <c r="B899" s="2"/>
      <c r="C899" s="3"/>
      <c r="D899" s="3"/>
      <c r="E899" s="3"/>
      <c r="F899" s="3"/>
      <c r="G899" s="3"/>
      <c r="H899" s="3"/>
      <c r="I899" s="3"/>
      <c r="J899" s="3"/>
      <c r="K899" s="3"/>
    </row>
    <row r="900" spans="1:11">
      <c r="A900" s="1"/>
      <c r="B900" s="2"/>
      <c r="C900" s="3"/>
      <c r="D900" s="3"/>
      <c r="E900" s="3"/>
      <c r="F900" s="3"/>
      <c r="G900" s="3"/>
      <c r="H900" s="3"/>
      <c r="I900" s="3"/>
      <c r="J900" s="3"/>
      <c r="K900" s="3"/>
    </row>
    <row r="901" spans="1:11">
      <c r="A901" s="1"/>
      <c r="B901" s="2"/>
      <c r="C901" s="3"/>
      <c r="D901" s="3"/>
      <c r="E901" s="3"/>
      <c r="F901" s="3"/>
      <c r="G901" s="3"/>
      <c r="H901" s="3"/>
      <c r="I901" s="3"/>
      <c r="J901" s="3"/>
      <c r="K901" s="3"/>
    </row>
    <row r="902" spans="1:11">
      <c r="A902" s="1"/>
      <c r="B902" s="2"/>
      <c r="C902" s="3"/>
      <c r="D902" s="3"/>
      <c r="E902" s="3"/>
      <c r="F902" s="3"/>
      <c r="G902" s="3"/>
      <c r="H902" s="3"/>
      <c r="I902" s="3"/>
      <c r="J902" s="3"/>
      <c r="K902" s="3"/>
    </row>
    <row r="903" spans="1:11">
      <c r="A903" s="1"/>
      <c r="B903" s="2"/>
      <c r="C903" s="3"/>
      <c r="D903" s="3"/>
      <c r="E903" s="3"/>
      <c r="F903" s="3"/>
      <c r="G903" s="3"/>
      <c r="H903" s="3"/>
      <c r="I903" s="3"/>
      <c r="J903" s="3"/>
      <c r="K903" s="3"/>
    </row>
    <row r="904" spans="1:11">
      <c r="A904" s="1"/>
      <c r="B904" s="2"/>
      <c r="C904" s="3"/>
      <c r="D904" s="3"/>
      <c r="E904" s="3"/>
      <c r="F904" s="3"/>
      <c r="G904" s="3"/>
      <c r="H904" s="3"/>
      <c r="I904" s="3"/>
      <c r="J904" s="3"/>
      <c r="K904" s="3"/>
    </row>
    <row r="905" spans="1:11">
      <c r="A905" s="1"/>
      <c r="B905" s="2"/>
      <c r="C905" s="3"/>
      <c r="D905" s="3"/>
      <c r="E905" s="3"/>
      <c r="F905" s="3"/>
      <c r="G905" s="3"/>
      <c r="H905" s="3"/>
      <c r="I905" s="3"/>
      <c r="J905" s="3"/>
      <c r="K905" s="3"/>
    </row>
    <row r="906" spans="1:11">
      <c r="A906" s="1"/>
      <c r="B906" s="2"/>
      <c r="C906" s="3"/>
      <c r="D906" s="3"/>
      <c r="E906" s="3"/>
      <c r="F906" s="3"/>
      <c r="G906" s="3"/>
      <c r="H906" s="3"/>
      <c r="I906" s="3"/>
      <c r="J906" s="3"/>
      <c r="K906" s="3"/>
    </row>
    <row r="907" spans="1:11">
      <c r="A907" s="1"/>
      <c r="B907" s="2"/>
      <c r="C907" s="3"/>
      <c r="D907" s="3"/>
      <c r="E907" s="3"/>
      <c r="F907" s="3"/>
      <c r="G907" s="3"/>
      <c r="H907" s="3"/>
      <c r="I907" s="3"/>
      <c r="J907" s="3"/>
      <c r="K907" s="3"/>
    </row>
    <row r="908" spans="1:11">
      <c r="A908" s="1"/>
      <c r="B908" s="2"/>
      <c r="C908" s="3"/>
      <c r="D908" s="3"/>
      <c r="E908" s="3"/>
      <c r="F908" s="3"/>
      <c r="G908" s="3"/>
      <c r="H908" s="3"/>
      <c r="I908" s="3"/>
      <c r="J908" s="3"/>
      <c r="K908" s="3"/>
    </row>
    <row r="909" spans="1:11">
      <c r="A909" s="1"/>
      <c r="B909" s="2"/>
      <c r="C909" s="3"/>
      <c r="D909" s="3"/>
      <c r="E909" s="3"/>
      <c r="F909" s="3"/>
      <c r="G909" s="3"/>
      <c r="H909" s="3"/>
      <c r="I909" s="3"/>
      <c r="J909" s="3"/>
      <c r="K909" s="3"/>
    </row>
    <row r="910" spans="1:11">
      <c r="A910" s="1"/>
      <c r="B910" s="2"/>
      <c r="C910" s="3"/>
      <c r="D910" s="3"/>
      <c r="E910" s="3"/>
      <c r="F910" s="3"/>
      <c r="G910" s="3"/>
      <c r="H910" s="3"/>
      <c r="I910" s="3"/>
      <c r="J910" s="3"/>
      <c r="K910" s="3"/>
    </row>
    <row r="911" spans="1:11">
      <c r="A911" s="1"/>
      <c r="B911" s="2"/>
      <c r="C911" s="3"/>
      <c r="D911" s="3"/>
      <c r="E911" s="3"/>
      <c r="F911" s="3"/>
      <c r="G911" s="3"/>
      <c r="H911" s="3"/>
      <c r="I911" s="3"/>
      <c r="J911" s="3"/>
      <c r="K911" s="3"/>
    </row>
    <row r="912" spans="1:11">
      <c r="A912" s="1"/>
      <c r="B912" s="2"/>
      <c r="C912" s="3"/>
      <c r="D912" s="3"/>
      <c r="E912" s="3"/>
      <c r="F912" s="3"/>
      <c r="G912" s="3"/>
      <c r="H912" s="3"/>
      <c r="I912" s="3"/>
      <c r="J912" s="3"/>
      <c r="K912" s="3"/>
    </row>
    <row r="913" spans="1:11">
      <c r="A913" s="1"/>
      <c r="B913" s="2"/>
      <c r="C913" s="3"/>
      <c r="D913" s="3"/>
      <c r="E913" s="3"/>
      <c r="F913" s="3"/>
      <c r="G913" s="3"/>
      <c r="H913" s="3"/>
      <c r="I913" s="3"/>
      <c r="J913" s="3"/>
      <c r="K913" s="3"/>
    </row>
    <row r="914" spans="1:11">
      <c r="A914" s="1"/>
      <c r="B914" s="2"/>
      <c r="C914" s="3"/>
      <c r="D914" s="3"/>
      <c r="E914" s="3"/>
      <c r="F914" s="3"/>
      <c r="G914" s="3"/>
      <c r="H914" s="3"/>
      <c r="I914" s="3"/>
      <c r="J914" s="3"/>
      <c r="K914" s="3"/>
    </row>
    <row r="915" spans="1:11">
      <c r="A915" s="1"/>
      <c r="B915" s="2"/>
      <c r="C915" s="3"/>
      <c r="D915" s="3"/>
      <c r="E915" s="3"/>
      <c r="F915" s="3"/>
      <c r="G915" s="3"/>
      <c r="H915" s="3"/>
      <c r="I915" s="3"/>
      <c r="J915" s="3"/>
      <c r="K915" s="3"/>
    </row>
    <row r="916" spans="1:11">
      <c r="A916" s="1"/>
      <c r="B916" s="2"/>
      <c r="C916" s="3"/>
      <c r="D916" s="3"/>
      <c r="E916" s="3"/>
      <c r="F916" s="3"/>
      <c r="G916" s="3"/>
      <c r="H916" s="3"/>
      <c r="I916" s="3"/>
      <c r="J916" s="3"/>
      <c r="K916" s="3"/>
    </row>
    <row r="917" spans="1:11">
      <c r="A917" s="1"/>
      <c r="B917" s="2"/>
      <c r="C917" s="3"/>
      <c r="D917" s="3"/>
      <c r="E917" s="3"/>
      <c r="F917" s="3"/>
      <c r="G917" s="3"/>
      <c r="H917" s="3"/>
      <c r="I917" s="3"/>
      <c r="J917" s="3"/>
      <c r="K917" s="3"/>
    </row>
    <row r="918" spans="1:11">
      <c r="A918" s="1"/>
      <c r="B918" s="2"/>
      <c r="C918" s="3"/>
      <c r="D918" s="3"/>
      <c r="E918" s="3"/>
      <c r="F918" s="3"/>
      <c r="G918" s="3"/>
      <c r="H918" s="3"/>
      <c r="I918" s="3"/>
      <c r="J918" s="3"/>
      <c r="K918" s="3"/>
    </row>
    <row r="919" spans="1:11">
      <c r="A919" s="1"/>
      <c r="B919" s="2"/>
      <c r="C919" s="3"/>
      <c r="D919" s="3"/>
      <c r="E919" s="3"/>
      <c r="F919" s="3"/>
      <c r="G919" s="3"/>
      <c r="H919" s="3"/>
      <c r="I919" s="3"/>
      <c r="J919" s="3"/>
      <c r="K919" s="3"/>
    </row>
    <row r="920" spans="1:11">
      <c r="A920" s="1"/>
      <c r="B920" s="2"/>
      <c r="C920" s="3"/>
      <c r="D920" s="3"/>
      <c r="E920" s="3"/>
      <c r="F920" s="3"/>
      <c r="G920" s="3"/>
      <c r="H920" s="3"/>
      <c r="I920" s="3"/>
      <c r="J920" s="3"/>
      <c r="K920" s="3"/>
    </row>
    <row r="921" spans="1:11">
      <c r="A921" s="1"/>
      <c r="B921" s="2"/>
      <c r="C921" s="3"/>
      <c r="D921" s="3"/>
      <c r="E921" s="3"/>
      <c r="F921" s="3"/>
      <c r="G921" s="3"/>
      <c r="H921" s="3"/>
      <c r="I921" s="3"/>
      <c r="J921" s="3"/>
      <c r="K921" s="3"/>
    </row>
    <row r="922" spans="1:11">
      <c r="A922" s="1"/>
      <c r="B922" s="2"/>
      <c r="C922" s="3"/>
      <c r="D922" s="3"/>
      <c r="E922" s="3"/>
      <c r="F922" s="3"/>
      <c r="G922" s="3"/>
      <c r="H922" s="3"/>
      <c r="I922" s="3"/>
      <c r="J922" s="3"/>
      <c r="K922" s="3"/>
    </row>
    <row r="923" spans="1:11">
      <c r="A923" s="1"/>
      <c r="B923" s="2"/>
      <c r="C923" s="3"/>
      <c r="D923" s="3"/>
      <c r="E923" s="3"/>
      <c r="F923" s="3"/>
      <c r="G923" s="3"/>
      <c r="H923" s="3"/>
      <c r="I923" s="3"/>
      <c r="J923" s="3"/>
      <c r="K923" s="3"/>
    </row>
    <row r="924" spans="1:11">
      <c r="A924" s="1"/>
      <c r="B924" s="2"/>
      <c r="C924" s="3"/>
      <c r="D924" s="3"/>
      <c r="E924" s="3"/>
      <c r="F924" s="3"/>
      <c r="G924" s="3"/>
      <c r="H924" s="3"/>
      <c r="I924" s="3"/>
      <c r="J924" s="3"/>
      <c r="K924" s="3"/>
    </row>
    <row r="925" spans="1:11">
      <c r="A925" s="1"/>
      <c r="B925" s="2"/>
      <c r="C925" s="3"/>
      <c r="D925" s="3"/>
      <c r="E925" s="3"/>
      <c r="F925" s="3"/>
      <c r="G925" s="3"/>
      <c r="H925" s="3"/>
      <c r="I925" s="3"/>
      <c r="J925" s="3"/>
      <c r="K925" s="3"/>
    </row>
    <row r="926" spans="1:11">
      <c r="A926" s="1"/>
      <c r="B926" s="2"/>
      <c r="C926" s="3"/>
      <c r="D926" s="3"/>
      <c r="E926" s="3"/>
      <c r="F926" s="3"/>
      <c r="G926" s="3"/>
      <c r="H926" s="3"/>
      <c r="I926" s="3"/>
      <c r="J926" s="3"/>
      <c r="K926" s="3"/>
    </row>
    <row r="927" spans="1:11">
      <c r="A927" s="1"/>
      <c r="B927" s="2"/>
      <c r="C927" s="3"/>
      <c r="D927" s="3"/>
      <c r="E927" s="3"/>
      <c r="F927" s="3"/>
      <c r="G927" s="3"/>
      <c r="H927" s="3"/>
      <c r="I927" s="3"/>
      <c r="J927" s="3"/>
      <c r="K927" s="3"/>
    </row>
    <row r="928" spans="1:11">
      <c r="A928" s="1"/>
      <c r="B928" s="2"/>
      <c r="C928" s="3"/>
      <c r="D928" s="3"/>
      <c r="E928" s="3"/>
      <c r="F928" s="3"/>
      <c r="G928" s="3"/>
      <c r="H928" s="3"/>
      <c r="I928" s="3"/>
      <c r="J928" s="3"/>
      <c r="K928" s="3"/>
    </row>
    <row r="929" spans="1:11">
      <c r="A929" s="1"/>
      <c r="B929" s="2"/>
      <c r="C929" s="3"/>
      <c r="D929" s="3"/>
      <c r="E929" s="3"/>
      <c r="F929" s="3"/>
      <c r="G929" s="3"/>
      <c r="H929" s="3"/>
      <c r="I929" s="3"/>
      <c r="J929" s="3"/>
      <c r="K929" s="3"/>
    </row>
    <row r="930" spans="1:11">
      <c r="A930" s="1"/>
      <c r="B930" s="2"/>
      <c r="C930" s="3"/>
      <c r="D930" s="3"/>
      <c r="E930" s="3"/>
      <c r="F930" s="3"/>
      <c r="G930" s="3"/>
      <c r="H930" s="3"/>
      <c r="I930" s="3"/>
      <c r="J930" s="3"/>
      <c r="K930" s="3"/>
    </row>
    <row r="931" spans="1:11">
      <c r="A931" s="1"/>
      <c r="B931" s="2"/>
      <c r="C931" s="3"/>
      <c r="D931" s="3"/>
      <c r="E931" s="3"/>
      <c r="F931" s="3"/>
      <c r="G931" s="3"/>
      <c r="H931" s="3"/>
      <c r="I931" s="3"/>
      <c r="J931" s="3"/>
      <c r="K931" s="3"/>
    </row>
    <row r="932" spans="1:11">
      <c r="A932" s="1"/>
      <c r="B932" s="2"/>
      <c r="C932" s="3"/>
      <c r="D932" s="3"/>
      <c r="E932" s="3"/>
      <c r="F932" s="3"/>
      <c r="G932" s="3"/>
      <c r="H932" s="3"/>
      <c r="I932" s="3"/>
      <c r="J932" s="3"/>
      <c r="K932" s="3"/>
    </row>
    <row r="933" spans="1:11">
      <c r="A933" s="1"/>
      <c r="B933" s="2"/>
      <c r="C933" s="3"/>
      <c r="D933" s="3"/>
      <c r="E933" s="3"/>
      <c r="F933" s="3"/>
      <c r="G933" s="3"/>
      <c r="H933" s="3"/>
      <c r="I933" s="3"/>
      <c r="J933" s="3"/>
      <c r="K933" s="3"/>
    </row>
    <row r="934" spans="1:11">
      <c r="A934" s="1"/>
      <c r="B934" s="2"/>
      <c r="C934" s="3"/>
      <c r="D934" s="3"/>
      <c r="E934" s="3"/>
      <c r="F934" s="3"/>
      <c r="G934" s="3"/>
      <c r="H934" s="3"/>
      <c r="I934" s="3"/>
      <c r="J934" s="3"/>
      <c r="K934" s="3"/>
    </row>
    <row r="935" spans="1:11">
      <c r="A935" s="1"/>
      <c r="B935" s="2"/>
      <c r="C935" s="3"/>
      <c r="D935" s="3"/>
      <c r="E935" s="3"/>
      <c r="F935" s="3"/>
      <c r="G935" s="3"/>
      <c r="H935" s="3"/>
      <c r="I935" s="3"/>
      <c r="J935" s="3"/>
      <c r="K935" s="3"/>
    </row>
    <row r="936" spans="1:11">
      <c r="A936" s="1"/>
      <c r="B936" s="2"/>
      <c r="C936" s="3"/>
      <c r="D936" s="3"/>
      <c r="E936" s="3"/>
      <c r="F936" s="3"/>
      <c r="G936" s="3"/>
      <c r="H936" s="3"/>
      <c r="I936" s="3"/>
      <c r="J936" s="3"/>
      <c r="K936" s="3"/>
    </row>
    <row r="937" spans="1:11">
      <c r="A937" s="1"/>
      <c r="B937" s="2"/>
      <c r="C937" s="3"/>
      <c r="D937" s="3"/>
      <c r="E937" s="3"/>
      <c r="F937" s="3"/>
      <c r="G937" s="3"/>
      <c r="H937" s="3"/>
      <c r="I937" s="3"/>
      <c r="J937" s="3"/>
      <c r="K937" s="3"/>
    </row>
    <row r="938" spans="1:11">
      <c r="A938" s="1"/>
      <c r="B938" s="2"/>
      <c r="C938" s="3"/>
      <c r="D938" s="3"/>
      <c r="E938" s="3"/>
      <c r="F938" s="3"/>
      <c r="G938" s="3"/>
      <c r="H938" s="3"/>
      <c r="I938" s="3"/>
      <c r="J938" s="3"/>
      <c r="K938" s="3"/>
    </row>
    <row r="939" spans="1:11">
      <c r="A939" s="1"/>
      <c r="B939" s="2"/>
      <c r="C939" s="3"/>
      <c r="D939" s="3"/>
      <c r="E939" s="3"/>
      <c r="F939" s="3"/>
      <c r="G939" s="3"/>
      <c r="H939" s="3"/>
      <c r="I939" s="3"/>
      <c r="J939" s="3"/>
      <c r="K939" s="3"/>
    </row>
    <row r="940" spans="1:11">
      <c r="A940" s="1"/>
      <c r="B940" s="2"/>
      <c r="C940" s="3"/>
      <c r="D940" s="3"/>
      <c r="E940" s="3"/>
      <c r="F940" s="3"/>
      <c r="G940" s="3"/>
      <c r="H940" s="3"/>
      <c r="I940" s="3"/>
      <c r="J940" s="3"/>
      <c r="K940" s="3"/>
    </row>
    <row r="941" spans="1:11">
      <c r="A941" s="1"/>
      <c r="B941" s="2"/>
      <c r="C941" s="3"/>
      <c r="D941" s="3"/>
      <c r="E941" s="3"/>
      <c r="F941" s="3"/>
      <c r="G941" s="3"/>
      <c r="H941" s="3"/>
      <c r="I941" s="3"/>
      <c r="J941" s="3"/>
      <c r="K941" s="3"/>
    </row>
    <row r="942" spans="1:11">
      <c r="A942" s="1"/>
      <c r="B942" s="2"/>
      <c r="C942" s="3"/>
      <c r="D942" s="3"/>
      <c r="E942" s="3"/>
      <c r="F942" s="3"/>
      <c r="G942" s="3"/>
      <c r="H942" s="3"/>
      <c r="I942" s="3"/>
      <c r="J942" s="3"/>
      <c r="K942" s="3"/>
    </row>
    <row r="943" spans="1:11">
      <c r="A943" s="1"/>
      <c r="B943" s="2"/>
      <c r="C943" s="3"/>
      <c r="D943" s="3"/>
      <c r="E943" s="3"/>
      <c r="F943" s="3"/>
      <c r="G943" s="3"/>
      <c r="H943" s="3"/>
      <c r="I943" s="3"/>
      <c r="J943" s="3"/>
      <c r="K943" s="3"/>
    </row>
    <row r="944" spans="1:11">
      <c r="A944" s="1"/>
      <c r="B944" s="2"/>
      <c r="C944" s="3"/>
      <c r="D944" s="3"/>
      <c r="E944" s="3"/>
      <c r="F944" s="3"/>
      <c r="G944" s="3"/>
      <c r="H944" s="3"/>
      <c r="I944" s="3"/>
      <c r="J944" s="3"/>
      <c r="K944" s="3"/>
    </row>
    <row r="945" spans="1:11">
      <c r="A945" s="1"/>
      <c r="B945" s="2"/>
      <c r="C945" s="3"/>
      <c r="D945" s="3"/>
      <c r="E945" s="3"/>
      <c r="F945" s="3"/>
      <c r="G945" s="3"/>
      <c r="H945" s="3"/>
      <c r="I945" s="3"/>
      <c r="J945" s="3"/>
      <c r="K945" s="3"/>
    </row>
    <row r="946" spans="1:11">
      <c r="A946" s="1"/>
      <c r="B946" s="2"/>
      <c r="C946" s="3"/>
      <c r="D946" s="3"/>
      <c r="E946" s="3"/>
      <c r="F946" s="3"/>
      <c r="G946" s="3"/>
      <c r="H946" s="3"/>
      <c r="I946" s="3"/>
      <c r="J946" s="3"/>
      <c r="K946" s="3"/>
    </row>
    <row r="947" spans="1:11">
      <c r="A947" s="1"/>
      <c r="B947" s="2"/>
      <c r="C947" s="3"/>
      <c r="D947" s="3"/>
      <c r="E947" s="3"/>
      <c r="F947" s="3"/>
      <c r="G947" s="3"/>
      <c r="H947" s="3"/>
      <c r="I947" s="3"/>
      <c r="J947" s="3"/>
      <c r="K947" s="3"/>
    </row>
    <row r="948" spans="1:11">
      <c r="A948" s="1"/>
      <c r="B948" s="2"/>
      <c r="C948" s="3"/>
      <c r="D948" s="3"/>
      <c r="E948" s="3"/>
      <c r="F948" s="3"/>
      <c r="G948" s="3"/>
      <c r="H948" s="3"/>
      <c r="I948" s="3"/>
      <c r="J948" s="3"/>
      <c r="K948" s="3"/>
    </row>
    <row r="949" spans="1:11">
      <c r="A949" s="1"/>
      <c r="B949" s="2"/>
      <c r="C949" s="3"/>
      <c r="D949" s="3"/>
      <c r="E949" s="3"/>
      <c r="F949" s="3"/>
      <c r="G949" s="3"/>
      <c r="H949" s="3"/>
      <c r="I949" s="3"/>
      <c r="J949" s="3"/>
      <c r="K949" s="3"/>
    </row>
    <row r="950" spans="1:11">
      <c r="A950" s="1"/>
      <c r="B950" s="2"/>
      <c r="C950" s="3"/>
      <c r="D950" s="3"/>
      <c r="E950" s="3"/>
      <c r="F950" s="3"/>
      <c r="G950" s="3"/>
      <c r="H950" s="3"/>
      <c r="I950" s="3"/>
      <c r="J950" s="3"/>
      <c r="K950" s="3"/>
    </row>
    <row r="951" spans="1:11">
      <c r="A951" s="1"/>
      <c r="B951" s="2"/>
      <c r="C951" s="3"/>
      <c r="D951" s="3"/>
      <c r="E951" s="3"/>
      <c r="F951" s="3"/>
      <c r="G951" s="3"/>
      <c r="H951" s="3"/>
      <c r="I951" s="3"/>
      <c r="J951" s="3"/>
      <c r="K951" s="3"/>
    </row>
    <row r="952" spans="1:11">
      <c r="A952" s="1"/>
      <c r="B952" s="2"/>
      <c r="C952" s="3"/>
      <c r="D952" s="3"/>
      <c r="E952" s="3"/>
      <c r="F952" s="3"/>
      <c r="G952" s="3"/>
      <c r="H952" s="3"/>
      <c r="I952" s="3"/>
      <c r="J952" s="3"/>
      <c r="K952" s="3"/>
    </row>
    <row r="953" spans="1:11">
      <c r="A953" s="1"/>
      <c r="B953" s="2"/>
      <c r="C953" s="3"/>
      <c r="D953" s="3"/>
      <c r="E953" s="3"/>
      <c r="F953" s="3"/>
      <c r="G953" s="3"/>
      <c r="H953" s="3"/>
      <c r="I953" s="3"/>
      <c r="J953" s="3"/>
      <c r="K953" s="3"/>
    </row>
    <row r="954" spans="1:11">
      <c r="A954" s="1"/>
      <c r="B954" s="2"/>
      <c r="C954" s="3"/>
      <c r="D954" s="3"/>
      <c r="E954" s="3"/>
      <c r="F954" s="3"/>
      <c r="G954" s="3"/>
      <c r="H954" s="3"/>
      <c r="I954" s="3"/>
      <c r="J954" s="3"/>
      <c r="K954" s="3"/>
    </row>
    <row r="955" spans="1:11">
      <c r="A955" s="1"/>
      <c r="B955" s="2"/>
      <c r="C955" s="3"/>
      <c r="D955" s="3"/>
      <c r="E955" s="3"/>
      <c r="F955" s="3"/>
      <c r="G955" s="3"/>
      <c r="H955" s="3"/>
      <c r="I955" s="3"/>
      <c r="J955" s="3"/>
      <c r="K955" s="3"/>
    </row>
    <row r="956" spans="1:11">
      <c r="A956" s="1"/>
      <c r="B956" s="2"/>
      <c r="C956" s="3"/>
      <c r="D956" s="3"/>
      <c r="E956" s="3"/>
      <c r="F956" s="3"/>
      <c r="G956" s="3"/>
      <c r="H956" s="3"/>
      <c r="I956" s="3"/>
      <c r="J956" s="3"/>
      <c r="K956" s="3"/>
    </row>
    <row r="957" spans="1:11">
      <c r="A957" s="1"/>
      <c r="B957" s="2"/>
      <c r="C957" s="3"/>
      <c r="D957" s="3"/>
      <c r="E957" s="3"/>
      <c r="F957" s="3"/>
      <c r="G957" s="3"/>
      <c r="H957" s="3"/>
      <c r="I957" s="3"/>
      <c r="J957" s="3"/>
      <c r="K957" s="3"/>
    </row>
    <row r="958" spans="1:11">
      <c r="A958" s="1"/>
      <c r="B958" s="2"/>
      <c r="C958" s="3"/>
      <c r="D958" s="3"/>
      <c r="E958" s="3"/>
      <c r="F958" s="3"/>
      <c r="G958" s="3"/>
      <c r="H958" s="3"/>
      <c r="I958" s="3"/>
      <c r="J958" s="3"/>
      <c r="K958" s="3"/>
    </row>
    <row r="959" spans="1:11">
      <c r="A959" s="1"/>
      <c r="B959" s="2"/>
      <c r="C959" s="3"/>
      <c r="D959" s="3"/>
      <c r="E959" s="3"/>
      <c r="F959" s="3"/>
      <c r="G959" s="3"/>
      <c r="H959" s="3"/>
      <c r="I959" s="3"/>
      <c r="J959" s="3"/>
      <c r="K959" s="3"/>
    </row>
    <row r="960" spans="1:11">
      <c r="A960" s="1"/>
      <c r="B960" s="2"/>
      <c r="C960" s="3"/>
      <c r="D960" s="3"/>
      <c r="E960" s="3"/>
      <c r="F960" s="3"/>
      <c r="G960" s="3"/>
      <c r="H960" s="3"/>
      <c r="I960" s="3"/>
      <c r="J960" s="3"/>
      <c r="K960" s="3"/>
    </row>
    <row r="961" spans="1:11">
      <c r="A961" s="1"/>
      <c r="B961" s="2"/>
      <c r="C961" s="3"/>
      <c r="D961" s="3"/>
      <c r="E961" s="3"/>
      <c r="F961" s="3"/>
      <c r="G961" s="3"/>
      <c r="H961" s="3"/>
      <c r="I961" s="3"/>
      <c r="J961" s="3"/>
      <c r="K961" s="3"/>
    </row>
    <row r="962" spans="1:11">
      <c r="A962" s="1"/>
      <c r="B962" s="2"/>
      <c r="C962" s="3"/>
      <c r="D962" s="3"/>
      <c r="E962" s="3"/>
      <c r="F962" s="3"/>
      <c r="G962" s="3"/>
      <c r="H962" s="3"/>
      <c r="I962" s="3"/>
      <c r="J962" s="3"/>
      <c r="K962" s="3"/>
    </row>
    <row r="963" spans="1:11">
      <c r="A963" s="1"/>
      <c r="B963" s="2"/>
      <c r="C963" s="3"/>
      <c r="D963" s="3"/>
      <c r="E963" s="3"/>
      <c r="F963" s="3"/>
      <c r="G963" s="3"/>
      <c r="H963" s="3"/>
      <c r="I963" s="3"/>
      <c r="J963" s="3"/>
      <c r="K963" s="3"/>
    </row>
    <row r="964" spans="1:11">
      <c r="A964" s="1"/>
      <c r="B964" s="2"/>
      <c r="C964" s="3"/>
      <c r="D964" s="3"/>
      <c r="E964" s="3"/>
      <c r="F964" s="3"/>
      <c r="G964" s="3"/>
      <c r="H964" s="3"/>
      <c r="I964" s="3"/>
      <c r="J964" s="3"/>
      <c r="K964" s="3"/>
    </row>
    <row r="965" spans="1:11">
      <c r="A965" s="1"/>
      <c r="B965" s="2"/>
      <c r="C965" s="3"/>
      <c r="D965" s="3"/>
      <c r="E965" s="3"/>
      <c r="F965" s="3"/>
      <c r="G965" s="3"/>
      <c r="H965" s="3"/>
      <c r="I965" s="3"/>
      <c r="J965" s="3"/>
      <c r="K965" s="3"/>
    </row>
    <row r="966" spans="1:11">
      <c r="A966" s="1"/>
      <c r="B966" s="2"/>
      <c r="C966" s="3"/>
      <c r="D966" s="3"/>
      <c r="E966" s="3"/>
      <c r="F966" s="3"/>
      <c r="G966" s="3"/>
      <c r="H966" s="3"/>
      <c r="I966" s="3"/>
      <c r="J966" s="3"/>
      <c r="K966" s="3"/>
    </row>
    <row r="967" spans="1:11">
      <c r="A967" s="1"/>
      <c r="B967" s="2"/>
      <c r="C967" s="3"/>
      <c r="D967" s="3"/>
      <c r="E967" s="3"/>
      <c r="F967" s="3"/>
      <c r="G967" s="3"/>
      <c r="H967" s="3"/>
      <c r="I967" s="3"/>
      <c r="J967" s="3"/>
      <c r="K967" s="3"/>
    </row>
    <row r="968" spans="1:11">
      <c r="A968" s="1"/>
      <c r="B968" s="2"/>
      <c r="C968" s="3"/>
      <c r="D968" s="3"/>
      <c r="E968" s="3"/>
      <c r="F968" s="3"/>
      <c r="G968" s="3"/>
      <c r="H968" s="3"/>
      <c r="I968" s="3"/>
      <c r="J968" s="3"/>
      <c r="K968" s="3"/>
    </row>
    <row r="969" spans="1:11">
      <c r="A969" s="1"/>
      <c r="B969" s="2"/>
      <c r="C969" s="3"/>
      <c r="D969" s="3"/>
      <c r="E969" s="3"/>
      <c r="F969" s="3"/>
      <c r="G969" s="3"/>
      <c r="H969" s="3"/>
      <c r="I969" s="3"/>
      <c r="J969" s="3"/>
      <c r="K969" s="3"/>
    </row>
    <row r="970" spans="1:11">
      <c r="A970" s="1"/>
      <c r="B970" s="2"/>
      <c r="C970" s="3"/>
      <c r="D970" s="3"/>
      <c r="E970" s="3"/>
      <c r="F970" s="3"/>
      <c r="G970" s="3"/>
      <c r="H970" s="3"/>
      <c r="I970" s="3"/>
      <c r="J970" s="3"/>
      <c r="K970" s="3"/>
    </row>
    <row r="971" spans="1:11">
      <c r="A971" s="1"/>
      <c r="B971" s="2"/>
      <c r="C971" s="3"/>
      <c r="D971" s="3"/>
      <c r="E971" s="3"/>
      <c r="F971" s="3"/>
      <c r="G971" s="3"/>
      <c r="H971" s="3"/>
      <c r="I971" s="3"/>
      <c r="J971" s="3"/>
      <c r="K971" s="3"/>
    </row>
    <row r="972" spans="1:11">
      <c r="A972" s="1"/>
      <c r="B972" s="2"/>
      <c r="C972" s="3"/>
      <c r="D972" s="3"/>
      <c r="E972" s="3"/>
      <c r="F972" s="3"/>
      <c r="G972" s="3"/>
      <c r="H972" s="3"/>
      <c r="I972" s="3"/>
      <c r="J972" s="3"/>
      <c r="K972" s="3"/>
    </row>
    <row r="973" spans="1:11">
      <c r="A973" s="1"/>
      <c r="B973" s="2"/>
      <c r="C973" s="3"/>
      <c r="D973" s="3"/>
      <c r="E973" s="3"/>
      <c r="F973" s="3"/>
      <c r="G973" s="3"/>
      <c r="H973" s="3"/>
      <c r="I973" s="3"/>
      <c r="J973" s="3"/>
      <c r="K973" s="3"/>
    </row>
    <row r="974" spans="1:11">
      <c r="A974" s="1"/>
      <c r="B974" s="2"/>
      <c r="C974" s="3"/>
      <c r="D974" s="3"/>
      <c r="E974" s="3"/>
      <c r="F974" s="3"/>
      <c r="G974" s="3"/>
      <c r="H974" s="3"/>
      <c r="I974" s="3"/>
      <c r="J974" s="3"/>
      <c r="K974" s="3"/>
    </row>
    <row r="975" spans="1:11">
      <c r="A975" s="1"/>
      <c r="B975" s="2"/>
      <c r="C975" s="3"/>
      <c r="D975" s="3"/>
      <c r="E975" s="3"/>
      <c r="F975" s="3"/>
      <c r="G975" s="3"/>
      <c r="H975" s="3"/>
      <c r="I975" s="3"/>
      <c r="J975" s="3"/>
      <c r="K975" s="3"/>
    </row>
    <row r="976" spans="1:11">
      <c r="A976" s="1"/>
      <c r="B976" s="2"/>
      <c r="C976" s="3"/>
      <c r="D976" s="3"/>
      <c r="E976" s="3"/>
      <c r="F976" s="3"/>
      <c r="G976" s="3"/>
      <c r="H976" s="3"/>
      <c r="I976" s="3"/>
      <c r="J976" s="3"/>
      <c r="K976" s="3"/>
    </row>
    <row r="977" spans="1:11">
      <c r="A977" s="1"/>
      <c r="B977" s="2"/>
      <c r="C977" s="3"/>
      <c r="D977" s="3"/>
      <c r="E977" s="3"/>
      <c r="F977" s="3"/>
      <c r="G977" s="3"/>
      <c r="H977" s="3"/>
      <c r="I977" s="3"/>
      <c r="J977" s="3"/>
      <c r="K977" s="3"/>
    </row>
    <row r="978" spans="1:11">
      <c r="A978" s="1"/>
      <c r="B978" s="2"/>
      <c r="C978" s="3"/>
      <c r="D978" s="3"/>
      <c r="E978" s="3"/>
      <c r="F978" s="3"/>
      <c r="G978" s="3"/>
      <c r="H978" s="3"/>
      <c r="I978" s="3"/>
      <c r="J978" s="3"/>
      <c r="K978" s="3"/>
    </row>
    <row r="979" spans="1:11">
      <c r="A979" s="1"/>
      <c r="B979" s="2"/>
      <c r="C979" s="3"/>
      <c r="D979" s="3"/>
      <c r="E979" s="3"/>
      <c r="F979" s="3"/>
      <c r="G979" s="3"/>
      <c r="H979" s="3"/>
      <c r="I979" s="3"/>
      <c r="J979" s="3"/>
      <c r="K979" s="3"/>
    </row>
    <row r="980" spans="1:11">
      <c r="A980" s="1"/>
      <c r="B980" s="2"/>
      <c r="C980" s="3"/>
      <c r="D980" s="3"/>
      <c r="E980" s="3"/>
      <c r="F980" s="3"/>
      <c r="G980" s="3"/>
      <c r="H980" s="3"/>
      <c r="I980" s="3"/>
      <c r="J980" s="3"/>
      <c r="K980" s="3"/>
    </row>
    <row r="981" spans="1:11">
      <c r="A981" s="1"/>
      <c r="B981" s="2"/>
      <c r="C981" s="3"/>
      <c r="D981" s="3"/>
      <c r="E981" s="3"/>
      <c r="F981" s="3"/>
      <c r="G981" s="3"/>
      <c r="H981" s="3"/>
      <c r="I981" s="3"/>
      <c r="J981" s="3"/>
      <c r="K981" s="3"/>
    </row>
    <row r="982" spans="1:11">
      <c r="A982" s="1"/>
      <c r="B982" s="2"/>
      <c r="C982" s="3"/>
      <c r="D982" s="3"/>
      <c r="E982" s="3"/>
      <c r="F982" s="3"/>
      <c r="G982" s="3"/>
      <c r="H982" s="3"/>
      <c r="I982" s="3"/>
      <c r="J982" s="3"/>
      <c r="K982" s="3"/>
    </row>
    <row r="983" spans="1:11">
      <c r="A983" s="1"/>
      <c r="B983" s="2"/>
      <c r="C983" s="3"/>
      <c r="D983" s="3"/>
      <c r="E983" s="3"/>
      <c r="F983" s="3"/>
      <c r="G983" s="3"/>
      <c r="H983" s="3"/>
      <c r="I983" s="3"/>
      <c r="J983" s="3"/>
      <c r="K983" s="3"/>
    </row>
    <row r="984" spans="1:11">
      <c r="A984" s="1"/>
      <c r="B984" s="2"/>
      <c r="C984" s="3"/>
      <c r="D984" s="3"/>
      <c r="E984" s="3"/>
      <c r="F984" s="3"/>
      <c r="G984" s="3"/>
      <c r="H984" s="3"/>
      <c r="I984" s="3"/>
      <c r="J984" s="3"/>
      <c r="K984" s="3"/>
    </row>
    <row r="985" spans="1:11">
      <c r="A985" s="1"/>
      <c r="B985" s="2"/>
      <c r="C985" s="3"/>
      <c r="D985" s="3"/>
      <c r="E985" s="3"/>
      <c r="F985" s="3"/>
      <c r="G985" s="3"/>
      <c r="H985" s="3"/>
      <c r="I985" s="3"/>
      <c r="J985" s="3"/>
      <c r="K985" s="3"/>
    </row>
    <row r="986" spans="1:11">
      <c r="A986" s="1"/>
      <c r="B986" s="2"/>
      <c r="C986" s="3"/>
      <c r="D986" s="3"/>
      <c r="E986" s="3"/>
      <c r="F986" s="3"/>
      <c r="G986" s="3"/>
      <c r="H986" s="3"/>
      <c r="I986" s="3"/>
      <c r="J986" s="3"/>
      <c r="K986" s="3"/>
    </row>
    <row r="987" spans="1:11">
      <c r="A987" s="1"/>
      <c r="B987" s="2"/>
      <c r="C987" s="3"/>
      <c r="D987" s="3"/>
      <c r="E987" s="3"/>
      <c r="F987" s="3"/>
      <c r="G987" s="3"/>
      <c r="H987" s="3"/>
      <c r="I987" s="3"/>
      <c r="J987" s="3"/>
      <c r="K987" s="3"/>
    </row>
    <row r="988" spans="1:11">
      <c r="A988" s="1"/>
      <c r="B988" s="2"/>
      <c r="C988" s="3"/>
      <c r="D988" s="3"/>
      <c r="E988" s="3"/>
      <c r="F988" s="3"/>
      <c r="G988" s="3"/>
      <c r="H988" s="3"/>
      <c r="I988" s="3"/>
      <c r="J988" s="3"/>
      <c r="K988" s="3"/>
    </row>
    <row r="989" spans="1:11">
      <c r="A989" s="1"/>
      <c r="B989" s="2"/>
      <c r="C989" s="3"/>
      <c r="D989" s="3"/>
      <c r="E989" s="3"/>
      <c r="F989" s="3"/>
      <c r="G989" s="3"/>
      <c r="H989" s="3"/>
      <c r="I989" s="3"/>
      <c r="J989" s="3"/>
      <c r="K989" s="3"/>
    </row>
    <row r="990" spans="1:11">
      <c r="A990" s="1"/>
      <c r="B990" s="2"/>
      <c r="C990" s="3"/>
      <c r="D990" s="3"/>
      <c r="E990" s="3"/>
      <c r="F990" s="3"/>
      <c r="G990" s="3"/>
      <c r="H990" s="3"/>
      <c r="I990" s="3"/>
      <c r="J990" s="3"/>
      <c r="K990" s="3"/>
    </row>
    <row r="991" spans="1:11">
      <c r="A991" s="1"/>
      <c r="B991" s="2"/>
      <c r="C991" s="3"/>
      <c r="D991" s="3"/>
      <c r="E991" s="3"/>
      <c r="F991" s="3"/>
      <c r="G991" s="3"/>
      <c r="H991" s="3"/>
      <c r="I991" s="3"/>
      <c r="J991" s="3"/>
      <c r="K991" s="3"/>
    </row>
    <row r="992" spans="1:11">
      <c r="A992" s="1"/>
      <c r="B992" s="2"/>
      <c r="C992" s="3"/>
      <c r="D992" s="3"/>
      <c r="E992" s="3"/>
      <c r="F992" s="3"/>
      <c r="G992" s="3"/>
      <c r="H992" s="3"/>
      <c r="I992" s="3"/>
      <c r="J992" s="3"/>
      <c r="K992" s="3"/>
    </row>
    <row r="993" spans="1:11">
      <c r="A993" s="1"/>
      <c r="B993" s="2"/>
      <c r="C993" s="3"/>
      <c r="D993" s="3"/>
      <c r="E993" s="3"/>
      <c r="F993" s="3"/>
      <c r="G993" s="3"/>
      <c r="H993" s="3"/>
      <c r="I993" s="3"/>
      <c r="J993" s="3"/>
      <c r="K993" s="3"/>
    </row>
    <row r="994" spans="1:11">
      <c r="A994" s="1"/>
      <c r="B994" s="2"/>
      <c r="C994" s="3"/>
      <c r="D994" s="3"/>
      <c r="E994" s="3"/>
      <c r="F994" s="3"/>
      <c r="G994" s="3"/>
      <c r="H994" s="3"/>
      <c r="I994" s="3"/>
      <c r="J994" s="3"/>
      <c r="K994" s="3"/>
    </row>
    <row r="995" spans="1:11">
      <c r="A995" s="1"/>
      <c r="B995" s="2"/>
      <c r="C995" s="3"/>
      <c r="D995" s="3"/>
      <c r="E995" s="3"/>
      <c r="F995" s="3"/>
      <c r="G995" s="3"/>
      <c r="H995" s="3"/>
      <c r="I995" s="3"/>
      <c r="J995" s="3"/>
      <c r="K995" s="3"/>
    </row>
    <row r="996" spans="1:11">
      <c r="A996" s="1"/>
      <c r="B996" s="2"/>
      <c r="C996" s="3"/>
      <c r="D996" s="3"/>
      <c r="E996" s="3"/>
      <c r="F996" s="3"/>
      <c r="G996" s="3"/>
      <c r="H996" s="3"/>
      <c r="I996" s="3"/>
      <c r="J996" s="3"/>
      <c r="K996" s="3"/>
    </row>
    <row r="997" spans="1:11">
      <c r="A997" s="1"/>
      <c r="B997" s="2"/>
      <c r="C997" s="3"/>
      <c r="D997" s="3"/>
      <c r="E997" s="3"/>
      <c r="F997" s="3"/>
      <c r="G997" s="3"/>
      <c r="H997" s="3"/>
      <c r="I997" s="3"/>
      <c r="J997" s="3"/>
      <c r="K997" s="3"/>
    </row>
    <row r="998" spans="1:11">
      <c r="A998" s="1"/>
      <c r="B998" s="2"/>
      <c r="C998" s="3"/>
      <c r="D998" s="3"/>
      <c r="E998" s="3"/>
      <c r="F998" s="3"/>
      <c r="G998" s="3"/>
      <c r="H998" s="3"/>
      <c r="I998" s="3"/>
      <c r="J998" s="3"/>
      <c r="K998" s="3"/>
    </row>
    <row r="999" spans="1:11">
      <c r="A999" s="1"/>
      <c r="B999" s="2"/>
      <c r="C999" s="3"/>
      <c r="D999" s="3"/>
      <c r="E999" s="3"/>
      <c r="F999" s="3"/>
      <c r="G999" s="3"/>
      <c r="H999" s="3"/>
      <c r="I999" s="3"/>
      <c r="J999" s="3"/>
      <c r="K999" s="3"/>
    </row>
    <row r="1000" spans="1:11">
      <c r="A1000" s="1"/>
      <c r="B1000" s="2"/>
      <c r="C1000" s="3"/>
      <c r="D1000" s="3"/>
      <c r="E1000" s="3"/>
      <c r="F1000" s="3"/>
      <c r="G1000" s="3"/>
      <c r="H1000" s="3"/>
      <c r="I1000" s="3"/>
      <c r="J1000" s="3"/>
      <c r="K1000" s="3"/>
    </row>
    <row r="1001" spans="1:11">
      <c r="A1001" s="1"/>
      <c r="B1001" s="2"/>
      <c r="C1001" s="3"/>
      <c r="D1001" s="3"/>
      <c r="E1001" s="3"/>
      <c r="F1001" s="3"/>
      <c r="G1001" s="3"/>
      <c r="H1001" s="3"/>
      <c r="I1001" s="3"/>
      <c r="J1001" s="3"/>
      <c r="K1001" s="3"/>
    </row>
    <row r="1002" spans="1:11">
      <c r="A1002" s="1"/>
      <c r="B1002" s="2"/>
      <c r="C1002" s="3"/>
      <c r="D1002" s="3"/>
      <c r="E1002" s="3"/>
      <c r="F1002" s="3"/>
      <c r="G1002" s="3"/>
      <c r="H1002" s="3"/>
      <c r="I1002" s="3"/>
      <c r="J1002" s="3"/>
      <c r="K1002" s="3"/>
    </row>
    <row r="1003" spans="1:11">
      <c r="A1003" s="1"/>
      <c r="B1003" s="2"/>
      <c r="C1003" s="3"/>
      <c r="D1003" s="3"/>
      <c r="E1003" s="3"/>
      <c r="F1003" s="3"/>
      <c r="G1003" s="3"/>
      <c r="H1003" s="3"/>
      <c r="I1003" s="3"/>
      <c r="J1003" s="3"/>
      <c r="K1003" s="3"/>
    </row>
    <row r="1004" spans="1:11">
      <c r="A1004" s="1"/>
      <c r="B1004" s="2"/>
      <c r="C1004" s="3"/>
      <c r="D1004" s="3"/>
      <c r="E1004" s="3"/>
      <c r="F1004" s="3"/>
      <c r="G1004" s="3"/>
      <c r="H1004" s="3"/>
      <c r="I1004" s="3"/>
      <c r="J1004" s="3"/>
      <c r="K1004" s="3"/>
    </row>
    <row r="1005" spans="1:11">
      <c r="A1005" s="1"/>
      <c r="B1005" s="2"/>
      <c r="C1005" s="3"/>
      <c r="D1005" s="3"/>
      <c r="E1005" s="3"/>
      <c r="F1005" s="3"/>
      <c r="G1005" s="3"/>
      <c r="H1005" s="3"/>
      <c r="I1005" s="3"/>
      <c r="J1005" s="3"/>
      <c r="K1005" s="3"/>
    </row>
    <row r="1006" spans="1:11">
      <c r="A1006" s="1"/>
      <c r="B1006" s="2"/>
      <c r="C1006" s="3"/>
      <c r="D1006" s="3"/>
      <c r="E1006" s="3"/>
      <c r="F1006" s="3"/>
      <c r="G1006" s="3"/>
      <c r="H1006" s="3"/>
      <c r="I1006" s="3"/>
      <c r="J1006" s="3"/>
      <c r="K1006" s="3"/>
    </row>
    <row r="1007" spans="1:11">
      <c r="A1007" s="1"/>
      <c r="B1007" s="2"/>
      <c r="C1007" s="3"/>
      <c r="D1007" s="3"/>
      <c r="E1007" s="3"/>
      <c r="F1007" s="3"/>
      <c r="G1007" s="3"/>
      <c r="H1007" s="3"/>
      <c r="I1007" s="3"/>
      <c r="J1007" s="3"/>
      <c r="K1007" s="3"/>
    </row>
    <row r="1008" spans="1:11">
      <c r="A1008" s="1"/>
      <c r="B1008" s="2"/>
      <c r="C1008" s="3"/>
      <c r="D1008" s="3"/>
      <c r="E1008" s="3"/>
      <c r="F1008" s="3"/>
      <c r="G1008" s="3"/>
      <c r="H1008" s="3"/>
      <c r="I1008" s="3"/>
      <c r="J1008" s="3"/>
      <c r="K1008" s="3"/>
    </row>
    <row r="1009" spans="1:11">
      <c r="A1009" s="1"/>
      <c r="B1009" s="2"/>
      <c r="C1009" s="3"/>
      <c r="D1009" s="3"/>
      <c r="E1009" s="3"/>
      <c r="F1009" s="3"/>
      <c r="G1009" s="3"/>
      <c r="H1009" s="3"/>
      <c r="I1009" s="3"/>
      <c r="J1009" s="3"/>
      <c r="K1009" s="3"/>
    </row>
    <row r="1010" spans="1:11">
      <c r="A1010" s="1"/>
      <c r="B1010" s="2"/>
      <c r="C1010" s="3"/>
      <c r="D1010" s="3"/>
      <c r="E1010" s="3"/>
      <c r="F1010" s="3"/>
      <c r="G1010" s="3"/>
      <c r="H1010" s="3"/>
      <c r="I1010" s="3"/>
      <c r="J1010" s="3"/>
      <c r="K1010" s="3"/>
    </row>
    <row r="1011" spans="1:11">
      <c r="A1011" s="1"/>
      <c r="B1011" s="2"/>
      <c r="C1011" s="3"/>
      <c r="D1011" s="3"/>
      <c r="E1011" s="3"/>
      <c r="F1011" s="3"/>
      <c r="G1011" s="3"/>
      <c r="H1011" s="3"/>
      <c r="I1011" s="3"/>
      <c r="J1011" s="3"/>
      <c r="K1011" s="3"/>
    </row>
    <row r="1012" spans="1:11">
      <c r="A1012" s="1"/>
      <c r="B1012" s="2"/>
      <c r="C1012" s="3"/>
      <c r="D1012" s="3"/>
      <c r="E1012" s="3"/>
      <c r="F1012" s="3"/>
      <c r="G1012" s="3"/>
      <c r="H1012" s="3"/>
      <c r="I1012" s="3"/>
      <c r="J1012" s="3"/>
      <c r="K1012" s="3"/>
    </row>
    <row r="1013" spans="1:11">
      <c r="A1013" s="1"/>
      <c r="B1013" s="2"/>
      <c r="C1013" s="3"/>
      <c r="D1013" s="3"/>
      <c r="E1013" s="3"/>
      <c r="F1013" s="3"/>
      <c r="G1013" s="3"/>
      <c r="H1013" s="3"/>
      <c r="I1013" s="3"/>
      <c r="J1013" s="3"/>
      <c r="K1013" s="3"/>
    </row>
    <row r="1014" spans="1:11">
      <c r="A1014" s="1"/>
      <c r="B1014" s="2"/>
      <c r="C1014" s="3"/>
      <c r="D1014" s="3"/>
      <c r="E1014" s="3"/>
      <c r="F1014" s="3"/>
      <c r="G1014" s="3"/>
      <c r="H1014" s="3"/>
      <c r="I1014" s="3"/>
      <c r="J1014" s="3"/>
      <c r="K1014" s="3"/>
    </row>
    <row r="1015" spans="1:11">
      <c r="A1015" s="1"/>
      <c r="B1015" s="2"/>
      <c r="C1015" s="3"/>
      <c r="D1015" s="3"/>
      <c r="E1015" s="3"/>
      <c r="F1015" s="3"/>
      <c r="G1015" s="3"/>
      <c r="H1015" s="3"/>
      <c r="I1015" s="3"/>
      <c r="J1015" s="3"/>
      <c r="K1015" s="3"/>
    </row>
    <row r="1016" spans="1:11">
      <c r="A1016" s="1"/>
      <c r="B1016" s="2"/>
      <c r="C1016" s="3"/>
      <c r="D1016" s="3"/>
      <c r="E1016" s="3"/>
      <c r="F1016" s="3"/>
      <c r="G1016" s="3"/>
      <c r="H1016" s="3"/>
      <c r="I1016" s="3"/>
      <c r="J1016" s="3"/>
      <c r="K1016" s="3"/>
    </row>
    <row r="1017" spans="1:11">
      <c r="A1017" s="1"/>
      <c r="B1017" s="2"/>
      <c r="C1017" s="3"/>
      <c r="D1017" s="3"/>
      <c r="E1017" s="3"/>
      <c r="F1017" s="3"/>
      <c r="G1017" s="3"/>
      <c r="H1017" s="3"/>
      <c r="I1017" s="3"/>
      <c r="J1017" s="3"/>
      <c r="K1017" s="3"/>
    </row>
    <row r="1018" spans="1:11">
      <c r="A1018" s="1"/>
      <c r="B1018" s="2"/>
      <c r="C1018" s="3"/>
      <c r="D1018" s="3"/>
      <c r="E1018" s="3"/>
      <c r="F1018" s="3"/>
      <c r="G1018" s="3"/>
      <c r="H1018" s="3"/>
      <c r="I1018" s="3"/>
      <c r="J1018" s="3"/>
      <c r="K1018" s="3"/>
    </row>
    <row r="1019" spans="1:11">
      <c r="A1019" s="1"/>
      <c r="B1019" s="2"/>
      <c r="C1019" s="3"/>
      <c r="D1019" s="3"/>
      <c r="E1019" s="3"/>
      <c r="F1019" s="3"/>
      <c r="G1019" s="3"/>
      <c r="H1019" s="3"/>
      <c r="I1019" s="3"/>
      <c r="J1019" s="3"/>
      <c r="K1019" s="3"/>
    </row>
    <row r="1020" spans="1:11">
      <c r="A1020" s="1"/>
      <c r="B1020" s="2"/>
      <c r="C1020" s="3"/>
      <c r="D1020" s="3"/>
      <c r="E1020" s="3"/>
      <c r="F1020" s="3"/>
      <c r="G1020" s="3"/>
      <c r="H1020" s="3"/>
      <c r="I1020" s="3"/>
      <c r="J1020" s="3"/>
      <c r="K1020" s="3"/>
    </row>
    <row r="1021" spans="1:11">
      <c r="A1021" s="1"/>
      <c r="B1021" s="2"/>
      <c r="C1021" s="3"/>
      <c r="D1021" s="3"/>
      <c r="E1021" s="3"/>
      <c r="F1021" s="3"/>
      <c r="G1021" s="3"/>
      <c r="H1021" s="3"/>
      <c r="I1021" s="3"/>
      <c r="J1021" s="3"/>
      <c r="K1021" s="3"/>
    </row>
    <row r="1022" spans="1:11">
      <c r="A1022" s="1"/>
      <c r="B1022" s="2"/>
      <c r="C1022" s="3"/>
      <c r="D1022" s="3"/>
      <c r="E1022" s="3"/>
      <c r="F1022" s="3"/>
      <c r="G1022" s="3"/>
      <c r="H1022" s="3"/>
      <c r="I1022" s="3"/>
      <c r="J1022" s="3"/>
      <c r="K1022" s="3"/>
    </row>
    <row r="1023" spans="1:11">
      <c r="A1023" s="1"/>
      <c r="B1023" s="2"/>
      <c r="C1023" s="3"/>
      <c r="D1023" s="3"/>
      <c r="E1023" s="3"/>
      <c r="F1023" s="3"/>
      <c r="G1023" s="3"/>
      <c r="H1023" s="3"/>
      <c r="I1023" s="3"/>
      <c r="J1023" s="3"/>
      <c r="K1023" s="3"/>
    </row>
    <row r="1024" spans="1:11">
      <c r="A1024" s="1"/>
      <c r="B1024" s="2"/>
      <c r="C1024" s="3"/>
      <c r="D1024" s="3"/>
      <c r="E1024" s="3"/>
      <c r="F1024" s="3"/>
      <c r="G1024" s="3"/>
      <c r="H1024" s="3"/>
      <c r="I1024" s="3"/>
      <c r="J1024" s="3"/>
      <c r="K1024" s="3"/>
    </row>
    <row r="1025" spans="1:11">
      <c r="A1025" s="1"/>
      <c r="B1025" s="2"/>
      <c r="C1025" s="3"/>
      <c r="D1025" s="3"/>
      <c r="E1025" s="3"/>
      <c r="F1025" s="3"/>
      <c r="G1025" s="3"/>
      <c r="H1025" s="3"/>
      <c r="I1025" s="3"/>
      <c r="J1025" s="3"/>
      <c r="K1025" s="3"/>
    </row>
    <row r="1026" spans="1:11">
      <c r="A1026" s="1"/>
      <c r="B1026" s="2"/>
      <c r="C1026" s="3"/>
      <c r="D1026" s="3"/>
      <c r="E1026" s="3"/>
      <c r="F1026" s="3"/>
      <c r="G1026" s="3"/>
      <c r="H1026" s="3"/>
      <c r="I1026" s="3"/>
      <c r="J1026" s="3"/>
      <c r="K1026" s="3"/>
    </row>
    <row r="1027" spans="1:11">
      <c r="A1027" s="1"/>
      <c r="B1027" s="2"/>
      <c r="C1027" s="3"/>
      <c r="D1027" s="3"/>
      <c r="E1027" s="3"/>
      <c r="F1027" s="3"/>
      <c r="G1027" s="3"/>
      <c r="H1027" s="3"/>
      <c r="I1027" s="3"/>
      <c r="J1027" s="3"/>
      <c r="K1027" s="3"/>
    </row>
    <row r="1028" spans="1:11">
      <c r="A1028" s="1"/>
      <c r="B1028" s="2"/>
      <c r="C1028" s="3"/>
      <c r="D1028" s="3"/>
      <c r="E1028" s="3"/>
      <c r="F1028" s="3"/>
      <c r="G1028" s="3"/>
      <c r="H1028" s="3"/>
      <c r="I1028" s="3"/>
      <c r="J1028" s="3"/>
      <c r="K1028" s="3"/>
    </row>
    <row r="1029" spans="1:11">
      <c r="A1029" s="1"/>
      <c r="B1029" s="2"/>
      <c r="C1029" s="3"/>
      <c r="D1029" s="3"/>
      <c r="E1029" s="3"/>
      <c r="F1029" s="3"/>
      <c r="G1029" s="3"/>
      <c r="H1029" s="3"/>
      <c r="I1029" s="3"/>
      <c r="J1029" s="3"/>
      <c r="K1029" s="3"/>
    </row>
    <row r="1030" spans="1:11">
      <c r="A1030" s="1"/>
      <c r="B1030" s="2"/>
      <c r="C1030" s="3"/>
      <c r="D1030" s="3"/>
      <c r="E1030" s="3"/>
      <c r="F1030" s="3"/>
      <c r="G1030" s="3"/>
      <c r="H1030" s="3"/>
      <c r="I1030" s="3"/>
      <c r="J1030" s="3"/>
      <c r="K1030" s="3"/>
    </row>
    <row r="1031" spans="1:11">
      <c r="A1031" s="1"/>
      <c r="B1031" s="2"/>
      <c r="C1031" s="3"/>
      <c r="D1031" s="3"/>
      <c r="E1031" s="3"/>
      <c r="F1031" s="3"/>
      <c r="G1031" s="3"/>
      <c r="H1031" s="3"/>
      <c r="I1031" s="3"/>
      <c r="J1031" s="3"/>
      <c r="K1031" s="3"/>
    </row>
    <row r="1032" spans="1:11">
      <c r="A1032" s="1"/>
      <c r="B1032" s="2"/>
      <c r="C1032" s="3"/>
      <c r="D1032" s="3"/>
      <c r="E1032" s="3"/>
      <c r="F1032" s="3"/>
      <c r="G1032" s="3"/>
      <c r="H1032" s="3"/>
      <c r="I1032" s="3"/>
      <c r="J1032" s="3"/>
      <c r="K1032" s="3"/>
    </row>
    <row r="1033" spans="1:11">
      <c r="A1033" s="1"/>
      <c r="B1033" s="2"/>
      <c r="C1033" s="3"/>
      <c r="D1033" s="3"/>
      <c r="E1033" s="3"/>
      <c r="F1033" s="3"/>
      <c r="G1033" s="3"/>
      <c r="H1033" s="3"/>
      <c r="I1033" s="3"/>
      <c r="J1033" s="3"/>
      <c r="K1033" s="3"/>
    </row>
    <row r="1034" spans="1:11">
      <c r="A1034" s="1"/>
      <c r="B1034" s="2"/>
      <c r="C1034" s="3"/>
      <c r="D1034" s="3"/>
      <c r="E1034" s="3"/>
      <c r="F1034" s="3"/>
      <c r="G1034" s="3"/>
      <c r="H1034" s="3"/>
      <c r="I1034" s="3"/>
      <c r="J1034" s="3"/>
      <c r="K1034" s="3"/>
    </row>
    <row r="1035" spans="1:11">
      <c r="A1035" s="1"/>
      <c r="B1035" s="2"/>
      <c r="C1035" s="3"/>
      <c r="D1035" s="3"/>
      <c r="E1035" s="3"/>
      <c r="F1035" s="3"/>
      <c r="G1035" s="3"/>
      <c r="H1035" s="3"/>
      <c r="I1035" s="3"/>
      <c r="J1035" s="3"/>
      <c r="K1035" s="3"/>
    </row>
    <row r="1036" spans="1:11">
      <c r="A1036" s="1"/>
      <c r="B1036" s="2"/>
      <c r="C1036" s="3"/>
      <c r="D1036" s="3"/>
      <c r="E1036" s="3"/>
      <c r="F1036" s="3"/>
      <c r="G1036" s="3"/>
      <c r="H1036" s="3"/>
      <c r="I1036" s="3"/>
      <c r="J1036" s="3"/>
      <c r="K1036" s="3"/>
    </row>
    <row r="1037" spans="1:11">
      <c r="A1037" s="1"/>
      <c r="B1037" s="2"/>
      <c r="C1037" s="3"/>
      <c r="D1037" s="3"/>
      <c r="E1037" s="3"/>
      <c r="F1037" s="3"/>
      <c r="G1037" s="3"/>
      <c r="H1037" s="3"/>
      <c r="I1037" s="3"/>
      <c r="J1037" s="3"/>
      <c r="K1037" s="3"/>
    </row>
    <row r="1038" spans="1:11">
      <c r="A1038" s="1"/>
      <c r="B1038" s="2"/>
      <c r="C1038" s="3"/>
      <c r="D1038" s="3"/>
      <c r="E1038" s="3"/>
      <c r="F1038" s="3"/>
      <c r="G1038" s="3"/>
      <c r="H1038" s="3"/>
      <c r="I1038" s="3"/>
      <c r="J1038" s="3"/>
      <c r="K1038" s="3"/>
    </row>
    <row r="1039" spans="1:11">
      <c r="A1039" s="1"/>
      <c r="B1039" s="2"/>
      <c r="C1039" s="3"/>
      <c r="D1039" s="3"/>
      <c r="E1039" s="3"/>
      <c r="F1039" s="3"/>
      <c r="G1039" s="3"/>
      <c r="H1039" s="3"/>
      <c r="I1039" s="3"/>
      <c r="J1039" s="3"/>
      <c r="K1039" s="3"/>
    </row>
    <row r="1040" spans="1:11">
      <c r="A1040" s="1"/>
      <c r="B1040" s="2"/>
      <c r="C1040" s="3"/>
      <c r="D1040" s="3"/>
      <c r="E1040" s="3"/>
      <c r="F1040" s="3"/>
      <c r="G1040" s="3"/>
      <c r="H1040" s="3"/>
      <c r="I1040" s="3"/>
      <c r="J1040" s="3"/>
      <c r="K1040" s="3"/>
    </row>
    <row r="1041" spans="1:11">
      <c r="A1041" s="1"/>
      <c r="B1041" s="2"/>
      <c r="C1041" s="3"/>
      <c r="D1041" s="3"/>
      <c r="E1041" s="3"/>
      <c r="F1041" s="3"/>
      <c r="G1041" s="3"/>
      <c r="H1041" s="3"/>
      <c r="I1041" s="3"/>
      <c r="J1041" s="3"/>
      <c r="K1041" s="3"/>
    </row>
    <row r="1042" spans="1:11">
      <c r="A1042" s="1"/>
      <c r="B1042" s="2"/>
      <c r="C1042" s="3"/>
      <c r="D1042" s="3"/>
      <c r="E1042" s="3"/>
      <c r="F1042" s="3"/>
      <c r="G1042" s="3"/>
      <c r="H1042" s="3"/>
      <c r="I1042" s="3"/>
      <c r="J1042" s="3"/>
      <c r="K1042" s="3"/>
    </row>
    <row r="1043" spans="1:11">
      <c r="A1043" s="1"/>
      <c r="B1043" s="2"/>
      <c r="C1043" s="3"/>
      <c r="D1043" s="3"/>
      <c r="E1043" s="3"/>
      <c r="F1043" s="3"/>
      <c r="G1043" s="3"/>
      <c r="H1043" s="3"/>
      <c r="I1043" s="3"/>
      <c r="J1043" s="3"/>
      <c r="K1043" s="3"/>
    </row>
    <row r="1044" spans="1:11">
      <c r="A1044" s="1"/>
      <c r="B1044" s="2"/>
      <c r="C1044" s="3"/>
      <c r="D1044" s="3"/>
      <c r="E1044" s="3"/>
      <c r="F1044" s="3"/>
      <c r="G1044" s="3"/>
      <c r="H1044" s="3"/>
      <c r="I1044" s="3"/>
      <c r="J1044" s="3"/>
      <c r="K1044" s="3"/>
    </row>
    <row r="1045" spans="1:11">
      <c r="A1045" s="1"/>
      <c r="B1045" s="2"/>
      <c r="C1045" s="3"/>
      <c r="D1045" s="3"/>
      <c r="E1045" s="3"/>
      <c r="F1045" s="3"/>
      <c r="G1045" s="3"/>
      <c r="H1045" s="3"/>
      <c r="I1045" s="3"/>
      <c r="J1045" s="3"/>
      <c r="K1045" s="3"/>
    </row>
    <row r="1046" spans="1:11">
      <c r="A1046" s="1"/>
      <c r="B1046" s="2"/>
      <c r="C1046" s="3"/>
      <c r="D1046" s="3"/>
      <c r="E1046" s="3"/>
      <c r="F1046" s="3"/>
      <c r="G1046" s="3"/>
      <c r="H1046" s="3"/>
      <c r="I1046" s="3"/>
      <c r="J1046" s="3"/>
      <c r="K1046" s="3"/>
    </row>
    <row r="1047" spans="1:11">
      <c r="A1047" s="1"/>
      <c r="B1047" s="2"/>
      <c r="C1047" s="3"/>
      <c r="D1047" s="3"/>
      <c r="E1047" s="3"/>
      <c r="F1047" s="3"/>
      <c r="G1047" s="3"/>
      <c r="H1047" s="3"/>
      <c r="I1047" s="3"/>
      <c r="J1047" s="3"/>
      <c r="K1047" s="3"/>
    </row>
    <row r="1048" spans="1:11">
      <c r="A1048" s="1"/>
      <c r="B1048" s="2"/>
      <c r="C1048" s="3"/>
      <c r="D1048" s="3"/>
      <c r="E1048" s="3"/>
      <c r="F1048" s="3"/>
      <c r="G1048" s="3"/>
      <c r="H1048" s="3"/>
      <c r="I1048" s="3"/>
      <c r="J1048" s="3"/>
      <c r="K1048" s="3"/>
    </row>
    <row r="1049" spans="1:11">
      <c r="A1049" s="1"/>
      <c r="B1049" s="2"/>
      <c r="C1049" s="3"/>
      <c r="D1049" s="3"/>
      <c r="E1049" s="3"/>
      <c r="F1049" s="3"/>
      <c r="G1049" s="3"/>
      <c r="H1049" s="3"/>
      <c r="I1049" s="3"/>
      <c r="J1049" s="3"/>
      <c r="K1049" s="3"/>
    </row>
    <row r="1050" spans="1:11">
      <c r="A1050" s="1"/>
      <c r="B1050" s="2"/>
      <c r="C1050" s="3"/>
      <c r="D1050" s="3"/>
      <c r="E1050" s="3"/>
      <c r="F1050" s="3"/>
      <c r="G1050" s="3"/>
      <c r="H1050" s="3"/>
      <c r="I1050" s="3"/>
      <c r="J1050" s="3"/>
      <c r="K1050" s="3"/>
    </row>
    <row r="1051" spans="1:11">
      <c r="A1051" s="1"/>
      <c r="B1051" s="2"/>
      <c r="C1051" s="3"/>
      <c r="D1051" s="3"/>
      <c r="E1051" s="3"/>
      <c r="F1051" s="3"/>
      <c r="G1051" s="3"/>
      <c r="H1051" s="3"/>
      <c r="I1051" s="3"/>
      <c r="J1051" s="3"/>
      <c r="K1051" s="3"/>
    </row>
    <row r="1052" spans="1:11">
      <c r="A1052" s="1"/>
      <c r="B1052" s="2"/>
      <c r="C1052" s="3"/>
      <c r="D1052" s="3"/>
      <c r="E1052" s="3"/>
      <c r="F1052" s="3"/>
      <c r="G1052" s="3"/>
      <c r="H1052" s="3"/>
      <c r="I1052" s="3"/>
      <c r="J1052" s="3"/>
      <c r="K1052" s="3"/>
    </row>
    <row r="1053" spans="1:11">
      <c r="A1053" s="1"/>
      <c r="B1053" s="2"/>
      <c r="C1053" s="3"/>
      <c r="D1053" s="3"/>
      <c r="E1053" s="3"/>
      <c r="F1053" s="3"/>
      <c r="G1053" s="3"/>
      <c r="H1053" s="3"/>
      <c r="I1053" s="3"/>
      <c r="J1053" s="3"/>
      <c r="K1053" s="3"/>
    </row>
    <row r="1054" spans="1:11">
      <c r="A1054" s="1"/>
      <c r="B1054" s="2"/>
      <c r="C1054" s="3"/>
      <c r="D1054" s="3"/>
      <c r="E1054" s="3"/>
      <c r="F1054" s="3"/>
      <c r="G1054" s="3"/>
      <c r="H1054" s="3"/>
      <c r="I1054" s="3"/>
      <c r="J1054" s="3"/>
      <c r="K1054" s="3"/>
    </row>
    <row r="1055" spans="1:11">
      <c r="A1055" s="1"/>
      <c r="B1055" s="2"/>
      <c r="C1055" s="3"/>
      <c r="D1055" s="3"/>
      <c r="E1055" s="3"/>
      <c r="F1055" s="3"/>
      <c r="G1055" s="3"/>
      <c r="H1055" s="3"/>
      <c r="I1055" s="3"/>
      <c r="J1055" s="3"/>
      <c r="K1055" s="3"/>
    </row>
    <row r="1056" spans="1:11">
      <c r="A1056" s="1"/>
      <c r="B1056" s="2"/>
      <c r="C1056" s="3"/>
      <c r="D1056" s="3"/>
      <c r="E1056" s="3"/>
      <c r="F1056" s="3"/>
      <c r="G1056" s="3"/>
      <c r="H1056" s="3"/>
      <c r="I1056" s="3"/>
      <c r="J1056" s="3"/>
      <c r="K1056" s="3"/>
    </row>
    <row r="1057" spans="1:11">
      <c r="A1057" s="1"/>
      <c r="B1057" s="2"/>
      <c r="C1057" s="3"/>
      <c r="D1057" s="3"/>
      <c r="E1057" s="3"/>
      <c r="F1057" s="3"/>
      <c r="G1057" s="3"/>
      <c r="H1057" s="3"/>
      <c r="I1057" s="3"/>
      <c r="J1057" s="3"/>
      <c r="K1057" s="3"/>
    </row>
    <row r="1058" spans="1:11">
      <c r="A1058" s="1"/>
      <c r="B1058" s="2"/>
      <c r="C1058" s="3"/>
      <c r="D1058" s="3"/>
      <c r="E1058" s="3"/>
      <c r="F1058" s="3"/>
      <c r="G1058" s="3"/>
      <c r="H1058" s="3"/>
      <c r="I1058" s="3"/>
      <c r="J1058" s="3"/>
      <c r="K1058" s="3"/>
    </row>
    <row r="1059" spans="1:11">
      <c r="A1059" s="1"/>
      <c r="B1059" s="2"/>
      <c r="C1059" s="3"/>
      <c r="D1059" s="3"/>
      <c r="E1059" s="3"/>
      <c r="F1059" s="3"/>
      <c r="G1059" s="3"/>
      <c r="H1059" s="3"/>
      <c r="I1059" s="3"/>
      <c r="J1059" s="3"/>
      <c r="K1059" s="3"/>
    </row>
    <row r="1060" spans="1:11">
      <c r="A1060" s="1"/>
      <c r="B1060" s="2"/>
      <c r="C1060" s="3"/>
      <c r="D1060" s="3"/>
      <c r="E1060" s="3"/>
      <c r="F1060" s="3"/>
      <c r="G1060" s="3"/>
      <c r="H1060" s="3"/>
      <c r="I1060" s="3"/>
      <c r="J1060" s="3"/>
      <c r="K1060" s="3"/>
    </row>
    <row r="1061" spans="1:11">
      <c r="A1061" s="1"/>
      <c r="B1061" s="2"/>
      <c r="C1061" s="3"/>
      <c r="D1061" s="3"/>
      <c r="E1061" s="3"/>
      <c r="F1061" s="3"/>
      <c r="G1061" s="3"/>
      <c r="H1061" s="3"/>
      <c r="I1061" s="3"/>
      <c r="J1061" s="3"/>
      <c r="K1061" s="3"/>
    </row>
    <row r="1062" spans="1:11">
      <c r="A1062" s="1"/>
      <c r="B1062" s="2"/>
      <c r="C1062" s="3"/>
      <c r="D1062" s="3"/>
      <c r="E1062" s="3"/>
      <c r="F1062" s="3"/>
      <c r="G1062" s="3"/>
      <c r="H1062" s="3"/>
      <c r="I1062" s="3"/>
      <c r="J1062" s="3"/>
      <c r="K1062" s="3"/>
    </row>
    <row r="1063" spans="1:11">
      <c r="A1063" s="1"/>
      <c r="B1063" s="2"/>
      <c r="C1063" s="3"/>
      <c r="D1063" s="3"/>
      <c r="E1063" s="3"/>
      <c r="F1063" s="3"/>
      <c r="G1063" s="3"/>
      <c r="H1063" s="3"/>
      <c r="I1063" s="3"/>
      <c r="J1063" s="3"/>
      <c r="K1063" s="3"/>
    </row>
    <row r="1064" spans="1:11">
      <c r="A1064" s="1"/>
      <c r="B1064" s="2"/>
      <c r="C1064" s="3"/>
      <c r="D1064" s="3"/>
      <c r="E1064" s="3"/>
      <c r="F1064" s="3"/>
      <c r="G1064" s="3"/>
      <c r="H1064" s="3"/>
      <c r="I1064" s="3"/>
      <c r="J1064" s="3"/>
      <c r="K1064" s="3"/>
    </row>
    <row r="1065" spans="1:11">
      <c r="A1065" s="1"/>
      <c r="B1065" s="2"/>
      <c r="C1065" s="3"/>
      <c r="D1065" s="3"/>
      <c r="E1065" s="3"/>
      <c r="F1065" s="3"/>
      <c r="G1065" s="3"/>
      <c r="H1065" s="3"/>
      <c r="I1065" s="3"/>
      <c r="J1065" s="3"/>
      <c r="K1065" s="3"/>
    </row>
    <row r="1066" spans="1:11">
      <c r="A1066" s="1"/>
      <c r="B1066" s="2"/>
      <c r="C1066" s="3"/>
      <c r="D1066" s="3"/>
      <c r="E1066" s="3"/>
      <c r="F1066" s="3"/>
      <c r="G1066" s="3"/>
      <c r="H1066" s="3"/>
      <c r="I1066" s="3"/>
      <c r="J1066" s="3"/>
      <c r="K1066" s="3"/>
    </row>
    <row r="1067" spans="1:11">
      <c r="A1067" s="1"/>
      <c r="B1067" s="2"/>
      <c r="C1067" s="3"/>
      <c r="D1067" s="3"/>
      <c r="E1067" s="3"/>
      <c r="F1067" s="3"/>
      <c r="G1067" s="3"/>
      <c r="H1067" s="3"/>
      <c r="I1067" s="3"/>
      <c r="J1067" s="3"/>
      <c r="K1067" s="3"/>
    </row>
    <row r="1068" spans="1:11">
      <c r="A1068" s="1"/>
      <c r="B1068" s="2"/>
      <c r="C1068" s="3"/>
      <c r="D1068" s="3"/>
      <c r="E1068" s="3"/>
      <c r="F1068" s="3"/>
      <c r="G1068" s="3"/>
      <c r="H1068" s="3"/>
      <c r="I1068" s="3"/>
      <c r="J1068" s="3"/>
      <c r="K1068" s="3"/>
    </row>
    <row r="1069" spans="1:11">
      <c r="A1069" s="1"/>
      <c r="B1069" s="2"/>
      <c r="C1069" s="3"/>
      <c r="D1069" s="3"/>
      <c r="E1069" s="3"/>
      <c r="F1069" s="3"/>
      <c r="G1069" s="3"/>
      <c r="H1069" s="3"/>
      <c r="I1069" s="3"/>
      <c r="J1069" s="3"/>
      <c r="K1069" s="3"/>
    </row>
    <row r="1070" spans="1:11">
      <c r="A1070" s="1"/>
      <c r="B1070" s="2"/>
      <c r="C1070" s="3"/>
      <c r="D1070" s="3"/>
      <c r="E1070" s="3"/>
      <c r="F1070" s="3"/>
      <c r="G1070" s="3"/>
      <c r="H1070" s="3"/>
      <c r="I1070" s="3"/>
      <c r="J1070" s="3"/>
      <c r="K1070" s="3"/>
    </row>
    <row r="1071" spans="1:11">
      <c r="A1071" s="1"/>
      <c r="B1071" s="2"/>
      <c r="C1071" s="3"/>
      <c r="D1071" s="3"/>
      <c r="E1071" s="3"/>
      <c r="F1071" s="3"/>
      <c r="G1071" s="3"/>
      <c r="H1071" s="3"/>
      <c r="I1071" s="3"/>
      <c r="J1071" s="3"/>
      <c r="K1071" s="3"/>
    </row>
    <row r="1072" spans="1:11">
      <c r="A1072" s="1"/>
      <c r="B1072" s="2"/>
      <c r="C1072" s="3"/>
      <c r="D1072" s="3"/>
      <c r="E1072" s="3"/>
      <c r="F1072" s="3"/>
      <c r="G1072" s="3"/>
      <c r="H1072" s="3"/>
      <c r="I1072" s="3"/>
      <c r="J1072" s="3"/>
      <c r="K1072" s="3"/>
    </row>
    <row r="1073" spans="1:11">
      <c r="A1073" s="1"/>
      <c r="B1073" s="2"/>
      <c r="C1073" s="3"/>
      <c r="D1073" s="3"/>
      <c r="E1073" s="3"/>
      <c r="F1073" s="3"/>
      <c r="G1073" s="3"/>
      <c r="H1073" s="3"/>
      <c r="I1073" s="3"/>
      <c r="J1073" s="3"/>
      <c r="K1073" s="3"/>
    </row>
    <row r="1074" spans="1:11">
      <c r="A1074" s="1"/>
      <c r="B1074" s="2"/>
      <c r="C1074" s="3"/>
      <c r="D1074" s="3"/>
      <c r="E1074" s="3"/>
      <c r="F1074" s="3"/>
      <c r="G1074" s="3"/>
      <c r="H1074" s="3"/>
      <c r="I1074" s="3"/>
      <c r="J1074" s="3"/>
      <c r="K1074" s="3"/>
    </row>
    <row r="1075" spans="1:11">
      <c r="A1075" s="1"/>
      <c r="B1075" s="2"/>
      <c r="C1075" s="3"/>
      <c r="D1075" s="3"/>
      <c r="E1075" s="3"/>
      <c r="F1075" s="3"/>
      <c r="G1075" s="3"/>
      <c r="H1075" s="3"/>
      <c r="I1075" s="3"/>
      <c r="J1075" s="3"/>
      <c r="K1075" s="3"/>
    </row>
    <row r="1076" spans="1:11">
      <c r="A1076" s="1"/>
      <c r="B1076" s="2"/>
      <c r="C1076" s="3"/>
      <c r="D1076" s="3"/>
      <c r="E1076" s="3"/>
      <c r="F1076" s="3"/>
      <c r="G1076" s="3"/>
      <c r="H1076" s="3"/>
      <c r="I1076" s="3"/>
      <c r="J1076" s="3"/>
      <c r="K1076" s="3"/>
    </row>
    <row r="1077" spans="1:11">
      <c r="A1077" s="1"/>
      <c r="B1077" s="2"/>
      <c r="C1077" s="3"/>
      <c r="D1077" s="3"/>
      <c r="E1077" s="3"/>
      <c r="F1077" s="3"/>
      <c r="G1077" s="3"/>
      <c r="H1077" s="3"/>
      <c r="I1077" s="3"/>
      <c r="J1077" s="3"/>
      <c r="K1077" s="3"/>
    </row>
    <row r="1078" spans="1:11">
      <c r="A1078" s="1"/>
      <c r="B1078" s="2"/>
      <c r="C1078" s="3"/>
      <c r="D1078" s="3"/>
      <c r="E1078" s="3"/>
      <c r="F1078" s="3"/>
      <c r="G1078" s="3"/>
      <c r="H1078" s="3"/>
      <c r="I1078" s="3"/>
      <c r="J1078" s="3"/>
      <c r="K1078" s="3"/>
    </row>
    <row r="1079" spans="1:11">
      <c r="A1079" s="1"/>
      <c r="B1079" s="2"/>
      <c r="C1079" s="3"/>
      <c r="D1079" s="3"/>
      <c r="E1079" s="3"/>
      <c r="F1079" s="3"/>
      <c r="G1079" s="3"/>
      <c r="H1079" s="3"/>
      <c r="I1079" s="3"/>
      <c r="J1079" s="3"/>
      <c r="K1079" s="3"/>
    </row>
    <row r="1080" spans="1:11">
      <c r="A1080" s="1"/>
      <c r="B1080" s="2"/>
      <c r="C1080" s="3"/>
      <c r="D1080" s="3"/>
      <c r="E1080" s="3"/>
      <c r="F1080" s="3"/>
      <c r="G1080" s="3"/>
      <c r="H1080" s="3"/>
      <c r="I1080" s="3"/>
      <c r="J1080" s="3"/>
      <c r="K1080" s="3"/>
    </row>
    <row r="1081" spans="1:11">
      <c r="A1081" s="1"/>
      <c r="B1081" s="2"/>
      <c r="C1081" s="3"/>
      <c r="D1081" s="3"/>
      <c r="E1081" s="3"/>
      <c r="F1081" s="3"/>
      <c r="G1081" s="3"/>
      <c r="H1081" s="3"/>
      <c r="I1081" s="3"/>
      <c r="J1081" s="3"/>
      <c r="K1081" s="3"/>
    </row>
    <row r="1082" spans="1:11">
      <c r="A1082" s="1"/>
      <c r="B1082" s="2"/>
      <c r="C1082" s="3"/>
      <c r="D1082" s="3"/>
      <c r="E1082" s="3"/>
      <c r="F1082" s="3"/>
      <c r="G1082" s="3"/>
      <c r="H1082" s="3"/>
      <c r="I1082" s="3"/>
      <c r="J1082" s="3"/>
      <c r="K1082" s="3"/>
    </row>
    <row r="1083" spans="1:11">
      <c r="A1083" s="1"/>
      <c r="B1083" s="2"/>
      <c r="C1083" s="3"/>
      <c r="D1083" s="3"/>
      <c r="E1083" s="3"/>
      <c r="F1083" s="3"/>
      <c r="G1083" s="3"/>
      <c r="H1083" s="3"/>
      <c r="I1083" s="3"/>
      <c r="J1083" s="3"/>
      <c r="K1083" s="3"/>
    </row>
    <row r="1084" spans="1:11">
      <c r="A1084" s="1"/>
      <c r="B1084" s="2"/>
      <c r="C1084" s="3"/>
      <c r="D1084" s="3"/>
      <c r="E1084" s="3"/>
      <c r="F1084" s="3"/>
      <c r="G1084" s="3"/>
      <c r="H1084" s="3"/>
      <c r="I1084" s="3"/>
      <c r="J1084" s="3"/>
      <c r="K1084" s="3"/>
    </row>
    <row r="1085" spans="1:11">
      <c r="A1085" s="1"/>
      <c r="B1085" s="2"/>
      <c r="C1085" s="3"/>
      <c r="D1085" s="3"/>
      <c r="E1085" s="3"/>
      <c r="F1085" s="3"/>
      <c r="G1085" s="3"/>
      <c r="H1085" s="3"/>
      <c r="I1085" s="3"/>
      <c r="J1085" s="3"/>
      <c r="K1085" s="3"/>
    </row>
    <row r="1086" spans="1:11">
      <c r="A1086" s="1"/>
      <c r="B1086" s="2"/>
      <c r="C1086" s="3"/>
      <c r="D1086" s="3"/>
      <c r="E1086" s="3"/>
      <c r="F1086" s="3"/>
      <c r="G1086" s="3"/>
      <c r="H1086" s="3"/>
      <c r="I1086" s="3"/>
      <c r="J1086" s="3"/>
      <c r="K1086" s="3"/>
    </row>
    <row r="1087" spans="1:11">
      <c r="A1087" s="1"/>
      <c r="B1087" s="2"/>
      <c r="C1087" s="3"/>
      <c r="D1087" s="3"/>
      <c r="E1087" s="3"/>
      <c r="F1087" s="3"/>
      <c r="G1087" s="3"/>
      <c r="H1087" s="3"/>
      <c r="I1087" s="3"/>
      <c r="J1087" s="3"/>
      <c r="K1087" s="3"/>
    </row>
    <row r="1088" spans="1:11">
      <c r="A1088" s="1"/>
      <c r="B1088" s="2"/>
      <c r="C1088" s="3"/>
      <c r="D1088" s="3"/>
      <c r="E1088" s="3"/>
      <c r="F1088" s="3"/>
      <c r="G1088" s="3"/>
      <c r="H1088" s="3"/>
      <c r="I1088" s="3"/>
      <c r="J1088" s="3"/>
      <c r="K1088" s="3"/>
    </row>
    <row r="1089" spans="1:11">
      <c r="A1089" s="1"/>
      <c r="B1089" s="2"/>
      <c r="C1089" s="3"/>
      <c r="D1089" s="3"/>
      <c r="E1089" s="3"/>
      <c r="F1089" s="3"/>
      <c r="G1089" s="3"/>
      <c r="H1089" s="3"/>
      <c r="I1089" s="3"/>
      <c r="J1089" s="3"/>
      <c r="K1089" s="3"/>
    </row>
    <row r="1090" spans="1:11">
      <c r="A1090" s="1"/>
      <c r="B1090" s="2"/>
      <c r="C1090" s="3"/>
      <c r="D1090" s="3"/>
      <c r="E1090" s="3"/>
      <c r="F1090" s="3"/>
      <c r="G1090" s="3"/>
      <c r="H1090" s="3"/>
      <c r="I1090" s="3"/>
      <c r="J1090" s="3"/>
      <c r="K1090" s="3"/>
    </row>
    <row r="1091" spans="1:11">
      <c r="A1091" s="1"/>
      <c r="B1091" s="2"/>
      <c r="C1091" s="3"/>
      <c r="D1091" s="3"/>
      <c r="E1091" s="3"/>
      <c r="F1091" s="3"/>
      <c r="G1091" s="3"/>
      <c r="H1091" s="3"/>
      <c r="I1091" s="3"/>
      <c r="J1091" s="3"/>
      <c r="K1091" s="3"/>
    </row>
  </sheetData>
  <mergeCells count="18">
    <mergeCell ref="A2:K2"/>
    <mergeCell ref="A4:K4"/>
    <mergeCell ref="A5:K5"/>
    <mergeCell ref="A6:K6"/>
    <mergeCell ref="A7:K7"/>
    <mergeCell ref="A13:K13"/>
    <mergeCell ref="A891:K891"/>
    <mergeCell ref="A8:K8"/>
    <mergeCell ref="A9:K9"/>
    <mergeCell ref="A10:K10"/>
    <mergeCell ref="A11:K11"/>
    <mergeCell ref="A12:K12"/>
    <mergeCell ref="A457:A459"/>
    <mergeCell ref="B457:B459"/>
    <mergeCell ref="C457:C459"/>
    <mergeCell ref="A461:A462"/>
    <mergeCell ref="B461:B462"/>
    <mergeCell ref="C461:C462"/>
  </mergeCells>
  <phoneticPr fontId="87" type="noConversion"/>
  <conditionalFormatting sqref="D769:D775 D777:D885">
    <cfRule type="duplicateValues" dxfId="48" priority="2"/>
  </conditionalFormatting>
  <conditionalFormatting sqref="D776">
    <cfRule type="duplicateValues" dxfId="47" priority="1"/>
  </conditionalFormatting>
  <conditionalFormatting sqref="D784:D822">
    <cfRule type="duplicateValues" dxfId="46" priority="3"/>
  </conditionalFormatting>
  <hyperlinks>
    <hyperlink ref="E23" r:id="rId1" xr:uid="{00000000-0004-0000-0400-000000000000}"/>
    <hyperlink ref="E24" r:id="rId2" xr:uid="{00000000-0004-0000-0400-000001000000}"/>
    <hyperlink ref="E25" r:id="rId3" xr:uid="{00000000-0004-0000-0400-000002000000}"/>
    <hyperlink ref="E26" r:id="rId4" xr:uid="{00000000-0004-0000-0400-000003000000}"/>
    <hyperlink ref="E27" r:id="rId5" xr:uid="{00000000-0004-0000-0400-000004000000}"/>
    <hyperlink ref="E28" r:id="rId6" xr:uid="{00000000-0004-0000-0400-000005000000}"/>
    <hyperlink ref="E32" r:id="rId7" xr:uid="{00000000-0004-0000-0400-000006000000}"/>
    <hyperlink ref="E29" r:id="rId8" xr:uid="{00000000-0004-0000-0400-000007000000}"/>
    <hyperlink ref="E30" r:id="rId9" xr:uid="{00000000-0004-0000-0400-000008000000}"/>
    <hyperlink ref="E37" r:id="rId10" xr:uid="{00000000-0004-0000-0400-000009000000}"/>
    <hyperlink ref="E39" r:id="rId11" xr:uid="{00000000-0004-0000-0400-00000A000000}"/>
    <hyperlink ref="E41" r:id="rId12" xr:uid="{00000000-0004-0000-0400-00000B000000}"/>
    <hyperlink ref="E42" r:id="rId13" xr:uid="{00000000-0004-0000-0400-00000C000000}"/>
    <hyperlink ref="E44" r:id="rId14" xr:uid="{00000000-0004-0000-0400-00000D000000}"/>
    <hyperlink ref="E45" r:id="rId15" xr:uid="{00000000-0004-0000-0400-00000E000000}"/>
    <hyperlink ref="E46" r:id="rId16" xr:uid="{00000000-0004-0000-0400-00000F000000}"/>
    <hyperlink ref="E47" r:id="rId17" xr:uid="{00000000-0004-0000-0400-000010000000}"/>
    <hyperlink ref="E48" r:id="rId18" xr:uid="{00000000-0004-0000-0400-000011000000}"/>
    <hyperlink ref="E55" r:id="rId19" xr:uid="{00000000-0004-0000-0400-000012000000}"/>
    <hyperlink ref="E43" r:id="rId20" xr:uid="{00000000-0004-0000-0400-000013000000}"/>
    <hyperlink ref="E54" r:id="rId21" xr:uid="{00000000-0004-0000-0400-000014000000}"/>
    <hyperlink ref="E49" r:id="rId22" xr:uid="{00000000-0004-0000-0400-000015000000}"/>
    <hyperlink ref="E50" r:id="rId23" xr:uid="{00000000-0004-0000-0400-000016000000}"/>
    <hyperlink ref="E51" r:id="rId24" xr:uid="{00000000-0004-0000-0400-000017000000}"/>
    <hyperlink ref="E52" r:id="rId25" xr:uid="{00000000-0004-0000-0400-000018000000}"/>
    <hyperlink ref="E53" r:id="rId26" xr:uid="{00000000-0004-0000-0400-000019000000}"/>
    <hyperlink ref="E56" r:id="rId27" xr:uid="{00000000-0004-0000-0400-00001A000000}"/>
    <hyperlink ref="E57" r:id="rId28" xr:uid="{00000000-0004-0000-0400-00001B000000}"/>
    <hyperlink ref="D104" r:id="rId29" display="https://ro.uow.edu.au/cgi/viewcontent.cgi?article=2140&amp;context=aabfj" xr:uid="{730BE57F-9C38-44AC-969A-8EF3A168E0EB}"/>
    <hyperlink ref="D106" r:id="rId30" display="http://www.lingcure.org/index.php/journal/article/view/2108" xr:uid="{D86A0D56-AD42-4232-A97B-666357108B5E}"/>
    <hyperlink ref="D112" r:id="rId31" display="https://www.mdpi.com/1448900" xr:uid="{30C64CA6-3688-4601-AA0D-69ACE1009E7C}"/>
    <hyperlink ref="B112" r:id="rId32" display="https://www.sciencedirect.com/science/article/pii/S2212567115009922" xr:uid="{535B8EE3-3523-4679-A171-625D89B185EE}"/>
    <hyperlink ref="B113" r:id="rId33" display="https://www.sciencedirect.com/science/article/pii/S2212567115009922" xr:uid="{F329EB53-75A3-4F0A-81D7-A2ACD28C01C2}"/>
    <hyperlink ref="E114" r:id="rId34" location="Bib1" xr:uid="{0A31B736-8164-4083-BB3E-BE0A7BA1CFA5}"/>
    <hyperlink ref="E115" r:id="rId35" xr:uid="{0C5CFB72-0D0B-4005-A600-1F7728799ECE}"/>
    <hyperlink ref="E116" r:id="rId36" xr:uid="{B7015E24-E5AC-4752-887F-EA888990C2CD}"/>
    <hyperlink ref="E117" r:id="rId37" xr:uid="{152E121D-1EEA-47CC-8B75-8636339E8CFC}"/>
    <hyperlink ref="E120" r:id="rId38" xr:uid="{6F881EC8-3370-49F5-89CB-FE6F1F49FAD1}"/>
    <hyperlink ref="B121" r:id="rId39" display="https://1510q6evf-y-https-www-webofscience-com.z.e-nformation.ro/wos/woscc/full-record/WOS:000468205700017" xr:uid="{285F9A6E-DAA6-4641-9269-5863796C0096}"/>
    <hyperlink ref="B122" r:id="rId40" display="https://1510q6evf-y-https-www-webofscience-com.z.e-nformation.ro/wos/woscc/full-record/WOS:000396638900080" xr:uid="{1B0481DB-3657-458C-B1EB-BC6ABA1D9FEB}"/>
    <hyperlink ref="B123" r:id="rId41" display="https://1510q6evf-y-https-www-webofscience-com.z.e-nformation.ro/wos/woscc/full-record/WOS:000456465200011" xr:uid="{1FA50B24-C250-4299-8B2B-14456D314824}"/>
    <hyperlink ref="B124" r:id="rId42" display="https://1510q6evf-y-https-www-webofscience-com.z.e-nformation.ro/wos/woscc/full-record/WOS:000468205700017" xr:uid="{13D44EE7-9C9A-4911-936F-0E901777BEEA}"/>
    <hyperlink ref="E125" r:id="rId43" display="https://www.taylorfrancis.com/chapters/edit/10.4324/9781003220220-18/fintech-approach-assessing-innovative-smes-credit-risk-roohallah-aboojafari-mahdi-dehghani" xr:uid="{E4B31C2F-64E7-4A34-A737-C53E629589B7}"/>
    <hyperlink ref="E147" r:id="rId44" xr:uid="{742EB683-839D-4CF5-9E51-9A421D9F21FA}"/>
    <hyperlink ref="E148" r:id="rId45" xr:uid="{C84A9FA4-CC56-4B9E-8162-30018FEAF53B}"/>
    <hyperlink ref="E149" r:id="rId46" xr:uid="{491D5069-FDFD-4088-BB3E-5B7B135FD6F2}"/>
    <hyperlink ref="E150" r:id="rId47" xr:uid="{1C0ED309-C542-4D9B-BDA6-BC663B491E07}"/>
    <hyperlink ref="E151" r:id="rId48" xr:uid="{0687E629-A411-48D3-96F5-89B3A5F8977F}"/>
    <hyperlink ref="E155" r:id="rId49" xr:uid="{A10E7C08-1217-42A3-971E-8559A0833111}"/>
    <hyperlink ref="E128" r:id="rId50" xr:uid="{D70999A7-4641-45DB-887A-B8DAE9F6E9F6}"/>
    <hyperlink ref="E127" r:id="rId51" xr:uid="{81892C40-B8CB-4E52-8F46-8C9F632C0ACF}"/>
    <hyperlink ref="E131" r:id="rId52" xr:uid="{59171D35-044F-423E-BF21-71880DFF737A}"/>
    <hyperlink ref="E132" r:id="rId53" xr:uid="{BAB81D5B-B96A-4EE9-9225-C80908A671B1}"/>
    <hyperlink ref="E133" r:id="rId54" xr:uid="{205C6BB1-79AD-4EC7-B22E-766E3417C1A8}"/>
    <hyperlink ref="E134" r:id="rId55" xr:uid="{D68FC7CD-4C9F-4353-8DF1-071F849D7B2A}"/>
    <hyperlink ref="E135" r:id="rId56" xr:uid="{CFBB8A71-8279-4E30-8337-AADC993A8C3C}"/>
    <hyperlink ref="E136" r:id="rId57" xr:uid="{FF2A379B-AB5C-4703-9BF4-3F323111934D}"/>
    <hyperlink ref="E137" r:id="rId58" xr:uid="{E58D8821-0459-4F11-B42C-05A7DB64ABBA}"/>
    <hyperlink ref="E138" r:id="rId59" xr:uid="{BA83F4A6-DC88-4410-9AE3-F625607FED1C}"/>
    <hyperlink ref="E139" display="https://www.scopus.com/record/display.uri?eid=2-s2.0-85159297630&amp;origin=resultslist&amp;sort=plf-f&amp;src=s&amp;st1=Digital+transformation+of+human+capital+in+the+EU+according+to+the+DESI+index&amp;sid=942a597357873de48e10b7bd52d27784&amp;sot=b&amp;sdt=b&amp;sl=92&amp;s=TITLE-ABS-KEY%2" xr:uid="{9D310282-4A5C-475A-AFB1-577419AE80A8}"/>
    <hyperlink ref="E140" r:id="rId60" xr:uid="{91DAD501-9C6A-48F4-B33F-4EABF46017A0}"/>
    <hyperlink ref="E141" r:id="rId61" xr:uid="{FA876B9D-7262-4E3E-AF01-E2E51192C281}"/>
    <hyperlink ref="E142" r:id="rId62" xr:uid="{E54AAF14-EE4D-4C61-A4BB-3DA3DD37A75D}"/>
    <hyperlink ref="E143" display="https://www.scopus.com/record/display.uri?eid=2-s2.0-85142641480&amp;origin=resultslist&amp;sort=plf-f&amp;src=s&amp;st1=Local+e-Government+Development%3a+Results+of+an+international+survey&amp;sid=6debaac1ecc7f984938bcb5356aef3d6&amp;sot=b&amp;sdt=b&amp;sl=81&amp;s=TITLE-ABS-KEY%28Local+e-" xr:uid="{7155A78A-52CA-4140-B5E7-E84DEF87EF2A}"/>
    <hyperlink ref="E144" r:id="rId63" xr:uid="{3B244ECF-564C-4732-93A4-A93D95EAAF53}"/>
    <hyperlink ref="E145" r:id="rId64" xr:uid="{E7DD3E80-3227-46A2-B0D1-BEAD1249EABE}"/>
    <hyperlink ref="E146" r:id="rId65" xr:uid="{2BD2F7B6-635F-44A7-B7C7-B2D209F14DEB}"/>
    <hyperlink ref="E152" r:id="rId66" xr:uid="{AE2AEE4B-935F-404C-9053-BFB23D7FD66B}"/>
    <hyperlink ref="E153" r:id="rId67" xr:uid="{DDEFCBB0-499B-4D98-8D91-1D6F07D9D1CA}"/>
    <hyperlink ref="E154" r:id="rId68" xr:uid="{040406C2-9C14-4BBC-B07C-C70606D04FA8}"/>
    <hyperlink ref="E159" display="https://www.scopus.com/record/display.uri?eid=2-s2.0-85117616209&amp;origin=resultslist&amp;sort=plf-f&amp;src=s&amp;sid=d94208f0dca17c211b363facf25f7288&amp;sot=b&amp;sdt=b&amp;s=TITLE-ABS-KEY%28Ranking+of+Multi-release+Software+Reliability+Growth+Model+Using+Weighted+Distance-Base" xr:uid="{5C5A66FD-3ECC-4CB9-991E-BBC31D48A7FE}"/>
    <hyperlink ref="E161" display="https://www.scopus.com/record/display.uri?eid=2-s2.0-85135176822&amp;origin=resultslist&amp;sort=plf-f&amp;src=s&amp;sid=d94208f0dca17c211b363facf25f7288&amp;sot=b&amp;sdt=b&amp;s=TITLE-ABS-KEY%28Blockchain+Solution+for+Securing+Fog-Computing+Communications+in+IoT+Applications%29&amp;sl" xr:uid="{9C845FE6-75E4-429A-9938-0A2D8640AAB2}"/>
    <hyperlink ref="E163" r:id="rId69" xr:uid="{F6CC5994-00B6-44FF-896C-700DA86CB205}"/>
    <hyperlink ref="E164" r:id="rId70" xr:uid="{F6047405-191A-4F4A-8A5A-06F54285ADB9}"/>
    <hyperlink ref="E165" r:id="rId71" xr:uid="{FE68C2D1-5A75-4FE9-A2D8-737E1988F181}"/>
    <hyperlink ref="E166" r:id="rId72" xr:uid="{D2EE30F9-FF7C-48F6-B14B-2D765C650343}"/>
    <hyperlink ref="E167" r:id="rId73" xr:uid="{FD94B754-2AAE-43A7-9405-9E8BE7FBE87C}"/>
    <hyperlink ref="E168" r:id="rId74" xr:uid="{C10A81AF-D66C-4409-8DFE-60D32FFCC83E}"/>
    <hyperlink ref="E170" r:id="rId75" xr:uid="{EDF964B9-088C-46D3-BE72-C70BE1B8A325}"/>
    <hyperlink ref="E171" r:id="rId76" xr:uid="{2F01A170-F144-4AF6-A15F-E69DC717048E}"/>
    <hyperlink ref="E178" r:id="rId77" xr:uid="{5F212CD3-6CBE-4271-BC76-F792547D47D4}"/>
    <hyperlink ref="E203" r:id="rId78" xr:uid="{EF7259AE-3891-4E3B-B12C-6B6E8AF9B190}"/>
    <hyperlink ref="E204" r:id="rId79" xr:uid="{6A227585-F43A-4935-8762-8187804DB0FF}"/>
    <hyperlink ref="E205" r:id="rId80" xr:uid="{DADB84DE-118F-407E-ABC6-173A4B3601B4}"/>
    <hyperlink ref="E206" r:id="rId81" xr:uid="{B0E2ADC9-1F60-45E0-B980-2A8919B789F1}"/>
    <hyperlink ref="E207" r:id="rId82" display="https://tuengr.com/V13/13A7E.pdf" xr:uid="{0541CC2C-7DF2-483C-917E-B848C604765B}"/>
    <hyperlink ref="E208" r:id="rId83" display="https://www.mdpi.com/2071-1050/14/5/2959" xr:uid="{C281C65A-EA51-48B7-97EC-2811DF6F2012}"/>
    <hyperlink ref="E209" r:id="rId84" xr:uid="{FC44FA55-7911-473F-9163-38F80862F94B}"/>
    <hyperlink ref="E210" r:id="rId85" xr:uid="{7C45F07B-BEFE-4C6F-8A29-8A2CBB019012}"/>
    <hyperlink ref="E211" r:id="rId86" xr:uid="{D8C39B0C-68E4-435A-8633-68ECAF5C8611}"/>
    <hyperlink ref="E175" r:id="rId87" display="https://www.scopus.com/record/display.uri?eid=2-s2.0-85159456904&amp;origin=resultslist&amp;sort=r-f&amp;src=s&amp;st1=Research+Productivity+as+Performance+Dynamics+of+PISA+among&amp;sid=4dea7c89fc7c6981bb9fc77e0359222f&amp;sot=b&amp;sdt=b&amp;sl=74&amp;s=TITLE-ABS-KEY%28Research+Productivity+as+Performance+Dynamics+of+PISA+among%29&amp;relpos=0&amp;citeCnt=0&amp;searchTerm=" xr:uid="{4F385CDB-8592-45E6-BEAE-687560DC721B}"/>
    <hyperlink ref="E172" r:id="rId88" xr:uid="{C97A6B09-3DE2-41B8-8355-9BD813762B8D}"/>
    <hyperlink ref="E173" r:id="rId89" xr:uid="{A6981927-E1F5-4289-A642-AA0C46E14D60}"/>
    <hyperlink ref="E174" r:id="rId90" xr:uid="{AE9F804D-9290-4C04-9D70-9060A4F07EED}"/>
    <hyperlink ref="E176" r:id="rId91" xr:uid="{BAC04C39-5DD4-4CF5-9092-89B08D3F7733}"/>
    <hyperlink ref="E177" r:id="rId92" xr:uid="{5156E31F-CDA2-4C81-87F1-A64E432CF6D0}"/>
    <hyperlink ref="E179" r:id="rId93" display="https://www.scopus.com/record/display.uri?eid=2-s2.0-85141378843&amp;origin=resultslist&amp;sort=r-f&amp;src=s&amp;st1=The+ICT+Paradox+in+Indonesia%3a+ICT+Investment+and+Firm+Profitability&amp;sid=de16d7c037b7296028efd09408505e66&amp;sot=b&amp;sdt=b&amp;sl=82&amp;s=TITLE-ABS-KEY%28The+ICT+Paradox+in+Indonesia%3a+ICT+Investment+and+Firm+Profitability%29&amp;relpos=0&amp;citeCnt=0&amp;searchTerm=" xr:uid="{4B97A63F-D249-44AB-90B3-F15EFF910BE6}"/>
    <hyperlink ref="E180" r:id="rId94" xr:uid="{E4C4664A-C611-4FBA-99D3-D04785EA59E9}"/>
    <hyperlink ref="E181" r:id="rId95" xr:uid="{5D285E2F-AB1D-43B3-B4EF-7AD3B2CC593F}"/>
    <hyperlink ref="E182" r:id="rId96" xr:uid="{E712FD77-7326-4CED-A418-C430D8CCB76A}"/>
    <hyperlink ref="E183" r:id="rId97" display="https://www.scopus.com/record/display.uri?eid=2-s2.0-85148700293&amp;origin=resultslist&amp;sort=plf-f&amp;src=s&amp;citedAuthorId=24833533600&amp;imp=t&amp;sid=bc284b448ddfe8aa50409d92dff2d57f&amp;sot=cite&amp;sdt=cite&amp;cluster=scopubyr%2c%222022%22%2ct&amp;sl=0&amp;relpos=8&amp;citeCnt=0&amp;searchTerm=" xr:uid="{E64B2F61-14A9-413C-BBED-0985EB6854ED}"/>
    <hyperlink ref="E184" r:id="rId98" xr:uid="{3CD449A9-BC37-465A-82E3-FC826D6AF9D7}"/>
    <hyperlink ref="E185" r:id="rId99" xr:uid="{4DEDFAA2-7756-4316-B546-FD1D0FB691D4}"/>
    <hyperlink ref="E186" r:id="rId100" xr:uid="{E7E79596-0FBE-4DB4-B9EA-CB5CF6F53BC6}"/>
    <hyperlink ref="E187" r:id="rId101" xr:uid="{81A6B44B-ADDE-4FD4-991A-4D2C693CCE12}"/>
    <hyperlink ref="E188" r:id="rId102" display="https://www.scopus.com/record/display.uri?eid=2-s2.0-85138539631&amp;origin=resultslist&amp;sort=plf-f&amp;src=s&amp;citedAuthorId=24833533600&amp;imp=t&amp;sid=bc284b448ddfe8aa50409d92dff2d57f&amp;sot=cite&amp;sdt=cite&amp;cluster=scopubyr%2c%222022%22%2ct&amp;sl=0&amp;relpos=1&amp;citeCnt=2&amp;searchTerm=" xr:uid="{8548AE79-FF59-4365-B0F6-22F093F1065D}"/>
    <hyperlink ref="E189" r:id="rId103" display="https://www.scopus.com/record/display.uri?eid=2-s2.0-85121104355&amp;origin=resultslist&amp;sort=plf-f&amp;src=s&amp;citedAuthorId=24833533600&amp;imp=t&amp;sid=bc284b448ddfe8aa50409d92dff2d57f&amp;sot=cite&amp;sdt=cite&amp;cluster=scopubyr%2c%222022%22%2ct&amp;sl=0&amp;relpos=5&amp;citeCnt=2&amp;searchTerm=" xr:uid="{6F97A6C8-31AD-4462-A32D-8445C2777E36}"/>
    <hyperlink ref="E190" r:id="rId104" display="https://www.scopus.com/record/display.uri?eid=2-s2.0-85139822965&amp;origin=resultslist&amp;sort=plf-f&amp;src=s&amp;citedAuthorId=24833533600&amp;imp=t&amp;sid=bc284b448ddfe8aa50409d92dff2d57f&amp;sot=cite&amp;sdt=cite&amp;cluster=scopubyr%2c%222022%22%2ct&amp;sl=0&amp;relpos=4&amp;citeCnt=0&amp;searchTerm=" xr:uid="{CCC7B967-2DFC-4805-A0E9-16006C6A5D06}"/>
    <hyperlink ref="E191" r:id="rId105" display="https://www.scopus.com/record/display.uri?eid=2-s2.0-85148700293&amp;origin=resultslist&amp;sort=plf-f&amp;src=s&amp;st1=Digital+Technology+and+the+Stages+of+Digital+Business+Transformation&amp;sid=0efca540c08a78c42bf313db343d22f6&amp;sot=b&amp;sdt=b&amp;sl=75&amp;s=TITLE%28Digital+Technology+and+the+Stages+of+Digital+Business+Transformation%29&amp;relpos=0&amp;citeCnt=0&amp;searchTerm=" xr:uid="{59864F34-57D5-461D-A75B-1260AC76340D}"/>
    <hyperlink ref="E192" r:id="rId106" display="https://www.scopus.com/record/display.uri?eid=2-s2.0-85106236110&amp;origin=resultslist&amp;sort=plf-f&amp;src=s&amp;citedAuthorId=24833533600&amp;imp=t&amp;sid=bc284b448ddfe8aa50409d92dff2d57f&amp;sot=cite&amp;sdt=cite&amp;cluster=scopubyr%2c%222022%22%2ct&amp;sl=0&amp;relpos=7&amp;citeCnt=11&amp;searchTerm=" xr:uid="{31BE6F31-72D6-4D61-A1BE-7A2044A4ED56}"/>
    <hyperlink ref="E193" r:id="rId107" display="https://www.scopus.com/record/display.uri?eid=2-s2.0-85136536058&amp;origin=resultslist&amp;sort=r-f&amp;src=s&amp;st1=Impact+of+capital+structure+on+profitability%3a+panel+data+evidence+of+the+telecom+industry+in+the+United+States&amp;sid=8faf1f224121b7785aa30b1c011b24f2&amp;sot=b&amp;sdt=b&amp;sl=117&amp;s=TITLE%28Impact+of+capital+structure+on+profitability%3a+panel+data+evidence+of+the+telecom+industry+in+the+United+States%29&amp;relpos=0&amp;citeCnt=6&amp;searchTerm=" xr:uid="{D4F25FA3-11F8-447D-874C-59C129C7E06D}"/>
    <hyperlink ref="E194" r:id="rId108" xr:uid="{D78CBA06-061D-4A8D-B943-F65FB6F390D7}"/>
    <hyperlink ref="E195" r:id="rId109" display="https://www.scopus.com/record/display.uri?eid=2-s2.0-85142432712&amp;origin=resultslist&amp;sort=r-f&amp;src=s&amp;st1=The+determinants+of+profitability+in+non-financial+UK+SMEs&amp;sid=4e7c70d8645f68c6d8bc618ba3cef738&amp;sot=b&amp;sdt=b&amp;sl=65&amp;s=TITLE%28The+determinants+of+profitability+in+non-financial+UK+SMEs%29&amp;relpos=0&amp;citeCnt=0&amp;searchTerm=" xr:uid="{89886EC6-F672-4C65-8033-2DD7072BD814}"/>
    <hyperlink ref="E196" r:id="rId110" display="https://www.scopus.com/record/display.uri?eid=2-s2.0-85134702780&amp;origin=resultslist&amp;sort=r-f&amp;src=s&amp;st1=Analysis+of+the+economic+situation+of+energy+companies+in+Central+and+Eastern+Europe&amp;sid=1d667f0735d2925fa648a72841e429cb&amp;sot=b&amp;sdt=b&amp;sl=91&amp;s=TITLE%28Analysis+of+the+economic+situation+of+energy+companies+in+Central+and+Eastern+Europe%29&amp;relpos=0&amp;citeCnt=1&amp;searchTerm=" xr:uid="{64AE7B87-ED4F-4C3B-A2CE-DC185FCB1C9A}"/>
    <hyperlink ref="E197" r:id="rId111" xr:uid="{C37F0AB3-8F37-40D9-8C20-586CF95C0054}"/>
    <hyperlink ref="E198" r:id="rId112" display="https://www.scopus.com/record/display.uri?eid=2-s2.0-85141686055&amp;origin=resultslist&amp;sort=r-f&amp;src=s&amp;st1=Compositional+capability+as+a+mean+to+improve+performance+in+an+uncertain+environment&amp;sid=a2f166a26d9cd9caf09fd2283e46d338&amp;sot=b&amp;sdt=b&amp;sl=92&amp;s=TITLE%28Compositional+capability+as+a+mean+to+improve+performance+in+an+uncertain+environment%29&amp;relpos=0&amp;citeCnt=1&amp;searchTerm=" xr:uid="{82F1015A-1C41-4036-BAFD-53CF7A73172D}"/>
    <hyperlink ref="E199" r:id="rId113" xr:uid="{823B50D6-56F7-4731-B09F-F52752EECC83}"/>
    <hyperlink ref="E200" r:id="rId114" display="https://www.scopus.com/record/display.uri?eid=2-s2.0-85129316315&amp;origin=resultslist&amp;sort=plf-f&amp;src=s&amp;st1=Fostering+firm+resilience+through+organizational+ambidexterity+capability+and+resource+availability%3a+amid+the+COVID-19+outbreak&amp;sid=2188eb96ee293bc9b1961eb973c8762a&amp;sot=b&amp;sdt=b&amp;sl=134&amp;s=TITLE%28Fostering+firm+resilience+through+organizational+ambidexterity+capability+and+resource+availability%3a+amid+the+COVID-19+outbreak%29&amp;relpos=0&amp;citeCnt=1&amp;searchTerm=" xr:uid="{5CC2285F-23AF-49CA-9962-2D0D4031EB4D}"/>
    <hyperlink ref="E201" r:id="rId115" xr:uid="{40938BDE-7301-47D4-82C0-AA62101D91BE}"/>
    <hyperlink ref="E202" r:id="rId116" xr:uid="{3C3FDDB9-0B56-47A2-BB8B-19FA8F982579}"/>
    <hyperlink ref="E212" r:id="rId117" xr:uid="{CBD4118F-0CDE-4768-9271-A685BAE23CF6}"/>
    <hyperlink ref="E214" r:id="rId118" xr:uid="{1549FE3E-4590-4DE5-AB61-04D6E58209CD}"/>
    <hyperlink ref="E217" r:id="rId119" xr:uid="{CDA6FDC4-68A6-48CA-B683-2C88A840E265}"/>
    <hyperlink ref="E218" r:id="rId120" xr:uid="{BA7E961F-8336-4FA2-8BF7-3BA56D58551E}"/>
    <hyperlink ref="E219" r:id="rId121" xr:uid="{AE65BC29-182A-459E-9464-BE77B335A8A3}"/>
    <hyperlink ref="E222" r:id="rId122" xr:uid="{4868337A-88C2-4321-BE75-E37AD27FB4B9}"/>
    <hyperlink ref="E215" r:id="rId123" xr:uid="{F03999B0-88A7-4C82-949D-88D3E90E46E6}"/>
    <hyperlink ref="E216" r:id="rId124" xr:uid="{65CB9549-9CCD-4BB6-8375-F837AB9E98BB}"/>
    <hyperlink ref="E220" r:id="rId125" xr:uid="{3E69DFB6-CDA8-45A0-BB4F-DF351BB877B6}"/>
    <hyperlink ref="E224" r:id="rId126" xr:uid="{6988A445-992D-4E54-8DD8-F30A21F39E9C}"/>
    <hyperlink ref="E225" r:id="rId127" xr:uid="{68F7B134-47E9-4EBE-8055-30C74929FFDE}"/>
    <hyperlink ref="E227" r:id="rId128" xr:uid="{3273C507-EFAC-4C25-873F-ABCD7135C51D}"/>
    <hyperlink ref="E228" r:id="rId129" xr:uid="{1A08DABB-A65F-4203-A4F7-F98036EF1868}"/>
    <hyperlink ref="E223" r:id="rId130" xr:uid="{8C61C2F8-2A27-40D2-ADA5-0DB5D42FB0EE}"/>
    <hyperlink ref="E226" r:id="rId131" xr:uid="{982031DB-35ED-4DFC-871D-4997BBF571D8}"/>
    <hyperlink ref="E221" r:id="rId132" xr:uid="{E92F34E1-B731-4D9D-BFB5-553BFD1963A6}"/>
    <hyperlink ref="E229" r:id="rId133" xr:uid="{67DAE9BA-84A8-4D5D-BB6D-DD7C77F4D251}"/>
    <hyperlink ref="E230" r:id="rId134" xr:uid="{8662C486-CD97-479B-A7A5-FA460E37F342}"/>
    <hyperlink ref="E231" r:id="rId135" xr:uid="{F2C5640C-6922-4E68-AAD4-1C25861828A7}"/>
    <hyperlink ref="E251" r:id="rId136" xr:uid="{2C3A45DD-7E85-4319-B276-9237E79267DD}"/>
    <hyperlink ref="E252" r:id="rId137" xr:uid="{1A81DF4B-99D7-4FC6-8BA9-F0C93AA4FC89}"/>
    <hyperlink ref="E253" r:id="rId138" xr:uid="{23E75CB2-5895-418E-9AD0-9869C51E9D1E}"/>
    <hyperlink ref="E254" r:id="rId139" xr:uid="{199995E3-D6B9-404A-B984-CC8926A68558}"/>
    <hyperlink ref="E259" r:id="rId140" xr:uid="{F1940ADC-0BB0-4BAE-B9BF-EA5CE55CD5F3}"/>
    <hyperlink ref="E262" r:id="rId141" xr:uid="{4683029F-4235-4D31-A73F-701C647F5266}"/>
    <hyperlink ref="E261" r:id="rId142" xr:uid="{ABDA55B6-AE81-42C8-810D-C93D59298E75}"/>
    <hyperlink ref="E260" r:id="rId143" xr:uid="{18BEEBB0-8910-4C65-888F-706F2BA471D8}"/>
    <hyperlink ref="E263" r:id="rId144" xr:uid="{504B3D86-5E92-4006-9A8E-8D0C84B9DAEB}"/>
    <hyperlink ref="E264" r:id="rId145" xr:uid="{4B343903-800D-49FC-91C9-8E3655196FCC}"/>
    <hyperlink ref="E265" r:id="rId146" xr:uid="{CCFFB5AC-FA52-4CA6-9102-72F36E1A5AC6}"/>
    <hyperlink ref="E266" r:id="rId147" xr:uid="{2AF67396-F5A7-4420-8C9B-6136C20C2182}"/>
    <hyperlink ref="E267" r:id="rId148" xr:uid="{589AF90B-7C20-46BA-9106-70D54D7728E4}"/>
    <hyperlink ref="E268" r:id="rId149" xr:uid="{1FEA174B-9661-4E33-AC92-7D86A06F70B1}"/>
    <hyperlink ref="E270" r:id="rId150" xr:uid="{CEF28A3F-5CA2-40D6-96EB-5BEEC67E6A27}"/>
    <hyperlink ref="E271" r:id="rId151" xr:uid="{8465F0D8-518C-44E1-8EE1-85A72480B6E1}"/>
    <hyperlink ref="E272" r:id="rId152" xr:uid="{919F3CC4-B012-4AC5-B693-DB88E2D559A4}"/>
    <hyperlink ref="E273" r:id="rId153" xr:uid="{8ABDED52-E3AA-429F-BE62-161E58E67928}"/>
    <hyperlink ref="E278" r:id="rId154" xr:uid="{C7123CCB-3D24-417B-8489-3C47D4AC13FA}"/>
    <hyperlink ref="E275" r:id="rId155" xr:uid="{910F263A-9785-4CCC-A44E-59D40A8E5DAA}"/>
    <hyperlink ref="E287" r:id="rId156" location="Bib1" xr:uid="{FC0A9DE1-F9F3-4132-8EF2-CABC1E683168}"/>
    <hyperlink ref="E288" r:id="rId157" xr:uid="{E4A83678-5AD3-417E-8573-4B50A2050836}"/>
    <hyperlink ref="E289" r:id="rId158" xr:uid="{B3D5DA3D-244F-4D6B-BA0D-2BE1A07F8742}"/>
    <hyperlink ref="E290" r:id="rId159" xr:uid="{BC447AE3-D543-4DAD-9A21-0304D9D2A635}"/>
    <hyperlink ref="E294" r:id="rId160" xr:uid="{BD65FE9D-A472-4848-9C43-C4C93816EEF4}"/>
    <hyperlink ref="E296" r:id="rId161" xr:uid="{26399F1C-9904-48C8-8271-1A3E6266B8A4}"/>
    <hyperlink ref="E295" r:id="rId162" xr:uid="{901D00D2-C416-4971-B9B0-672526E604EA}"/>
    <hyperlink ref="E297" r:id="rId163" xr:uid="{C2851D06-D797-400A-A2CD-621320919E6C}"/>
    <hyperlink ref="E292" r:id="rId164" location="references" xr:uid="{12713F24-2391-4D72-AC65-D51D593D3913}"/>
    <hyperlink ref="E298" r:id="rId165" xr:uid="{1EE4518C-BDD3-425E-9C06-8648FD31960B}"/>
    <hyperlink ref="E299" r:id="rId166" xr:uid="{75751674-3F61-4964-9DB3-E107E9FDF629}"/>
    <hyperlink ref="E300" r:id="rId167" xr:uid="{052D708B-F7B0-4A85-8A82-3F1179665DC7}"/>
    <hyperlink ref="E301" r:id="rId168" xr:uid="{84D7CABE-CFF0-404E-ABC6-72A8CB480B1F}"/>
    <hyperlink ref="E302" r:id="rId169" xr:uid="{8B29620A-1FE7-4DF7-A796-3833E5159194}"/>
    <hyperlink ref="E303" r:id="rId170" xr:uid="{3B9A72F3-4088-44EB-99CB-BAA103AFC853}"/>
    <hyperlink ref="E304" r:id="rId171" xr:uid="{A1581A3F-E257-4864-9EAA-89AC66383BE1}"/>
    <hyperlink ref="E305" r:id="rId172" xr:uid="{2737B746-18F4-44DD-8226-76FABDE6FEFE}"/>
    <hyperlink ref="E306" r:id="rId173" xr:uid="{4F26FF46-5E60-41CF-ACB6-7CF7DDDA3906}"/>
    <hyperlink ref="E307" r:id="rId174" xr:uid="{7FB61FB5-CDAA-4636-A81E-4615C02FC1F3}"/>
    <hyperlink ref="E308" r:id="rId175" xr:uid="{81034292-317F-4461-93A2-80ED8DCA3DC4}"/>
    <hyperlink ref="E309" r:id="rId176" xr:uid="{8CFCCAE0-16B0-490A-88AC-F7401C4FFA7A}"/>
    <hyperlink ref="E310" r:id="rId177" xr:uid="{F8437E6A-6D5E-4050-868C-A90C76A97C5D}"/>
    <hyperlink ref="E311" r:id="rId178" xr:uid="{8B3D6B7B-370F-4AFF-BE22-1693701EE86D}"/>
    <hyperlink ref="E312" r:id="rId179" xr:uid="{1E97243E-1629-49FB-92D2-DC48CF289B4A}"/>
    <hyperlink ref="E313" r:id="rId180" xr:uid="{4FD95058-C186-4D68-8959-3001574B7846}"/>
    <hyperlink ref="E314" r:id="rId181" xr:uid="{3B45F2B3-D963-4B21-B183-E0DA7FA801E9}"/>
    <hyperlink ref="E315" r:id="rId182" xr:uid="{AA88BCAC-89D7-4029-A0F6-B2B743B59776}"/>
    <hyperlink ref="E317" r:id="rId183" xr:uid="{8EF2E791-B592-4AE0-9321-D968D4F32C2E}"/>
    <hyperlink ref="E318" r:id="rId184" xr:uid="{C49F9856-5391-4C21-B5F9-E4176F7EB45D}"/>
    <hyperlink ref="E319" r:id="rId185" xr:uid="{BE75AB13-0FB7-48CD-8C10-A9D1862EE6F5}"/>
    <hyperlink ref="E320" r:id="rId186" xr:uid="{66131F29-330A-45E2-B6F4-26469B5D6721}"/>
    <hyperlink ref="E321" r:id="rId187" xr:uid="{50C48E33-DA43-4F9B-B5BC-19CCEC4AA576}"/>
    <hyperlink ref="E323" r:id="rId188" xr:uid="{6B64628E-4FD8-41D0-B7B4-801D011F60B2}"/>
    <hyperlink ref="E324" r:id="rId189" xr:uid="{C5C33C8F-74F3-429D-B028-235941521024}"/>
    <hyperlink ref="E325" r:id="rId190" xr:uid="{C99B37FB-6527-4BB4-9CE2-BEB9B5C15C16}"/>
    <hyperlink ref="E326" r:id="rId191" xr:uid="{4A5A9E11-3FDC-4CE6-8CCD-72A1C4381539}"/>
    <hyperlink ref="E327" r:id="rId192" xr:uid="{8F2D1961-CD97-48B2-B1D6-7490D6A305A6}"/>
    <hyperlink ref="E328" r:id="rId193" xr:uid="{2EB86845-1FF9-4A69-99E9-95203BFA37DC}"/>
    <hyperlink ref="E330" r:id="rId194" xr:uid="{20C72533-5C83-439A-BBA2-5AA36458E407}"/>
    <hyperlink ref="E331" r:id="rId195" xr:uid="{9B44313C-96B1-4587-8285-865E7FB3B3A8}"/>
    <hyperlink ref="E332" r:id="rId196" xr:uid="{F3D5764A-50EC-49C2-9A06-E69C18F2B0BD}"/>
    <hyperlink ref="E333" r:id="rId197" xr:uid="{8F30EB52-DD64-445C-BD41-BA542CBE1E32}"/>
    <hyperlink ref="E334" r:id="rId198" xr:uid="{BF4A4E6B-A146-470E-8CD3-E3E04DF06C96}"/>
    <hyperlink ref="E335" r:id="rId199" xr:uid="{D3CB428D-C7BD-47E1-9CED-92975D8B1B6C}"/>
    <hyperlink ref="E336" r:id="rId200" xr:uid="{B76E353C-903C-416A-8930-0812BD593F77}"/>
    <hyperlink ref="E337" r:id="rId201" xr:uid="{E9524312-2859-403F-87AD-EF4C6BC57D2F}"/>
    <hyperlink ref="E338" r:id="rId202" xr:uid="{B64E2796-CE8C-4838-A236-71B76071F441}"/>
    <hyperlink ref="E339" r:id="rId203" xr:uid="{145A224F-CE3A-4E7D-A428-FBE30B90ABB4}"/>
    <hyperlink ref="E433" r:id="rId204" xr:uid="{1D1A3BF4-5801-4DC5-B2C1-8253B7CA5255}"/>
    <hyperlink ref="E434" r:id="rId205" xr:uid="{8952F24F-DF39-4CBF-BD0B-A24BE6357BB9}"/>
    <hyperlink ref="E435" r:id="rId206" xr:uid="{91C34838-8D15-44A8-BECD-5ADEC1DBF900}"/>
    <hyperlink ref="E436" r:id="rId207" xr:uid="{2993BE57-986A-4C0C-A6BA-3232C0CEB9DC}"/>
    <hyperlink ref="E437" r:id="rId208" xr:uid="{04DBC40E-0CE6-48F6-8D55-AC65B636FAAC}"/>
    <hyperlink ref="E438" r:id="rId209" xr:uid="{1703D7D9-01F4-47AD-B69E-E29D7669351C}"/>
    <hyperlink ref="E439" r:id="rId210" xr:uid="{F3B59082-F7A7-457F-8F9E-24DDEC1D28D5}"/>
    <hyperlink ref="E440" r:id="rId211" xr:uid="{40DD9153-6C28-4B4E-806C-6333CAC5D6AA}"/>
    <hyperlink ref="E441" r:id="rId212" xr:uid="{21D84D9E-5C99-4972-B294-A5B60F455B6B}"/>
    <hyperlink ref="E442" r:id="rId213" xr:uid="{FA176238-887F-4032-9609-C28E7713D280}"/>
    <hyperlink ref="E445" r:id="rId214" xr:uid="{FF74714D-5C14-4C85-9D4D-F0B0FD1011CE}"/>
    <hyperlink ref="E446" r:id="rId215" xr:uid="{7C68C0FE-CA2E-4473-A6CF-9510E5CFEDE2}"/>
    <hyperlink ref="E447" r:id="rId216" xr:uid="{E15456D9-B2BE-4B9F-AF3F-A17261849527}"/>
    <hyperlink ref="E448" r:id="rId217" xr:uid="{141C80CC-2677-4CBE-9C95-19C4DA1A4FAA}"/>
    <hyperlink ref="E450" r:id="rId218" xr:uid="{7F7B513F-49AF-4312-B715-400A7FA0F088}"/>
    <hyperlink ref="E451" r:id="rId219" location="preview-section-references" xr:uid="{677129ED-8D4D-43A7-98EC-6BDF0EEBF58E}"/>
    <hyperlink ref="E453" r:id="rId220" xr:uid="{55246D19-9072-4C7C-A5C6-6A2CDFDF165A}"/>
    <hyperlink ref="E454" r:id="rId221" xr:uid="{5A54E3EE-1CA2-4F5D-9057-E96E9F5BC7F7}"/>
    <hyperlink ref="E455" r:id="rId222" xr:uid="{9C410386-D689-4834-892A-A9B896C83E76}"/>
    <hyperlink ref="E459" r:id="rId223" location="Bib1" xr:uid="{30934BE0-04CC-4C60-9950-2EC2636E8FB6}"/>
    <hyperlink ref="E460" r:id="rId224" xr:uid="{0B4AC27F-236B-49BD-BBF6-37C37627AC4C}"/>
    <hyperlink ref="E462" r:id="rId225" location="chapter-info" xr:uid="{6C6A7998-3573-4D47-ABCD-6D19464A7475}"/>
    <hyperlink ref="B476" r:id="rId226" xr:uid="{B8C5685D-C747-4EA1-BD5B-E0E33B4CA7CE}"/>
    <hyperlink ref="E476" r:id="rId227" xr:uid="{49B5D1C4-82E1-4462-8BDA-0EEADDDBEDED}"/>
    <hyperlink ref="E477" r:id="rId228" xr:uid="{969EAB83-0DE7-4371-8ABC-33B10CF618BC}"/>
    <hyperlink ref="E478" r:id="rId229" xr:uid="{0A29924E-449A-4CEB-B3B9-E8958B010249}"/>
    <hyperlink ref="E479" r:id="rId230" xr:uid="{D80F099A-AFDB-4299-AA00-2FAD13A92575}"/>
    <hyperlink ref="E480" r:id="rId231" location="Bib1" xr:uid="{2589E156-70D7-4DF5-96D7-B8E8F4D8C3D7}"/>
    <hyperlink ref="E481" r:id="rId232" xr:uid="{173FEBCD-727B-465E-BE84-8F175EC863A5}"/>
    <hyperlink ref="E482" r:id="rId233" xr:uid="{568857A9-8756-45E3-9302-74D991F15E0D}"/>
    <hyperlink ref="E483" r:id="rId234" xr:uid="{69217183-4FC9-4027-99C0-666179BF2BB5}"/>
    <hyperlink ref="E484" r:id="rId235" xr:uid="{D736D1C9-42A7-4407-A124-0AFBDE28B302}"/>
    <hyperlink ref="E485" r:id="rId236" location="references" xr:uid="{BBB5A355-58FF-4DCA-90C2-0EA16F11E090}"/>
    <hyperlink ref="E487" r:id="rId237" xr:uid="{946A806F-2E32-4876-9B31-1F8C16BA914C}"/>
    <hyperlink ref="E488" r:id="rId238" xr:uid="{F582ACC9-812D-4557-ADF8-53B272B0F874}"/>
    <hyperlink ref="E489" r:id="rId239" xr:uid="{576E8358-B3B9-4BCD-9826-BA8B778D8312}"/>
    <hyperlink ref="E490" r:id="rId240" xr:uid="{F9333571-4E7F-4677-8D36-709FE954C513}"/>
    <hyperlink ref="E491" r:id="rId241" xr:uid="{8EFE146F-AD93-4686-800D-3A628EC262E5}"/>
    <hyperlink ref="E492" r:id="rId242" xr:uid="{E4C6B706-5609-4693-BB15-380972F8A988}"/>
    <hyperlink ref="B496" r:id="rId243" display="https://www.sciencedirect.com/science/article/pii/S2212567113002001" xr:uid="{8FEBC544-7C80-46A5-95A9-E5ECC9E165E3}"/>
    <hyperlink ref="D496" r:id="rId244" tooltip="Go to Government Information Quarterly on ScienceDirect" display="https://www.sciencedirect.com/journal/government-information-quarterly" xr:uid="{E6EFB56F-C052-4A99-B993-4FEEC4DA0AE5}"/>
    <hyperlink ref="B497" r:id="rId245" display="https://www.sciencedirect.com/science/article/pii/S2212567113002001" xr:uid="{B11ACF2A-C98B-4D28-A38E-39AA654B79F7}"/>
    <hyperlink ref="A498" r:id="rId246" display="https://ieeexplore.ieee.org/abstract/document/9223225/" xr:uid="{5D87726D-B994-4787-A7F9-485E537CB7DE}"/>
    <hyperlink ref="E495" r:id="rId247" xr:uid="{4A6F31A9-A7BD-4075-8EF8-84D08B6EE9F7}"/>
    <hyperlink ref="F495" r:id="rId248" xr:uid="{0C034068-1B5E-487C-AD08-11E3F452FBC8}"/>
    <hyperlink ref="E498" r:id="rId249" xr:uid="{C078E5B0-06D9-43BE-B247-102B8B94F6F4}"/>
    <hyperlink ref="F498" r:id="rId250" xr:uid="{D55AD4FB-AE32-4068-821E-78906C301013}"/>
    <hyperlink ref="E500" r:id="rId251" xr:uid="{286DA911-2E04-43FD-A3B7-6A068E74C714}"/>
    <hyperlink ref="E502" r:id="rId252" xr:uid="{70099A5D-C80B-4B0B-9660-CD78A5852383}"/>
    <hyperlink ref="E511" r:id="rId253" xr:uid="{462D3C93-A582-445D-966D-EE5B97491782}"/>
    <hyperlink ref="F521" r:id="rId254" xr:uid="{B08B1973-C0B6-4C29-9CE4-F250F4CAF0B2}"/>
    <hyperlink ref="F522" r:id="rId255" xr:uid="{D6EC96B4-494D-48DC-994D-ED9E1B7EB057}"/>
    <hyperlink ref="E537" r:id="rId256" xr:uid="{CA591F50-114F-4C7A-B2DC-50C5989996FB}"/>
    <hyperlink ref="E625" r:id="rId257" xr:uid="{49F26FF2-5FA4-40C9-B359-C3A965ED603A}"/>
    <hyperlink ref="E604" r:id="rId258" xr:uid="{CA679487-7648-44F7-A3B7-BC62B02E1EF5}"/>
    <hyperlink ref="E599" r:id="rId259" xr:uid="{21CB90C3-F9E7-4ABA-A8A4-7CC143A12FE2}"/>
    <hyperlink ref="E598" r:id="rId260" xr:uid="{8DBE569A-1105-4EFD-8AB2-F3CDB2A60650}"/>
    <hyperlink ref="E595" r:id="rId261" xr:uid="{AE92DE0A-352C-4272-A55E-B59D294AB943}"/>
    <hyperlink ref="E594" r:id="rId262" xr:uid="{857C12CC-F7D8-492F-ADF5-C64728642E05}"/>
    <hyperlink ref="E591" r:id="rId263" xr:uid="{91523EAF-AAB9-4803-80B6-811B900D2D2E}"/>
    <hyperlink ref="E588" r:id="rId264" xr:uid="{E98BFFFC-CDF7-4F45-8444-D0D1D7210518}"/>
    <hyperlink ref="E584" r:id="rId265" xr:uid="{D07B2291-87A6-48A1-ABC6-329F52B3D124}"/>
    <hyperlink ref="E580" r:id="rId266" xr:uid="{EBE55865-EE5A-42F2-9459-94D9822F5B7D}"/>
    <hyperlink ref="E575" r:id="rId267" xr:uid="{C42E691B-35EB-40DA-8397-2B77C3FA6AF7}"/>
    <hyperlink ref="E596" r:id="rId268" xr:uid="{DBAD23F4-0124-485C-AE9C-9412CFBF6499}"/>
    <hyperlink ref="E601" r:id="rId269" xr:uid="{E38628CB-DE75-47F7-A4FE-452400B557FA}"/>
    <hyperlink ref="E633" r:id="rId270" xr:uid="{A0283C1A-D651-42B2-8A15-56583A7DDD08}"/>
    <hyperlink ref="E634" r:id="rId271" xr:uid="{7914291E-AB76-4745-B49A-DA37EC00A8B1}"/>
    <hyperlink ref="E635" r:id="rId272" xr:uid="{8EE386D9-4975-4E08-9173-0C8CDA269FD8}"/>
    <hyperlink ref="E636" r:id="rId273" xr:uid="{68539E66-FBA8-4C90-AA18-BE2320408318}"/>
    <hyperlink ref="E637" r:id="rId274" xr:uid="{C0F820C8-58D4-431C-8640-FCC1379D3959}"/>
    <hyperlink ref="E638" r:id="rId275" xr:uid="{ECBCF89B-3FD8-43E9-B721-73DC4B0C221B}"/>
    <hyperlink ref="E639" r:id="rId276" xr:uid="{E0BC5119-591D-4362-964B-926C8056053A}"/>
    <hyperlink ref="E640" r:id="rId277" xr:uid="{E49C99D3-5E6C-401A-B23B-D50D0486A03A}"/>
    <hyperlink ref="E641" r:id="rId278" xr:uid="{6018B982-D7BC-4383-BF54-BF2697BD867C}"/>
    <hyperlink ref="E642" r:id="rId279" xr:uid="{84D5D756-465D-4EB3-A92C-80ABC9BF67EC}"/>
    <hyperlink ref="E643" r:id="rId280" xr:uid="{04E2FDBF-12C0-4E9E-9C04-D72A9D94C4DD}"/>
    <hyperlink ref="E644" r:id="rId281" xr:uid="{ABA67F8E-12C4-486A-BA51-BB1D12BA2FFE}"/>
    <hyperlink ref="E645" r:id="rId282" xr:uid="{AE4BC477-DEF8-4CCE-A18D-D5A1F20C2540}"/>
    <hyperlink ref="E646" r:id="rId283" xr:uid="{A6FEDCE6-C548-4C7E-92C6-5DB9AE7875BD}"/>
    <hyperlink ref="E647" r:id="rId284" xr:uid="{D3DB769C-D912-4519-BABE-647655EEEAFF}"/>
    <hyperlink ref="E648" r:id="rId285" xr:uid="{85EB0E92-BC2E-463F-AF24-A90423CB45F8}"/>
    <hyperlink ref="E649" r:id="rId286" xr:uid="{05DD6989-EF64-4A24-ADC2-577604C233FE}"/>
    <hyperlink ref="E650" r:id="rId287" xr:uid="{1ED4F68A-5A8C-4548-83BA-B74BE46515D3}"/>
    <hyperlink ref="E661" r:id="rId288" xr:uid="{FD63DD2F-4A39-417B-8E43-7C3CD2A804AD}"/>
    <hyperlink ref="E664" r:id="rId289" xr:uid="{16198337-C8D3-4FA8-BDFD-0CA9CF24E641}"/>
    <hyperlink ref="E665" r:id="rId290" xr:uid="{8C4B584D-EE9D-4A3D-94D5-6C266187D027}"/>
    <hyperlink ref="E666" r:id="rId291" xr:uid="{39F31F8D-7134-4A31-AE9B-15EBCF0D409A}"/>
    <hyperlink ref="E667" r:id="rId292" xr:uid="{F31D2737-8E98-44AA-97BB-D70BA3F858AC}"/>
    <hyperlink ref="E668" r:id="rId293" xr:uid="{03B46769-FEE8-4B89-967C-B083C778806E}"/>
    <hyperlink ref="E669" r:id="rId294" xr:uid="{186E6C78-73D8-4002-980A-D10F9D6B0DA4}"/>
    <hyperlink ref="E670" r:id="rId295" xr:uid="{17E7C063-F9BC-4902-BF30-D25FE976C270}"/>
    <hyperlink ref="E671" r:id="rId296" xr:uid="{F307F625-73E9-45B1-B70B-196DC067B553}"/>
    <hyperlink ref="E672" r:id="rId297" xr:uid="{022BDC42-38E2-4D83-BD60-26F450CBA543}"/>
    <hyperlink ref="E673" r:id="rId298" xr:uid="{95A457B0-D21D-4398-8CEB-A65386CC052D}"/>
    <hyperlink ref="E674" r:id="rId299" xr:uid="{46EED899-A31E-4691-9D7B-9E6D6C2EBF3B}"/>
    <hyperlink ref="E675" r:id="rId300" xr:uid="{15BAAFCB-93B7-4915-8E67-6326884627D7}"/>
    <hyperlink ref="E676" r:id="rId301" xr:uid="{BD2D6455-F571-4834-A3C1-2C2FC8E1AC08}"/>
    <hyperlink ref="E677" r:id="rId302" xr:uid="{CB4036EA-0627-456F-BBF8-1DE2FE3393ED}"/>
    <hyperlink ref="E678" r:id="rId303" xr:uid="{81DCBB25-5CC9-4CEE-90B1-3422838F1862}"/>
    <hyperlink ref="E679" r:id="rId304" xr:uid="{26A27CBC-92BB-436F-AA6A-419A591AD9B0}"/>
    <hyperlink ref="E680" r:id="rId305" xr:uid="{254A7000-AC1F-4EF9-9D24-5671FD7BC38C}"/>
    <hyperlink ref="E681" r:id="rId306" xr:uid="{281951F6-7B51-4D20-AB23-28A941CB9C06}"/>
    <hyperlink ref="E683" r:id="rId307" xr:uid="{3CD6BB6B-7BE6-4131-9994-C11697BBBA07}"/>
    <hyperlink ref="E682" r:id="rId308" xr:uid="{7E91834E-5A86-46F9-B7E0-FCE44BF711E7}"/>
    <hyperlink ref="E684" r:id="rId309" xr:uid="{37C72051-825F-43AC-957C-0798F6E0BA38}"/>
    <hyperlink ref="E685" r:id="rId310" xr:uid="{413A59A6-65C0-40C7-92A1-06C68D2A8855}"/>
    <hyperlink ref="E686" r:id="rId311" xr:uid="{42F9C527-6DEB-4B5C-85BA-8E033FDAD4A6}"/>
    <hyperlink ref="E687" r:id="rId312" xr:uid="{2AA28A8F-DCEA-45AE-9C69-C71B0B1621D2}"/>
    <hyperlink ref="E688" r:id="rId313" xr:uid="{EC1AC340-3C2C-41A8-9635-4BD8011742C0}"/>
    <hyperlink ref="E689" r:id="rId314" xr:uid="{7318BF63-5B33-4E78-B731-26742DE5563B}"/>
    <hyperlink ref="E690" r:id="rId315" xr:uid="{EF7C45A0-A642-49D2-A9F7-A2366B81B0A8}"/>
    <hyperlink ref="E691" r:id="rId316" xr:uid="{2414AF4F-CFFC-40EC-B6AB-CBF97D31164A}"/>
    <hyperlink ref="E692" r:id="rId317" xr:uid="{669DDEEC-C96A-4E3D-8A2C-C8271FDF0093}"/>
    <hyperlink ref="E693" r:id="rId318" xr:uid="{54945680-9C58-44C6-A925-5B8F719C277B}"/>
    <hyperlink ref="E699" r:id="rId319" xr:uid="{59BBA0D5-759B-45DD-99A9-517EC501FF60}"/>
    <hyperlink ref="E700" r:id="rId320" xr:uid="{3DB69D6B-9534-405F-88A1-7EA4B886B348}"/>
    <hyperlink ref="E701" r:id="rId321" xr:uid="{933143EA-D94C-4000-B156-F55D731369B1}"/>
    <hyperlink ref="E702" r:id="rId322" xr:uid="{CDB02E45-1130-40CB-83F8-C9005E5522F7}"/>
    <hyperlink ref="E703" r:id="rId323" xr:uid="{D88FF955-0A09-46CC-B332-3ACE1FB6B06D}"/>
    <hyperlink ref="E704" r:id="rId324" xr:uid="{085F4F9B-32CA-4896-AA08-429E979B9FFD}"/>
    <hyperlink ref="E705" r:id="rId325" xr:uid="{9A1A73F2-5441-4E0B-ABAA-63C744EFB444}"/>
    <hyperlink ref="E706" r:id="rId326" xr:uid="{76B5B0AA-C1DC-4B61-9D92-331E77592E74}"/>
    <hyperlink ref="E707" r:id="rId327" xr:uid="{51501D1C-8016-4A0B-AF40-148B2428FCED}"/>
    <hyperlink ref="E708" r:id="rId328" xr:uid="{EB83909F-8778-4B19-B8BA-58CACAB67047}"/>
    <hyperlink ref="E709" r:id="rId329" xr:uid="{5E1495E7-4ADB-4D69-B363-8FC7A6B296A5}"/>
    <hyperlink ref="E710" r:id="rId330" xr:uid="{E98B37B2-6982-4891-97E7-394CD4030AE6}"/>
    <hyperlink ref="E711" r:id="rId331" xr:uid="{48ACE80E-7B34-47F0-B799-EF1CE21F01F2}"/>
    <hyperlink ref="E713" r:id="rId332" xr:uid="{99E56975-59FE-44B1-9DA9-F6A050A731F0}"/>
    <hyperlink ref="E714" r:id="rId333" xr:uid="{C3BE0222-6267-46A8-8FA5-1BE438E46CFC}"/>
    <hyperlink ref="E715" r:id="rId334" xr:uid="{9828103E-51CD-4602-99AD-41F8C828C2CE}"/>
    <hyperlink ref="E716" r:id="rId335" xr:uid="{FF70FFA3-81C8-4203-87BE-43151E321DE2}"/>
    <hyperlink ref="E725" r:id="rId336" xr:uid="{20BFE403-7798-4B58-8CAC-64ED43D221DE}"/>
    <hyperlink ref="E726" r:id="rId337" xr:uid="{11242F37-2C26-4B2C-9663-4701252B0A88}"/>
    <hyperlink ref="E728" r:id="rId338" xr:uid="{6A2195D6-9D95-498A-ABA4-0273125ACECF}"/>
    <hyperlink ref="E729" r:id="rId339" xr:uid="{C431FA82-C886-472A-A0FA-E35F715F4D99}"/>
    <hyperlink ref="E730" r:id="rId340" xr:uid="{93A32944-2C2C-49FD-9724-7E38A68F6FDC}"/>
    <hyperlink ref="E731" r:id="rId341" xr:uid="{07956698-6A0A-4455-A248-D6574C653680}"/>
    <hyperlink ref="E732" r:id="rId342" xr:uid="{CF8FBE57-1FB4-45B0-99A0-527581C911D7}"/>
    <hyperlink ref="E735" r:id="rId343" xr:uid="{2CFDF4FB-A65A-44C5-86DB-32A3263CF6B9}"/>
    <hyperlink ref="E736" r:id="rId344" xr:uid="{C41A094A-A111-4A21-8048-B79BC02C8E60}"/>
    <hyperlink ref="E737" r:id="rId345" xr:uid="{6DDA58AF-C787-4266-ACC5-97622708054F}"/>
    <hyperlink ref="E738" r:id="rId346" xr:uid="{E67E0EA6-77AE-48E7-BC22-734B268327BC}"/>
    <hyperlink ref="E739" r:id="rId347" xr:uid="{8907AADF-4871-4F3E-8109-877EC3450C76}"/>
    <hyperlink ref="E740" r:id="rId348" xr:uid="{6ABCD5C0-870F-48AA-B3A0-EC3D6FE3CBAF}"/>
    <hyperlink ref="E741" r:id="rId349" xr:uid="{51768F2A-9F9B-4093-AB01-4BC3AFB2D241}"/>
    <hyperlink ref="E742" r:id="rId350" xr:uid="{B0DB7C10-DAC8-4198-A118-2CDCED69A82D}"/>
    <hyperlink ref="E743" r:id="rId351" xr:uid="{F3EC7772-CAA2-464C-B28C-A6F38A51808C}"/>
    <hyperlink ref="E744" r:id="rId352" xr:uid="{052B03D3-436C-490D-BFA8-000E3FC79706}"/>
    <hyperlink ref="E745" r:id="rId353" xr:uid="{B31F5713-9981-4E66-AA8A-2879BAF96F95}"/>
    <hyperlink ref="E746" r:id="rId354" xr:uid="{035BB0B2-AB2E-448B-90FC-6FC0C0F79505}"/>
    <hyperlink ref="E747" r:id="rId355" xr:uid="{1433DB45-FAAC-4C4F-A0B3-D5C85D8F4EC3}"/>
    <hyperlink ref="E748" r:id="rId356" xr:uid="{FF83A14E-2518-4976-A88F-2577D1A8D489}"/>
    <hyperlink ref="E749" r:id="rId357" xr:uid="{103C6EBB-7FBB-4EF2-9EFC-042F4FDE12F2}"/>
    <hyperlink ref="E750" r:id="rId358" xr:uid="{53B4D452-9053-4E0C-B2DB-1BC60235186B}"/>
    <hyperlink ref="E752" r:id="rId359" xr:uid="{110AEED8-E99F-4016-A925-9A152CEEB0A3}"/>
    <hyperlink ref="E753" r:id="rId360" xr:uid="{BA4B1055-6B78-4FAE-9FE2-682FB6E9623A}"/>
    <hyperlink ref="E754" r:id="rId361" xr:uid="{0D3AEF8F-0D17-406C-BB58-3A1F3F05D960}"/>
    <hyperlink ref="E767" r:id="rId362" xr:uid="{9C158F3D-9220-454E-AF57-D555D2AC4F5E}"/>
    <hyperlink ref="E762" r:id="rId363" xr:uid="{53EC854B-6BF9-4A99-8DA2-34E79A2BDDA1}"/>
    <hyperlink ref="E763" r:id="rId364" xr:uid="{77F782C8-AF4D-45F8-8E25-52F07404D063}"/>
    <hyperlink ref="E765" r:id="rId365" xr:uid="{BDCAEE7E-45A0-446F-8A70-55DA429CD147}"/>
    <hyperlink ref="E759" r:id="rId366" xr:uid="{23C60034-EACB-41A9-97E7-1A7F842506B5}"/>
    <hyperlink ref="E760" r:id="rId367" xr:uid="{F9DEDA49-72F0-4195-A7A7-EA73C99AD976}"/>
    <hyperlink ref="E761" r:id="rId368" xr:uid="{9D38B90A-CED7-422E-B7FB-53AC617E6C13}"/>
  </hyperlinks>
  <pageMargins left="0.7" right="0.7" top="0.75" bottom="0.75" header="0" footer="0"/>
  <pageSetup orientation="landscape" r:id="rId36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Y1000"/>
  <sheetViews>
    <sheetView topLeftCell="A5" workbookViewId="0">
      <selection activeCell="M13" sqref="M13"/>
    </sheetView>
  </sheetViews>
  <sheetFormatPr defaultColWidth="14.3984375" defaultRowHeight="15" customHeight="1"/>
  <cols>
    <col min="1" max="1" width="22.1328125" customWidth="1"/>
    <col min="2" max="2" width="9.73046875" customWidth="1"/>
    <col min="3" max="3" width="10.73046875" customWidth="1"/>
    <col min="4" max="4" width="12.3984375" customWidth="1"/>
    <col min="5" max="5" width="7" customWidth="1"/>
    <col min="6" max="6" width="9.1328125" customWidth="1"/>
    <col min="7" max="7" width="12.73046875" customWidth="1"/>
    <col min="8" max="10" width="15" customWidth="1"/>
    <col min="11" max="12" width="8.73046875" customWidth="1"/>
    <col min="13" max="16" width="8.86328125" customWidth="1"/>
    <col min="17" max="25" width="8" customWidth="1"/>
  </cols>
  <sheetData>
    <row r="1" spans="1:25" ht="14.25">
      <c r="A1" s="72"/>
      <c r="B1" s="73"/>
      <c r="C1" s="74"/>
      <c r="D1" s="75"/>
      <c r="E1" s="76"/>
      <c r="F1" s="76"/>
      <c r="G1" s="75"/>
      <c r="H1" s="75"/>
      <c r="I1" s="75"/>
      <c r="J1" s="75"/>
      <c r="K1" s="75"/>
      <c r="L1" s="75"/>
    </row>
    <row r="2" spans="1:25" ht="14.25">
      <c r="A2" s="747" t="s">
        <v>103</v>
      </c>
      <c r="B2" s="718"/>
      <c r="C2" s="718"/>
      <c r="D2" s="718"/>
      <c r="E2" s="718"/>
      <c r="F2" s="718"/>
      <c r="G2" s="718"/>
      <c r="H2" s="718"/>
      <c r="I2" s="718"/>
      <c r="J2" s="718"/>
      <c r="K2" s="718"/>
      <c r="L2" s="719"/>
      <c r="M2" s="19"/>
      <c r="N2" s="19"/>
      <c r="O2" s="19"/>
      <c r="P2" s="19"/>
      <c r="Q2" s="19"/>
      <c r="R2" s="19"/>
      <c r="S2" s="19"/>
      <c r="T2" s="19"/>
      <c r="U2" s="19"/>
      <c r="V2" s="19"/>
      <c r="W2" s="19"/>
      <c r="X2" s="19"/>
      <c r="Y2" s="19"/>
    </row>
    <row r="3" spans="1:25" ht="14.25">
      <c r="A3" s="77"/>
      <c r="B3" s="77"/>
      <c r="C3" s="78"/>
      <c r="D3" s="78"/>
      <c r="E3" s="79"/>
      <c r="F3" s="79"/>
      <c r="G3" s="78"/>
      <c r="H3" s="78"/>
      <c r="I3" s="78"/>
      <c r="J3" s="78"/>
      <c r="K3" s="78"/>
      <c r="L3" s="78"/>
      <c r="M3" s="19"/>
      <c r="N3" s="19"/>
      <c r="O3" s="19"/>
      <c r="P3" s="19"/>
      <c r="Q3" s="19"/>
      <c r="R3" s="19"/>
      <c r="S3" s="19"/>
      <c r="T3" s="19"/>
      <c r="U3" s="19"/>
      <c r="V3" s="19"/>
      <c r="W3" s="19"/>
      <c r="X3" s="19"/>
      <c r="Y3" s="19"/>
    </row>
    <row r="4" spans="1:25" ht="39" customHeight="1">
      <c r="A4" s="717" t="s">
        <v>104</v>
      </c>
      <c r="B4" s="718"/>
      <c r="C4" s="718"/>
      <c r="D4" s="718"/>
      <c r="E4" s="718"/>
      <c r="F4" s="718"/>
      <c r="G4" s="718"/>
      <c r="H4" s="718"/>
      <c r="I4" s="718"/>
      <c r="J4" s="718"/>
      <c r="K4" s="718"/>
      <c r="L4" s="719"/>
      <c r="M4" s="19"/>
      <c r="N4" s="19"/>
      <c r="O4" s="19"/>
      <c r="P4" s="19"/>
      <c r="Q4" s="19"/>
      <c r="R4" s="19"/>
      <c r="S4" s="19"/>
      <c r="T4" s="19"/>
      <c r="U4" s="19"/>
      <c r="V4" s="19"/>
      <c r="W4" s="19"/>
      <c r="X4" s="19"/>
      <c r="Y4" s="19"/>
    </row>
    <row r="5" spans="1:25" ht="24" customHeight="1">
      <c r="A5" s="717" t="s">
        <v>105</v>
      </c>
      <c r="B5" s="718"/>
      <c r="C5" s="718"/>
      <c r="D5" s="718"/>
      <c r="E5" s="718"/>
      <c r="F5" s="718"/>
      <c r="G5" s="718"/>
      <c r="H5" s="718"/>
      <c r="I5" s="718"/>
      <c r="J5" s="718"/>
      <c r="K5" s="718"/>
      <c r="L5" s="719"/>
      <c r="M5" s="19"/>
      <c r="N5" s="19"/>
      <c r="O5" s="19"/>
      <c r="P5" s="19"/>
      <c r="Q5" s="19"/>
      <c r="R5" s="19"/>
      <c r="S5" s="19"/>
      <c r="T5" s="19"/>
      <c r="U5" s="19"/>
      <c r="V5" s="19"/>
      <c r="W5" s="19"/>
      <c r="X5" s="19"/>
      <c r="Y5" s="19"/>
    </row>
    <row r="6" spans="1:25" ht="14.25">
      <c r="A6" s="717" t="s">
        <v>105</v>
      </c>
      <c r="B6" s="718"/>
      <c r="C6" s="718"/>
      <c r="D6" s="718"/>
      <c r="E6" s="718"/>
      <c r="F6" s="718"/>
      <c r="G6" s="718"/>
      <c r="H6" s="718"/>
      <c r="I6" s="718"/>
      <c r="J6" s="718"/>
      <c r="K6" s="718"/>
      <c r="L6" s="719"/>
      <c r="M6" s="19"/>
      <c r="N6" s="19"/>
      <c r="O6" s="19"/>
      <c r="P6" s="19"/>
      <c r="Q6" s="19"/>
      <c r="R6" s="19"/>
      <c r="S6" s="19"/>
      <c r="T6" s="19"/>
      <c r="U6" s="19"/>
      <c r="V6" s="19"/>
      <c r="W6" s="19"/>
      <c r="X6" s="19"/>
      <c r="Y6" s="19"/>
    </row>
    <row r="7" spans="1:25" ht="14.25">
      <c r="A7" s="741" t="s">
        <v>106</v>
      </c>
      <c r="B7" s="742"/>
      <c r="C7" s="742"/>
      <c r="D7" s="742"/>
      <c r="E7" s="742"/>
      <c r="F7" s="742"/>
      <c r="G7" s="742"/>
      <c r="H7" s="742"/>
      <c r="I7" s="742"/>
      <c r="J7" s="742"/>
      <c r="K7" s="742"/>
      <c r="L7" s="743"/>
      <c r="M7" s="19"/>
      <c r="N7" s="19"/>
      <c r="O7" s="19"/>
      <c r="P7" s="19"/>
      <c r="Q7" s="19"/>
      <c r="R7" s="19"/>
      <c r="S7" s="19"/>
      <c r="T7" s="19"/>
      <c r="U7" s="19"/>
      <c r="V7" s="19"/>
      <c r="W7" s="19"/>
      <c r="X7" s="19"/>
      <c r="Y7" s="19"/>
    </row>
    <row r="8" spans="1:25" ht="14.25">
      <c r="A8" s="741" t="s">
        <v>107</v>
      </c>
      <c r="B8" s="742"/>
      <c r="C8" s="742"/>
      <c r="D8" s="742"/>
      <c r="E8" s="742"/>
      <c r="F8" s="742"/>
      <c r="G8" s="742"/>
      <c r="H8" s="742"/>
      <c r="I8" s="742"/>
      <c r="J8" s="742"/>
      <c r="K8" s="742"/>
      <c r="L8" s="743"/>
      <c r="M8" s="19"/>
      <c r="N8" s="19"/>
      <c r="O8" s="19"/>
      <c r="P8" s="19"/>
      <c r="Q8" s="19"/>
      <c r="R8" s="19"/>
      <c r="S8" s="19"/>
      <c r="T8" s="19"/>
      <c r="U8" s="19"/>
      <c r="V8" s="19"/>
      <c r="W8" s="19"/>
      <c r="X8" s="19"/>
      <c r="Y8" s="19"/>
    </row>
    <row r="9" spans="1:25" ht="38.85" customHeight="1">
      <c r="A9" s="744" t="s">
        <v>108</v>
      </c>
      <c r="B9" s="742"/>
      <c r="C9" s="742"/>
      <c r="D9" s="742"/>
      <c r="E9" s="742"/>
      <c r="F9" s="742"/>
      <c r="G9" s="742"/>
      <c r="H9" s="742"/>
      <c r="I9" s="742"/>
      <c r="J9" s="742"/>
      <c r="K9" s="742"/>
      <c r="L9" s="743"/>
      <c r="M9" s="19"/>
      <c r="N9" s="19"/>
      <c r="O9" s="19"/>
      <c r="P9" s="19"/>
      <c r="Q9" s="19"/>
      <c r="R9" s="19"/>
      <c r="S9" s="19"/>
      <c r="T9" s="19"/>
      <c r="U9" s="19"/>
      <c r="V9" s="19"/>
      <c r="W9" s="19"/>
      <c r="X9" s="19"/>
      <c r="Y9" s="19"/>
    </row>
    <row r="10" spans="1:25" ht="27.6" customHeight="1">
      <c r="A10" s="744" t="s">
        <v>109</v>
      </c>
      <c r="B10" s="745"/>
      <c r="C10" s="745"/>
      <c r="D10" s="745"/>
      <c r="E10" s="745"/>
      <c r="F10" s="745"/>
      <c r="G10" s="745"/>
      <c r="H10" s="745"/>
      <c r="I10" s="745"/>
      <c r="J10" s="745"/>
      <c r="K10" s="745"/>
      <c r="L10" s="746"/>
      <c r="M10" s="19"/>
      <c r="N10" s="19"/>
      <c r="O10" s="19"/>
      <c r="P10" s="19"/>
      <c r="Q10" s="19"/>
      <c r="R10" s="19"/>
      <c r="S10" s="19"/>
      <c r="T10" s="19"/>
      <c r="U10" s="19"/>
      <c r="V10" s="19"/>
      <c r="W10" s="19"/>
      <c r="X10" s="19"/>
      <c r="Y10" s="19"/>
    </row>
    <row r="11" spans="1:25" ht="34.5" customHeight="1">
      <c r="A11" s="720" t="s">
        <v>110</v>
      </c>
      <c r="B11" s="718"/>
      <c r="C11" s="718"/>
      <c r="D11" s="718"/>
      <c r="E11" s="718"/>
      <c r="F11" s="718"/>
      <c r="G11" s="718"/>
      <c r="H11" s="718"/>
      <c r="I11" s="718"/>
      <c r="J11" s="718"/>
      <c r="K11" s="718"/>
      <c r="L11" s="719"/>
      <c r="M11" s="19"/>
      <c r="N11" s="19"/>
      <c r="O11" s="19"/>
      <c r="P11" s="19"/>
      <c r="Q11" s="19"/>
      <c r="R11" s="19"/>
      <c r="S11" s="19"/>
      <c r="T11" s="19"/>
      <c r="U11" s="19"/>
      <c r="V11" s="19"/>
      <c r="W11" s="19"/>
      <c r="X11" s="19"/>
      <c r="Y11" s="19"/>
    </row>
    <row r="12" spans="1:25" ht="14.25">
      <c r="A12" s="80"/>
      <c r="B12" s="81"/>
      <c r="C12" s="82"/>
      <c r="D12" s="83"/>
      <c r="E12" s="84"/>
      <c r="F12" s="85"/>
      <c r="G12" s="86"/>
      <c r="H12" s="86"/>
      <c r="I12" s="86"/>
      <c r="J12" s="86"/>
      <c r="K12" s="86"/>
      <c r="L12" s="86"/>
      <c r="M12" s="19"/>
      <c r="N12" s="19"/>
      <c r="O12" s="19"/>
      <c r="P12" s="19"/>
      <c r="Q12" s="19"/>
      <c r="R12" s="19"/>
      <c r="S12" s="19"/>
      <c r="T12" s="19"/>
      <c r="U12" s="19"/>
      <c r="V12" s="19"/>
      <c r="W12" s="19"/>
      <c r="X12" s="19"/>
      <c r="Y12" s="19"/>
    </row>
    <row r="13" spans="1:25" ht="51" customHeight="1">
      <c r="A13" s="87" t="s">
        <v>111</v>
      </c>
      <c r="B13" s="42" t="s">
        <v>112</v>
      </c>
      <c r="C13" s="10" t="s">
        <v>85</v>
      </c>
      <c r="D13" s="20" t="s">
        <v>113</v>
      </c>
      <c r="E13" s="88" t="s">
        <v>114</v>
      </c>
      <c r="F13" s="88" t="s">
        <v>115</v>
      </c>
      <c r="G13" s="34" t="s">
        <v>116</v>
      </c>
      <c r="H13" s="10" t="s">
        <v>117</v>
      </c>
      <c r="I13" s="10" t="s">
        <v>118</v>
      </c>
      <c r="J13" s="10" t="s">
        <v>119</v>
      </c>
      <c r="K13" s="42" t="s">
        <v>71</v>
      </c>
      <c r="L13" s="42" t="s">
        <v>57</v>
      </c>
      <c r="M13" s="129" t="s">
        <v>393</v>
      </c>
    </row>
    <row r="14" spans="1:25" ht="14.25">
      <c r="A14" s="89"/>
      <c r="B14" s="89"/>
      <c r="C14" s="90"/>
      <c r="D14" s="65"/>
      <c r="E14" s="90"/>
      <c r="F14" s="91"/>
      <c r="G14" s="12"/>
      <c r="H14" s="12"/>
      <c r="I14" s="12"/>
      <c r="J14" s="12"/>
      <c r="K14" s="14"/>
      <c r="L14" s="96"/>
    </row>
    <row r="15" spans="1:25" ht="14.25">
      <c r="A15" s="89"/>
      <c r="B15" s="89"/>
      <c r="C15" s="90"/>
      <c r="D15" s="65"/>
      <c r="E15" s="90"/>
      <c r="F15" s="91"/>
      <c r="G15" s="12"/>
      <c r="H15" s="12"/>
      <c r="I15" s="26"/>
      <c r="J15" s="26"/>
      <c r="K15" s="97"/>
      <c r="L15" s="96"/>
    </row>
    <row r="16" spans="1:25" ht="14.25">
      <c r="A16" s="89"/>
      <c r="B16" s="89"/>
      <c r="C16" s="90"/>
      <c r="D16" s="65"/>
      <c r="E16" s="90"/>
      <c r="F16" s="91"/>
      <c r="G16" s="12"/>
      <c r="H16" s="12"/>
      <c r="I16" s="12"/>
      <c r="J16" s="12"/>
      <c r="K16" s="98"/>
      <c r="L16" s="51"/>
    </row>
    <row r="17" spans="1:16" ht="14.25">
      <c r="A17" s="89"/>
      <c r="B17" s="89"/>
      <c r="C17" s="90"/>
      <c r="D17" s="65"/>
      <c r="E17" s="90"/>
      <c r="F17" s="91"/>
      <c r="G17" s="12"/>
      <c r="H17" s="12"/>
      <c r="I17" s="12"/>
      <c r="J17" s="12"/>
      <c r="K17" s="98"/>
      <c r="L17" s="51"/>
      <c r="P17" s="99"/>
    </row>
    <row r="18" spans="1:16" ht="14.25">
      <c r="A18" s="89"/>
      <c r="B18" s="89"/>
      <c r="C18" s="90"/>
      <c r="D18" s="65"/>
      <c r="E18" s="90"/>
      <c r="F18" s="91"/>
      <c r="G18" s="12"/>
      <c r="H18" s="12"/>
      <c r="I18" s="12"/>
      <c r="J18" s="12"/>
      <c r="K18" s="98"/>
      <c r="L18" s="51"/>
    </row>
    <row r="19" spans="1:16" ht="14.25">
      <c r="A19" s="92"/>
      <c r="B19" s="92"/>
      <c r="C19" s="93"/>
      <c r="D19" s="58"/>
      <c r="E19" s="93"/>
      <c r="F19" s="29"/>
      <c r="G19" s="12"/>
      <c r="H19" s="12"/>
      <c r="I19" s="12"/>
      <c r="J19" s="12"/>
      <c r="K19" s="100"/>
      <c r="L19" s="101"/>
    </row>
    <row r="20" spans="1:16" ht="14.25">
      <c r="A20" s="92"/>
      <c r="B20" s="92"/>
      <c r="C20" s="93"/>
      <c r="D20" s="58"/>
      <c r="E20" s="93"/>
      <c r="F20" s="29"/>
      <c r="G20" s="12"/>
      <c r="H20" s="12"/>
      <c r="I20" s="12"/>
      <c r="J20" s="12"/>
      <c r="K20" s="102"/>
      <c r="L20" s="101"/>
    </row>
    <row r="21" spans="1:16" ht="15.75" customHeight="1">
      <c r="A21" s="94" t="s">
        <v>58</v>
      </c>
      <c r="B21" s="73"/>
      <c r="C21" s="74"/>
      <c r="D21" s="74"/>
      <c r="E21" s="95"/>
      <c r="F21" s="76"/>
      <c r="G21" s="75"/>
      <c r="H21" s="75"/>
      <c r="I21" s="75"/>
      <c r="J21" s="75"/>
      <c r="K21" s="86"/>
      <c r="L21" s="103">
        <f>SUM(L14:L20)</f>
        <v>0</v>
      </c>
    </row>
    <row r="22" spans="1:16" ht="15.75" customHeight="1">
      <c r="A22" s="72"/>
      <c r="B22" s="73"/>
      <c r="C22" s="74"/>
      <c r="D22" s="75"/>
      <c r="E22" s="76"/>
      <c r="F22" s="76"/>
      <c r="G22" s="75"/>
      <c r="H22" s="75"/>
      <c r="I22" s="75"/>
      <c r="J22" s="75"/>
      <c r="K22" s="75"/>
      <c r="L22" s="75"/>
    </row>
    <row r="23" spans="1:16" ht="15.75" customHeight="1">
      <c r="A23" s="714" t="s">
        <v>59</v>
      </c>
      <c r="B23" s="721"/>
      <c r="C23" s="721"/>
      <c r="D23" s="721"/>
      <c r="E23" s="721"/>
      <c r="F23" s="721"/>
      <c r="G23" s="721"/>
      <c r="H23" s="721"/>
      <c r="I23" s="721"/>
      <c r="J23" s="721"/>
      <c r="K23" s="721"/>
      <c r="L23" s="721"/>
    </row>
    <row r="24" spans="1:16" ht="15.75" customHeight="1">
      <c r="A24" s="72"/>
      <c r="B24" s="73"/>
      <c r="C24" s="74"/>
      <c r="D24" s="75"/>
      <c r="E24" s="76"/>
      <c r="F24" s="76"/>
      <c r="G24" s="75"/>
      <c r="H24" s="75"/>
      <c r="I24" s="75"/>
      <c r="J24" s="75"/>
      <c r="K24" s="75"/>
      <c r="L24" s="75"/>
    </row>
    <row r="25" spans="1:16" ht="15.75" customHeight="1">
      <c r="A25" s="72"/>
      <c r="B25" s="73"/>
      <c r="C25" s="74"/>
      <c r="D25" s="75"/>
      <c r="E25" s="76"/>
      <c r="F25" s="76"/>
      <c r="G25" s="75"/>
      <c r="H25" s="75"/>
      <c r="I25" s="75"/>
      <c r="J25" s="75"/>
      <c r="K25" s="75"/>
      <c r="L25" s="75"/>
    </row>
    <row r="26" spans="1:16" ht="15.75" customHeight="1">
      <c r="A26" s="72"/>
      <c r="B26" s="73"/>
      <c r="C26" s="74"/>
      <c r="D26" s="75"/>
      <c r="E26" s="76"/>
      <c r="F26" s="76"/>
      <c r="G26" s="75"/>
      <c r="H26" s="75"/>
      <c r="I26" s="75"/>
      <c r="J26" s="75"/>
      <c r="K26" s="75"/>
      <c r="L26" s="75"/>
    </row>
    <row r="27" spans="1:16" ht="15.75" customHeight="1">
      <c r="A27" s="72"/>
      <c r="B27" s="73"/>
      <c r="C27" s="74"/>
      <c r="D27" s="75"/>
      <c r="E27" s="76"/>
      <c r="F27" s="76"/>
      <c r="G27" s="75"/>
      <c r="H27" s="75"/>
      <c r="I27" s="75"/>
      <c r="J27" s="75"/>
      <c r="K27" s="75"/>
      <c r="L27" s="75"/>
    </row>
    <row r="28" spans="1:16" ht="15.75" customHeight="1">
      <c r="A28" s="72"/>
      <c r="B28" s="73"/>
      <c r="C28" s="74"/>
      <c r="D28" s="75"/>
      <c r="E28" s="76"/>
      <c r="F28" s="76"/>
      <c r="G28" s="75"/>
      <c r="H28" s="75"/>
      <c r="I28" s="75"/>
      <c r="J28" s="75"/>
      <c r="K28" s="75"/>
      <c r="L28" s="75"/>
    </row>
    <row r="29" spans="1:16" ht="15.75" customHeight="1">
      <c r="A29" s="72"/>
      <c r="B29" s="73"/>
      <c r="C29" s="74"/>
      <c r="D29" s="75"/>
      <c r="E29" s="76"/>
      <c r="F29" s="76"/>
      <c r="G29" s="75"/>
      <c r="H29" s="75"/>
      <c r="I29" s="75"/>
      <c r="J29" s="75"/>
      <c r="K29" s="75"/>
      <c r="L29" s="75"/>
    </row>
    <row r="30" spans="1:16" ht="15.75" customHeight="1">
      <c r="A30" s="72"/>
      <c r="B30" s="73"/>
      <c r="C30" s="74"/>
      <c r="D30" s="75"/>
      <c r="E30" s="76"/>
      <c r="F30" s="76"/>
      <c r="G30" s="75"/>
      <c r="H30" s="75"/>
      <c r="I30" s="75"/>
      <c r="J30" s="75"/>
      <c r="K30" s="75"/>
      <c r="L30" s="75"/>
    </row>
    <row r="31" spans="1:16" ht="15.75" customHeight="1">
      <c r="A31" s="72"/>
      <c r="B31" s="73"/>
      <c r="C31" s="74"/>
      <c r="D31" s="75"/>
      <c r="E31" s="76"/>
      <c r="F31" s="76"/>
      <c r="G31" s="75"/>
      <c r="H31" s="75"/>
      <c r="I31" s="75"/>
      <c r="J31" s="75"/>
      <c r="K31" s="75"/>
      <c r="L31" s="75"/>
    </row>
    <row r="32" spans="1:16" ht="15.75" customHeight="1">
      <c r="A32" s="72"/>
      <c r="B32" s="73"/>
      <c r="C32" s="74"/>
      <c r="D32" s="75"/>
      <c r="E32" s="76"/>
      <c r="F32" s="76"/>
      <c r="G32" s="75"/>
      <c r="H32" s="75"/>
      <c r="I32" s="75"/>
      <c r="J32" s="75"/>
      <c r="K32" s="75"/>
      <c r="L32" s="75"/>
    </row>
    <row r="33" spans="1:12" ht="15.75" customHeight="1">
      <c r="A33" s="72"/>
      <c r="B33" s="73"/>
      <c r="C33" s="74"/>
      <c r="D33" s="75"/>
      <c r="E33" s="76"/>
      <c r="F33" s="76"/>
      <c r="G33" s="75"/>
      <c r="H33" s="75"/>
      <c r="I33" s="75"/>
      <c r="J33" s="75"/>
      <c r="K33" s="75"/>
      <c r="L33" s="75"/>
    </row>
    <row r="34" spans="1:12" ht="15.75" customHeight="1">
      <c r="A34" s="72"/>
      <c r="B34" s="73"/>
      <c r="C34" s="74"/>
      <c r="D34" s="75"/>
      <c r="E34" s="76"/>
      <c r="F34" s="76"/>
      <c r="G34" s="75"/>
      <c r="H34" s="75"/>
      <c r="I34" s="75"/>
      <c r="J34" s="75"/>
      <c r="K34" s="75"/>
      <c r="L34" s="75"/>
    </row>
    <row r="35" spans="1:12" ht="15.75" customHeight="1">
      <c r="A35" s="72"/>
      <c r="B35" s="73"/>
      <c r="C35" s="74"/>
      <c r="D35" s="75"/>
      <c r="E35" s="76"/>
      <c r="F35" s="76"/>
      <c r="G35" s="75"/>
      <c r="H35" s="75"/>
      <c r="I35" s="75"/>
      <c r="J35" s="75"/>
      <c r="K35" s="75"/>
      <c r="L35" s="75"/>
    </row>
    <row r="36" spans="1:12" ht="15.75" customHeight="1">
      <c r="A36" s="72"/>
      <c r="B36" s="73"/>
      <c r="C36" s="74"/>
      <c r="D36" s="75"/>
      <c r="E36" s="76"/>
      <c r="F36" s="76"/>
      <c r="G36" s="75"/>
      <c r="H36" s="75"/>
      <c r="I36" s="75"/>
      <c r="J36" s="75"/>
      <c r="K36" s="75"/>
      <c r="L36" s="75"/>
    </row>
    <row r="37" spans="1:12" ht="15.75" customHeight="1">
      <c r="A37" s="72"/>
      <c r="B37" s="73"/>
      <c r="C37" s="74"/>
      <c r="D37" s="75"/>
      <c r="E37" s="76"/>
      <c r="F37" s="76"/>
      <c r="G37" s="75"/>
      <c r="H37" s="75"/>
      <c r="I37" s="75"/>
      <c r="J37" s="75"/>
      <c r="K37" s="75"/>
      <c r="L37" s="75"/>
    </row>
    <row r="38" spans="1:12" ht="15.75" customHeight="1">
      <c r="A38" s="72"/>
      <c r="B38" s="73"/>
      <c r="C38" s="74"/>
      <c r="D38" s="75"/>
      <c r="E38" s="76"/>
      <c r="F38" s="76"/>
      <c r="G38" s="75"/>
      <c r="H38" s="75"/>
      <c r="I38" s="75"/>
      <c r="J38" s="75"/>
      <c r="K38" s="75"/>
      <c r="L38" s="75"/>
    </row>
    <row r="39" spans="1:12" ht="15.75" customHeight="1">
      <c r="A39" s="72"/>
      <c r="B39" s="73"/>
      <c r="C39" s="74"/>
      <c r="D39" s="75"/>
      <c r="E39" s="76"/>
      <c r="F39" s="76"/>
      <c r="G39" s="75"/>
      <c r="H39" s="75"/>
      <c r="I39" s="75"/>
      <c r="J39" s="75"/>
      <c r="K39" s="75"/>
      <c r="L39" s="75"/>
    </row>
    <row r="40" spans="1:12" ht="15.75" customHeight="1">
      <c r="A40" s="72"/>
      <c r="B40" s="73"/>
      <c r="C40" s="74"/>
      <c r="D40" s="75"/>
      <c r="E40" s="76"/>
      <c r="F40" s="76"/>
      <c r="G40" s="75"/>
      <c r="H40" s="75"/>
      <c r="I40" s="75"/>
      <c r="J40" s="75"/>
      <c r="K40" s="75"/>
      <c r="L40" s="75"/>
    </row>
    <row r="41" spans="1:12" ht="15.75" customHeight="1">
      <c r="A41" s="72"/>
      <c r="B41" s="73"/>
      <c r="C41" s="74"/>
      <c r="D41" s="75"/>
      <c r="E41" s="76"/>
      <c r="F41" s="76"/>
      <c r="G41" s="75"/>
      <c r="H41" s="75"/>
      <c r="I41" s="75"/>
      <c r="J41" s="75"/>
      <c r="K41" s="75"/>
      <c r="L41" s="75"/>
    </row>
    <row r="42" spans="1:12" ht="15.75" customHeight="1">
      <c r="A42" s="72"/>
      <c r="B42" s="73"/>
      <c r="C42" s="74"/>
      <c r="D42" s="75"/>
      <c r="E42" s="76"/>
      <c r="F42" s="76"/>
      <c r="G42" s="75"/>
      <c r="H42" s="75"/>
      <c r="I42" s="75"/>
      <c r="J42" s="75"/>
      <c r="K42" s="75"/>
      <c r="L42" s="75"/>
    </row>
    <row r="43" spans="1:12" ht="15.75" customHeight="1">
      <c r="A43" s="72"/>
      <c r="B43" s="73"/>
      <c r="C43" s="74"/>
      <c r="D43" s="75"/>
      <c r="E43" s="76"/>
      <c r="F43" s="76"/>
      <c r="G43" s="75"/>
      <c r="H43" s="75"/>
      <c r="I43" s="75"/>
      <c r="J43" s="75"/>
      <c r="K43" s="75"/>
      <c r="L43" s="75"/>
    </row>
    <row r="44" spans="1:12" ht="15.75" customHeight="1">
      <c r="A44" s="72"/>
      <c r="B44" s="73"/>
      <c r="C44" s="74"/>
      <c r="D44" s="75"/>
      <c r="E44" s="76"/>
      <c r="F44" s="76"/>
      <c r="G44" s="75"/>
      <c r="H44" s="75"/>
      <c r="I44" s="75"/>
      <c r="J44" s="75"/>
      <c r="K44" s="75"/>
      <c r="L44" s="75"/>
    </row>
    <row r="45" spans="1:12" ht="15.75" customHeight="1">
      <c r="A45" s="72"/>
      <c r="B45" s="73"/>
      <c r="C45" s="74"/>
      <c r="D45" s="75"/>
      <c r="E45" s="76"/>
      <c r="F45" s="76"/>
      <c r="G45" s="75"/>
      <c r="H45" s="75"/>
      <c r="I45" s="75"/>
      <c r="J45" s="75"/>
      <c r="K45" s="75"/>
      <c r="L45" s="75"/>
    </row>
    <row r="46" spans="1:12" ht="15.75" customHeight="1">
      <c r="A46" s="72"/>
      <c r="B46" s="73"/>
      <c r="C46" s="74"/>
      <c r="D46" s="75"/>
      <c r="E46" s="76"/>
      <c r="F46" s="76"/>
      <c r="G46" s="75"/>
      <c r="H46" s="75"/>
      <c r="I46" s="75"/>
      <c r="J46" s="75"/>
      <c r="K46" s="75"/>
      <c r="L46" s="75"/>
    </row>
    <row r="47" spans="1:12" ht="15.75" customHeight="1">
      <c r="A47" s="72"/>
      <c r="B47" s="73"/>
      <c r="C47" s="74"/>
      <c r="D47" s="75"/>
      <c r="E47" s="76"/>
      <c r="F47" s="76"/>
      <c r="G47" s="75"/>
      <c r="H47" s="75"/>
      <c r="I47" s="75"/>
      <c r="J47" s="75"/>
      <c r="K47" s="75"/>
      <c r="L47" s="75"/>
    </row>
    <row r="48" spans="1:12" ht="15.75" customHeight="1">
      <c r="A48" s="72"/>
      <c r="B48" s="73"/>
      <c r="C48" s="74"/>
      <c r="D48" s="75"/>
      <c r="E48" s="76"/>
      <c r="F48" s="76"/>
      <c r="G48" s="75"/>
      <c r="H48" s="75"/>
      <c r="I48" s="75"/>
      <c r="J48" s="75"/>
      <c r="K48" s="75"/>
      <c r="L48" s="75"/>
    </row>
    <row r="49" spans="1:12" ht="15.75" customHeight="1">
      <c r="A49" s="72"/>
      <c r="B49" s="73"/>
      <c r="C49" s="74"/>
      <c r="D49" s="75"/>
      <c r="E49" s="76"/>
      <c r="F49" s="76"/>
      <c r="G49" s="75"/>
      <c r="H49" s="75"/>
      <c r="I49" s="75"/>
      <c r="J49" s="75"/>
      <c r="K49" s="75"/>
      <c r="L49" s="75"/>
    </row>
    <row r="50" spans="1:12" ht="15.75" customHeight="1">
      <c r="A50" s="72"/>
      <c r="B50" s="73"/>
      <c r="C50" s="74"/>
      <c r="D50" s="75"/>
      <c r="E50" s="76"/>
      <c r="F50" s="76"/>
      <c r="G50" s="75"/>
      <c r="H50" s="75"/>
      <c r="I50" s="75"/>
      <c r="J50" s="75"/>
      <c r="K50" s="75"/>
      <c r="L50" s="75"/>
    </row>
    <row r="51" spans="1:12" ht="15.75" customHeight="1">
      <c r="A51" s="72"/>
      <c r="B51" s="73"/>
      <c r="C51" s="74"/>
      <c r="D51" s="75"/>
      <c r="E51" s="76"/>
      <c r="F51" s="76"/>
      <c r="G51" s="75"/>
      <c r="H51" s="75"/>
      <c r="I51" s="75"/>
      <c r="J51" s="75"/>
      <c r="K51" s="75"/>
      <c r="L51" s="75"/>
    </row>
    <row r="52" spans="1:12" ht="15.75" customHeight="1">
      <c r="A52" s="72"/>
      <c r="B52" s="73"/>
      <c r="C52" s="74"/>
      <c r="D52" s="75"/>
      <c r="E52" s="76"/>
      <c r="F52" s="76"/>
      <c r="G52" s="75"/>
      <c r="H52" s="75"/>
      <c r="I52" s="75"/>
      <c r="J52" s="75"/>
      <c r="K52" s="75"/>
      <c r="L52" s="75"/>
    </row>
    <row r="53" spans="1:12" ht="15.75" customHeight="1">
      <c r="A53" s="72"/>
      <c r="B53" s="73"/>
      <c r="C53" s="74"/>
      <c r="D53" s="75"/>
      <c r="E53" s="76"/>
      <c r="F53" s="76"/>
      <c r="G53" s="75"/>
      <c r="H53" s="75"/>
      <c r="I53" s="75"/>
      <c r="J53" s="75"/>
      <c r="K53" s="75"/>
      <c r="L53" s="75"/>
    </row>
    <row r="54" spans="1:12" ht="15.75" customHeight="1">
      <c r="A54" s="72"/>
      <c r="B54" s="73"/>
      <c r="C54" s="74"/>
      <c r="D54" s="75"/>
      <c r="E54" s="76"/>
      <c r="F54" s="76"/>
      <c r="G54" s="75"/>
      <c r="H54" s="75"/>
      <c r="I54" s="75"/>
      <c r="J54" s="75"/>
      <c r="K54" s="75"/>
      <c r="L54" s="75"/>
    </row>
    <row r="55" spans="1:12" ht="15.75" customHeight="1">
      <c r="A55" s="72"/>
      <c r="B55" s="73"/>
      <c r="C55" s="74"/>
      <c r="D55" s="75"/>
      <c r="E55" s="76"/>
      <c r="F55" s="76"/>
      <c r="G55" s="75"/>
      <c r="H55" s="75"/>
      <c r="I55" s="75"/>
      <c r="J55" s="75"/>
      <c r="K55" s="75"/>
      <c r="L55" s="75"/>
    </row>
    <row r="56" spans="1:12" ht="15.75" customHeight="1">
      <c r="A56" s="72"/>
      <c r="B56" s="73"/>
      <c r="C56" s="74"/>
      <c r="D56" s="75"/>
      <c r="E56" s="76"/>
      <c r="F56" s="76"/>
      <c r="G56" s="75"/>
      <c r="H56" s="75"/>
      <c r="I56" s="75"/>
      <c r="J56" s="75"/>
      <c r="K56" s="75"/>
      <c r="L56" s="75"/>
    </row>
    <row r="57" spans="1:12" ht="15.75" customHeight="1">
      <c r="A57" s="72"/>
      <c r="B57" s="73"/>
      <c r="C57" s="74"/>
      <c r="D57" s="75"/>
      <c r="E57" s="76"/>
      <c r="F57" s="76"/>
      <c r="G57" s="75"/>
      <c r="H57" s="75"/>
      <c r="I57" s="75"/>
      <c r="J57" s="75"/>
      <c r="K57" s="75"/>
      <c r="L57" s="75"/>
    </row>
    <row r="58" spans="1:12" ht="15.75" customHeight="1">
      <c r="A58" s="72"/>
      <c r="B58" s="73"/>
      <c r="C58" s="74"/>
      <c r="D58" s="75"/>
      <c r="E58" s="76"/>
      <c r="F58" s="76"/>
      <c r="G58" s="75"/>
      <c r="H58" s="75"/>
      <c r="I58" s="75"/>
      <c r="J58" s="75"/>
      <c r="K58" s="75"/>
      <c r="L58" s="75"/>
    </row>
    <row r="59" spans="1:12" ht="15.75" customHeight="1">
      <c r="A59" s="72"/>
      <c r="B59" s="73"/>
      <c r="C59" s="74"/>
      <c r="D59" s="75"/>
      <c r="E59" s="76"/>
      <c r="F59" s="76"/>
      <c r="G59" s="75"/>
      <c r="H59" s="75"/>
      <c r="I59" s="75"/>
      <c r="J59" s="75"/>
      <c r="K59" s="75"/>
      <c r="L59" s="75"/>
    </row>
    <row r="60" spans="1:12" ht="15.75" customHeight="1">
      <c r="A60" s="72"/>
      <c r="B60" s="73"/>
      <c r="C60" s="74"/>
      <c r="D60" s="75"/>
      <c r="E60" s="76"/>
      <c r="F60" s="76"/>
      <c r="G60" s="75"/>
      <c r="H60" s="75"/>
      <c r="I60" s="75"/>
      <c r="J60" s="75"/>
      <c r="K60" s="75"/>
      <c r="L60" s="75"/>
    </row>
    <row r="61" spans="1:12" ht="15.75" customHeight="1">
      <c r="A61" s="72"/>
      <c r="B61" s="73"/>
      <c r="C61" s="74"/>
      <c r="D61" s="75"/>
      <c r="E61" s="76"/>
      <c r="F61" s="76"/>
      <c r="G61" s="75"/>
      <c r="H61" s="75"/>
      <c r="I61" s="75"/>
      <c r="J61" s="75"/>
      <c r="K61" s="75"/>
      <c r="L61" s="75"/>
    </row>
    <row r="62" spans="1:12" ht="15.75" customHeight="1">
      <c r="A62" s="72"/>
      <c r="B62" s="73"/>
      <c r="C62" s="74"/>
      <c r="D62" s="75"/>
      <c r="E62" s="76"/>
      <c r="F62" s="76"/>
      <c r="G62" s="75"/>
      <c r="H62" s="75"/>
      <c r="I62" s="75"/>
      <c r="J62" s="75"/>
      <c r="K62" s="75"/>
      <c r="L62" s="75"/>
    </row>
    <row r="63" spans="1:12" ht="15.75" customHeight="1">
      <c r="A63" s="72"/>
      <c r="B63" s="73"/>
      <c r="C63" s="74"/>
      <c r="D63" s="75"/>
      <c r="E63" s="76"/>
      <c r="F63" s="76"/>
      <c r="G63" s="75"/>
      <c r="H63" s="75"/>
      <c r="I63" s="75"/>
      <c r="J63" s="75"/>
      <c r="K63" s="75"/>
      <c r="L63" s="75"/>
    </row>
    <row r="64" spans="1:12" ht="15.75" customHeight="1">
      <c r="A64" s="72"/>
      <c r="B64" s="73"/>
      <c r="C64" s="74"/>
      <c r="D64" s="75"/>
      <c r="E64" s="76"/>
      <c r="F64" s="76"/>
      <c r="G64" s="75"/>
      <c r="H64" s="75"/>
      <c r="I64" s="75"/>
      <c r="J64" s="75"/>
      <c r="K64" s="75"/>
      <c r="L64" s="75"/>
    </row>
    <row r="65" spans="1:12" ht="15.75" customHeight="1">
      <c r="A65" s="72"/>
      <c r="B65" s="73"/>
      <c r="C65" s="74"/>
      <c r="D65" s="75"/>
      <c r="E65" s="76"/>
      <c r="F65" s="76"/>
      <c r="G65" s="75"/>
      <c r="H65" s="75"/>
      <c r="I65" s="75"/>
      <c r="J65" s="75"/>
      <c r="K65" s="75"/>
      <c r="L65" s="75"/>
    </row>
    <row r="66" spans="1:12" ht="15.75" customHeight="1">
      <c r="A66" s="72"/>
      <c r="B66" s="73"/>
      <c r="C66" s="74"/>
      <c r="D66" s="75"/>
      <c r="E66" s="76"/>
      <c r="F66" s="76"/>
      <c r="G66" s="75"/>
      <c r="H66" s="75"/>
      <c r="I66" s="75"/>
      <c r="J66" s="75"/>
      <c r="K66" s="75"/>
      <c r="L66" s="75"/>
    </row>
    <row r="67" spans="1:12" ht="15.75" customHeight="1">
      <c r="A67" s="72"/>
      <c r="B67" s="73"/>
      <c r="C67" s="74"/>
      <c r="D67" s="75"/>
      <c r="E67" s="76"/>
      <c r="F67" s="76"/>
      <c r="G67" s="75"/>
      <c r="H67" s="75"/>
      <c r="I67" s="75"/>
      <c r="J67" s="75"/>
      <c r="K67" s="75"/>
      <c r="L67" s="75"/>
    </row>
    <row r="68" spans="1:12" ht="15.75" customHeight="1">
      <c r="A68" s="72"/>
      <c r="B68" s="73"/>
      <c r="C68" s="74"/>
      <c r="D68" s="75"/>
      <c r="E68" s="76"/>
      <c r="F68" s="76"/>
      <c r="G68" s="75"/>
      <c r="H68" s="75"/>
      <c r="I68" s="75"/>
      <c r="J68" s="75"/>
      <c r="K68" s="75"/>
      <c r="L68" s="75"/>
    </row>
    <row r="69" spans="1:12" ht="15.75" customHeight="1">
      <c r="A69" s="72"/>
      <c r="B69" s="73"/>
      <c r="C69" s="74"/>
      <c r="D69" s="75"/>
      <c r="E69" s="76"/>
      <c r="F69" s="76"/>
      <c r="G69" s="75"/>
      <c r="H69" s="75"/>
      <c r="I69" s="75"/>
      <c r="J69" s="75"/>
      <c r="K69" s="75"/>
      <c r="L69" s="75"/>
    </row>
    <row r="70" spans="1:12" ht="15.75" customHeight="1">
      <c r="A70" s="72"/>
      <c r="B70" s="73"/>
      <c r="C70" s="74"/>
      <c r="D70" s="75"/>
      <c r="E70" s="76"/>
      <c r="F70" s="76"/>
      <c r="G70" s="75"/>
      <c r="H70" s="75"/>
      <c r="I70" s="75"/>
      <c r="J70" s="75"/>
      <c r="K70" s="75"/>
      <c r="L70" s="75"/>
    </row>
    <row r="71" spans="1:12" ht="15.75" customHeight="1">
      <c r="A71" s="72"/>
      <c r="B71" s="73"/>
      <c r="C71" s="74"/>
      <c r="D71" s="75"/>
      <c r="E71" s="76"/>
      <c r="F71" s="76"/>
      <c r="G71" s="75"/>
      <c r="H71" s="75"/>
      <c r="I71" s="75"/>
      <c r="J71" s="75"/>
      <c r="K71" s="75"/>
      <c r="L71" s="75"/>
    </row>
    <row r="72" spans="1:12" ht="15.75" customHeight="1">
      <c r="A72" s="72"/>
      <c r="B72" s="73"/>
      <c r="C72" s="74"/>
      <c r="D72" s="75"/>
      <c r="E72" s="76"/>
      <c r="F72" s="76"/>
      <c r="G72" s="75"/>
      <c r="H72" s="75"/>
      <c r="I72" s="75"/>
      <c r="J72" s="75"/>
      <c r="K72" s="75"/>
      <c r="L72" s="75"/>
    </row>
    <row r="73" spans="1:12" ht="15.75" customHeight="1">
      <c r="A73" s="72"/>
      <c r="B73" s="73"/>
      <c r="C73" s="74"/>
      <c r="D73" s="75"/>
      <c r="E73" s="76"/>
      <c r="F73" s="76"/>
      <c r="G73" s="75"/>
      <c r="H73" s="75"/>
      <c r="I73" s="75"/>
      <c r="J73" s="75"/>
      <c r="K73" s="75"/>
      <c r="L73" s="75"/>
    </row>
    <row r="74" spans="1:12" ht="15.75" customHeight="1">
      <c r="A74" s="72"/>
      <c r="B74" s="73"/>
      <c r="C74" s="74"/>
      <c r="D74" s="75"/>
      <c r="E74" s="76"/>
      <c r="F74" s="76"/>
      <c r="G74" s="75"/>
      <c r="H74" s="75"/>
      <c r="I74" s="75"/>
      <c r="J74" s="75"/>
      <c r="K74" s="75"/>
      <c r="L74" s="75"/>
    </row>
    <row r="75" spans="1:12" ht="15.75" customHeight="1">
      <c r="A75" s="72"/>
      <c r="B75" s="73"/>
      <c r="C75" s="74"/>
      <c r="D75" s="75"/>
      <c r="E75" s="76"/>
      <c r="F75" s="76"/>
      <c r="G75" s="75"/>
      <c r="H75" s="75"/>
      <c r="I75" s="75"/>
      <c r="J75" s="75"/>
      <c r="K75" s="75"/>
      <c r="L75" s="75"/>
    </row>
    <row r="76" spans="1:12" ht="15.75" customHeight="1">
      <c r="A76" s="72"/>
      <c r="B76" s="73"/>
      <c r="C76" s="74"/>
      <c r="D76" s="75"/>
      <c r="E76" s="76"/>
      <c r="F76" s="76"/>
      <c r="G76" s="75"/>
      <c r="H76" s="75"/>
      <c r="I76" s="75"/>
      <c r="J76" s="75"/>
      <c r="K76" s="75"/>
      <c r="L76" s="75"/>
    </row>
    <row r="77" spans="1:12" ht="15.75" customHeight="1">
      <c r="A77" s="72"/>
      <c r="B77" s="73"/>
      <c r="C77" s="74"/>
      <c r="D77" s="75"/>
      <c r="E77" s="76"/>
      <c r="F77" s="76"/>
      <c r="G77" s="75"/>
      <c r="H77" s="75"/>
      <c r="I77" s="75"/>
      <c r="J77" s="75"/>
      <c r="K77" s="75"/>
      <c r="L77" s="75"/>
    </row>
    <row r="78" spans="1:12" ht="15.75" customHeight="1">
      <c r="A78" s="72"/>
      <c r="B78" s="73"/>
      <c r="C78" s="74"/>
      <c r="D78" s="75"/>
      <c r="E78" s="76"/>
      <c r="F78" s="76"/>
      <c r="G78" s="75"/>
      <c r="H78" s="75"/>
      <c r="I78" s="75"/>
      <c r="J78" s="75"/>
      <c r="K78" s="75"/>
      <c r="L78" s="75"/>
    </row>
    <row r="79" spans="1:12" ht="15.75" customHeight="1">
      <c r="A79" s="72"/>
      <c r="B79" s="73"/>
      <c r="C79" s="74"/>
      <c r="D79" s="75"/>
      <c r="E79" s="76"/>
      <c r="F79" s="76"/>
      <c r="G79" s="75"/>
      <c r="H79" s="75"/>
      <c r="I79" s="75"/>
      <c r="J79" s="75"/>
      <c r="K79" s="75"/>
      <c r="L79" s="75"/>
    </row>
    <row r="80" spans="1:12" ht="15.75" customHeight="1">
      <c r="A80" s="72"/>
      <c r="B80" s="73"/>
      <c r="C80" s="74"/>
      <c r="D80" s="75"/>
      <c r="E80" s="76"/>
      <c r="F80" s="76"/>
      <c r="G80" s="75"/>
      <c r="H80" s="75"/>
      <c r="I80" s="75"/>
      <c r="J80" s="75"/>
      <c r="K80" s="75"/>
      <c r="L80" s="75"/>
    </row>
    <row r="81" spans="1:12" ht="15.75" customHeight="1">
      <c r="A81" s="72"/>
      <c r="B81" s="73"/>
      <c r="C81" s="74"/>
      <c r="D81" s="75"/>
      <c r="E81" s="76"/>
      <c r="F81" s="76"/>
      <c r="G81" s="75"/>
      <c r="H81" s="75"/>
      <c r="I81" s="75"/>
      <c r="J81" s="75"/>
      <c r="K81" s="75"/>
      <c r="L81" s="75"/>
    </row>
    <row r="82" spans="1:12" ht="15.75" customHeight="1">
      <c r="A82" s="72"/>
      <c r="B82" s="73"/>
      <c r="C82" s="74"/>
      <c r="D82" s="75"/>
      <c r="E82" s="76"/>
      <c r="F82" s="76"/>
      <c r="G82" s="75"/>
      <c r="H82" s="75"/>
      <c r="I82" s="75"/>
      <c r="J82" s="75"/>
      <c r="K82" s="75"/>
      <c r="L82" s="75"/>
    </row>
    <row r="83" spans="1:12" ht="15.75" customHeight="1">
      <c r="A83" s="72"/>
      <c r="B83" s="73"/>
      <c r="C83" s="74"/>
      <c r="D83" s="75"/>
      <c r="E83" s="76"/>
      <c r="F83" s="76"/>
      <c r="G83" s="75"/>
      <c r="H83" s="75"/>
      <c r="I83" s="75"/>
      <c r="J83" s="75"/>
      <c r="K83" s="75"/>
      <c r="L83" s="75"/>
    </row>
    <row r="84" spans="1:12" ht="15.75" customHeight="1">
      <c r="A84" s="72"/>
      <c r="B84" s="73"/>
      <c r="C84" s="74"/>
      <c r="D84" s="75"/>
      <c r="E84" s="76"/>
      <c r="F84" s="76"/>
      <c r="G84" s="75"/>
      <c r="H84" s="75"/>
      <c r="I84" s="75"/>
      <c r="J84" s="75"/>
      <c r="K84" s="75"/>
      <c r="L84" s="75"/>
    </row>
    <row r="85" spans="1:12" ht="15.75" customHeight="1">
      <c r="A85" s="72"/>
      <c r="B85" s="73"/>
      <c r="C85" s="74"/>
      <c r="D85" s="75"/>
      <c r="E85" s="76"/>
      <c r="F85" s="76"/>
      <c r="G85" s="75"/>
      <c r="H85" s="75"/>
      <c r="I85" s="75"/>
      <c r="J85" s="75"/>
      <c r="K85" s="75"/>
      <c r="L85" s="75"/>
    </row>
    <row r="86" spans="1:12" ht="15.75" customHeight="1">
      <c r="A86" s="72"/>
      <c r="B86" s="73"/>
      <c r="C86" s="74"/>
      <c r="D86" s="75"/>
      <c r="E86" s="76"/>
      <c r="F86" s="76"/>
      <c r="G86" s="75"/>
      <c r="H86" s="75"/>
      <c r="I86" s="75"/>
      <c r="J86" s="75"/>
      <c r="K86" s="75"/>
      <c r="L86" s="75"/>
    </row>
    <row r="87" spans="1:12" ht="15.75" customHeight="1">
      <c r="A87" s="72"/>
      <c r="B87" s="73"/>
      <c r="C87" s="74"/>
      <c r="D87" s="75"/>
      <c r="E87" s="76"/>
      <c r="F87" s="76"/>
      <c r="G87" s="75"/>
      <c r="H87" s="75"/>
      <c r="I87" s="75"/>
      <c r="J87" s="75"/>
      <c r="K87" s="75"/>
      <c r="L87" s="75"/>
    </row>
    <row r="88" spans="1:12" ht="15.75" customHeight="1">
      <c r="A88" s="72"/>
      <c r="B88" s="73"/>
      <c r="C88" s="74"/>
      <c r="D88" s="75"/>
      <c r="E88" s="76"/>
      <c r="F88" s="76"/>
      <c r="G88" s="75"/>
      <c r="H88" s="75"/>
      <c r="I88" s="75"/>
      <c r="J88" s="75"/>
      <c r="K88" s="75"/>
      <c r="L88" s="75"/>
    </row>
    <row r="89" spans="1:12" ht="15.75" customHeight="1">
      <c r="A89" s="72"/>
      <c r="B89" s="73"/>
      <c r="C89" s="74"/>
      <c r="D89" s="75"/>
      <c r="E89" s="76"/>
      <c r="F89" s="76"/>
      <c r="G89" s="75"/>
      <c r="H89" s="75"/>
      <c r="I89" s="75"/>
      <c r="J89" s="75"/>
      <c r="K89" s="75"/>
      <c r="L89" s="75"/>
    </row>
    <row r="90" spans="1:12" ht="15.75" customHeight="1">
      <c r="A90" s="72"/>
      <c r="B90" s="73"/>
      <c r="C90" s="74"/>
      <c r="D90" s="75"/>
      <c r="E90" s="76"/>
      <c r="F90" s="76"/>
      <c r="G90" s="75"/>
      <c r="H90" s="75"/>
      <c r="I90" s="75"/>
      <c r="J90" s="75"/>
      <c r="K90" s="75"/>
      <c r="L90" s="75"/>
    </row>
    <row r="91" spans="1:12" ht="15.75" customHeight="1">
      <c r="A91" s="72"/>
      <c r="B91" s="73"/>
      <c r="C91" s="74"/>
      <c r="D91" s="75"/>
      <c r="E91" s="76"/>
      <c r="F91" s="76"/>
      <c r="G91" s="75"/>
      <c r="H91" s="75"/>
      <c r="I91" s="75"/>
      <c r="J91" s="75"/>
      <c r="K91" s="75"/>
      <c r="L91" s="75"/>
    </row>
    <row r="92" spans="1:12" ht="15.75" customHeight="1">
      <c r="A92" s="72"/>
      <c r="B92" s="73"/>
      <c r="C92" s="74"/>
      <c r="D92" s="75"/>
      <c r="E92" s="76"/>
      <c r="F92" s="76"/>
      <c r="G92" s="75"/>
      <c r="H92" s="75"/>
      <c r="I92" s="75"/>
      <c r="J92" s="75"/>
      <c r="K92" s="75"/>
      <c r="L92" s="75"/>
    </row>
    <row r="93" spans="1:12" ht="15.75" customHeight="1">
      <c r="A93" s="72"/>
      <c r="B93" s="73"/>
      <c r="C93" s="74"/>
      <c r="D93" s="75"/>
      <c r="E93" s="76"/>
      <c r="F93" s="76"/>
      <c r="G93" s="75"/>
      <c r="H93" s="75"/>
      <c r="I93" s="75"/>
      <c r="J93" s="75"/>
      <c r="K93" s="75"/>
      <c r="L93" s="75"/>
    </row>
    <row r="94" spans="1:12" ht="15.75" customHeight="1">
      <c r="A94" s="72"/>
      <c r="B94" s="73"/>
      <c r="C94" s="74"/>
      <c r="D94" s="75"/>
      <c r="E94" s="76"/>
      <c r="F94" s="76"/>
      <c r="G94" s="75"/>
      <c r="H94" s="75"/>
      <c r="I94" s="75"/>
      <c r="J94" s="75"/>
      <c r="K94" s="75"/>
      <c r="L94" s="75"/>
    </row>
    <row r="95" spans="1:12" ht="15.75" customHeight="1">
      <c r="A95" s="72"/>
      <c r="B95" s="73"/>
      <c r="C95" s="74"/>
      <c r="D95" s="75"/>
      <c r="E95" s="76"/>
      <c r="F95" s="76"/>
      <c r="G95" s="75"/>
      <c r="H95" s="75"/>
      <c r="I95" s="75"/>
      <c r="J95" s="75"/>
      <c r="K95" s="75"/>
      <c r="L95" s="75"/>
    </row>
    <row r="96" spans="1:12" ht="15.75" customHeight="1">
      <c r="A96" s="72"/>
      <c r="B96" s="73"/>
      <c r="C96" s="74"/>
      <c r="D96" s="75"/>
      <c r="E96" s="76"/>
      <c r="F96" s="76"/>
      <c r="G96" s="75"/>
      <c r="H96" s="75"/>
      <c r="I96" s="75"/>
      <c r="J96" s="75"/>
      <c r="K96" s="75"/>
      <c r="L96" s="75"/>
    </row>
    <row r="97" spans="1:12" ht="15.75" customHeight="1">
      <c r="A97" s="72"/>
      <c r="B97" s="73"/>
      <c r="C97" s="74"/>
      <c r="D97" s="75"/>
      <c r="E97" s="76"/>
      <c r="F97" s="76"/>
      <c r="G97" s="75"/>
      <c r="H97" s="75"/>
      <c r="I97" s="75"/>
      <c r="J97" s="75"/>
      <c r="K97" s="75"/>
      <c r="L97" s="75"/>
    </row>
    <row r="98" spans="1:12" ht="15.75" customHeight="1">
      <c r="A98" s="72"/>
      <c r="B98" s="73"/>
      <c r="C98" s="74"/>
      <c r="D98" s="75"/>
      <c r="E98" s="76"/>
      <c r="F98" s="76"/>
      <c r="G98" s="75"/>
      <c r="H98" s="75"/>
      <c r="I98" s="75"/>
      <c r="J98" s="75"/>
      <c r="K98" s="75"/>
      <c r="L98" s="75"/>
    </row>
    <row r="99" spans="1:12" ht="15.75" customHeight="1">
      <c r="A99" s="72"/>
      <c r="B99" s="73"/>
      <c r="C99" s="74"/>
      <c r="D99" s="75"/>
      <c r="E99" s="76"/>
      <c r="F99" s="76"/>
      <c r="G99" s="75"/>
      <c r="H99" s="75"/>
      <c r="I99" s="75"/>
      <c r="J99" s="75"/>
      <c r="K99" s="75"/>
      <c r="L99" s="75"/>
    </row>
    <row r="100" spans="1:12" ht="15.75" customHeight="1">
      <c r="A100" s="72"/>
      <c r="B100" s="73"/>
      <c r="C100" s="74"/>
      <c r="D100" s="75"/>
      <c r="E100" s="76"/>
      <c r="F100" s="76"/>
      <c r="G100" s="75"/>
      <c r="H100" s="75"/>
      <c r="I100" s="75"/>
      <c r="J100" s="75"/>
      <c r="K100" s="75"/>
      <c r="L100" s="75"/>
    </row>
    <row r="101" spans="1:12" ht="15.75" customHeight="1">
      <c r="A101" s="72"/>
      <c r="B101" s="73"/>
      <c r="C101" s="74"/>
      <c r="D101" s="75"/>
      <c r="E101" s="76"/>
      <c r="F101" s="76"/>
      <c r="G101" s="75"/>
      <c r="H101" s="75"/>
      <c r="I101" s="75"/>
      <c r="J101" s="75"/>
      <c r="K101" s="75"/>
      <c r="L101" s="75"/>
    </row>
    <row r="102" spans="1:12" ht="15.75" customHeight="1">
      <c r="A102" s="72"/>
      <c r="B102" s="73"/>
      <c r="C102" s="74"/>
      <c r="D102" s="75"/>
      <c r="E102" s="76"/>
      <c r="F102" s="76"/>
      <c r="G102" s="75"/>
      <c r="H102" s="75"/>
      <c r="I102" s="75"/>
      <c r="J102" s="75"/>
      <c r="K102" s="75"/>
      <c r="L102" s="75"/>
    </row>
    <row r="103" spans="1:12" ht="15.75" customHeight="1">
      <c r="A103" s="72"/>
      <c r="B103" s="73"/>
      <c r="C103" s="74"/>
      <c r="D103" s="75"/>
      <c r="E103" s="76"/>
      <c r="F103" s="76"/>
      <c r="G103" s="75"/>
      <c r="H103" s="75"/>
      <c r="I103" s="75"/>
      <c r="J103" s="75"/>
      <c r="K103" s="75"/>
      <c r="L103" s="75"/>
    </row>
    <row r="104" spans="1:12" ht="15.75" customHeight="1">
      <c r="A104" s="72"/>
      <c r="B104" s="73"/>
      <c r="C104" s="74"/>
      <c r="D104" s="75"/>
      <c r="E104" s="76"/>
      <c r="F104" s="76"/>
      <c r="G104" s="75"/>
      <c r="H104" s="75"/>
      <c r="I104" s="75"/>
      <c r="J104" s="75"/>
      <c r="K104" s="75"/>
      <c r="L104" s="75"/>
    </row>
    <row r="105" spans="1:12" ht="15.75" customHeight="1">
      <c r="A105" s="72"/>
      <c r="B105" s="73"/>
      <c r="C105" s="74"/>
      <c r="D105" s="75"/>
      <c r="E105" s="76"/>
      <c r="F105" s="76"/>
      <c r="G105" s="75"/>
      <c r="H105" s="75"/>
      <c r="I105" s="75"/>
      <c r="J105" s="75"/>
      <c r="K105" s="75"/>
      <c r="L105" s="75"/>
    </row>
    <row r="106" spans="1:12" ht="15.75" customHeight="1">
      <c r="A106" s="72"/>
      <c r="B106" s="73"/>
      <c r="C106" s="74"/>
      <c r="D106" s="75"/>
      <c r="E106" s="76"/>
      <c r="F106" s="76"/>
      <c r="G106" s="75"/>
      <c r="H106" s="75"/>
      <c r="I106" s="75"/>
      <c r="J106" s="75"/>
      <c r="K106" s="75"/>
      <c r="L106" s="75"/>
    </row>
    <row r="107" spans="1:12" ht="15.75" customHeight="1">
      <c r="A107" s="72"/>
      <c r="B107" s="73"/>
      <c r="C107" s="74"/>
      <c r="D107" s="75"/>
      <c r="E107" s="76"/>
      <c r="F107" s="76"/>
      <c r="G107" s="75"/>
      <c r="H107" s="75"/>
      <c r="I107" s="75"/>
      <c r="J107" s="75"/>
      <c r="K107" s="75"/>
      <c r="L107" s="75"/>
    </row>
    <row r="108" spans="1:12" ht="15.75" customHeight="1">
      <c r="A108" s="72"/>
      <c r="B108" s="73"/>
      <c r="C108" s="74"/>
      <c r="D108" s="75"/>
      <c r="E108" s="76"/>
      <c r="F108" s="76"/>
      <c r="G108" s="75"/>
      <c r="H108" s="75"/>
      <c r="I108" s="75"/>
      <c r="J108" s="75"/>
      <c r="K108" s="75"/>
      <c r="L108" s="75"/>
    </row>
    <row r="109" spans="1:12" ht="15.75" customHeight="1">
      <c r="A109" s="72"/>
      <c r="B109" s="73"/>
      <c r="C109" s="74"/>
      <c r="D109" s="75"/>
      <c r="E109" s="76"/>
      <c r="F109" s="76"/>
      <c r="G109" s="75"/>
      <c r="H109" s="75"/>
      <c r="I109" s="75"/>
      <c r="J109" s="75"/>
      <c r="K109" s="75"/>
      <c r="L109" s="75"/>
    </row>
    <row r="110" spans="1:12" ht="15.75" customHeight="1">
      <c r="A110" s="72"/>
      <c r="B110" s="73"/>
      <c r="C110" s="74"/>
      <c r="D110" s="75"/>
      <c r="E110" s="76"/>
      <c r="F110" s="76"/>
      <c r="G110" s="75"/>
      <c r="H110" s="75"/>
      <c r="I110" s="75"/>
      <c r="J110" s="75"/>
      <c r="K110" s="75"/>
      <c r="L110" s="75"/>
    </row>
    <row r="111" spans="1:12" ht="15.75" customHeight="1">
      <c r="A111" s="72"/>
      <c r="B111" s="73"/>
      <c r="C111" s="74"/>
      <c r="D111" s="75"/>
      <c r="E111" s="76"/>
      <c r="F111" s="76"/>
      <c r="G111" s="75"/>
      <c r="H111" s="75"/>
      <c r="I111" s="75"/>
      <c r="J111" s="75"/>
      <c r="K111" s="75"/>
      <c r="L111" s="75"/>
    </row>
    <row r="112" spans="1:12" ht="15.75" customHeight="1">
      <c r="A112" s="72"/>
      <c r="B112" s="73"/>
      <c r="C112" s="74"/>
      <c r="D112" s="75"/>
      <c r="E112" s="76"/>
      <c r="F112" s="76"/>
      <c r="G112" s="75"/>
      <c r="H112" s="75"/>
      <c r="I112" s="75"/>
      <c r="J112" s="75"/>
      <c r="K112" s="75"/>
      <c r="L112" s="75"/>
    </row>
    <row r="113" spans="1:12" ht="15.75" customHeight="1">
      <c r="A113" s="72"/>
      <c r="B113" s="73"/>
      <c r="C113" s="74"/>
      <c r="D113" s="75"/>
      <c r="E113" s="76"/>
      <c r="F113" s="76"/>
      <c r="G113" s="75"/>
      <c r="H113" s="75"/>
      <c r="I113" s="75"/>
      <c r="J113" s="75"/>
      <c r="K113" s="75"/>
      <c r="L113" s="75"/>
    </row>
    <row r="114" spans="1:12" ht="15.75" customHeight="1">
      <c r="A114" s="72"/>
      <c r="B114" s="73"/>
      <c r="C114" s="74"/>
      <c r="D114" s="75"/>
      <c r="E114" s="76"/>
      <c r="F114" s="76"/>
      <c r="G114" s="75"/>
      <c r="H114" s="75"/>
      <c r="I114" s="75"/>
      <c r="J114" s="75"/>
      <c r="K114" s="75"/>
      <c r="L114" s="75"/>
    </row>
    <row r="115" spans="1:12" ht="15.75" customHeight="1">
      <c r="A115" s="72"/>
      <c r="B115" s="73"/>
      <c r="C115" s="74"/>
      <c r="D115" s="75"/>
      <c r="E115" s="76"/>
      <c r="F115" s="76"/>
      <c r="G115" s="75"/>
      <c r="H115" s="75"/>
      <c r="I115" s="75"/>
      <c r="J115" s="75"/>
      <c r="K115" s="75"/>
      <c r="L115" s="75"/>
    </row>
    <row r="116" spans="1:12" ht="15.75" customHeight="1">
      <c r="A116" s="72"/>
      <c r="B116" s="73"/>
      <c r="C116" s="74"/>
      <c r="D116" s="75"/>
      <c r="E116" s="76"/>
      <c r="F116" s="76"/>
      <c r="G116" s="75"/>
      <c r="H116" s="75"/>
      <c r="I116" s="75"/>
      <c r="J116" s="75"/>
      <c r="K116" s="75"/>
      <c r="L116" s="75"/>
    </row>
    <row r="117" spans="1:12" ht="15.75" customHeight="1">
      <c r="A117" s="72"/>
      <c r="B117" s="73"/>
      <c r="C117" s="74"/>
      <c r="D117" s="75"/>
      <c r="E117" s="76"/>
      <c r="F117" s="76"/>
      <c r="G117" s="75"/>
      <c r="H117" s="75"/>
      <c r="I117" s="75"/>
      <c r="J117" s="75"/>
      <c r="K117" s="75"/>
      <c r="L117" s="75"/>
    </row>
    <row r="118" spans="1:12" ht="15.75" customHeight="1">
      <c r="A118" s="72"/>
      <c r="B118" s="73"/>
      <c r="C118" s="74"/>
      <c r="D118" s="75"/>
      <c r="E118" s="76"/>
      <c r="F118" s="76"/>
      <c r="G118" s="75"/>
      <c r="H118" s="75"/>
      <c r="I118" s="75"/>
      <c r="J118" s="75"/>
      <c r="K118" s="75"/>
      <c r="L118" s="75"/>
    </row>
    <row r="119" spans="1:12" ht="15.75" customHeight="1">
      <c r="A119" s="72"/>
      <c r="B119" s="73"/>
      <c r="C119" s="74"/>
      <c r="D119" s="75"/>
      <c r="E119" s="76"/>
      <c r="F119" s="76"/>
      <c r="G119" s="75"/>
      <c r="H119" s="75"/>
      <c r="I119" s="75"/>
      <c r="J119" s="75"/>
      <c r="K119" s="75"/>
      <c r="L119" s="75"/>
    </row>
    <row r="120" spans="1:12" ht="15.75" customHeight="1">
      <c r="A120" s="72"/>
      <c r="B120" s="73"/>
      <c r="C120" s="74"/>
      <c r="D120" s="75"/>
      <c r="E120" s="76"/>
      <c r="F120" s="76"/>
      <c r="G120" s="75"/>
      <c r="H120" s="75"/>
      <c r="I120" s="75"/>
      <c r="J120" s="75"/>
      <c r="K120" s="75"/>
      <c r="L120" s="75"/>
    </row>
    <row r="121" spans="1:12" ht="15.75" customHeight="1">
      <c r="A121" s="72"/>
      <c r="B121" s="73"/>
      <c r="C121" s="74"/>
      <c r="D121" s="75"/>
      <c r="E121" s="76"/>
      <c r="F121" s="76"/>
      <c r="G121" s="75"/>
      <c r="H121" s="75"/>
      <c r="I121" s="75"/>
      <c r="J121" s="75"/>
      <c r="K121" s="75"/>
      <c r="L121" s="75"/>
    </row>
    <row r="122" spans="1:12" ht="15.75" customHeight="1">
      <c r="A122" s="72"/>
      <c r="B122" s="73"/>
      <c r="C122" s="74"/>
      <c r="D122" s="75"/>
      <c r="E122" s="76"/>
      <c r="F122" s="76"/>
      <c r="G122" s="75"/>
      <c r="H122" s="75"/>
      <c r="I122" s="75"/>
      <c r="J122" s="75"/>
      <c r="K122" s="75"/>
      <c r="L122" s="75"/>
    </row>
    <row r="123" spans="1:12" ht="15.75" customHeight="1">
      <c r="A123" s="72"/>
      <c r="B123" s="73"/>
      <c r="C123" s="74"/>
      <c r="D123" s="75"/>
      <c r="E123" s="76"/>
      <c r="F123" s="76"/>
      <c r="G123" s="75"/>
      <c r="H123" s="75"/>
      <c r="I123" s="75"/>
      <c r="J123" s="75"/>
      <c r="K123" s="75"/>
      <c r="L123" s="75"/>
    </row>
    <row r="124" spans="1:12" ht="15.75" customHeight="1">
      <c r="A124" s="72"/>
      <c r="B124" s="73"/>
      <c r="C124" s="74"/>
      <c r="D124" s="75"/>
      <c r="E124" s="76"/>
      <c r="F124" s="76"/>
      <c r="G124" s="75"/>
      <c r="H124" s="75"/>
      <c r="I124" s="75"/>
      <c r="J124" s="75"/>
      <c r="K124" s="75"/>
      <c r="L124" s="75"/>
    </row>
    <row r="125" spans="1:12" ht="15.75" customHeight="1">
      <c r="A125" s="72"/>
      <c r="B125" s="73"/>
      <c r="C125" s="74"/>
      <c r="D125" s="75"/>
      <c r="E125" s="76"/>
      <c r="F125" s="76"/>
      <c r="G125" s="75"/>
      <c r="H125" s="75"/>
      <c r="I125" s="75"/>
      <c r="J125" s="75"/>
      <c r="K125" s="75"/>
      <c r="L125" s="75"/>
    </row>
    <row r="126" spans="1:12" ht="15.75" customHeight="1">
      <c r="A126" s="72"/>
      <c r="B126" s="73"/>
      <c r="C126" s="74"/>
      <c r="D126" s="75"/>
      <c r="E126" s="76"/>
      <c r="F126" s="76"/>
      <c r="G126" s="75"/>
      <c r="H126" s="75"/>
      <c r="I126" s="75"/>
      <c r="J126" s="75"/>
      <c r="K126" s="75"/>
      <c r="L126" s="75"/>
    </row>
    <row r="127" spans="1:12" ht="15.75" customHeight="1">
      <c r="A127" s="72"/>
      <c r="B127" s="73"/>
      <c r="C127" s="74"/>
      <c r="D127" s="75"/>
      <c r="E127" s="76"/>
      <c r="F127" s="76"/>
      <c r="G127" s="75"/>
      <c r="H127" s="75"/>
      <c r="I127" s="75"/>
      <c r="J127" s="75"/>
      <c r="K127" s="75"/>
      <c r="L127" s="75"/>
    </row>
    <row r="128" spans="1:12" ht="15.75" customHeight="1">
      <c r="A128" s="72"/>
      <c r="B128" s="73"/>
      <c r="C128" s="74"/>
      <c r="D128" s="75"/>
      <c r="E128" s="76"/>
      <c r="F128" s="76"/>
      <c r="G128" s="75"/>
      <c r="H128" s="75"/>
      <c r="I128" s="75"/>
      <c r="J128" s="75"/>
      <c r="K128" s="75"/>
      <c r="L128" s="75"/>
    </row>
    <row r="129" spans="1:12" ht="15.75" customHeight="1">
      <c r="A129" s="72"/>
      <c r="B129" s="73"/>
      <c r="C129" s="74"/>
      <c r="D129" s="75"/>
      <c r="E129" s="76"/>
      <c r="F129" s="76"/>
      <c r="G129" s="75"/>
      <c r="H129" s="75"/>
      <c r="I129" s="75"/>
      <c r="J129" s="75"/>
      <c r="K129" s="75"/>
      <c r="L129" s="75"/>
    </row>
    <row r="130" spans="1:12" ht="15.75" customHeight="1">
      <c r="A130" s="72"/>
      <c r="B130" s="73"/>
      <c r="C130" s="74"/>
      <c r="D130" s="75"/>
      <c r="E130" s="76"/>
      <c r="F130" s="76"/>
      <c r="G130" s="75"/>
      <c r="H130" s="75"/>
      <c r="I130" s="75"/>
      <c r="J130" s="75"/>
      <c r="K130" s="75"/>
      <c r="L130" s="75"/>
    </row>
    <row r="131" spans="1:12" ht="15.75" customHeight="1">
      <c r="A131" s="72"/>
      <c r="B131" s="73"/>
      <c r="C131" s="74"/>
      <c r="D131" s="75"/>
      <c r="E131" s="76"/>
      <c r="F131" s="76"/>
      <c r="G131" s="75"/>
      <c r="H131" s="75"/>
      <c r="I131" s="75"/>
      <c r="J131" s="75"/>
      <c r="K131" s="75"/>
      <c r="L131" s="75"/>
    </row>
    <row r="132" spans="1:12" ht="15.75" customHeight="1">
      <c r="A132" s="72"/>
      <c r="B132" s="73"/>
      <c r="C132" s="74"/>
      <c r="D132" s="75"/>
      <c r="E132" s="76"/>
      <c r="F132" s="76"/>
      <c r="G132" s="75"/>
      <c r="H132" s="75"/>
      <c r="I132" s="75"/>
      <c r="J132" s="75"/>
      <c r="K132" s="75"/>
      <c r="L132" s="75"/>
    </row>
    <row r="133" spans="1:12" ht="15.75" customHeight="1">
      <c r="A133" s="72"/>
      <c r="B133" s="73"/>
      <c r="C133" s="74"/>
      <c r="D133" s="75"/>
      <c r="E133" s="76"/>
      <c r="F133" s="76"/>
      <c r="G133" s="75"/>
      <c r="H133" s="75"/>
      <c r="I133" s="75"/>
      <c r="J133" s="75"/>
      <c r="K133" s="75"/>
      <c r="L133" s="75"/>
    </row>
    <row r="134" spans="1:12" ht="15.75" customHeight="1">
      <c r="A134" s="72"/>
      <c r="B134" s="73"/>
      <c r="C134" s="74"/>
      <c r="D134" s="75"/>
      <c r="E134" s="76"/>
      <c r="F134" s="76"/>
      <c r="G134" s="75"/>
      <c r="H134" s="75"/>
      <c r="I134" s="75"/>
      <c r="J134" s="75"/>
      <c r="K134" s="75"/>
      <c r="L134" s="75"/>
    </row>
    <row r="135" spans="1:12" ht="15.75" customHeight="1">
      <c r="A135" s="72"/>
      <c r="B135" s="73"/>
      <c r="C135" s="74"/>
      <c r="D135" s="75"/>
      <c r="E135" s="76"/>
      <c r="F135" s="76"/>
      <c r="G135" s="75"/>
      <c r="H135" s="75"/>
      <c r="I135" s="75"/>
      <c r="J135" s="75"/>
      <c r="K135" s="75"/>
      <c r="L135" s="75"/>
    </row>
    <row r="136" spans="1:12" ht="15.75" customHeight="1">
      <c r="A136" s="72"/>
      <c r="B136" s="73"/>
      <c r="C136" s="74"/>
      <c r="D136" s="75"/>
      <c r="E136" s="76"/>
      <c r="F136" s="76"/>
      <c r="G136" s="75"/>
      <c r="H136" s="75"/>
      <c r="I136" s="75"/>
      <c r="J136" s="75"/>
      <c r="K136" s="75"/>
      <c r="L136" s="75"/>
    </row>
    <row r="137" spans="1:12" ht="15.75" customHeight="1">
      <c r="A137" s="72"/>
      <c r="B137" s="73"/>
      <c r="C137" s="74"/>
      <c r="D137" s="75"/>
      <c r="E137" s="76"/>
      <c r="F137" s="76"/>
      <c r="G137" s="75"/>
      <c r="H137" s="75"/>
      <c r="I137" s="75"/>
      <c r="J137" s="75"/>
      <c r="K137" s="75"/>
      <c r="L137" s="75"/>
    </row>
    <row r="138" spans="1:12" ht="15.75" customHeight="1">
      <c r="A138" s="72"/>
      <c r="B138" s="73"/>
      <c r="C138" s="74"/>
      <c r="D138" s="75"/>
      <c r="E138" s="76"/>
      <c r="F138" s="76"/>
      <c r="G138" s="75"/>
      <c r="H138" s="75"/>
      <c r="I138" s="75"/>
      <c r="J138" s="75"/>
      <c r="K138" s="75"/>
      <c r="L138" s="75"/>
    </row>
    <row r="139" spans="1:12" ht="15.75" customHeight="1">
      <c r="A139" s="72"/>
      <c r="B139" s="73"/>
      <c r="C139" s="74"/>
      <c r="D139" s="75"/>
      <c r="E139" s="76"/>
      <c r="F139" s="76"/>
      <c r="G139" s="75"/>
      <c r="H139" s="75"/>
      <c r="I139" s="75"/>
      <c r="J139" s="75"/>
      <c r="K139" s="75"/>
      <c r="L139" s="75"/>
    </row>
    <row r="140" spans="1:12" ht="15.75" customHeight="1">
      <c r="A140" s="72"/>
      <c r="B140" s="73"/>
      <c r="C140" s="74"/>
      <c r="D140" s="75"/>
      <c r="E140" s="76"/>
      <c r="F140" s="76"/>
      <c r="G140" s="75"/>
      <c r="H140" s="75"/>
      <c r="I140" s="75"/>
      <c r="J140" s="75"/>
      <c r="K140" s="75"/>
      <c r="L140" s="75"/>
    </row>
    <row r="141" spans="1:12" ht="15.75" customHeight="1">
      <c r="A141" s="72"/>
      <c r="B141" s="73"/>
      <c r="C141" s="74"/>
      <c r="D141" s="75"/>
      <c r="E141" s="76"/>
      <c r="F141" s="76"/>
      <c r="G141" s="75"/>
      <c r="H141" s="75"/>
      <c r="I141" s="75"/>
      <c r="J141" s="75"/>
      <c r="K141" s="75"/>
      <c r="L141" s="75"/>
    </row>
    <row r="142" spans="1:12" ht="15.75" customHeight="1">
      <c r="A142" s="72"/>
      <c r="B142" s="73"/>
      <c r="C142" s="74"/>
      <c r="D142" s="75"/>
      <c r="E142" s="76"/>
      <c r="F142" s="76"/>
      <c r="G142" s="75"/>
      <c r="H142" s="75"/>
      <c r="I142" s="75"/>
      <c r="J142" s="75"/>
      <c r="K142" s="75"/>
      <c r="L142" s="75"/>
    </row>
    <row r="143" spans="1:12" ht="15.75" customHeight="1">
      <c r="A143" s="72"/>
      <c r="B143" s="73"/>
      <c r="C143" s="74"/>
      <c r="D143" s="75"/>
      <c r="E143" s="76"/>
      <c r="F143" s="76"/>
      <c r="G143" s="75"/>
      <c r="H143" s="75"/>
      <c r="I143" s="75"/>
      <c r="J143" s="75"/>
      <c r="K143" s="75"/>
      <c r="L143" s="75"/>
    </row>
    <row r="144" spans="1:12" ht="15.75" customHeight="1">
      <c r="A144" s="72"/>
      <c r="B144" s="73"/>
      <c r="C144" s="74"/>
      <c r="D144" s="75"/>
      <c r="E144" s="76"/>
      <c r="F144" s="76"/>
      <c r="G144" s="75"/>
      <c r="H144" s="75"/>
      <c r="I144" s="75"/>
      <c r="J144" s="75"/>
      <c r="K144" s="75"/>
      <c r="L144" s="75"/>
    </row>
    <row r="145" spans="1:12" ht="15.75" customHeight="1">
      <c r="A145" s="72"/>
      <c r="B145" s="73"/>
      <c r="C145" s="74"/>
      <c r="D145" s="75"/>
      <c r="E145" s="76"/>
      <c r="F145" s="76"/>
      <c r="G145" s="75"/>
      <c r="H145" s="75"/>
      <c r="I145" s="75"/>
      <c r="J145" s="75"/>
      <c r="K145" s="75"/>
      <c r="L145" s="75"/>
    </row>
    <row r="146" spans="1:12" ht="15.75" customHeight="1">
      <c r="A146" s="72"/>
      <c r="B146" s="73"/>
      <c r="C146" s="74"/>
      <c r="D146" s="75"/>
      <c r="E146" s="76"/>
      <c r="F146" s="76"/>
      <c r="G146" s="75"/>
      <c r="H146" s="75"/>
      <c r="I146" s="75"/>
      <c r="J146" s="75"/>
      <c r="K146" s="75"/>
      <c r="L146" s="75"/>
    </row>
    <row r="147" spans="1:12" ht="15.75" customHeight="1">
      <c r="A147" s="72"/>
      <c r="B147" s="73"/>
      <c r="C147" s="74"/>
      <c r="D147" s="75"/>
      <c r="E147" s="76"/>
      <c r="F147" s="76"/>
      <c r="G147" s="75"/>
      <c r="H147" s="75"/>
      <c r="I147" s="75"/>
      <c r="J147" s="75"/>
      <c r="K147" s="75"/>
      <c r="L147" s="75"/>
    </row>
    <row r="148" spans="1:12" ht="15.75" customHeight="1">
      <c r="A148" s="72"/>
      <c r="B148" s="73"/>
      <c r="C148" s="74"/>
      <c r="D148" s="75"/>
      <c r="E148" s="76"/>
      <c r="F148" s="76"/>
      <c r="G148" s="75"/>
      <c r="H148" s="75"/>
      <c r="I148" s="75"/>
      <c r="J148" s="75"/>
      <c r="K148" s="75"/>
      <c r="L148" s="75"/>
    </row>
    <row r="149" spans="1:12" ht="15.75" customHeight="1">
      <c r="A149" s="72"/>
      <c r="B149" s="73"/>
      <c r="C149" s="74"/>
      <c r="D149" s="75"/>
      <c r="E149" s="76"/>
      <c r="F149" s="76"/>
      <c r="G149" s="75"/>
      <c r="H149" s="75"/>
      <c r="I149" s="75"/>
      <c r="J149" s="75"/>
      <c r="K149" s="75"/>
      <c r="L149" s="75"/>
    </row>
    <row r="150" spans="1:12" ht="15.75" customHeight="1">
      <c r="A150" s="72"/>
      <c r="B150" s="73"/>
      <c r="C150" s="74"/>
      <c r="D150" s="75"/>
      <c r="E150" s="76"/>
      <c r="F150" s="76"/>
      <c r="G150" s="75"/>
      <c r="H150" s="75"/>
      <c r="I150" s="75"/>
      <c r="J150" s="75"/>
      <c r="K150" s="75"/>
      <c r="L150" s="75"/>
    </row>
    <row r="151" spans="1:12" ht="15.75" customHeight="1">
      <c r="A151" s="72"/>
      <c r="B151" s="73"/>
      <c r="C151" s="74"/>
      <c r="D151" s="75"/>
      <c r="E151" s="76"/>
      <c r="F151" s="76"/>
      <c r="G151" s="75"/>
      <c r="H151" s="75"/>
      <c r="I151" s="75"/>
      <c r="J151" s="75"/>
      <c r="K151" s="75"/>
      <c r="L151" s="75"/>
    </row>
    <row r="152" spans="1:12" ht="15.75" customHeight="1">
      <c r="A152" s="72"/>
      <c r="B152" s="73"/>
      <c r="C152" s="74"/>
      <c r="D152" s="75"/>
      <c r="E152" s="76"/>
      <c r="F152" s="76"/>
      <c r="G152" s="75"/>
      <c r="H152" s="75"/>
      <c r="I152" s="75"/>
      <c r="J152" s="75"/>
      <c r="K152" s="75"/>
      <c r="L152" s="75"/>
    </row>
    <row r="153" spans="1:12" ht="15.75" customHeight="1">
      <c r="A153" s="72"/>
      <c r="B153" s="73"/>
      <c r="C153" s="74"/>
      <c r="D153" s="75"/>
      <c r="E153" s="76"/>
      <c r="F153" s="76"/>
      <c r="G153" s="75"/>
      <c r="H153" s="75"/>
      <c r="I153" s="75"/>
      <c r="J153" s="75"/>
      <c r="K153" s="75"/>
      <c r="L153" s="75"/>
    </row>
    <row r="154" spans="1:12" ht="15.75" customHeight="1">
      <c r="A154" s="72"/>
      <c r="B154" s="73"/>
      <c r="C154" s="74"/>
      <c r="D154" s="75"/>
      <c r="E154" s="76"/>
      <c r="F154" s="76"/>
      <c r="G154" s="75"/>
      <c r="H154" s="75"/>
      <c r="I154" s="75"/>
      <c r="J154" s="75"/>
      <c r="K154" s="75"/>
      <c r="L154" s="75"/>
    </row>
    <row r="155" spans="1:12" ht="15.75" customHeight="1">
      <c r="A155" s="72"/>
      <c r="B155" s="73"/>
      <c r="C155" s="74"/>
      <c r="D155" s="75"/>
      <c r="E155" s="76"/>
      <c r="F155" s="76"/>
      <c r="G155" s="75"/>
      <c r="H155" s="75"/>
      <c r="I155" s="75"/>
      <c r="J155" s="75"/>
      <c r="K155" s="75"/>
      <c r="L155" s="75"/>
    </row>
    <row r="156" spans="1:12" ht="15.75" customHeight="1">
      <c r="A156" s="72"/>
      <c r="B156" s="73"/>
      <c r="C156" s="74"/>
      <c r="D156" s="75"/>
      <c r="E156" s="76"/>
      <c r="F156" s="76"/>
      <c r="G156" s="75"/>
      <c r="H156" s="75"/>
      <c r="I156" s="75"/>
      <c r="J156" s="75"/>
      <c r="K156" s="75"/>
      <c r="L156" s="75"/>
    </row>
    <row r="157" spans="1:12" ht="15.75" customHeight="1">
      <c r="A157" s="72"/>
      <c r="B157" s="73"/>
      <c r="C157" s="74"/>
      <c r="D157" s="75"/>
      <c r="E157" s="76"/>
      <c r="F157" s="76"/>
      <c r="G157" s="75"/>
      <c r="H157" s="75"/>
      <c r="I157" s="75"/>
      <c r="J157" s="75"/>
      <c r="K157" s="75"/>
      <c r="L157" s="75"/>
    </row>
    <row r="158" spans="1:12" ht="15.75" customHeight="1">
      <c r="A158" s="72"/>
      <c r="B158" s="73"/>
      <c r="C158" s="74"/>
      <c r="D158" s="75"/>
      <c r="E158" s="76"/>
      <c r="F158" s="76"/>
      <c r="G158" s="75"/>
      <c r="H158" s="75"/>
      <c r="I158" s="75"/>
      <c r="J158" s="75"/>
      <c r="K158" s="75"/>
      <c r="L158" s="75"/>
    </row>
    <row r="159" spans="1:12" ht="15.75" customHeight="1">
      <c r="A159" s="72"/>
      <c r="B159" s="73"/>
      <c r="C159" s="74"/>
      <c r="D159" s="75"/>
      <c r="E159" s="76"/>
      <c r="F159" s="76"/>
      <c r="G159" s="75"/>
      <c r="H159" s="75"/>
      <c r="I159" s="75"/>
      <c r="J159" s="75"/>
      <c r="K159" s="75"/>
      <c r="L159" s="75"/>
    </row>
    <row r="160" spans="1:12" ht="15.75" customHeight="1">
      <c r="A160" s="72"/>
      <c r="B160" s="73"/>
      <c r="C160" s="74"/>
      <c r="D160" s="75"/>
      <c r="E160" s="76"/>
      <c r="F160" s="76"/>
      <c r="G160" s="75"/>
      <c r="H160" s="75"/>
      <c r="I160" s="75"/>
      <c r="J160" s="75"/>
      <c r="K160" s="75"/>
      <c r="L160" s="75"/>
    </row>
    <row r="161" spans="1:12" ht="15.75" customHeight="1">
      <c r="A161" s="72"/>
      <c r="B161" s="73"/>
      <c r="C161" s="74"/>
      <c r="D161" s="75"/>
      <c r="E161" s="76"/>
      <c r="F161" s="76"/>
      <c r="G161" s="75"/>
      <c r="H161" s="75"/>
      <c r="I161" s="75"/>
      <c r="J161" s="75"/>
      <c r="K161" s="75"/>
      <c r="L161" s="75"/>
    </row>
    <row r="162" spans="1:12" ht="15.75" customHeight="1">
      <c r="A162" s="72"/>
      <c r="B162" s="73"/>
      <c r="C162" s="74"/>
      <c r="D162" s="75"/>
      <c r="E162" s="76"/>
      <c r="F162" s="76"/>
      <c r="G162" s="75"/>
      <c r="H162" s="75"/>
      <c r="I162" s="75"/>
      <c r="J162" s="75"/>
      <c r="K162" s="75"/>
      <c r="L162" s="75"/>
    </row>
    <row r="163" spans="1:12" ht="15.75" customHeight="1">
      <c r="A163" s="72"/>
      <c r="B163" s="73"/>
      <c r="C163" s="74"/>
      <c r="D163" s="75"/>
      <c r="E163" s="76"/>
      <c r="F163" s="76"/>
      <c r="G163" s="75"/>
      <c r="H163" s="75"/>
      <c r="I163" s="75"/>
      <c r="J163" s="75"/>
      <c r="K163" s="75"/>
      <c r="L163" s="75"/>
    </row>
    <row r="164" spans="1:12" ht="15.75" customHeight="1">
      <c r="A164" s="72"/>
      <c r="B164" s="73"/>
      <c r="C164" s="74"/>
      <c r="D164" s="75"/>
      <c r="E164" s="76"/>
      <c r="F164" s="76"/>
      <c r="G164" s="75"/>
      <c r="H164" s="75"/>
      <c r="I164" s="75"/>
      <c r="J164" s="75"/>
      <c r="K164" s="75"/>
      <c r="L164" s="75"/>
    </row>
    <row r="165" spans="1:12" ht="15.75" customHeight="1">
      <c r="A165" s="72"/>
      <c r="B165" s="73"/>
      <c r="C165" s="74"/>
      <c r="D165" s="75"/>
      <c r="E165" s="76"/>
      <c r="F165" s="76"/>
      <c r="G165" s="75"/>
      <c r="H165" s="75"/>
      <c r="I165" s="75"/>
      <c r="J165" s="75"/>
      <c r="K165" s="75"/>
      <c r="L165" s="75"/>
    </row>
    <row r="166" spans="1:12" ht="15.75" customHeight="1">
      <c r="A166" s="72"/>
      <c r="B166" s="73"/>
      <c r="C166" s="74"/>
      <c r="D166" s="75"/>
      <c r="E166" s="76"/>
      <c r="F166" s="76"/>
      <c r="G166" s="75"/>
      <c r="H166" s="75"/>
      <c r="I166" s="75"/>
      <c r="J166" s="75"/>
      <c r="K166" s="75"/>
      <c r="L166" s="75"/>
    </row>
    <row r="167" spans="1:12" ht="15.75" customHeight="1">
      <c r="A167" s="72"/>
      <c r="B167" s="73"/>
      <c r="C167" s="74"/>
      <c r="D167" s="75"/>
      <c r="E167" s="76"/>
      <c r="F167" s="76"/>
      <c r="G167" s="75"/>
      <c r="H167" s="75"/>
      <c r="I167" s="75"/>
      <c r="J167" s="75"/>
      <c r="K167" s="75"/>
      <c r="L167" s="75"/>
    </row>
    <row r="168" spans="1:12" ht="15.75" customHeight="1">
      <c r="A168" s="72"/>
      <c r="B168" s="73"/>
      <c r="C168" s="74"/>
      <c r="D168" s="75"/>
      <c r="E168" s="76"/>
      <c r="F168" s="76"/>
      <c r="G168" s="75"/>
      <c r="H168" s="75"/>
      <c r="I168" s="75"/>
      <c r="J168" s="75"/>
      <c r="K168" s="75"/>
      <c r="L168" s="75"/>
    </row>
    <row r="169" spans="1:12" ht="15.75" customHeight="1">
      <c r="A169" s="72"/>
      <c r="B169" s="73"/>
      <c r="C169" s="74"/>
      <c r="D169" s="75"/>
      <c r="E169" s="76"/>
      <c r="F169" s="76"/>
      <c r="G169" s="75"/>
      <c r="H169" s="75"/>
      <c r="I169" s="75"/>
      <c r="J169" s="75"/>
      <c r="K169" s="75"/>
      <c r="L169" s="75"/>
    </row>
    <row r="170" spans="1:12" ht="15.75" customHeight="1">
      <c r="A170" s="72"/>
      <c r="B170" s="73"/>
      <c r="C170" s="74"/>
      <c r="D170" s="75"/>
      <c r="E170" s="76"/>
      <c r="F170" s="76"/>
      <c r="G170" s="75"/>
      <c r="H170" s="75"/>
      <c r="I170" s="75"/>
      <c r="J170" s="75"/>
      <c r="K170" s="75"/>
      <c r="L170" s="75"/>
    </row>
    <row r="171" spans="1:12" ht="15.75" customHeight="1">
      <c r="A171" s="72"/>
      <c r="B171" s="73"/>
      <c r="C171" s="74"/>
      <c r="D171" s="75"/>
      <c r="E171" s="76"/>
      <c r="F171" s="76"/>
      <c r="G171" s="75"/>
      <c r="H171" s="75"/>
      <c r="I171" s="75"/>
      <c r="J171" s="75"/>
      <c r="K171" s="75"/>
      <c r="L171" s="75"/>
    </row>
    <row r="172" spans="1:12" ht="15.75" customHeight="1">
      <c r="A172" s="72"/>
      <c r="B172" s="73"/>
      <c r="C172" s="74"/>
      <c r="D172" s="75"/>
      <c r="E172" s="76"/>
      <c r="F172" s="76"/>
      <c r="G172" s="75"/>
      <c r="H172" s="75"/>
      <c r="I172" s="75"/>
      <c r="J172" s="75"/>
      <c r="K172" s="75"/>
      <c r="L172" s="75"/>
    </row>
    <row r="173" spans="1:12" ht="15.75" customHeight="1">
      <c r="A173" s="72"/>
      <c r="B173" s="73"/>
      <c r="C173" s="74"/>
      <c r="D173" s="75"/>
      <c r="E173" s="76"/>
      <c r="F173" s="76"/>
      <c r="G173" s="75"/>
      <c r="H173" s="75"/>
      <c r="I173" s="75"/>
      <c r="J173" s="75"/>
      <c r="K173" s="75"/>
      <c r="L173" s="75"/>
    </row>
    <row r="174" spans="1:12" ht="15.75" customHeight="1">
      <c r="A174" s="72"/>
      <c r="B174" s="73"/>
      <c r="C174" s="74"/>
      <c r="D174" s="75"/>
      <c r="E174" s="76"/>
      <c r="F174" s="76"/>
      <c r="G174" s="75"/>
      <c r="H174" s="75"/>
      <c r="I174" s="75"/>
      <c r="J174" s="75"/>
      <c r="K174" s="75"/>
      <c r="L174" s="75"/>
    </row>
    <row r="175" spans="1:12" ht="15.75" customHeight="1">
      <c r="A175" s="72"/>
      <c r="B175" s="73"/>
      <c r="C175" s="74"/>
      <c r="D175" s="75"/>
      <c r="E175" s="76"/>
      <c r="F175" s="76"/>
      <c r="G175" s="75"/>
      <c r="H175" s="75"/>
      <c r="I175" s="75"/>
      <c r="J175" s="75"/>
      <c r="K175" s="75"/>
      <c r="L175" s="75"/>
    </row>
    <row r="176" spans="1:12" ht="15.75" customHeight="1">
      <c r="A176" s="72"/>
      <c r="B176" s="73"/>
      <c r="C176" s="74"/>
      <c r="D176" s="75"/>
      <c r="E176" s="76"/>
      <c r="F176" s="76"/>
      <c r="G176" s="75"/>
      <c r="H176" s="75"/>
      <c r="I176" s="75"/>
      <c r="J176" s="75"/>
      <c r="K176" s="75"/>
      <c r="L176" s="75"/>
    </row>
    <row r="177" spans="1:12" ht="15.75" customHeight="1">
      <c r="A177" s="72"/>
      <c r="B177" s="73"/>
      <c r="C177" s="74"/>
      <c r="D177" s="75"/>
      <c r="E177" s="76"/>
      <c r="F177" s="76"/>
      <c r="G177" s="75"/>
      <c r="H177" s="75"/>
      <c r="I177" s="75"/>
      <c r="J177" s="75"/>
      <c r="K177" s="75"/>
      <c r="L177" s="75"/>
    </row>
    <row r="178" spans="1:12" ht="15.75" customHeight="1">
      <c r="A178" s="72"/>
      <c r="B178" s="73"/>
      <c r="C178" s="74"/>
      <c r="D178" s="75"/>
      <c r="E178" s="76"/>
      <c r="F178" s="76"/>
      <c r="G178" s="75"/>
      <c r="H178" s="75"/>
      <c r="I178" s="75"/>
      <c r="J178" s="75"/>
      <c r="K178" s="75"/>
      <c r="L178" s="75"/>
    </row>
    <row r="179" spans="1:12" ht="15.75" customHeight="1">
      <c r="A179" s="72"/>
      <c r="B179" s="73"/>
      <c r="C179" s="74"/>
      <c r="D179" s="75"/>
      <c r="E179" s="76"/>
      <c r="F179" s="76"/>
      <c r="G179" s="75"/>
      <c r="H179" s="75"/>
      <c r="I179" s="75"/>
      <c r="J179" s="75"/>
      <c r="K179" s="75"/>
      <c r="L179" s="75"/>
    </row>
    <row r="180" spans="1:12" ht="15.75" customHeight="1">
      <c r="A180" s="72"/>
      <c r="B180" s="73"/>
      <c r="C180" s="74"/>
      <c r="D180" s="75"/>
      <c r="E180" s="76"/>
      <c r="F180" s="76"/>
      <c r="G180" s="75"/>
      <c r="H180" s="75"/>
      <c r="I180" s="75"/>
      <c r="J180" s="75"/>
      <c r="K180" s="75"/>
      <c r="L180" s="75"/>
    </row>
    <row r="181" spans="1:12" ht="15.75" customHeight="1">
      <c r="A181" s="72"/>
      <c r="B181" s="73"/>
      <c r="C181" s="74"/>
      <c r="D181" s="75"/>
      <c r="E181" s="76"/>
      <c r="F181" s="76"/>
      <c r="G181" s="75"/>
      <c r="H181" s="75"/>
      <c r="I181" s="75"/>
      <c r="J181" s="75"/>
      <c r="K181" s="75"/>
      <c r="L181" s="75"/>
    </row>
    <row r="182" spans="1:12" ht="15.75" customHeight="1">
      <c r="A182" s="72"/>
      <c r="B182" s="73"/>
      <c r="C182" s="74"/>
      <c r="D182" s="75"/>
      <c r="E182" s="76"/>
      <c r="F182" s="76"/>
      <c r="G182" s="75"/>
      <c r="H182" s="75"/>
      <c r="I182" s="75"/>
      <c r="J182" s="75"/>
      <c r="K182" s="75"/>
      <c r="L182" s="75"/>
    </row>
    <row r="183" spans="1:12" ht="15.75" customHeight="1">
      <c r="A183" s="72"/>
      <c r="B183" s="73"/>
      <c r="C183" s="74"/>
      <c r="D183" s="75"/>
      <c r="E183" s="76"/>
      <c r="F183" s="76"/>
      <c r="G183" s="75"/>
      <c r="H183" s="75"/>
      <c r="I183" s="75"/>
      <c r="J183" s="75"/>
      <c r="K183" s="75"/>
      <c r="L183" s="75"/>
    </row>
    <row r="184" spans="1:12" ht="15.75" customHeight="1">
      <c r="A184" s="72"/>
      <c r="B184" s="73"/>
      <c r="C184" s="74"/>
      <c r="D184" s="75"/>
      <c r="E184" s="76"/>
      <c r="F184" s="76"/>
      <c r="G184" s="75"/>
      <c r="H184" s="75"/>
      <c r="I184" s="75"/>
      <c r="J184" s="75"/>
      <c r="K184" s="75"/>
      <c r="L184" s="75"/>
    </row>
    <row r="185" spans="1:12" ht="15.75" customHeight="1">
      <c r="A185" s="72"/>
      <c r="B185" s="73"/>
      <c r="C185" s="74"/>
      <c r="D185" s="75"/>
      <c r="E185" s="76"/>
      <c r="F185" s="76"/>
      <c r="G185" s="75"/>
      <c r="H185" s="75"/>
      <c r="I185" s="75"/>
      <c r="J185" s="75"/>
      <c r="K185" s="75"/>
      <c r="L185" s="75"/>
    </row>
    <row r="186" spans="1:12" ht="15.75" customHeight="1">
      <c r="A186" s="72"/>
      <c r="B186" s="73"/>
      <c r="C186" s="74"/>
      <c r="D186" s="75"/>
      <c r="E186" s="76"/>
      <c r="F186" s="76"/>
      <c r="G186" s="75"/>
      <c r="H186" s="75"/>
      <c r="I186" s="75"/>
      <c r="J186" s="75"/>
      <c r="K186" s="75"/>
      <c r="L186" s="75"/>
    </row>
    <row r="187" spans="1:12" ht="15.75" customHeight="1">
      <c r="A187" s="72"/>
      <c r="B187" s="73"/>
      <c r="C187" s="74"/>
      <c r="D187" s="75"/>
      <c r="E187" s="76"/>
      <c r="F187" s="76"/>
      <c r="G187" s="75"/>
      <c r="H187" s="75"/>
      <c r="I187" s="75"/>
      <c r="J187" s="75"/>
      <c r="K187" s="75"/>
      <c r="L187" s="75"/>
    </row>
    <row r="188" spans="1:12" ht="15.75" customHeight="1">
      <c r="A188" s="72"/>
      <c r="B188" s="73"/>
      <c r="C188" s="74"/>
      <c r="D188" s="75"/>
      <c r="E188" s="76"/>
      <c r="F188" s="76"/>
      <c r="G188" s="75"/>
      <c r="H188" s="75"/>
      <c r="I188" s="75"/>
      <c r="J188" s="75"/>
      <c r="K188" s="75"/>
      <c r="L188" s="75"/>
    </row>
    <row r="189" spans="1:12" ht="15.75" customHeight="1">
      <c r="A189" s="72"/>
      <c r="B189" s="73"/>
      <c r="C189" s="74"/>
      <c r="D189" s="75"/>
      <c r="E189" s="76"/>
      <c r="F189" s="76"/>
      <c r="G189" s="75"/>
      <c r="H189" s="75"/>
      <c r="I189" s="75"/>
      <c r="J189" s="75"/>
      <c r="K189" s="75"/>
      <c r="L189" s="75"/>
    </row>
    <row r="190" spans="1:12" ht="15.75" customHeight="1">
      <c r="A190" s="72"/>
      <c r="B190" s="73"/>
      <c r="C190" s="74"/>
      <c r="D190" s="75"/>
      <c r="E190" s="76"/>
      <c r="F190" s="76"/>
      <c r="G190" s="75"/>
      <c r="H190" s="75"/>
      <c r="I190" s="75"/>
      <c r="J190" s="75"/>
      <c r="K190" s="75"/>
      <c r="L190" s="75"/>
    </row>
    <row r="191" spans="1:12" ht="15.75" customHeight="1">
      <c r="A191" s="72"/>
      <c r="B191" s="73"/>
      <c r="C191" s="74"/>
      <c r="D191" s="75"/>
      <c r="E191" s="76"/>
      <c r="F191" s="76"/>
      <c r="G191" s="75"/>
      <c r="H191" s="75"/>
      <c r="I191" s="75"/>
      <c r="J191" s="75"/>
      <c r="K191" s="75"/>
      <c r="L191" s="75"/>
    </row>
    <row r="192" spans="1:12" ht="15.75" customHeight="1">
      <c r="A192" s="72"/>
      <c r="B192" s="73"/>
      <c r="C192" s="74"/>
      <c r="D192" s="75"/>
      <c r="E192" s="76"/>
      <c r="F192" s="76"/>
      <c r="G192" s="75"/>
      <c r="H192" s="75"/>
      <c r="I192" s="75"/>
      <c r="J192" s="75"/>
      <c r="K192" s="75"/>
      <c r="L192" s="75"/>
    </row>
    <row r="193" spans="1:12" ht="15.75" customHeight="1">
      <c r="A193" s="72"/>
      <c r="B193" s="73"/>
      <c r="C193" s="74"/>
      <c r="D193" s="75"/>
      <c r="E193" s="76"/>
      <c r="F193" s="76"/>
      <c r="G193" s="75"/>
      <c r="H193" s="75"/>
      <c r="I193" s="75"/>
      <c r="J193" s="75"/>
      <c r="K193" s="75"/>
      <c r="L193" s="75"/>
    </row>
    <row r="194" spans="1:12" ht="15.75" customHeight="1">
      <c r="A194" s="72"/>
      <c r="B194" s="73"/>
      <c r="C194" s="74"/>
      <c r="D194" s="75"/>
      <c r="E194" s="76"/>
      <c r="F194" s="76"/>
      <c r="G194" s="75"/>
      <c r="H194" s="75"/>
      <c r="I194" s="75"/>
      <c r="J194" s="75"/>
      <c r="K194" s="75"/>
      <c r="L194" s="75"/>
    </row>
    <row r="195" spans="1:12" ht="15.75" customHeight="1">
      <c r="A195" s="72"/>
      <c r="B195" s="73"/>
      <c r="C195" s="74"/>
      <c r="D195" s="75"/>
      <c r="E195" s="76"/>
      <c r="F195" s="76"/>
      <c r="G195" s="75"/>
      <c r="H195" s="75"/>
      <c r="I195" s="75"/>
      <c r="J195" s="75"/>
      <c r="K195" s="75"/>
      <c r="L195" s="75"/>
    </row>
    <row r="196" spans="1:12" ht="15.75" customHeight="1">
      <c r="A196" s="72"/>
      <c r="B196" s="73"/>
      <c r="C196" s="74"/>
      <c r="D196" s="75"/>
      <c r="E196" s="76"/>
      <c r="F196" s="76"/>
      <c r="G196" s="75"/>
      <c r="H196" s="75"/>
      <c r="I196" s="75"/>
      <c r="J196" s="75"/>
      <c r="K196" s="75"/>
      <c r="L196" s="75"/>
    </row>
    <row r="197" spans="1:12" ht="15.75" customHeight="1">
      <c r="A197" s="72"/>
      <c r="B197" s="73"/>
      <c r="C197" s="74"/>
      <c r="D197" s="75"/>
      <c r="E197" s="76"/>
      <c r="F197" s="76"/>
      <c r="G197" s="75"/>
      <c r="H197" s="75"/>
      <c r="I197" s="75"/>
      <c r="J197" s="75"/>
      <c r="K197" s="75"/>
      <c r="L197" s="75"/>
    </row>
    <row r="198" spans="1:12" ht="15.75" customHeight="1">
      <c r="A198" s="72"/>
      <c r="B198" s="73"/>
      <c r="C198" s="74"/>
      <c r="D198" s="75"/>
      <c r="E198" s="76"/>
      <c r="F198" s="76"/>
      <c r="G198" s="75"/>
      <c r="H198" s="75"/>
      <c r="I198" s="75"/>
      <c r="J198" s="75"/>
      <c r="K198" s="75"/>
      <c r="L198" s="75"/>
    </row>
    <row r="199" spans="1:12" ht="15.75" customHeight="1">
      <c r="A199" s="72"/>
      <c r="B199" s="73"/>
      <c r="C199" s="74"/>
      <c r="D199" s="75"/>
      <c r="E199" s="76"/>
      <c r="F199" s="76"/>
      <c r="G199" s="75"/>
      <c r="H199" s="75"/>
      <c r="I199" s="75"/>
      <c r="J199" s="75"/>
      <c r="K199" s="75"/>
      <c r="L199" s="75"/>
    </row>
    <row r="200" spans="1:12" ht="15.75" customHeight="1">
      <c r="A200" s="72"/>
      <c r="B200" s="73"/>
      <c r="C200" s="74"/>
      <c r="D200" s="75"/>
      <c r="E200" s="76"/>
      <c r="F200" s="76"/>
      <c r="G200" s="75"/>
      <c r="H200" s="75"/>
      <c r="I200" s="75"/>
      <c r="J200" s="75"/>
      <c r="K200" s="75"/>
      <c r="L200" s="75"/>
    </row>
    <row r="201" spans="1:12" ht="15.75" customHeight="1">
      <c r="A201" s="72"/>
      <c r="B201" s="73"/>
      <c r="C201" s="74"/>
      <c r="D201" s="75"/>
      <c r="E201" s="76"/>
      <c r="F201" s="76"/>
      <c r="G201" s="75"/>
      <c r="H201" s="75"/>
      <c r="I201" s="75"/>
      <c r="J201" s="75"/>
      <c r="K201" s="75"/>
      <c r="L201" s="75"/>
    </row>
    <row r="202" spans="1:12" ht="15.75" customHeight="1">
      <c r="A202" s="72"/>
      <c r="B202" s="73"/>
      <c r="C202" s="74"/>
      <c r="D202" s="75"/>
      <c r="E202" s="76"/>
      <c r="F202" s="76"/>
      <c r="G202" s="75"/>
      <c r="H202" s="75"/>
      <c r="I202" s="75"/>
      <c r="J202" s="75"/>
      <c r="K202" s="75"/>
      <c r="L202" s="75"/>
    </row>
    <row r="203" spans="1:12" ht="15.75" customHeight="1">
      <c r="A203" s="72"/>
      <c r="B203" s="73"/>
      <c r="C203" s="74"/>
      <c r="D203" s="75"/>
      <c r="E203" s="76"/>
      <c r="F203" s="76"/>
      <c r="G203" s="75"/>
      <c r="H203" s="75"/>
      <c r="I203" s="75"/>
      <c r="J203" s="75"/>
      <c r="K203" s="75"/>
      <c r="L203" s="75"/>
    </row>
    <row r="204" spans="1:12" ht="15.75" customHeight="1">
      <c r="A204" s="72"/>
      <c r="B204" s="73"/>
      <c r="C204" s="74"/>
      <c r="D204" s="75"/>
      <c r="E204" s="76"/>
      <c r="F204" s="76"/>
      <c r="G204" s="75"/>
      <c r="H204" s="75"/>
      <c r="I204" s="75"/>
      <c r="J204" s="75"/>
      <c r="K204" s="75"/>
      <c r="L204" s="75"/>
    </row>
    <row r="205" spans="1:12" ht="15.75" customHeight="1">
      <c r="A205" s="72"/>
      <c r="B205" s="73"/>
      <c r="C205" s="74"/>
      <c r="D205" s="75"/>
      <c r="E205" s="76"/>
      <c r="F205" s="76"/>
      <c r="G205" s="75"/>
      <c r="H205" s="75"/>
      <c r="I205" s="75"/>
      <c r="J205" s="75"/>
      <c r="K205" s="75"/>
      <c r="L205" s="75"/>
    </row>
    <row r="206" spans="1:12" ht="15.75" customHeight="1">
      <c r="A206" s="72"/>
      <c r="B206" s="73"/>
      <c r="C206" s="74"/>
      <c r="D206" s="75"/>
      <c r="E206" s="76"/>
      <c r="F206" s="76"/>
      <c r="G206" s="75"/>
      <c r="H206" s="75"/>
      <c r="I206" s="75"/>
      <c r="J206" s="75"/>
      <c r="K206" s="75"/>
      <c r="L206" s="75"/>
    </row>
    <row r="207" spans="1:12" ht="15.75" customHeight="1">
      <c r="A207" s="72"/>
      <c r="B207" s="73"/>
      <c r="C207" s="74"/>
      <c r="D207" s="75"/>
      <c r="E207" s="76"/>
      <c r="F207" s="76"/>
      <c r="G207" s="75"/>
      <c r="H207" s="75"/>
      <c r="I207" s="75"/>
      <c r="J207" s="75"/>
      <c r="K207" s="75"/>
      <c r="L207" s="75"/>
    </row>
    <row r="208" spans="1:12" ht="15.75" customHeight="1">
      <c r="A208" s="72"/>
      <c r="B208" s="73"/>
      <c r="C208" s="74"/>
      <c r="D208" s="75"/>
      <c r="E208" s="76"/>
      <c r="F208" s="76"/>
      <c r="G208" s="75"/>
      <c r="H208" s="75"/>
      <c r="I208" s="75"/>
      <c r="J208" s="75"/>
      <c r="K208" s="75"/>
      <c r="L208" s="75"/>
    </row>
    <row r="209" spans="1:12" ht="15.75" customHeight="1">
      <c r="A209" s="72"/>
      <c r="B209" s="73"/>
      <c r="C209" s="74"/>
      <c r="D209" s="75"/>
      <c r="E209" s="76"/>
      <c r="F209" s="76"/>
      <c r="G209" s="75"/>
      <c r="H209" s="75"/>
      <c r="I209" s="75"/>
      <c r="J209" s="75"/>
      <c r="K209" s="75"/>
      <c r="L209" s="75"/>
    </row>
    <row r="210" spans="1:12" ht="15.75" customHeight="1">
      <c r="A210" s="72"/>
      <c r="B210" s="73"/>
      <c r="C210" s="74"/>
      <c r="D210" s="75"/>
      <c r="E210" s="76"/>
      <c r="F210" s="76"/>
      <c r="G210" s="75"/>
      <c r="H210" s="75"/>
      <c r="I210" s="75"/>
      <c r="J210" s="75"/>
      <c r="K210" s="75"/>
      <c r="L210" s="75"/>
    </row>
    <row r="211" spans="1:12" ht="15.75" customHeight="1">
      <c r="A211" s="72"/>
      <c r="B211" s="73"/>
      <c r="C211" s="74"/>
      <c r="D211" s="75"/>
      <c r="E211" s="76"/>
      <c r="F211" s="76"/>
      <c r="G211" s="75"/>
      <c r="H211" s="75"/>
      <c r="I211" s="75"/>
      <c r="J211" s="75"/>
      <c r="K211" s="75"/>
      <c r="L211" s="75"/>
    </row>
    <row r="212" spans="1:12" ht="15.75" customHeight="1">
      <c r="A212" s="72"/>
      <c r="B212" s="73"/>
      <c r="C212" s="74"/>
      <c r="D212" s="75"/>
      <c r="E212" s="76"/>
      <c r="F212" s="76"/>
      <c r="G212" s="75"/>
      <c r="H212" s="75"/>
      <c r="I212" s="75"/>
      <c r="J212" s="75"/>
      <c r="K212" s="75"/>
      <c r="L212" s="75"/>
    </row>
    <row r="213" spans="1:12" ht="15.75" customHeight="1">
      <c r="A213" s="72"/>
      <c r="B213" s="73"/>
      <c r="C213" s="74"/>
      <c r="D213" s="75"/>
      <c r="E213" s="76"/>
      <c r="F213" s="76"/>
      <c r="G213" s="75"/>
      <c r="H213" s="75"/>
      <c r="I213" s="75"/>
      <c r="J213" s="75"/>
      <c r="K213" s="75"/>
      <c r="L213" s="75"/>
    </row>
    <row r="214" spans="1:12" ht="15.75" customHeight="1">
      <c r="A214" s="72"/>
      <c r="B214" s="73"/>
      <c r="C214" s="74"/>
      <c r="D214" s="75"/>
      <c r="E214" s="76"/>
      <c r="F214" s="76"/>
      <c r="G214" s="75"/>
      <c r="H214" s="75"/>
      <c r="I214" s="75"/>
      <c r="J214" s="75"/>
      <c r="K214" s="75"/>
      <c r="L214" s="75"/>
    </row>
    <row r="215" spans="1:12" ht="15.75" customHeight="1">
      <c r="A215" s="72"/>
      <c r="B215" s="73"/>
      <c r="C215" s="74"/>
      <c r="D215" s="75"/>
      <c r="E215" s="76"/>
      <c r="F215" s="76"/>
      <c r="G215" s="75"/>
      <c r="H215" s="75"/>
      <c r="I215" s="75"/>
      <c r="J215" s="75"/>
      <c r="K215" s="75"/>
      <c r="L215" s="75"/>
    </row>
    <row r="216" spans="1:12" ht="15.75" customHeight="1">
      <c r="A216" s="72"/>
      <c r="B216" s="73"/>
      <c r="C216" s="74"/>
      <c r="D216" s="75"/>
      <c r="E216" s="76"/>
      <c r="F216" s="76"/>
      <c r="G216" s="75"/>
      <c r="H216" s="75"/>
      <c r="I216" s="75"/>
      <c r="J216" s="75"/>
      <c r="K216" s="75"/>
      <c r="L216" s="75"/>
    </row>
    <row r="217" spans="1:12" ht="15.75" customHeight="1">
      <c r="A217" s="72"/>
      <c r="B217" s="73"/>
      <c r="C217" s="74"/>
      <c r="D217" s="75"/>
      <c r="E217" s="76"/>
      <c r="F217" s="76"/>
      <c r="G217" s="75"/>
      <c r="H217" s="75"/>
      <c r="I217" s="75"/>
      <c r="J217" s="75"/>
      <c r="K217" s="75"/>
      <c r="L217" s="75"/>
    </row>
    <row r="218" spans="1:12" ht="15.75" customHeight="1">
      <c r="A218" s="72"/>
      <c r="B218" s="73"/>
      <c r="C218" s="74"/>
      <c r="D218" s="75"/>
      <c r="E218" s="76"/>
      <c r="F218" s="76"/>
      <c r="G218" s="75"/>
      <c r="H218" s="75"/>
      <c r="I218" s="75"/>
      <c r="J218" s="75"/>
      <c r="K218" s="75"/>
      <c r="L218" s="75"/>
    </row>
    <row r="219" spans="1:12" ht="15.75" customHeight="1">
      <c r="A219" s="72"/>
      <c r="B219" s="73"/>
      <c r="C219" s="74"/>
      <c r="D219" s="75"/>
      <c r="E219" s="76"/>
      <c r="F219" s="76"/>
      <c r="G219" s="75"/>
      <c r="H219" s="75"/>
      <c r="I219" s="75"/>
      <c r="J219" s="75"/>
      <c r="K219" s="75"/>
      <c r="L219" s="75"/>
    </row>
    <row r="220" spans="1:12" ht="15.75" customHeight="1">
      <c r="A220" s="72"/>
      <c r="B220" s="73"/>
      <c r="C220" s="74"/>
      <c r="D220" s="75"/>
      <c r="E220" s="76"/>
      <c r="F220" s="76"/>
      <c r="G220" s="75"/>
      <c r="H220" s="75"/>
      <c r="I220" s="75"/>
      <c r="J220" s="75"/>
      <c r="K220" s="75"/>
      <c r="L220" s="75"/>
    </row>
    <row r="221" spans="1:12" ht="15.75" customHeight="1">
      <c r="A221" s="72"/>
      <c r="B221" s="73"/>
      <c r="C221" s="74"/>
      <c r="D221" s="75"/>
      <c r="E221" s="76"/>
      <c r="F221" s="76"/>
      <c r="G221" s="75"/>
      <c r="H221" s="75"/>
      <c r="I221" s="75"/>
      <c r="J221" s="75"/>
      <c r="K221" s="75"/>
      <c r="L221" s="75"/>
    </row>
    <row r="222" spans="1:12" ht="15.75" customHeight="1">
      <c r="A222" s="72"/>
      <c r="B222" s="73"/>
      <c r="C222" s="74"/>
      <c r="D222" s="75"/>
      <c r="E222" s="76"/>
      <c r="F222" s="76"/>
      <c r="G222" s="75"/>
      <c r="H222" s="75"/>
      <c r="I222" s="75"/>
      <c r="J222" s="75"/>
      <c r="K222" s="75"/>
      <c r="L222" s="75"/>
    </row>
    <row r="223" spans="1:12" ht="15.75" customHeight="1">
      <c r="A223" s="72"/>
      <c r="B223" s="73"/>
      <c r="C223" s="74"/>
      <c r="D223" s="75"/>
      <c r="E223" s="76"/>
      <c r="F223" s="76"/>
      <c r="G223" s="75"/>
      <c r="H223" s="75"/>
      <c r="I223" s="75"/>
      <c r="J223" s="75"/>
      <c r="K223" s="75"/>
      <c r="L223" s="75"/>
    </row>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2:L2"/>
    <mergeCell ref="A4:L4"/>
    <mergeCell ref="A5:L5"/>
    <mergeCell ref="A6:L6"/>
    <mergeCell ref="A7:L7"/>
    <mergeCell ref="A8:L8"/>
    <mergeCell ref="A9:L9"/>
    <mergeCell ref="A10:L10"/>
    <mergeCell ref="A11:L11"/>
    <mergeCell ref="A23:L2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00"/>
  <sheetViews>
    <sheetView topLeftCell="A7" workbookViewId="0">
      <selection activeCell="J10" sqref="J10"/>
    </sheetView>
  </sheetViews>
  <sheetFormatPr defaultColWidth="14.3984375" defaultRowHeight="15" customHeight="1"/>
  <cols>
    <col min="1" max="1" width="23.73046875" customWidth="1"/>
    <col min="2" max="2" width="20.86328125" customWidth="1"/>
    <col min="3" max="3" width="10.3984375" customWidth="1"/>
    <col min="4" max="4" width="15" customWidth="1"/>
    <col min="5" max="5" width="26.3984375" customWidth="1"/>
    <col min="6" max="8" width="9.1328125" customWidth="1"/>
    <col min="9" max="9" width="10.3984375" customWidth="1"/>
    <col min="10" max="14" width="8.86328125" customWidth="1"/>
    <col min="15" max="25" width="8" customWidth="1"/>
  </cols>
  <sheetData>
    <row r="1" spans="1:25" ht="14.25">
      <c r="A1" s="1"/>
      <c r="B1" s="2"/>
      <c r="C1" s="2"/>
      <c r="D1" s="3"/>
      <c r="E1" s="3"/>
      <c r="F1" s="3"/>
      <c r="G1" s="3"/>
      <c r="H1" s="3"/>
      <c r="I1" s="3"/>
    </row>
    <row r="2" spans="1:25" ht="35.25" customHeight="1">
      <c r="A2" s="722" t="s">
        <v>120</v>
      </c>
      <c r="B2" s="718"/>
      <c r="C2" s="718"/>
      <c r="D2" s="718"/>
      <c r="E2" s="718"/>
      <c r="F2" s="718"/>
      <c r="G2" s="718"/>
      <c r="H2" s="718"/>
      <c r="I2" s="719"/>
      <c r="J2" s="19"/>
      <c r="K2" s="19"/>
      <c r="L2" s="19"/>
      <c r="M2" s="19"/>
      <c r="N2" s="19"/>
      <c r="O2" s="19"/>
      <c r="P2" s="19"/>
      <c r="Q2" s="19"/>
      <c r="R2" s="19"/>
      <c r="S2" s="19"/>
      <c r="T2" s="19"/>
      <c r="U2" s="19"/>
      <c r="V2" s="19"/>
      <c r="W2" s="19"/>
      <c r="X2" s="19"/>
      <c r="Y2" s="19"/>
    </row>
    <row r="3" spans="1:25" ht="14.25">
      <c r="A3" s="7"/>
      <c r="B3" s="8"/>
      <c r="C3" s="8"/>
      <c r="D3" s="7"/>
      <c r="E3" s="7"/>
      <c r="F3" s="32"/>
      <c r="G3" s="32"/>
      <c r="H3" s="32"/>
      <c r="I3" s="32"/>
      <c r="J3" s="19"/>
      <c r="K3" s="19"/>
      <c r="L3" s="19"/>
      <c r="M3" s="19"/>
      <c r="N3" s="19"/>
      <c r="O3" s="19"/>
      <c r="P3" s="19"/>
      <c r="Q3" s="19"/>
      <c r="R3" s="19"/>
      <c r="S3" s="19"/>
      <c r="T3" s="19"/>
      <c r="U3" s="19"/>
      <c r="V3" s="19"/>
      <c r="W3" s="19"/>
      <c r="X3" s="19"/>
      <c r="Y3" s="19"/>
    </row>
    <row r="4" spans="1:25" ht="14.25">
      <c r="A4" s="729" t="s">
        <v>121</v>
      </c>
      <c r="B4" s="718"/>
      <c r="C4" s="718"/>
      <c r="D4" s="718"/>
      <c r="E4" s="718"/>
      <c r="F4" s="718"/>
      <c r="G4" s="718"/>
      <c r="H4" s="718"/>
      <c r="I4" s="719"/>
      <c r="J4" s="19"/>
      <c r="K4" s="19"/>
      <c r="L4" s="19"/>
      <c r="M4" s="19"/>
      <c r="N4" s="19"/>
      <c r="O4" s="19"/>
      <c r="P4" s="19"/>
      <c r="Q4" s="19"/>
      <c r="R4" s="19"/>
      <c r="S4" s="19"/>
      <c r="T4" s="19"/>
      <c r="U4" s="19"/>
      <c r="V4" s="19"/>
      <c r="W4" s="19"/>
      <c r="X4" s="19"/>
      <c r="Y4" s="19"/>
    </row>
    <row r="5" spans="1:25" ht="26.25" customHeight="1">
      <c r="A5" s="717" t="s">
        <v>122</v>
      </c>
      <c r="B5" s="718"/>
      <c r="C5" s="718"/>
      <c r="D5" s="718"/>
      <c r="E5" s="718"/>
      <c r="F5" s="718"/>
      <c r="G5" s="718"/>
      <c r="H5" s="718"/>
      <c r="I5" s="719"/>
      <c r="J5" s="19"/>
      <c r="K5" s="19"/>
      <c r="L5" s="19"/>
      <c r="M5" s="19"/>
      <c r="N5" s="19"/>
      <c r="O5" s="19"/>
      <c r="P5" s="19"/>
      <c r="Q5" s="19"/>
      <c r="R5" s="19"/>
      <c r="S5" s="19"/>
      <c r="T5" s="19"/>
      <c r="U5" s="19"/>
      <c r="V5" s="19"/>
      <c r="W5" s="19"/>
      <c r="X5" s="19"/>
      <c r="Y5" s="19"/>
    </row>
    <row r="6" spans="1:25" ht="27" customHeight="1">
      <c r="A6" s="717" t="s">
        <v>123</v>
      </c>
      <c r="B6" s="718"/>
      <c r="C6" s="718"/>
      <c r="D6" s="718"/>
      <c r="E6" s="718"/>
      <c r="F6" s="718"/>
      <c r="G6" s="718"/>
      <c r="H6" s="718"/>
      <c r="I6" s="719"/>
      <c r="J6" s="19"/>
      <c r="K6" s="19"/>
      <c r="L6" s="19"/>
      <c r="M6" s="19"/>
      <c r="N6" s="19"/>
      <c r="O6" s="19"/>
      <c r="P6" s="19"/>
      <c r="Q6" s="19"/>
      <c r="R6" s="19"/>
      <c r="S6" s="19"/>
      <c r="T6" s="19"/>
      <c r="U6" s="19"/>
      <c r="V6" s="19"/>
      <c r="W6" s="19"/>
      <c r="X6" s="19"/>
      <c r="Y6" s="19"/>
    </row>
    <row r="7" spans="1:25" ht="26.25" customHeight="1">
      <c r="A7" s="748" t="s">
        <v>124</v>
      </c>
      <c r="B7" s="718"/>
      <c r="C7" s="718"/>
      <c r="D7" s="718"/>
      <c r="E7" s="718"/>
      <c r="F7" s="718"/>
      <c r="G7" s="718"/>
      <c r="H7" s="718"/>
      <c r="I7" s="719"/>
      <c r="N7" s="71"/>
    </row>
    <row r="8" spans="1:25" ht="69" customHeight="1">
      <c r="A8" s="748" t="s">
        <v>125</v>
      </c>
      <c r="B8" s="718"/>
      <c r="C8" s="718"/>
      <c r="D8" s="718"/>
      <c r="E8" s="718"/>
      <c r="F8" s="718"/>
      <c r="G8" s="718"/>
      <c r="H8" s="718"/>
      <c r="I8" s="719"/>
    </row>
    <row r="9" spans="1:25" ht="30.75" customHeight="1">
      <c r="A9" s="7"/>
      <c r="B9" s="8"/>
      <c r="C9" s="8"/>
      <c r="D9" s="7"/>
      <c r="E9" s="7"/>
      <c r="F9" s="7"/>
      <c r="G9" s="7"/>
      <c r="H9" s="32"/>
      <c r="I9" s="32"/>
    </row>
    <row r="10" spans="1:25" ht="78" customHeight="1">
      <c r="A10" s="11" t="s">
        <v>126</v>
      </c>
      <c r="B10" s="9" t="s">
        <v>127</v>
      </c>
      <c r="C10" s="10" t="s">
        <v>85</v>
      </c>
      <c r="D10" s="9" t="s">
        <v>128</v>
      </c>
      <c r="E10" s="20" t="s">
        <v>54</v>
      </c>
      <c r="F10" s="20" t="s">
        <v>55</v>
      </c>
      <c r="G10" s="20" t="s">
        <v>56</v>
      </c>
      <c r="H10" s="11" t="s">
        <v>71</v>
      </c>
      <c r="I10" s="11" t="s">
        <v>57</v>
      </c>
      <c r="J10" s="129" t="s">
        <v>393</v>
      </c>
      <c r="K10" s="19"/>
      <c r="L10" s="19"/>
      <c r="M10" s="19"/>
      <c r="N10" s="19"/>
      <c r="O10" s="19"/>
      <c r="P10" s="19"/>
      <c r="Q10" s="19"/>
      <c r="R10" s="19"/>
      <c r="S10" s="19"/>
      <c r="T10" s="19"/>
      <c r="U10" s="19"/>
      <c r="V10" s="19"/>
      <c r="W10" s="19"/>
      <c r="X10" s="19"/>
      <c r="Y10" s="19"/>
    </row>
    <row r="11" spans="1:25" ht="14.25">
      <c r="A11" s="12"/>
      <c r="B11" s="12"/>
      <c r="C11" s="21"/>
      <c r="D11" s="12"/>
      <c r="E11" s="21"/>
      <c r="F11" s="21"/>
      <c r="G11" s="21"/>
      <c r="H11" s="57"/>
      <c r="I11" s="130"/>
      <c r="J11" s="131"/>
    </row>
    <row r="12" spans="1:25" ht="14.25">
      <c r="A12" s="12"/>
      <c r="B12" s="12"/>
      <c r="C12" s="65"/>
      <c r="D12" s="12"/>
      <c r="E12" s="21"/>
      <c r="F12" s="21"/>
      <c r="G12" s="21"/>
      <c r="H12" s="57"/>
      <c r="I12" s="130"/>
      <c r="J12" s="131"/>
    </row>
    <row r="13" spans="1:25" ht="14.25">
      <c r="A13" s="12"/>
      <c r="B13" s="12"/>
      <c r="C13" s="21"/>
      <c r="D13" s="12"/>
      <c r="E13" s="21"/>
      <c r="F13" s="21"/>
      <c r="G13" s="21"/>
      <c r="H13" s="57"/>
      <c r="I13" s="130"/>
      <c r="J13" s="131"/>
    </row>
    <row r="14" spans="1:25" ht="14.25">
      <c r="A14" s="12"/>
      <c r="B14" s="12"/>
      <c r="C14" s="21"/>
      <c r="D14" s="12"/>
      <c r="E14" s="21"/>
      <c r="F14" s="21"/>
      <c r="G14" s="21"/>
      <c r="H14" s="57"/>
      <c r="I14" s="130"/>
      <c r="J14" s="131"/>
    </row>
    <row r="15" spans="1:25" ht="14.25">
      <c r="A15" s="12"/>
      <c r="B15" s="12"/>
      <c r="C15" s="21"/>
      <c r="D15" s="12"/>
      <c r="E15" s="21"/>
      <c r="F15" s="21"/>
      <c r="G15" s="21"/>
      <c r="H15" s="57"/>
      <c r="I15" s="130"/>
      <c r="J15" s="131"/>
    </row>
    <row r="16" spans="1:25" ht="14.25">
      <c r="A16" s="12"/>
      <c r="B16" s="12"/>
      <c r="C16" s="21"/>
      <c r="D16" s="12"/>
      <c r="E16" s="21"/>
      <c r="F16" s="21"/>
      <c r="G16" s="21"/>
      <c r="H16" s="57"/>
      <c r="I16" s="130"/>
      <c r="J16" s="131"/>
    </row>
    <row r="17" spans="1:9" ht="14.25">
      <c r="A17" s="30" t="s">
        <v>58</v>
      </c>
      <c r="B17" s="30"/>
      <c r="C17" s="2"/>
      <c r="D17" s="3"/>
      <c r="E17" s="3"/>
      <c r="F17" s="3"/>
      <c r="G17" s="3"/>
      <c r="H17" s="66"/>
      <c r="I17" s="48">
        <f>SUM(I11:I16)</f>
        <v>0</v>
      </c>
    </row>
    <row r="18" spans="1:9" ht="14.25">
      <c r="A18" s="70"/>
      <c r="B18" s="2"/>
      <c r="C18" s="2"/>
      <c r="D18" s="2"/>
      <c r="E18" s="3"/>
      <c r="F18" s="3"/>
      <c r="G18" s="3"/>
      <c r="H18" s="3"/>
      <c r="I18" s="3"/>
    </row>
    <row r="19" spans="1:9" ht="14.25">
      <c r="A19" s="714" t="s">
        <v>59</v>
      </c>
      <c r="B19" s="721"/>
      <c r="C19" s="721"/>
      <c r="D19" s="721"/>
      <c r="E19" s="721"/>
      <c r="F19" s="721"/>
      <c r="G19" s="721"/>
      <c r="H19" s="721"/>
      <c r="I19" s="721"/>
    </row>
    <row r="20" spans="1:9" ht="15.75" customHeight="1">
      <c r="A20" s="1"/>
      <c r="B20" s="2"/>
      <c r="C20" s="2"/>
      <c r="D20" s="3"/>
      <c r="E20" s="3"/>
      <c r="F20" s="3"/>
      <c r="G20" s="3"/>
      <c r="H20" s="3"/>
      <c r="I20" s="3"/>
    </row>
    <row r="21" spans="1:9" ht="15.75" customHeight="1">
      <c r="A21" s="1"/>
      <c r="B21" s="2"/>
      <c r="C21" s="2"/>
      <c r="D21" s="3"/>
      <c r="E21" s="3"/>
      <c r="F21" s="3"/>
      <c r="G21" s="3"/>
      <c r="H21" s="3"/>
      <c r="I21" s="3"/>
    </row>
    <row r="22" spans="1:9" ht="15.75" customHeight="1">
      <c r="A22" s="1"/>
      <c r="B22" s="2"/>
      <c r="C22" s="2"/>
      <c r="D22" s="3"/>
      <c r="E22" s="3"/>
      <c r="F22" s="3"/>
      <c r="G22" s="3"/>
      <c r="H22" s="3"/>
      <c r="I22" s="3"/>
    </row>
    <row r="23" spans="1:9" ht="15.75" customHeight="1">
      <c r="A23" s="1"/>
      <c r="B23" s="2"/>
      <c r="C23" s="2"/>
      <c r="D23" s="3"/>
      <c r="E23" s="3"/>
      <c r="F23" s="3"/>
      <c r="G23" s="3"/>
      <c r="H23" s="3"/>
      <c r="I23" s="3"/>
    </row>
    <row r="24" spans="1:9" ht="15.75" customHeight="1">
      <c r="A24" s="1"/>
      <c r="B24" s="2"/>
      <c r="C24" s="2"/>
      <c r="D24" s="3"/>
      <c r="E24" s="3"/>
      <c r="F24" s="3"/>
      <c r="G24" s="3"/>
      <c r="H24" s="3"/>
      <c r="I24" s="3"/>
    </row>
    <row r="25" spans="1:9" ht="15.75" customHeight="1">
      <c r="A25" s="1"/>
      <c r="B25" s="2"/>
      <c r="C25" s="2"/>
      <c r="D25" s="3"/>
      <c r="E25" s="3"/>
      <c r="F25" s="3"/>
      <c r="G25" s="3"/>
      <c r="H25" s="3"/>
      <c r="I25" s="3"/>
    </row>
    <row r="26" spans="1:9" ht="15.75" customHeight="1">
      <c r="A26" s="1"/>
      <c r="B26" s="2"/>
      <c r="C26" s="2"/>
      <c r="D26" s="3"/>
      <c r="E26" s="3"/>
      <c r="F26" s="3"/>
      <c r="G26" s="3"/>
      <c r="H26" s="3"/>
      <c r="I26" s="3"/>
    </row>
    <row r="27" spans="1:9" ht="15.75" customHeight="1">
      <c r="A27" s="1"/>
      <c r="B27" s="2"/>
      <c r="C27" s="2"/>
      <c r="D27" s="3"/>
      <c r="E27" s="3"/>
      <c r="F27" s="3"/>
      <c r="G27" s="3"/>
      <c r="H27" s="3"/>
      <c r="I27" s="3"/>
    </row>
    <row r="28" spans="1:9" ht="15.75" customHeight="1">
      <c r="A28" s="1"/>
      <c r="B28" s="2"/>
      <c r="C28" s="2"/>
      <c r="D28" s="3"/>
      <c r="E28" s="3"/>
      <c r="F28" s="3"/>
      <c r="G28" s="3"/>
      <c r="H28" s="3"/>
      <c r="I28" s="3"/>
    </row>
    <row r="29" spans="1:9" ht="15.75" customHeight="1">
      <c r="A29" s="1"/>
      <c r="B29" s="2"/>
      <c r="C29" s="2"/>
      <c r="D29" s="3"/>
      <c r="E29" s="3"/>
      <c r="F29" s="3"/>
      <c r="G29" s="3"/>
      <c r="H29" s="3"/>
      <c r="I29" s="3"/>
    </row>
    <row r="30" spans="1:9" ht="15.75" customHeight="1">
      <c r="A30" s="1"/>
      <c r="B30" s="2"/>
      <c r="C30" s="2"/>
      <c r="D30" s="3"/>
      <c r="E30" s="3"/>
      <c r="F30" s="3"/>
      <c r="G30" s="3"/>
      <c r="H30" s="3"/>
      <c r="I30" s="3"/>
    </row>
    <row r="31" spans="1:9" ht="15.75" customHeight="1">
      <c r="A31" s="1"/>
      <c r="B31" s="2"/>
      <c r="C31" s="2"/>
      <c r="D31" s="3"/>
      <c r="E31" s="3"/>
      <c r="F31" s="3"/>
      <c r="G31" s="3"/>
      <c r="H31" s="3"/>
      <c r="I31" s="3"/>
    </row>
    <row r="32" spans="1:9" ht="15.75" customHeight="1">
      <c r="A32" s="1"/>
      <c r="B32" s="2"/>
      <c r="C32" s="2"/>
      <c r="D32" s="3"/>
      <c r="E32" s="3"/>
      <c r="F32" s="3"/>
      <c r="G32" s="3"/>
      <c r="H32" s="3"/>
      <c r="I32" s="3"/>
    </row>
    <row r="33" spans="1:9" ht="15.75" customHeight="1">
      <c r="A33" s="1"/>
      <c r="B33" s="2"/>
      <c r="C33" s="2"/>
      <c r="D33" s="3"/>
      <c r="E33" s="3"/>
      <c r="F33" s="3"/>
      <c r="G33" s="3"/>
      <c r="H33" s="3"/>
      <c r="I33" s="3"/>
    </row>
    <row r="34" spans="1:9" ht="15.75" customHeight="1">
      <c r="A34" s="1"/>
      <c r="B34" s="2"/>
      <c r="C34" s="2"/>
      <c r="D34" s="3"/>
      <c r="E34" s="3"/>
      <c r="F34" s="3"/>
      <c r="G34" s="3"/>
      <c r="H34" s="3"/>
      <c r="I34" s="3"/>
    </row>
    <row r="35" spans="1:9" ht="15.75" customHeight="1">
      <c r="A35" s="1"/>
      <c r="B35" s="2"/>
      <c r="C35" s="2"/>
      <c r="D35" s="3"/>
      <c r="E35" s="3"/>
      <c r="F35" s="3"/>
      <c r="G35" s="3"/>
      <c r="H35" s="3"/>
      <c r="I35" s="3"/>
    </row>
    <row r="36" spans="1:9" ht="15.75" customHeight="1">
      <c r="A36" s="1"/>
      <c r="B36" s="2"/>
      <c r="C36" s="2"/>
      <c r="D36" s="3"/>
      <c r="E36" s="3"/>
      <c r="F36" s="3"/>
      <c r="G36" s="3"/>
      <c r="H36" s="3"/>
      <c r="I36" s="3"/>
    </row>
    <row r="37" spans="1:9" ht="15.75" customHeight="1">
      <c r="A37" s="1"/>
      <c r="B37" s="2"/>
      <c r="C37" s="2"/>
      <c r="D37" s="3"/>
      <c r="E37" s="3"/>
      <c r="F37" s="3"/>
      <c r="G37" s="3"/>
      <c r="H37" s="3"/>
      <c r="I37" s="3"/>
    </row>
    <row r="38" spans="1:9" ht="15.75" customHeight="1">
      <c r="A38" s="1"/>
      <c r="B38" s="2"/>
      <c r="C38" s="2"/>
      <c r="D38" s="3"/>
      <c r="E38" s="3"/>
      <c r="F38" s="3"/>
      <c r="G38" s="3"/>
      <c r="H38" s="3"/>
      <c r="I38" s="3"/>
    </row>
    <row r="39" spans="1:9" ht="15.75" customHeight="1">
      <c r="A39" s="1"/>
      <c r="B39" s="2"/>
      <c r="C39" s="2"/>
      <c r="D39" s="3"/>
      <c r="E39" s="3"/>
      <c r="F39" s="3"/>
      <c r="G39" s="3"/>
      <c r="H39" s="3"/>
      <c r="I39" s="3"/>
    </row>
    <row r="40" spans="1:9" ht="15.75" customHeight="1">
      <c r="A40" s="1"/>
      <c r="B40" s="2"/>
      <c r="C40" s="2"/>
      <c r="D40" s="3"/>
      <c r="E40" s="3"/>
      <c r="F40" s="3"/>
      <c r="G40" s="3"/>
      <c r="H40" s="3"/>
      <c r="I40" s="3"/>
    </row>
    <row r="41" spans="1:9" ht="15.75" customHeight="1">
      <c r="A41" s="1"/>
      <c r="B41" s="2"/>
      <c r="C41" s="2"/>
      <c r="D41" s="3"/>
      <c r="E41" s="3"/>
      <c r="F41" s="3"/>
      <c r="G41" s="3"/>
      <c r="H41" s="3"/>
      <c r="I41" s="3"/>
    </row>
    <row r="42" spans="1:9" ht="15.75" customHeight="1">
      <c r="A42" s="1"/>
      <c r="B42" s="2"/>
      <c r="C42" s="2"/>
      <c r="D42" s="3"/>
      <c r="E42" s="3"/>
      <c r="F42" s="3"/>
      <c r="G42" s="3"/>
      <c r="H42" s="3"/>
      <c r="I42" s="3"/>
    </row>
    <row r="43" spans="1:9" ht="15.75" customHeight="1">
      <c r="A43" s="1"/>
      <c r="B43" s="2"/>
      <c r="C43" s="2"/>
      <c r="D43" s="3"/>
      <c r="E43" s="3"/>
      <c r="F43" s="3"/>
      <c r="G43" s="3"/>
      <c r="H43" s="3"/>
      <c r="I43" s="3"/>
    </row>
    <row r="44" spans="1:9" ht="15.75" customHeight="1">
      <c r="A44" s="1"/>
      <c r="B44" s="2"/>
      <c r="C44" s="2"/>
      <c r="D44" s="3"/>
      <c r="E44" s="3"/>
      <c r="F44" s="3"/>
      <c r="G44" s="3"/>
      <c r="H44" s="3"/>
      <c r="I44" s="3"/>
    </row>
    <row r="45" spans="1:9" ht="15.75" customHeight="1">
      <c r="A45" s="1"/>
      <c r="B45" s="2"/>
      <c r="C45" s="2"/>
      <c r="D45" s="3"/>
      <c r="E45" s="3"/>
      <c r="F45" s="3"/>
      <c r="G45" s="3"/>
      <c r="H45" s="3"/>
      <c r="I45" s="3"/>
    </row>
    <row r="46" spans="1:9" ht="15.75" customHeight="1">
      <c r="A46" s="1"/>
      <c r="B46" s="2"/>
      <c r="C46" s="2"/>
      <c r="D46" s="3"/>
      <c r="E46" s="3"/>
      <c r="F46" s="3"/>
      <c r="G46" s="3"/>
      <c r="H46" s="3"/>
      <c r="I46" s="3"/>
    </row>
    <row r="47" spans="1:9" ht="15.75" customHeight="1">
      <c r="A47" s="1"/>
      <c r="B47" s="2"/>
      <c r="C47" s="2"/>
      <c r="D47" s="3"/>
      <c r="E47" s="3"/>
      <c r="F47" s="3"/>
      <c r="G47" s="3"/>
      <c r="H47" s="3"/>
      <c r="I47" s="3"/>
    </row>
    <row r="48" spans="1:9" ht="15.75" customHeight="1">
      <c r="A48" s="1"/>
      <c r="B48" s="2"/>
      <c r="C48" s="2"/>
      <c r="D48" s="3"/>
      <c r="E48" s="3"/>
      <c r="F48" s="3"/>
      <c r="G48" s="3"/>
      <c r="H48" s="3"/>
      <c r="I48" s="3"/>
    </row>
    <row r="49" spans="1:9" ht="15.75" customHeight="1">
      <c r="A49" s="1"/>
      <c r="B49" s="2"/>
      <c r="C49" s="2"/>
      <c r="D49" s="3"/>
      <c r="E49" s="3"/>
      <c r="F49" s="3"/>
      <c r="G49" s="3"/>
      <c r="H49" s="3"/>
      <c r="I49" s="3"/>
    </row>
    <row r="50" spans="1:9" ht="15.75" customHeight="1">
      <c r="A50" s="1"/>
      <c r="B50" s="2"/>
      <c r="C50" s="2"/>
      <c r="D50" s="3"/>
      <c r="E50" s="3"/>
      <c r="F50" s="3"/>
      <c r="G50" s="3"/>
      <c r="H50" s="3"/>
      <c r="I50" s="3"/>
    </row>
    <row r="51" spans="1:9" ht="15.75" customHeight="1">
      <c r="A51" s="1"/>
      <c r="B51" s="2"/>
      <c r="C51" s="2"/>
      <c r="D51" s="3"/>
      <c r="E51" s="3"/>
      <c r="F51" s="3"/>
      <c r="G51" s="3"/>
      <c r="H51" s="3"/>
      <c r="I51" s="3"/>
    </row>
    <row r="52" spans="1:9" ht="15.75" customHeight="1">
      <c r="A52" s="1"/>
      <c r="B52" s="2"/>
      <c r="C52" s="2"/>
      <c r="D52" s="3"/>
      <c r="E52" s="3"/>
      <c r="F52" s="3"/>
      <c r="G52" s="3"/>
      <c r="H52" s="3"/>
      <c r="I52" s="3"/>
    </row>
    <row r="53" spans="1:9" ht="15.75" customHeight="1">
      <c r="A53" s="1"/>
      <c r="B53" s="2"/>
      <c r="C53" s="2"/>
      <c r="D53" s="3"/>
      <c r="E53" s="3"/>
      <c r="F53" s="3"/>
      <c r="G53" s="3"/>
      <c r="H53" s="3"/>
      <c r="I53" s="3"/>
    </row>
    <row r="54" spans="1:9" ht="15.75" customHeight="1">
      <c r="A54" s="1"/>
      <c r="B54" s="2"/>
      <c r="C54" s="2"/>
      <c r="D54" s="3"/>
      <c r="E54" s="3"/>
      <c r="F54" s="3"/>
      <c r="G54" s="3"/>
      <c r="H54" s="3"/>
      <c r="I54" s="3"/>
    </row>
    <row r="55" spans="1:9" ht="15.75" customHeight="1">
      <c r="A55" s="1"/>
      <c r="B55" s="2"/>
      <c r="C55" s="2"/>
      <c r="D55" s="3"/>
      <c r="E55" s="3"/>
      <c r="F55" s="3"/>
      <c r="G55" s="3"/>
      <c r="H55" s="3"/>
      <c r="I55" s="3"/>
    </row>
    <row r="56" spans="1:9" ht="15.75" customHeight="1">
      <c r="A56" s="1"/>
      <c r="B56" s="2"/>
      <c r="C56" s="2"/>
      <c r="D56" s="3"/>
      <c r="E56" s="3"/>
      <c r="F56" s="3"/>
      <c r="G56" s="3"/>
      <c r="H56" s="3"/>
      <c r="I56" s="3"/>
    </row>
    <row r="57" spans="1:9" ht="15.75" customHeight="1">
      <c r="A57" s="1"/>
      <c r="B57" s="2"/>
      <c r="C57" s="2"/>
      <c r="D57" s="3"/>
      <c r="E57" s="3"/>
      <c r="F57" s="3"/>
      <c r="G57" s="3"/>
      <c r="H57" s="3"/>
      <c r="I57" s="3"/>
    </row>
    <row r="58" spans="1:9" ht="15.75" customHeight="1">
      <c r="A58" s="1"/>
      <c r="B58" s="2"/>
      <c r="C58" s="2"/>
      <c r="D58" s="3"/>
      <c r="E58" s="3"/>
      <c r="F58" s="3"/>
      <c r="G58" s="3"/>
      <c r="H58" s="3"/>
      <c r="I58" s="3"/>
    </row>
    <row r="59" spans="1:9" ht="15.75" customHeight="1">
      <c r="A59" s="1"/>
      <c r="B59" s="2"/>
      <c r="C59" s="2"/>
      <c r="D59" s="3"/>
      <c r="E59" s="3"/>
      <c r="F59" s="3"/>
      <c r="G59" s="3"/>
      <c r="H59" s="3"/>
      <c r="I59" s="3"/>
    </row>
    <row r="60" spans="1:9" ht="15.75" customHeight="1">
      <c r="A60" s="1"/>
      <c r="B60" s="2"/>
      <c r="C60" s="2"/>
      <c r="D60" s="3"/>
      <c r="E60" s="3"/>
      <c r="F60" s="3"/>
      <c r="G60" s="3"/>
      <c r="H60" s="3"/>
      <c r="I60" s="3"/>
    </row>
    <row r="61" spans="1:9" ht="15.75" customHeight="1">
      <c r="A61" s="1"/>
      <c r="B61" s="2"/>
      <c r="C61" s="2"/>
      <c r="D61" s="3"/>
      <c r="E61" s="3"/>
      <c r="F61" s="3"/>
      <c r="G61" s="3"/>
      <c r="H61" s="3"/>
      <c r="I61" s="3"/>
    </row>
    <row r="62" spans="1:9" ht="15.75" customHeight="1">
      <c r="A62" s="1"/>
      <c r="B62" s="2"/>
      <c r="C62" s="2"/>
      <c r="D62" s="3"/>
      <c r="E62" s="3"/>
      <c r="F62" s="3"/>
      <c r="G62" s="3"/>
      <c r="H62" s="3"/>
      <c r="I62" s="3"/>
    </row>
    <row r="63" spans="1:9" ht="15.75" customHeight="1">
      <c r="A63" s="1"/>
      <c r="B63" s="2"/>
      <c r="C63" s="2"/>
      <c r="D63" s="3"/>
      <c r="E63" s="3"/>
      <c r="F63" s="3"/>
      <c r="G63" s="3"/>
      <c r="H63" s="3"/>
      <c r="I63" s="3"/>
    </row>
    <row r="64" spans="1:9" ht="15.75" customHeight="1">
      <c r="A64" s="1"/>
      <c r="B64" s="2"/>
      <c r="C64" s="2"/>
      <c r="D64" s="3"/>
      <c r="E64" s="3"/>
      <c r="F64" s="3"/>
      <c r="G64" s="3"/>
      <c r="H64" s="3"/>
      <c r="I64" s="3"/>
    </row>
    <row r="65" spans="1:9" ht="15.75" customHeight="1">
      <c r="A65" s="1"/>
      <c r="B65" s="2"/>
      <c r="C65" s="2"/>
      <c r="D65" s="3"/>
      <c r="E65" s="3"/>
      <c r="F65" s="3"/>
      <c r="G65" s="3"/>
      <c r="H65" s="3"/>
      <c r="I65" s="3"/>
    </row>
    <row r="66" spans="1:9" ht="15.75" customHeight="1">
      <c r="A66" s="1"/>
      <c r="B66" s="2"/>
      <c r="C66" s="2"/>
      <c r="D66" s="3"/>
      <c r="E66" s="3"/>
      <c r="F66" s="3"/>
      <c r="G66" s="3"/>
      <c r="H66" s="3"/>
      <c r="I66" s="3"/>
    </row>
    <row r="67" spans="1:9" ht="15.75" customHeight="1">
      <c r="A67" s="1"/>
      <c r="B67" s="2"/>
      <c r="C67" s="2"/>
      <c r="D67" s="3"/>
      <c r="E67" s="3"/>
      <c r="F67" s="3"/>
      <c r="G67" s="3"/>
      <c r="H67" s="3"/>
      <c r="I67" s="3"/>
    </row>
    <row r="68" spans="1:9" ht="15.75" customHeight="1">
      <c r="A68" s="1"/>
      <c r="B68" s="2"/>
      <c r="C68" s="2"/>
      <c r="D68" s="3"/>
      <c r="E68" s="3"/>
      <c r="F68" s="3"/>
      <c r="G68" s="3"/>
      <c r="H68" s="3"/>
      <c r="I68" s="3"/>
    </row>
    <row r="69" spans="1:9" ht="15.75" customHeight="1">
      <c r="A69" s="1"/>
      <c r="B69" s="2"/>
      <c r="C69" s="2"/>
      <c r="D69" s="3"/>
      <c r="E69" s="3"/>
      <c r="F69" s="3"/>
      <c r="G69" s="3"/>
      <c r="H69" s="3"/>
      <c r="I69" s="3"/>
    </row>
    <row r="70" spans="1:9" ht="15.75" customHeight="1">
      <c r="A70" s="1"/>
      <c r="B70" s="2"/>
      <c r="C70" s="2"/>
      <c r="D70" s="3"/>
      <c r="E70" s="3"/>
      <c r="F70" s="3"/>
      <c r="G70" s="3"/>
      <c r="H70" s="3"/>
      <c r="I70" s="3"/>
    </row>
    <row r="71" spans="1:9" ht="15.75" customHeight="1">
      <c r="A71" s="1"/>
      <c r="B71" s="2"/>
      <c r="C71" s="2"/>
      <c r="D71" s="3"/>
      <c r="E71" s="3"/>
      <c r="F71" s="3"/>
      <c r="G71" s="3"/>
      <c r="H71" s="3"/>
      <c r="I71" s="3"/>
    </row>
    <row r="72" spans="1:9" ht="15.75" customHeight="1">
      <c r="A72" s="1"/>
      <c r="B72" s="2"/>
      <c r="C72" s="2"/>
      <c r="D72" s="3"/>
      <c r="E72" s="3"/>
      <c r="F72" s="3"/>
      <c r="G72" s="3"/>
      <c r="H72" s="3"/>
      <c r="I72" s="3"/>
    </row>
    <row r="73" spans="1:9" ht="15.75" customHeight="1">
      <c r="A73" s="1"/>
      <c r="B73" s="2"/>
      <c r="C73" s="2"/>
      <c r="D73" s="3"/>
      <c r="E73" s="3"/>
      <c r="F73" s="3"/>
      <c r="G73" s="3"/>
      <c r="H73" s="3"/>
      <c r="I73" s="3"/>
    </row>
    <row r="74" spans="1:9" ht="15.75" customHeight="1">
      <c r="A74" s="1"/>
      <c r="B74" s="2"/>
      <c r="C74" s="2"/>
      <c r="D74" s="3"/>
      <c r="E74" s="3"/>
      <c r="F74" s="3"/>
      <c r="G74" s="3"/>
      <c r="H74" s="3"/>
      <c r="I74" s="3"/>
    </row>
    <row r="75" spans="1:9" ht="15.75" customHeight="1">
      <c r="A75" s="1"/>
      <c r="B75" s="2"/>
      <c r="C75" s="2"/>
      <c r="D75" s="3"/>
      <c r="E75" s="3"/>
      <c r="F75" s="3"/>
      <c r="G75" s="3"/>
      <c r="H75" s="3"/>
      <c r="I75" s="3"/>
    </row>
    <row r="76" spans="1:9" ht="15.75" customHeight="1">
      <c r="A76" s="1"/>
      <c r="B76" s="2"/>
      <c r="C76" s="2"/>
      <c r="D76" s="3"/>
      <c r="E76" s="3"/>
      <c r="F76" s="3"/>
      <c r="G76" s="3"/>
      <c r="H76" s="3"/>
      <c r="I76" s="3"/>
    </row>
    <row r="77" spans="1:9" ht="15.75" customHeight="1">
      <c r="A77" s="1"/>
      <c r="B77" s="2"/>
      <c r="C77" s="2"/>
      <c r="D77" s="3"/>
      <c r="E77" s="3"/>
      <c r="F77" s="3"/>
      <c r="G77" s="3"/>
      <c r="H77" s="3"/>
      <c r="I77" s="3"/>
    </row>
    <row r="78" spans="1:9" ht="15.75" customHeight="1">
      <c r="A78" s="1"/>
      <c r="B78" s="2"/>
      <c r="C78" s="2"/>
      <c r="D78" s="3"/>
      <c r="E78" s="3"/>
      <c r="F78" s="3"/>
      <c r="G78" s="3"/>
      <c r="H78" s="3"/>
      <c r="I78" s="3"/>
    </row>
    <row r="79" spans="1:9" ht="15.75" customHeight="1">
      <c r="A79" s="1"/>
      <c r="B79" s="2"/>
      <c r="C79" s="2"/>
      <c r="D79" s="3"/>
      <c r="E79" s="3"/>
      <c r="F79" s="3"/>
      <c r="G79" s="3"/>
      <c r="H79" s="3"/>
      <c r="I79" s="3"/>
    </row>
    <row r="80" spans="1:9" ht="15.75" customHeight="1">
      <c r="A80" s="1"/>
      <c r="B80" s="2"/>
      <c r="C80" s="2"/>
      <c r="D80" s="3"/>
      <c r="E80" s="3"/>
      <c r="F80" s="3"/>
      <c r="G80" s="3"/>
      <c r="H80" s="3"/>
      <c r="I80" s="3"/>
    </row>
    <row r="81" spans="1:9" ht="15.75" customHeight="1">
      <c r="A81" s="1"/>
      <c r="B81" s="2"/>
      <c r="C81" s="2"/>
      <c r="D81" s="3"/>
      <c r="E81" s="3"/>
      <c r="F81" s="3"/>
      <c r="G81" s="3"/>
      <c r="H81" s="3"/>
      <c r="I81" s="3"/>
    </row>
    <row r="82" spans="1:9" ht="15.75" customHeight="1">
      <c r="A82" s="1"/>
      <c r="B82" s="2"/>
      <c r="C82" s="2"/>
      <c r="D82" s="3"/>
      <c r="E82" s="3"/>
      <c r="F82" s="3"/>
      <c r="G82" s="3"/>
      <c r="H82" s="3"/>
      <c r="I82" s="3"/>
    </row>
    <row r="83" spans="1:9" ht="15.75" customHeight="1">
      <c r="A83" s="1"/>
      <c r="B83" s="2"/>
      <c r="C83" s="2"/>
      <c r="D83" s="3"/>
      <c r="E83" s="3"/>
      <c r="F83" s="3"/>
      <c r="G83" s="3"/>
      <c r="H83" s="3"/>
      <c r="I83" s="3"/>
    </row>
    <row r="84" spans="1:9" ht="15.75" customHeight="1">
      <c r="A84" s="1"/>
      <c r="B84" s="2"/>
      <c r="C84" s="2"/>
      <c r="D84" s="3"/>
      <c r="E84" s="3"/>
      <c r="F84" s="3"/>
      <c r="G84" s="3"/>
      <c r="H84" s="3"/>
      <c r="I84" s="3"/>
    </row>
    <row r="85" spans="1:9" ht="15.75" customHeight="1">
      <c r="A85" s="1"/>
      <c r="B85" s="2"/>
      <c r="C85" s="2"/>
      <c r="D85" s="3"/>
      <c r="E85" s="3"/>
      <c r="F85" s="3"/>
      <c r="G85" s="3"/>
      <c r="H85" s="3"/>
      <c r="I85" s="3"/>
    </row>
    <row r="86" spans="1:9" ht="15.75" customHeight="1">
      <c r="A86" s="1"/>
      <c r="B86" s="2"/>
      <c r="C86" s="2"/>
      <c r="D86" s="3"/>
      <c r="E86" s="3"/>
      <c r="F86" s="3"/>
      <c r="G86" s="3"/>
      <c r="H86" s="3"/>
      <c r="I86" s="3"/>
    </row>
    <row r="87" spans="1:9" ht="15.75" customHeight="1">
      <c r="A87" s="1"/>
      <c r="B87" s="2"/>
      <c r="C87" s="2"/>
      <c r="D87" s="3"/>
      <c r="E87" s="3"/>
      <c r="F87" s="3"/>
      <c r="G87" s="3"/>
      <c r="H87" s="3"/>
      <c r="I87" s="3"/>
    </row>
    <row r="88" spans="1:9" ht="15.75" customHeight="1">
      <c r="A88" s="1"/>
      <c r="B88" s="2"/>
      <c r="C88" s="2"/>
      <c r="D88" s="3"/>
      <c r="E88" s="3"/>
      <c r="F88" s="3"/>
      <c r="G88" s="3"/>
      <c r="H88" s="3"/>
      <c r="I88" s="3"/>
    </row>
    <row r="89" spans="1:9" ht="15.75" customHeight="1">
      <c r="A89" s="1"/>
      <c r="B89" s="2"/>
      <c r="C89" s="2"/>
      <c r="D89" s="3"/>
      <c r="E89" s="3"/>
      <c r="F89" s="3"/>
      <c r="G89" s="3"/>
      <c r="H89" s="3"/>
      <c r="I89" s="3"/>
    </row>
    <row r="90" spans="1:9" ht="15.75" customHeight="1">
      <c r="A90" s="1"/>
      <c r="B90" s="2"/>
      <c r="C90" s="2"/>
      <c r="D90" s="3"/>
      <c r="E90" s="3"/>
      <c r="F90" s="3"/>
      <c r="G90" s="3"/>
      <c r="H90" s="3"/>
      <c r="I90" s="3"/>
    </row>
    <row r="91" spans="1:9" ht="15.75" customHeight="1">
      <c r="A91" s="1"/>
      <c r="B91" s="2"/>
      <c r="C91" s="2"/>
      <c r="D91" s="3"/>
      <c r="E91" s="3"/>
      <c r="F91" s="3"/>
      <c r="G91" s="3"/>
      <c r="H91" s="3"/>
      <c r="I91" s="3"/>
    </row>
    <row r="92" spans="1:9" ht="15.75" customHeight="1">
      <c r="A92" s="1"/>
      <c r="B92" s="2"/>
      <c r="C92" s="2"/>
      <c r="D92" s="3"/>
      <c r="E92" s="3"/>
      <c r="F92" s="3"/>
      <c r="G92" s="3"/>
      <c r="H92" s="3"/>
      <c r="I92" s="3"/>
    </row>
    <row r="93" spans="1:9" ht="15.75" customHeight="1">
      <c r="A93" s="1"/>
      <c r="B93" s="2"/>
      <c r="C93" s="2"/>
      <c r="D93" s="3"/>
      <c r="E93" s="3"/>
      <c r="F93" s="3"/>
      <c r="G93" s="3"/>
      <c r="H93" s="3"/>
      <c r="I93" s="3"/>
    </row>
    <row r="94" spans="1:9" ht="15.75" customHeight="1">
      <c r="A94" s="1"/>
      <c r="B94" s="2"/>
      <c r="C94" s="2"/>
      <c r="D94" s="3"/>
      <c r="E94" s="3"/>
      <c r="F94" s="3"/>
      <c r="G94" s="3"/>
      <c r="H94" s="3"/>
      <c r="I94" s="3"/>
    </row>
    <row r="95" spans="1:9" ht="15.75" customHeight="1">
      <c r="A95" s="1"/>
      <c r="B95" s="2"/>
      <c r="C95" s="2"/>
      <c r="D95" s="3"/>
      <c r="E95" s="3"/>
      <c r="F95" s="3"/>
      <c r="G95" s="3"/>
      <c r="H95" s="3"/>
      <c r="I95" s="3"/>
    </row>
    <row r="96" spans="1:9" ht="15.75" customHeight="1">
      <c r="A96" s="1"/>
      <c r="B96" s="2"/>
      <c r="C96" s="2"/>
      <c r="D96" s="3"/>
      <c r="E96" s="3"/>
      <c r="F96" s="3"/>
      <c r="G96" s="3"/>
      <c r="H96" s="3"/>
      <c r="I96" s="3"/>
    </row>
    <row r="97" spans="1:9" ht="15.75" customHeight="1">
      <c r="A97" s="1"/>
      <c r="B97" s="2"/>
      <c r="C97" s="2"/>
      <c r="D97" s="3"/>
      <c r="E97" s="3"/>
      <c r="F97" s="3"/>
      <c r="G97" s="3"/>
      <c r="H97" s="3"/>
      <c r="I97" s="3"/>
    </row>
    <row r="98" spans="1:9" ht="15.75" customHeight="1">
      <c r="A98" s="1"/>
      <c r="B98" s="2"/>
      <c r="C98" s="2"/>
      <c r="D98" s="3"/>
      <c r="E98" s="3"/>
      <c r="F98" s="3"/>
      <c r="G98" s="3"/>
      <c r="H98" s="3"/>
      <c r="I98" s="3"/>
    </row>
    <row r="99" spans="1:9" ht="15.75" customHeight="1">
      <c r="A99" s="1"/>
      <c r="B99" s="2"/>
      <c r="C99" s="2"/>
      <c r="D99" s="3"/>
      <c r="E99" s="3"/>
      <c r="F99" s="3"/>
      <c r="G99" s="3"/>
      <c r="H99" s="3"/>
      <c r="I99" s="3"/>
    </row>
    <row r="100" spans="1:9" ht="15.75" customHeight="1">
      <c r="A100" s="1"/>
      <c r="B100" s="2"/>
      <c r="C100" s="2"/>
      <c r="D100" s="3"/>
      <c r="E100" s="3"/>
      <c r="F100" s="3"/>
      <c r="G100" s="3"/>
      <c r="H100" s="3"/>
      <c r="I100" s="3"/>
    </row>
    <row r="101" spans="1:9" ht="15.75" customHeight="1">
      <c r="A101" s="1"/>
      <c r="B101" s="2"/>
      <c r="C101" s="2"/>
      <c r="D101" s="3"/>
      <c r="E101" s="3"/>
      <c r="F101" s="3"/>
      <c r="G101" s="3"/>
      <c r="H101" s="3"/>
      <c r="I101" s="3"/>
    </row>
    <row r="102" spans="1:9" ht="15.75" customHeight="1">
      <c r="A102" s="1"/>
      <c r="B102" s="2"/>
      <c r="C102" s="2"/>
      <c r="D102" s="3"/>
      <c r="E102" s="3"/>
      <c r="F102" s="3"/>
      <c r="G102" s="3"/>
      <c r="H102" s="3"/>
      <c r="I102" s="3"/>
    </row>
    <row r="103" spans="1:9" ht="15.75" customHeight="1">
      <c r="A103" s="1"/>
      <c r="B103" s="2"/>
      <c r="C103" s="2"/>
      <c r="D103" s="3"/>
      <c r="E103" s="3"/>
      <c r="F103" s="3"/>
      <c r="G103" s="3"/>
      <c r="H103" s="3"/>
      <c r="I103" s="3"/>
    </row>
    <row r="104" spans="1:9" ht="15.75" customHeight="1">
      <c r="A104" s="1"/>
      <c r="B104" s="2"/>
      <c r="C104" s="2"/>
      <c r="D104" s="3"/>
      <c r="E104" s="3"/>
      <c r="F104" s="3"/>
      <c r="G104" s="3"/>
      <c r="H104" s="3"/>
      <c r="I104" s="3"/>
    </row>
    <row r="105" spans="1:9" ht="15.75" customHeight="1">
      <c r="A105" s="1"/>
      <c r="B105" s="2"/>
      <c r="C105" s="2"/>
      <c r="D105" s="3"/>
      <c r="E105" s="3"/>
      <c r="F105" s="3"/>
      <c r="G105" s="3"/>
      <c r="H105" s="3"/>
      <c r="I105" s="3"/>
    </row>
    <row r="106" spans="1:9" ht="15.75" customHeight="1">
      <c r="A106" s="1"/>
      <c r="B106" s="2"/>
      <c r="C106" s="2"/>
      <c r="D106" s="3"/>
      <c r="E106" s="3"/>
      <c r="F106" s="3"/>
      <c r="G106" s="3"/>
      <c r="H106" s="3"/>
      <c r="I106" s="3"/>
    </row>
    <row r="107" spans="1:9" ht="15.75" customHeight="1">
      <c r="A107" s="1"/>
      <c r="B107" s="2"/>
      <c r="C107" s="2"/>
      <c r="D107" s="3"/>
      <c r="E107" s="3"/>
      <c r="F107" s="3"/>
      <c r="G107" s="3"/>
      <c r="H107" s="3"/>
      <c r="I107" s="3"/>
    </row>
    <row r="108" spans="1:9" ht="15.75" customHeight="1">
      <c r="A108" s="1"/>
      <c r="B108" s="2"/>
      <c r="C108" s="2"/>
      <c r="D108" s="3"/>
      <c r="E108" s="3"/>
      <c r="F108" s="3"/>
      <c r="G108" s="3"/>
      <c r="H108" s="3"/>
      <c r="I108" s="3"/>
    </row>
    <row r="109" spans="1:9" ht="15.75" customHeight="1">
      <c r="A109" s="1"/>
      <c r="B109" s="2"/>
      <c r="C109" s="2"/>
      <c r="D109" s="3"/>
      <c r="E109" s="3"/>
      <c r="F109" s="3"/>
      <c r="G109" s="3"/>
      <c r="H109" s="3"/>
      <c r="I109" s="3"/>
    </row>
    <row r="110" spans="1:9" ht="15.75" customHeight="1">
      <c r="A110" s="1"/>
      <c r="B110" s="2"/>
      <c r="C110" s="2"/>
      <c r="D110" s="3"/>
      <c r="E110" s="3"/>
      <c r="F110" s="3"/>
      <c r="G110" s="3"/>
      <c r="H110" s="3"/>
      <c r="I110" s="3"/>
    </row>
    <row r="111" spans="1:9" ht="15.75" customHeight="1">
      <c r="A111" s="1"/>
      <c r="B111" s="2"/>
      <c r="C111" s="2"/>
      <c r="D111" s="3"/>
      <c r="E111" s="3"/>
      <c r="F111" s="3"/>
      <c r="G111" s="3"/>
      <c r="H111" s="3"/>
      <c r="I111" s="3"/>
    </row>
    <row r="112" spans="1:9" ht="15.75" customHeight="1">
      <c r="A112" s="1"/>
      <c r="B112" s="2"/>
      <c r="C112" s="2"/>
      <c r="D112" s="3"/>
      <c r="E112" s="3"/>
      <c r="F112" s="3"/>
      <c r="G112" s="3"/>
      <c r="H112" s="3"/>
      <c r="I112" s="3"/>
    </row>
    <row r="113" spans="1:9" ht="15.75" customHeight="1">
      <c r="A113" s="1"/>
      <c r="B113" s="2"/>
      <c r="C113" s="2"/>
      <c r="D113" s="3"/>
      <c r="E113" s="3"/>
      <c r="F113" s="3"/>
      <c r="G113" s="3"/>
      <c r="H113" s="3"/>
      <c r="I113" s="3"/>
    </row>
    <row r="114" spans="1:9" ht="15.75" customHeight="1">
      <c r="A114" s="1"/>
      <c r="B114" s="2"/>
      <c r="C114" s="2"/>
      <c r="D114" s="3"/>
      <c r="E114" s="3"/>
      <c r="F114" s="3"/>
      <c r="G114" s="3"/>
      <c r="H114" s="3"/>
      <c r="I114" s="3"/>
    </row>
    <row r="115" spans="1:9" ht="15.75" customHeight="1">
      <c r="A115" s="1"/>
      <c r="B115" s="2"/>
      <c r="C115" s="2"/>
      <c r="D115" s="3"/>
      <c r="E115" s="3"/>
      <c r="F115" s="3"/>
      <c r="G115" s="3"/>
      <c r="H115" s="3"/>
      <c r="I115" s="3"/>
    </row>
    <row r="116" spans="1:9" ht="15.75" customHeight="1">
      <c r="A116" s="1"/>
      <c r="B116" s="2"/>
      <c r="C116" s="2"/>
      <c r="D116" s="3"/>
      <c r="E116" s="3"/>
      <c r="F116" s="3"/>
      <c r="G116" s="3"/>
      <c r="H116" s="3"/>
      <c r="I116" s="3"/>
    </row>
    <row r="117" spans="1:9" ht="15.75" customHeight="1">
      <c r="A117" s="1"/>
      <c r="B117" s="2"/>
      <c r="C117" s="2"/>
      <c r="D117" s="3"/>
      <c r="E117" s="3"/>
      <c r="F117" s="3"/>
      <c r="G117" s="3"/>
      <c r="H117" s="3"/>
      <c r="I117" s="3"/>
    </row>
    <row r="118" spans="1:9" ht="15.75" customHeight="1">
      <c r="A118" s="1"/>
      <c r="B118" s="2"/>
      <c r="C118" s="2"/>
      <c r="D118" s="3"/>
      <c r="E118" s="3"/>
      <c r="F118" s="3"/>
      <c r="G118" s="3"/>
      <c r="H118" s="3"/>
      <c r="I118" s="3"/>
    </row>
    <row r="119" spans="1:9" ht="15.75" customHeight="1">
      <c r="A119" s="1"/>
      <c r="B119" s="2"/>
      <c r="C119" s="2"/>
      <c r="D119" s="3"/>
      <c r="E119" s="3"/>
      <c r="F119" s="3"/>
      <c r="G119" s="3"/>
      <c r="H119" s="3"/>
      <c r="I119" s="3"/>
    </row>
    <row r="120" spans="1:9" ht="15.75" customHeight="1">
      <c r="A120" s="1"/>
      <c r="B120" s="2"/>
      <c r="C120" s="2"/>
      <c r="D120" s="3"/>
      <c r="E120" s="3"/>
      <c r="F120" s="3"/>
      <c r="G120" s="3"/>
      <c r="H120" s="3"/>
      <c r="I120" s="3"/>
    </row>
    <row r="121" spans="1:9" ht="15.75" customHeight="1">
      <c r="A121" s="1"/>
      <c r="B121" s="2"/>
      <c r="C121" s="2"/>
      <c r="D121" s="3"/>
      <c r="E121" s="3"/>
      <c r="F121" s="3"/>
      <c r="G121" s="3"/>
      <c r="H121" s="3"/>
      <c r="I121" s="3"/>
    </row>
    <row r="122" spans="1:9" ht="15.75" customHeight="1">
      <c r="A122" s="1"/>
      <c r="B122" s="2"/>
      <c r="C122" s="2"/>
      <c r="D122" s="3"/>
      <c r="E122" s="3"/>
      <c r="F122" s="3"/>
      <c r="G122" s="3"/>
      <c r="H122" s="3"/>
      <c r="I122" s="3"/>
    </row>
    <row r="123" spans="1:9" ht="15.75" customHeight="1">
      <c r="A123" s="1"/>
      <c r="B123" s="2"/>
      <c r="C123" s="2"/>
      <c r="D123" s="3"/>
      <c r="E123" s="3"/>
      <c r="F123" s="3"/>
      <c r="G123" s="3"/>
      <c r="H123" s="3"/>
      <c r="I123" s="3"/>
    </row>
    <row r="124" spans="1:9" ht="15.75" customHeight="1">
      <c r="A124" s="1"/>
      <c r="B124" s="2"/>
      <c r="C124" s="2"/>
      <c r="D124" s="3"/>
      <c r="E124" s="3"/>
      <c r="F124" s="3"/>
      <c r="G124" s="3"/>
      <c r="H124" s="3"/>
      <c r="I124" s="3"/>
    </row>
    <row r="125" spans="1:9" ht="15.75" customHeight="1">
      <c r="A125" s="1"/>
      <c r="B125" s="2"/>
      <c r="C125" s="2"/>
      <c r="D125" s="3"/>
      <c r="E125" s="3"/>
      <c r="F125" s="3"/>
      <c r="G125" s="3"/>
      <c r="H125" s="3"/>
      <c r="I125" s="3"/>
    </row>
    <row r="126" spans="1:9" ht="15.75" customHeight="1">
      <c r="A126" s="1"/>
      <c r="B126" s="2"/>
      <c r="C126" s="2"/>
      <c r="D126" s="3"/>
      <c r="E126" s="3"/>
      <c r="F126" s="3"/>
      <c r="G126" s="3"/>
      <c r="H126" s="3"/>
      <c r="I126" s="3"/>
    </row>
    <row r="127" spans="1:9" ht="15.75" customHeight="1">
      <c r="A127" s="1"/>
      <c r="B127" s="2"/>
      <c r="C127" s="2"/>
      <c r="D127" s="3"/>
      <c r="E127" s="3"/>
      <c r="F127" s="3"/>
      <c r="G127" s="3"/>
      <c r="H127" s="3"/>
      <c r="I127" s="3"/>
    </row>
    <row r="128" spans="1:9" ht="15.75" customHeight="1">
      <c r="A128" s="1"/>
      <c r="B128" s="2"/>
      <c r="C128" s="2"/>
      <c r="D128" s="3"/>
      <c r="E128" s="3"/>
      <c r="F128" s="3"/>
      <c r="G128" s="3"/>
      <c r="H128" s="3"/>
      <c r="I128" s="3"/>
    </row>
    <row r="129" spans="1:9" ht="15.75" customHeight="1">
      <c r="A129" s="1"/>
      <c r="B129" s="2"/>
      <c r="C129" s="2"/>
      <c r="D129" s="3"/>
      <c r="E129" s="3"/>
      <c r="F129" s="3"/>
      <c r="G129" s="3"/>
      <c r="H129" s="3"/>
      <c r="I129" s="3"/>
    </row>
    <row r="130" spans="1:9" ht="15.75" customHeight="1">
      <c r="A130" s="1"/>
      <c r="B130" s="2"/>
      <c r="C130" s="2"/>
      <c r="D130" s="3"/>
      <c r="E130" s="3"/>
      <c r="F130" s="3"/>
      <c r="G130" s="3"/>
      <c r="H130" s="3"/>
      <c r="I130" s="3"/>
    </row>
    <row r="131" spans="1:9" ht="15.75" customHeight="1">
      <c r="A131" s="1"/>
      <c r="B131" s="2"/>
      <c r="C131" s="2"/>
      <c r="D131" s="3"/>
      <c r="E131" s="3"/>
      <c r="F131" s="3"/>
      <c r="G131" s="3"/>
      <c r="H131" s="3"/>
      <c r="I131" s="3"/>
    </row>
    <row r="132" spans="1:9" ht="15.75" customHeight="1">
      <c r="A132" s="1"/>
      <c r="B132" s="2"/>
      <c r="C132" s="2"/>
      <c r="D132" s="3"/>
      <c r="E132" s="3"/>
      <c r="F132" s="3"/>
      <c r="G132" s="3"/>
      <c r="H132" s="3"/>
      <c r="I132" s="3"/>
    </row>
    <row r="133" spans="1:9" ht="15.75" customHeight="1">
      <c r="A133" s="1"/>
      <c r="B133" s="2"/>
      <c r="C133" s="2"/>
      <c r="D133" s="3"/>
      <c r="E133" s="3"/>
      <c r="F133" s="3"/>
      <c r="G133" s="3"/>
      <c r="H133" s="3"/>
      <c r="I133" s="3"/>
    </row>
    <row r="134" spans="1:9" ht="15.75" customHeight="1">
      <c r="A134" s="1"/>
      <c r="B134" s="2"/>
      <c r="C134" s="2"/>
      <c r="D134" s="3"/>
      <c r="E134" s="3"/>
      <c r="F134" s="3"/>
      <c r="G134" s="3"/>
      <c r="H134" s="3"/>
      <c r="I134" s="3"/>
    </row>
    <row r="135" spans="1:9" ht="15.75" customHeight="1">
      <c r="A135" s="1"/>
      <c r="B135" s="2"/>
      <c r="C135" s="2"/>
      <c r="D135" s="3"/>
      <c r="E135" s="3"/>
      <c r="F135" s="3"/>
      <c r="G135" s="3"/>
      <c r="H135" s="3"/>
      <c r="I135" s="3"/>
    </row>
    <row r="136" spans="1:9" ht="15.75" customHeight="1">
      <c r="A136" s="1"/>
      <c r="B136" s="2"/>
      <c r="C136" s="2"/>
      <c r="D136" s="3"/>
      <c r="E136" s="3"/>
      <c r="F136" s="3"/>
      <c r="G136" s="3"/>
      <c r="H136" s="3"/>
      <c r="I136" s="3"/>
    </row>
    <row r="137" spans="1:9" ht="15.75" customHeight="1">
      <c r="A137" s="1"/>
      <c r="B137" s="2"/>
      <c r="C137" s="2"/>
      <c r="D137" s="3"/>
      <c r="E137" s="3"/>
      <c r="F137" s="3"/>
      <c r="G137" s="3"/>
      <c r="H137" s="3"/>
      <c r="I137" s="3"/>
    </row>
    <row r="138" spans="1:9" ht="15.75" customHeight="1">
      <c r="A138" s="1"/>
      <c r="B138" s="2"/>
      <c r="C138" s="2"/>
      <c r="D138" s="3"/>
      <c r="E138" s="3"/>
      <c r="F138" s="3"/>
      <c r="G138" s="3"/>
      <c r="H138" s="3"/>
      <c r="I138" s="3"/>
    </row>
    <row r="139" spans="1:9" ht="15.75" customHeight="1">
      <c r="A139" s="1"/>
      <c r="B139" s="2"/>
      <c r="C139" s="2"/>
      <c r="D139" s="3"/>
      <c r="E139" s="3"/>
      <c r="F139" s="3"/>
      <c r="G139" s="3"/>
      <c r="H139" s="3"/>
      <c r="I139" s="3"/>
    </row>
    <row r="140" spans="1:9" ht="15.75" customHeight="1">
      <c r="A140" s="1"/>
      <c r="B140" s="2"/>
      <c r="C140" s="2"/>
      <c r="D140" s="3"/>
      <c r="E140" s="3"/>
      <c r="F140" s="3"/>
      <c r="G140" s="3"/>
      <c r="H140" s="3"/>
      <c r="I140" s="3"/>
    </row>
    <row r="141" spans="1:9" ht="15.75" customHeight="1">
      <c r="A141" s="1"/>
      <c r="B141" s="2"/>
      <c r="C141" s="2"/>
      <c r="D141" s="3"/>
      <c r="E141" s="3"/>
      <c r="F141" s="3"/>
      <c r="G141" s="3"/>
      <c r="H141" s="3"/>
      <c r="I141" s="3"/>
    </row>
    <row r="142" spans="1:9" ht="15.75" customHeight="1">
      <c r="A142" s="1"/>
      <c r="B142" s="2"/>
      <c r="C142" s="2"/>
      <c r="D142" s="3"/>
      <c r="E142" s="3"/>
      <c r="F142" s="3"/>
      <c r="G142" s="3"/>
      <c r="H142" s="3"/>
      <c r="I142" s="3"/>
    </row>
    <row r="143" spans="1:9" ht="15.75" customHeight="1">
      <c r="A143" s="1"/>
      <c r="B143" s="2"/>
      <c r="C143" s="2"/>
      <c r="D143" s="3"/>
      <c r="E143" s="3"/>
      <c r="F143" s="3"/>
      <c r="G143" s="3"/>
      <c r="H143" s="3"/>
      <c r="I143" s="3"/>
    </row>
    <row r="144" spans="1:9" ht="15.75" customHeight="1">
      <c r="A144" s="1"/>
      <c r="B144" s="2"/>
      <c r="C144" s="2"/>
      <c r="D144" s="3"/>
      <c r="E144" s="3"/>
      <c r="F144" s="3"/>
      <c r="G144" s="3"/>
      <c r="H144" s="3"/>
      <c r="I144" s="3"/>
    </row>
    <row r="145" spans="1:9" ht="15.75" customHeight="1">
      <c r="A145" s="1"/>
      <c r="B145" s="2"/>
      <c r="C145" s="2"/>
      <c r="D145" s="3"/>
      <c r="E145" s="3"/>
      <c r="F145" s="3"/>
      <c r="G145" s="3"/>
      <c r="H145" s="3"/>
      <c r="I145" s="3"/>
    </row>
    <row r="146" spans="1:9" ht="15.75" customHeight="1">
      <c r="A146" s="1"/>
      <c r="B146" s="2"/>
      <c r="C146" s="2"/>
      <c r="D146" s="3"/>
      <c r="E146" s="3"/>
      <c r="F146" s="3"/>
      <c r="G146" s="3"/>
      <c r="H146" s="3"/>
      <c r="I146" s="3"/>
    </row>
    <row r="147" spans="1:9" ht="15.75" customHeight="1">
      <c r="A147" s="1"/>
      <c r="B147" s="2"/>
      <c r="C147" s="2"/>
      <c r="D147" s="3"/>
      <c r="E147" s="3"/>
      <c r="F147" s="3"/>
      <c r="G147" s="3"/>
      <c r="H147" s="3"/>
      <c r="I147" s="3"/>
    </row>
    <row r="148" spans="1:9" ht="15.75" customHeight="1">
      <c r="A148" s="1"/>
      <c r="B148" s="2"/>
      <c r="C148" s="2"/>
      <c r="D148" s="3"/>
      <c r="E148" s="3"/>
      <c r="F148" s="3"/>
      <c r="G148" s="3"/>
      <c r="H148" s="3"/>
      <c r="I148" s="3"/>
    </row>
    <row r="149" spans="1:9" ht="15.75" customHeight="1">
      <c r="A149" s="1"/>
      <c r="B149" s="2"/>
      <c r="C149" s="2"/>
      <c r="D149" s="3"/>
      <c r="E149" s="3"/>
      <c r="F149" s="3"/>
      <c r="G149" s="3"/>
      <c r="H149" s="3"/>
      <c r="I149" s="3"/>
    </row>
    <row r="150" spans="1:9" ht="15.75" customHeight="1">
      <c r="A150" s="1"/>
      <c r="B150" s="2"/>
      <c r="C150" s="2"/>
      <c r="D150" s="3"/>
      <c r="E150" s="3"/>
      <c r="F150" s="3"/>
      <c r="G150" s="3"/>
      <c r="H150" s="3"/>
      <c r="I150" s="3"/>
    </row>
    <row r="151" spans="1:9" ht="15.75" customHeight="1">
      <c r="A151" s="1"/>
      <c r="B151" s="2"/>
      <c r="C151" s="2"/>
      <c r="D151" s="3"/>
      <c r="E151" s="3"/>
      <c r="F151" s="3"/>
      <c r="G151" s="3"/>
      <c r="H151" s="3"/>
      <c r="I151" s="3"/>
    </row>
    <row r="152" spans="1:9" ht="15.75" customHeight="1">
      <c r="A152" s="1"/>
      <c r="B152" s="2"/>
      <c r="C152" s="2"/>
      <c r="D152" s="3"/>
      <c r="E152" s="3"/>
      <c r="F152" s="3"/>
      <c r="G152" s="3"/>
      <c r="H152" s="3"/>
      <c r="I152" s="3"/>
    </row>
    <row r="153" spans="1:9" ht="15.75" customHeight="1">
      <c r="A153" s="1"/>
      <c r="B153" s="2"/>
      <c r="C153" s="2"/>
      <c r="D153" s="3"/>
      <c r="E153" s="3"/>
      <c r="F153" s="3"/>
      <c r="G153" s="3"/>
      <c r="H153" s="3"/>
      <c r="I153" s="3"/>
    </row>
    <row r="154" spans="1:9" ht="15.75" customHeight="1">
      <c r="A154" s="1"/>
      <c r="B154" s="2"/>
      <c r="C154" s="2"/>
      <c r="D154" s="3"/>
      <c r="E154" s="3"/>
      <c r="F154" s="3"/>
      <c r="G154" s="3"/>
      <c r="H154" s="3"/>
      <c r="I154" s="3"/>
    </row>
    <row r="155" spans="1:9" ht="15.75" customHeight="1">
      <c r="A155" s="1"/>
      <c r="B155" s="2"/>
      <c r="C155" s="2"/>
      <c r="D155" s="3"/>
      <c r="E155" s="3"/>
      <c r="F155" s="3"/>
      <c r="G155" s="3"/>
      <c r="H155" s="3"/>
      <c r="I155" s="3"/>
    </row>
    <row r="156" spans="1:9" ht="15.75" customHeight="1">
      <c r="A156" s="1"/>
      <c r="B156" s="2"/>
      <c r="C156" s="2"/>
      <c r="D156" s="3"/>
      <c r="E156" s="3"/>
      <c r="F156" s="3"/>
      <c r="G156" s="3"/>
      <c r="H156" s="3"/>
      <c r="I156" s="3"/>
    </row>
    <row r="157" spans="1:9" ht="15.75" customHeight="1">
      <c r="A157" s="1"/>
      <c r="B157" s="2"/>
      <c r="C157" s="2"/>
      <c r="D157" s="3"/>
      <c r="E157" s="3"/>
      <c r="F157" s="3"/>
      <c r="G157" s="3"/>
      <c r="H157" s="3"/>
      <c r="I157" s="3"/>
    </row>
    <row r="158" spans="1:9" ht="15.75" customHeight="1">
      <c r="A158" s="1"/>
      <c r="B158" s="2"/>
      <c r="C158" s="2"/>
      <c r="D158" s="3"/>
      <c r="E158" s="3"/>
      <c r="F158" s="3"/>
      <c r="G158" s="3"/>
      <c r="H158" s="3"/>
      <c r="I158" s="3"/>
    </row>
    <row r="159" spans="1:9" ht="15.75" customHeight="1">
      <c r="A159" s="1"/>
      <c r="B159" s="2"/>
      <c r="C159" s="2"/>
      <c r="D159" s="3"/>
      <c r="E159" s="3"/>
      <c r="F159" s="3"/>
      <c r="G159" s="3"/>
      <c r="H159" s="3"/>
      <c r="I159" s="3"/>
    </row>
    <row r="160" spans="1:9" ht="15.75" customHeight="1">
      <c r="A160" s="1"/>
      <c r="B160" s="2"/>
      <c r="C160" s="2"/>
      <c r="D160" s="3"/>
      <c r="E160" s="3"/>
      <c r="F160" s="3"/>
      <c r="G160" s="3"/>
      <c r="H160" s="3"/>
      <c r="I160" s="3"/>
    </row>
    <row r="161" spans="1:9" ht="15.75" customHeight="1">
      <c r="A161" s="1"/>
      <c r="B161" s="2"/>
      <c r="C161" s="2"/>
      <c r="D161" s="3"/>
      <c r="E161" s="3"/>
      <c r="F161" s="3"/>
      <c r="G161" s="3"/>
      <c r="H161" s="3"/>
      <c r="I161" s="3"/>
    </row>
    <row r="162" spans="1:9" ht="15.75" customHeight="1">
      <c r="A162" s="1"/>
      <c r="B162" s="2"/>
      <c r="C162" s="2"/>
      <c r="D162" s="3"/>
      <c r="E162" s="3"/>
      <c r="F162" s="3"/>
      <c r="G162" s="3"/>
      <c r="H162" s="3"/>
      <c r="I162" s="3"/>
    </row>
    <row r="163" spans="1:9" ht="15.75" customHeight="1">
      <c r="A163" s="1"/>
      <c r="B163" s="2"/>
      <c r="C163" s="2"/>
      <c r="D163" s="3"/>
      <c r="E163" s="3"/>
      <c r="F163" s="3"/>
      <c r="G163" s="3"/>
      <c r="H163" s="3"/>
      <c r="I163" s="3"/>
    </row>
    <row r="164" spans="1:9" ht="15.75" customHeight="1">
      <c r="A164" s="1"/>
      <c r="B164" s="2"/>
      <c r="C164" s="2"/>
      <c r="D164" s="3"/>
      <c r="E164" s="3"/>
      <c r="F164" s="3"/>
      <c r="G164" s="3"/>
      <c r="H164" s="3"/>
      <c r="I164" s="3"/>
    </row>
    <row r="165" spans="1:9" ht="15.75" customHeight="1">
      <c r="A165" s="1"/>
      <c r="B165" s="2"/>
      <c r="C165" s="2"/>
      <c r="D165" s="3"/>
      <c r="E165" s="3"/>
      <c r="F165" s="3"/>
      <c r="G165" s="3"/>
      <c r="H165" s="3"/>
      <c r="I165" s="3"/>
    </row>
    <row r="166" spans="1:9" ht="15.75" customHeight="1">
      <c r="A166" s="1"/>
      <c r="B166" s="2"/>
      <c r="C166" s="2"/>
      <c r="D166" s="3"/>
      <c r="E166" s="3"/>
      <c r="F166" s="3"/>
      <c r="G166" s="3"/>
      <c r="H166" s="3"/>
      <c r="I166" s="3"/>
    </row>
    <row r="167" spans="1:9" ht="15.75" customHeight="1">
      <c r="A167" s="1"/>
      <c r="B167" s="2"/>
      <c r="C167" s="2"/>
      <c r="D167" s="3"/>
      <c r="E167" s="3"/>
      <c r="F167" s="3"/>
      <c r="G167" s="3"/>
      <c r="H167" s="3"/>
      <c r="I167" s="3"/>
    </row>
    <row r="168" spans="1:9" ht="15.75" customHeight="1">
      <c r="A168" s="1"/>
      <c r="B168" s="2"/>
      <c r="C168" s="2"/>
      <c r="D168" s="3"/>
      <c r="E168" s="3"/>
      <c r="F168" s="3"/>
      <c r="G168" s="3"/>
      <c r="H168" s="3"/>
      <c r="I168" s="3"/>
    </row>
    <row r="169" spans="1:9" ht="15.75" customHeight="1">
      <c r="A169" s="1"/>
      <c r="B169" s="2"/>
      <c r="C169" s="2"/>
      <c r="D169" s="3"/>
      <c r="E169" s="3"/>
      <c r="F169" s="3"/>
      <c r="G169" s="3"/>
      <c r="H169" s="3"/>
      <c r="I169" s="3"/>
    </row>
    <row r="170" spans="1:9" ht="15.75" customHeight="1">
      <c r="A170" s="1"/>
      <c r="B170" s="2"/>
      <c r="C170" s="2"/>
      <c r="D170" s="3"/>
      <c r="E170" s="3"/>
      <c r="F170" s="3"/>
      <c r="G170" s="3"/>
      <c r="H170" s="3"/>
      <c r="I170" s="3"/>
    </row>
    <row r="171" spans="1:9" ht="15.75" customHeight="1">
      <c r="A171" s="1"/>
      <c r="B171" s="2"/>
      <c r="C171" s="2"/>
      <c r="D171" s="3"/>
      <c r="E171" s="3"/>
      <c r="F171" s="3"/>
      <c r="G171" s="3"/>
      <c r="H171" s="3"/>
      <c r="I171" s="3"/>
    </row>
    <row r="172" spans="1:9" ht="15.75" customHeight="1">
      <c r="A172" s="1"/>
      <c r="B172" s="2"/>
      <c r="C172" s="2"/>
      <c r="D172" s="3"/>
      <c r="E172" s="3"/>
      <c r="F172" s="3"/>
      <c r="G172" s="3"/>
      <c r="H172" s="3"/>
      <c r="I172" s="3"/>
    </row>
    <row r="173" spans="1:9" ht="15.75" customHeight="1">
      <c r="A173" s="1"/>
      <c r="B173" s="2"/>
      <c r="C173" s="2"/>
      <c r="D173" s="3"/>
      <c r="E173" s="3"/>
      <c r="F173" s="3"/>
      <c r="G173" s="3"/>
      <c r="H173" s="3"/>
      <c r="I173" s="3"/>
    </row>
    <row r="174" spans="1:9" ht="15.75" customHeight="1">
      <c r="A174" s="1"/>
      <c r="B174" s="2"/>
      <c r="C174" s="2"/>
      <c r="D174" s="3"/>
      <c r="E174" s="3"/>
      <c r="F174" s="3"/>
      <c r="G174" s="3"/>
      <c r="H174" s="3"/>
      <c r="I174" s="3"/>
    </row>
    <row r="175" spans="1:9" ht="15.75" customHeight="1">
      <c r="A175" s="1"/>
      <c r="B175" s="2"/>
      <c r="C175" s="2"/>
      <c r="D175" s="3"/>
      <c r="E175" s="3"/>
      <c r="F175" s="3"/>
      <c r="G175" s="3"/>
      <c r="H175" s="3"/>
      <c r="I175" s="3"/>
    </row>
    <row r="176" spans="1:9" ht="15.75" customHeight="1">
      <c r="A176" s="1"/>
      <c r="B176" s="2"/>
      <c r="C176" s="2"/>
      <c r="D176" s="3"/>
      <c r="E176" s="3"/>
      <c r="F176" s="3"/>
      <c r="G176" s="3"/>
      <c r="H176" s="3"/>
      <c r="I176" s="3"/>
    </row>
    <row r="177" spans="1:9" ht="15.75" customHeight="1">
      <c r="A177" s="1"/>
      <c r="B177" s="2"/>
      <c r="C177" s="2"/>
      <c r="D177" s="3"/>
      <c r="E177" s="3"/>
      <c r="F177" s="3"/>
      <c r="G177" s="3"/>
      <c r="H177" s="3"/>
      <c r="I177" s="3"/>
    </row>
    <row r="178" spans="1:9" ht="15.75" customHeight="1">
      <c r="A178" s="1"/>
      <c r="B178" s="2"/>
      <c r="C178" s="2"/>
      <c r="D178" s="3"/>
      <c r="E178" s="3"/>
      <c r="F178" s="3"/>
      <c r="G178" s="3"/>
      <c r="H178" s="3"/>
      <c r="I178" s="3"/>
    </row>
    <row r="179" spans="1:9" ht="15.75" customHeight="1">
      <c r="A179" s="1"/>
      <c r="B179" s="2"/>
      <c r="C179" s="2"/>
      <c r="D179" s="3"/>
      <c r="E179" s="3"/>
      <c r="F179" s="3"/>
      <c r="G179" s="3"/>
      <c r="H179" s="3"/>
      <c r="I179" s="3"/>
    </row>
    <row r="180" spans="1:9" ht="15.75" customHeight="1">
      <c r="A180" s="1"/>
      <c r="B180" s="2"/>
      <c r="C180" s="2"/>
      <c r="D180" s="3"/>
      <c r="E180" s="3"/>
      <c r="F180" s="3"/>
      <c r="G180" s="3"/>
      <c r="H180" s="3"/>
      <c r="I180" s="3"/>
    </row>
    <row r="181" spans="1:9" ht="15.75" customHeight="1">
      <c r="A181" s="1"/>
      <c r="B181" s="2"/>
      <c r="C181" s="2"/>
      <c r="D181" s="3"/>
      <c r="E181" s="3"/>
      <c r="F181" s="3"/>
      <c r="G181" s="3"/>
      <c r="H181" s="3"/>
      <c r="I181" s="3"/>
    </row>
    <row r="182" spans="1:9" ht="15.75" customHeight="1">
      <c r="A182" s="1"/>
      <c r="B182" s="2"/>
      <c r="C182" s="2"/>
      <c r="D182" s="3"/>
      <c r="E182" s="3"/>
      <c r="F182" s="3"/>
      <c r="G182" s="3"/>
      <c r="H182" s="3"/>
      <c r="I182" s="3"/>
    </row>
    <row r="183" spans="1:9" ht="15.75" customHeight="1">
      <c r="A183" s="1"/>
      <c r="B183" s="2"/>
      <c r="C183" s="2"/>
      <c r="D183" s="3"/>
      <c r="E183" s="3"/>
      <c r="F183" s="3"/>
      <c r="G183" s="3"/>
      <c r="H183" s="3"/>
      <c r="I183" s="3"/>
    </row>
    <row r="184" spans="1:9" ht="15.75" customHeight="1">
      <c r="A184" s="1"/>
      <c r="B184" s="2"/>
      <c r="C184" s="2"/>
      <c r="D184" s="3"/>
      <c r="E184" s="3"/>
      <c r="F184" s="3"/>
      <c r="G184" s="3"/>
      <c r="H184" s="3"/>
      <c r="I184" s="3"/>
    </row>
    <row r="185" spans="1:9" ht="15.75" customHeight="1">
      <c r="A185" s="1"/>
      <c r="B185" s="2"/>
      <c r="C185" s="2"/>
      <c r="D185" s="3"/>
      <c r="E185" s="3"/>
      <c r="F185" s="3"/>
      <c r="G185" s="3"/>
      <c r="H185" s="3"/>
      <c r="I185" s="3"/>
    </row>
    <row r="186" spans="1:9" ht="15.75" customHeight="1">
      <c r="A186" s="1"/>
      <c r="B186" s="2"/>
      <c r="C186" s="2"/>
      <c r="D186" s="3"/>
      <c r="E186" s="3"/>
      <c r="F186" s="3"/>
      <c r="G186" s="3"/>
      <c r="H186" s="3"/>
      <c r="I186" s="3"/>
    </row>
    <row r="187" spans="1:9" ht="15.75" customHeight="1">
      <c r="A187" s="1"/>
      <c r="B187" s="2"/>
      <c r="C187" s="2"/>
      <c r="D187" s="3"/>
      <c r="E187" s="3"/>
      <c r="F187" s="3"/>
      <c r="G187" s="3"/>
      <c r="H187" s="3"/>
      <c r="I187" s="3"/>
    </row>
    <row r="188" spans="1:9" ht="15.75" customHeight="1">
      <c r="A188" s="1"/>
      <c r="B188" s="2"/>
      <c r="C188" s="2"/>
      <c r="D188" s="3"/>
      <c r="E188" s="3"/>
      <c r="F188" s="3"/>
      <c r="G188" s="3"/>
      <c r="H188" s="3"/>
      <c r="I188" s="3"/>
    </row>
    <row r="189" spans="1:9" ht="15.75" customHeight="1">
      <c r="A189" s="1"/>
      <c r="B189" s="2"/>
      <c r="C189" s="2"/>
      <c r="D189" s="3"/>
      <c r="E189" s="3"/>
      <c r="F189" s="3"/>
      <c r="G189" s="3"/>
      <c r="H189" s="3"/>
      <c r="I189" s="3"/>
    </row>
    <row r="190" spans="1:9" ht="15.75" customHeight="1">
      <c r="A190" s="1"/>
      <c r="B190" s="2"/>
      <c r="C190" s="2"/>
      <c r="D190" s="3"/>
      <c r="E190" s="3"/>
      <c r="F190" s="3"/>
      <c r="G190" s="3"/>
      <c r="H190" s="3"/>
      <c r="I190" s="3"/>
    </row>
    <row r="191" spans="1:9" ht="15.75" customHeight="1">
      <c r="A191" s="1"/>
      <c r="B191" s="2"/>
      <c r="C191" s="2"/>
      <c r="D191" s="3"/>
      <c r="E191" s="3"/>
      <c r="F191" s="3"/>
      <c r="G191" s="3"/>
      <c r="H191" s="3"/>
      <c r="I191" s="3"/>
    </row>
    <row r="192" spans="1:9" ht="15.75" customHeight="1">
      <c r="A192" s="1"/>
      <c r="B192" s="2"/>
      <c r="C192" s="2"/>
      <c r="D192" s="3"/>
      <c r="E192" s="3"/>
      <c r="F192" s="3"/>
      <c r="G192" s="3"/>
      <c r="H192" s="3"/>
      <c r="I192" s="3"/>
    </row>
    <row r="193" spans="1:9" ht="15.75" customHeight="1">
      <c r="A193" s="1"/>
      <c r="B193" s="2"/>
      <c r="C193" s="2"/>
      <c r="D193" s="3"/>
      <c r="E193" s="3"/>
      <c r="F193" s="3"/>
      <c r="G193" s="3"/>
      <c r="H193" s="3"/>
      <c r="I193" s="3"/>
    </row>
    <row r="194" spans="1:9" ht="15.75" customHeight="1">
      <c r="A194" s="1"/>
      <c r="B194" s="2"/>
      <c r="C194" s="2"/>
      <c r="D194" s="3"/>
      <c r="E194" s="3"/>
      <c r="F194" s="3"/>
      <c r="G194" s="3"/>
      <c r="H194" s="3"/>
      <c r="I194" s="3"/>
    </row>
    <row r="195" spans="1:9" ht="15.75" customHeight="1">
      <c r="A195" s="1"/>
      <c r="B195" s="2"/>
      <c r="C195" s="2"/>
      <c r="D195" s="3"/>
      <c r="E195" s="3"/>
      <c r="F195" s="3"/>
      <c r="G195" s="3"/>
      <c r="H195" s="3"/>
      <c r="I195" s="3"/>
    </row>
    <row r="196" spans="1:9" ht="15.75" customHeight="1">
      <c r="A196" s="1"/>
      <c r="B196" s="2"/>
      <c r="C196" s="2"/>
      <c r="D196" s="3"/>
      <c r="E196" s="3"/>
      <c r="F196" s="3"/>
      <c r="G196" s="3"/>
      <c r="H196" s="3"/>
      <c r="I196" s="3"/>
    </row>
    <row r="197" spans="1:9" ht="15.75" customHeight="1">
      <c r="A197" s="1"/>
      <c r="B197" s="2"/>
      <c r="C197" s="2"/>
      <c r="D197" s="3"/>
      <c r="E197" s="3"/>
      <c r="F197" s="3"/>
      <c r="G197" s="3"/>
      <c r="H197" s="3"/>
      <c r="I197" s="3"/>
    </row>
    <row r="198" spans="1:9" ht="15.75" customHeight="1">
      <c r="A198" s="1"/>
      <c r="B198" s="2"/>
      <c r="C198" s="2"/>
      <c r="D198" s="3"/>
      <c r="E198" s="3"/>
      <c r="F198" s="3"/>
      <c r="G198" s="3"/>
      <c r="H198" s="3"/>
      <c r="I198" s="3"/>
    </row>
    <row r="199" spans="1:9" ht="15.75" customHeight="1">
      <c r="A199" s="1"/>
      <c r="B199" s="2"/>
      <c r="C199" s="2"/>
      <c r="D199" s="3"/>
      <c r="E199" s="3"/>
      <c r="F199" s="3"/>
      <c r="G199" s="3"/>
      <c r="H199" s="3"/>
      <c r="I199" s="3"/>
    </row>
    <row r="200" spans="1:9" ht="15.75" customHeight="1">
      <c r="A200" s="1"/>
      <c r="B200" s="2"/>
      <c r="C200" s="2"/>
      <c r="D200" s="3"/>
      <c r="E200" s="3"/>
      <c r="F200" s="3"/>
      <c r="G200" s="3"/>
      <c r="H200" s="3"/>
      <c r="I200" s="3"/>
    </row>
    <row r="201" spans="1:9" ht="15.75" customHeight="1">
      <c r="A201" s="1"/>
      <c r="B201" s="2"/>
      <c r="C201" s="2"/>
      <c r="D201" s="3"/>
      <c r="E201" s="3"/>
      <c r="F201" s="3"/>
      <c r="G201" s="3"/>
      <c r="H201" s="3"/>
      <c r="I201" s="3"/>
    </row>
    <row r="202" spans="1:9" ht="15.75" customHeight="1">
      <c r="A202" s="1"/>
      <c r="B202" s="2"/>
      <c r="C202" s="2"/>
      <c r="D202" s="3"/>
      <c r="E202" s="3"/>
      <c r="F202" s="3"/>
      <c r="G202" s="3"/>
      <c r="H202" s="3"/>
      <c r="I202" s="3"/>
    </row>
    <row r="203" spans="1:9" ht="15.75" customHeight="1">
      <c r="A203" s="1"/>
      <c r="B203" s="2"/>
      <c r="C203" s="2"/>
      <c r="D203" s="3"/>
      <c r="E203" s="3"/>
      <c r="F203" s="3"/>
      <c r="G203" s="3"/>
      <c r="H203" s="3"/>
      <c r="I203" s="3"/>
    </row>
    <row r="204" spans="1:9" ht="15.75" customHeight="1">
      <c r="A204" s="1"/>
      <c r="B204" s="2"/>
      <c r="C204" s="2"/>
      <c r="D204" s="3"/>
      <c r="E204" s="3"/>
      <c r="F204" s="3"/>
      <c r="G204" s="3"/>
      <c r="H204" s="3"/>
      <c r="I204" s="3"/>
    </row>
    <row r="205" spans="1:9" ht="15.75" customHeight="1">
      <c r="A205" s="1"/>
      <c r="B205" s="2"/>
      <c r="C205" s="2"/>
      <c r="D205" s="3"/>
      <c r="E205" s="3"/>
      <c r="F205" s="3"/>
      <c r="G205" s="3"/>
      <c r="H205" s="3"/>
      <c r="I205" s="3"/>
    </row>
    <row r="206" spans="1:9" ht="15.75" customHeight="1">
      <c r="A206" s="1"/>
      <c r="B206" s="2"/>
      <c r="C206" s="2"/>
      <c r="D206" s="3"/>
      <c r="E206" s="3"/>
      <c r="F206" s="3"/>
      <c r="G206" s="3"/>
      <c r="H206" s="3"/>
      <c r="I206" s="3"/>
    </row>
    <row r="207" spans="1:9" ht="15.75" customHeight="1">
      <c r="A207" s="1"/>
      <c r="B207" s="2"/>
      <c r="C207" s="2"/>
      <c r="D207" s="3"/>
      <c r="E207" s="3"/>
      <c r="F207" s="3"/>
      <c r="G207" s="3"/>
      <c r="H207" s="3"/>
      <c r="I207" s="3"/>
    </row>
    <row r="208" spans="1:9" ht="15.75" customHeight="1">
      <c r="A208" s="1"/>
      <c r="B208" s="2"/>
      <c r="C208" s="2"/>
      <c r="D208" s="3"/>
      <c r="E208" s="3"/>
      <c r="F208" s="3"/>
      <c r="G208" s="3"/>
      <c r="H208" s="3"/>
      <c r="I208" s="3"/>
    </row>
    <row r="209" spans="1:9" ht="15.75" customHeight="1">
      <c r="A209" s="1"/>
      <c r="B209" s="2"/>
      <c r="C209" s="2"/>
      <c r="D209" s="3"/>
      <c r="E209" s="3"/>
      <c r="F209" s="3"/>
      <c r="G209" s="3"/>
      <c r="H209" s="3"/>
      <c r="I209" s="3"/>
    </row>
    <row r="210" spans="1:9" ht="15.75" customHeight="1">
      <c r="A210" s="1"/>
      <c r="B210" s="2"/>
      <c r="C210" s="2"/>
      <c r="D210" s="3"/>
      <c r="E210" s="3"/>
      <c r="F210" s="3"/>
      <c r="G210" s="3"/>
      <c r="H210" s="3"/>
      <c r="I210" s="3"/>
    </row>
    <row r="211" spans="1:9" ht="15.75" customHeight="1">
      <c r="A211" s="1"/>
      <c r="B211" s="2"/>
      <c r="C211" s="2"/>
      <c r="D211" s="3"/>
      <c r="E211" s="3"/>
      <c r="F211" s="3"/>
      <c r="G211" s="3"/>
      <c r="H211" s="3"/>
      <c r="I211" s="3"/>
    </row>
    <row r="212" spans="1:9" ht="15.75" customHeight="1">
      <c r="A212" s="1"/>
      <c r="B212" s="2"/>
      <c r="C212" s="2"/>
      <c r="D212" s="3"/>
      <c r="E212" s="3"/>
      <c r="F212" s="3"/>
      <c r="G212" s="3"/>
      <c r="H212" s="3"/>
      <c r="I212" s="3"/>
    </row>
    <row r="213" spans="1:9" ht="15.75" customHeight="1">
      <c r="A213" s="1"/>
      <c r="B213" s="2"/>
      <c r="C213" s="2"/>
      <c r="D213" s="3"/>
      <c r="E213" s="3"/>
      <c r="F213" s="3"/>
      <c r="G213" s="3"/>
      <c r="H213" s="3"/>
      <c r="I213" s="3"/>
    </row>
    <row r="214" spans="1:9" ht="15.75" customHeight="1">
      <c r="A214" s="1"/>
      <c r="B214" s="2"/>
      <c r="C214" s="2"/>
      <c r="D214" s="3"/>
      <c r="E214" s="3"/>
      <c r="F214" s="3"/>
      <c r="G214" s="3"/>
      <c r="H214" s="3"/>
      <c r="I214" s="3"/>
    </row>
    <row r="215" spans="1:9" ht="15.75" customHeight="1">
      <c r="A215" s="1"/>
      <c r="B215" s="2"/>
      <c r="C215" s="2"/>
      <c r="D215" s="3"/>
      <c r="E215" s="3"/>
      <c r="F215" s="3"/>
      <c r="G215" s="3"/>
      <c r="H215" s="3"/>
      <c r="I215" s="3"/>
    </row>
    <row r="216" spans="1:9" ht="15.75" customHeight="1">
      <c r="A216" s="1"/>
      <c r="B216" s="2"/>
      <c r="C216" s="2"/>
      <c r="D216" s="3"/>
      <c r="E216" s="3"/>
      <c r="F216" s="3"/>
      <c r="G216" s="3"/>
      <c r="H216" s="3"/>
      <c r="I216" s="3"/>
    </row>
    <row r="217" spans="1:9" ht="15.75" customHeight="1">
      <c r="A217" s="1"/>
      <c r="B217" s="2"/>
      <c r="C217" s="2"/>
      <c r="D217" s="3"/>
      <c r="E217" s="3"/>
      <c r="F217" s="3"/>
      <c r="G217" s="3"/>
      <c r="H217" s="3"/>
      <c r="I217" s="3"/>
    </row>
    <row r="218" spans="1:9" ht="15.75" customHeight="1">
      <c r="A218" s="1"/>
      <c r="B218" s="2"/>
      <c r="C218" s="2"/>
      <c r="D218" s="3"/>
      <c r="E218" s="3"/>
      <c r="F218" s="3"/>
      <c r="G218" s="3"/>
      <c r="H218" s="3"/>
      <c r="I218" s="3"/>
    </row>
    <row r="219" spans="1:9" ht="15.75" customHeight="1">
      <c r="A219" s="1"/>
      <c r="B219" s="2"/>
      <c r="C219" s="2"/>
      <c r="D219" s="3"/>
      <c r="E219" s="3"/>
      <c r="F219" s="3"/>
      <c r="G219" s="3"/>
      <c r="H219" s="3"/>
      <c r="I219" s="3"/>
    </row>
    <row r="220" spans="1:9" ht="15.75" customHeight="1">
      <c r="A220" s="1"/>
      <c r="B220" s="2"/>
      <c r="C220" s="2"/>
      <c r="D220" s="3"/>
      <c r="E220" s="3"/>
      <c r="F220" s="3"/>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X1000"/>
  <sheetViews>
    <sheetView topLeftCell="A9" workbookViewId="0">
      <selection activeCell="H17" sqref="H17"/>
    </sheetView>
  </sheetViews>
  <sheetFormatPr defaultColWidth="14.3984375" defaultRowHeight="15" customHeight="1"/>
  <cols>
    <col min="1" max="1" width="23.73046875" customWidth="1"/>
    <col min="2" max="2" width="17.1328125" customWidth="1"/>
    <col min="3" max="3" width="10.86328125" customWidth="1"/>
    <col min="4" max="4" width="13.3984375" customWidth="1"/>
    <col min="5" max="5" width="11.73046875" customWidth="1"/>
    <col min="6" max="6" width="26.3984375" customWidth="1"/>
    <col min="7" max="7" width="7.86328125" customWidth="1"/>
    <col min="8" max="8" width="12.265625" customWidth="1"/>
    <col min="9" max="10" width="9.1328125" customWidth="1"/>
    <col min="11" max="24" width="8" customWidth="1"/>
  </cols>
  <sheetData>
    <row r="1" spans="1:24" ht="14.25">
      <c r="A1" s="1"/>
      <c r="B1" s="1"/>
      <c r="C1" s="2"/>
      <c r="D1" s="3"/>
      <c r="E1" s="3"/>
      <c r="F1" s="3"/>
      <c r="G1" s="3"/>
      <c r="H1" s="3"/>
      <c r="I1" s="3"/>
      <c r="J1" s="3"/>
    </row>
    <row r="2" spans="1:24" ht="33" customHeight="1">
      <c r="A2" s="722" t="s">
        <v>129</v>
      </c>
      <c r="B2" s="718"/>
      <c r="C2" s="718"/>
      <c r="D2" s="718"/>
      <c r="E2" s="718"/>
      <c r="F2" s="718"/>
      <c r="G2" s="718"/>
      <c r="H2" s="719"/>
      <c r="I2" s="32"/>
      <c r="J2" s="32"/>
      <c r="K2" s="19"/>
      <c r="L2" s="19"/>
      <c r="M2" s="19"/>
      <c r="N2" s="19"/>
      <c r="O2" s="19"/>
      <c r="P2" s="19"/>
      <c r="Q2" s="19"/>
      <c r="R2" s="19"/>
      <c r="S2" s="19"/>
      <c r="T2" s="19"/>
      <c r="U2" s="19"/>
      <c r="V2" s="19"/>
      <c r="W2" s="19"/>
      <c r="X2" s="19"/>
    </row>
    <row r="3" spans="1:24" ht="14.25">
      <c r="A3" s="22"/>
      <c r="B3" s="22"/>
      <c r="C3" s="22"/>
      <c r="D3" s="22"/>
      <c r="E3" s="22"/>
      <c r="F3" s="22"/>
      <c r="G3" s="22"/>
      <c r="H3" s="22"/>
      <c r="I3" s="32"/>
      <c r="J3" s="32"/>
      <c r="K3" s="19"/>
      <c r="L3" s="19"/>
      <c r="M3" s="19"/>
      <c r="N3" s="19"/>
      <c r="O3" s="19"/>
      <c r="P3" s="19"/>
      <c r="Q3" s="19"/>
      <c r="R3" s="19"/>
      <c r="S3" s="19"/>
      <c r="T3" s="19"/>
      <c r="U3" s="19"/>
      <c r="V3" s="19"/>
      <c r="W3" s="19"/>
      <c r="X3" s="19"/>
    </row>
    <row r="4" spans="1:24" ht="19.5" customHeight="1">
      <c r="A4" s="749" t="s">
        <v>130</v>
      </c>
      <c r="B4" s="750"/>
      <c r="C4" s="750"/>
      <c r="D4" s="750"/>
      <c r="E4" s="750"/>
      <c r="F4" s="750"/>
      <c r="G4" s="750"/>
      <c r="H4" s="750"/>
      <c r="I4" s="32"/>
      <c r="J4" s="32"/>
      <c r="K4" s="67"/>
      <c r="L4" s="67"/>
      <c r="M4" s="67"/>
      <c r="N4" s="67"/>
      <c r="O4" s="67"/>
      <c r="P4" s="67"/>
      <c r="Q4" s="67"/>
      <c r="R4" s="67"/>
      <c r="S4" s="67"/>
      <c r="T4" s="67"/>
      <c r="U4" s="67"/>
      <c r="V4" s="67"/>
      <c r="W4" s="67"/>
      <c r="X4" s="67"/>
    </row>
    <row r="5" spans="1:24" ht="14.25">
      <c r="A5" s="749" t="s">
        <v>131</v>
      </c>
      <c r="B5" s="750"/>
      <c r="C5" s="750"/>
      <c r="D5" s="750"/>
      <c r="E5" s="750"/>
      <c r="F5" s="750"/>
      <c r="G5" s="750"/>
      <c r="H5" s="750"/>
      <c r="I5" s="32"/>
      <c r="J5" s="32"/>
      <c r="K5" s="67"/>
      <c r="L5" s="67"/>
      <c r="M5" s="67"/>
      <c r="N5" s="67"/>
      <c r="O5" s="67"/>
      <c r="P5" s="67"/>
      <c r="Q5" s="67"/>
      <c r="R5" s="67"/>
      <c r="S5" s="67"/>
      <c r="T5" s="67"/>
      <c r="U5" s="67"/>
      <c r="V5" s="67"/>
      <c r="W5" s="67"/>
      <c r="X5" s="67"/>
    </row>
    <row r="6" spans="1:24" ht="13.5" customHeight="1">
      <c r="A6" s="749" t="s">
        <v>132</v>
      </c>
      <c r="B6" s="750"/>
      <c r="C6" s="750"/>
      <c r="D6" s="750"/>
      <c r="E6" s="750"/>
      <c r="F6" s="750"/>
      <c r="G6" s="750"/>
      <c r="H6" s="750"/>
      <c r="I6" s="30"/>
      <c r="J6" s="30"/>
      <c r="K6" s="68"/>
      <c r="L6" s="68"/>
      <c r="M6" s="68"/>
      <c r="N6" s="68"/>
      <c r="O6" s="68"/>
      <c r="P6" s="68"/>
      <c r="Q6" s="68"/>
      <c r="R6" s="68"/>
      <c r="S6" s="68"/>
      <c r="T6" s="68"/>
      <c r="U6" s="68"/>
      <c r="V6" s="68"/>
      <c r="W6" s="68"/>
      <c r="X6" s="68"/>
    </row>
    <row r="7" spans="1:24" ht="14.25">
      <c r="A7" s="749" t="s">
        <v>133</v>
      </c>
      <c r="B7" s="750"/>
      <c r="C7" s="750"/>
      <c r="D7" s="750"/>
      <c r="E7" s="750"/>
      <c r="F7" s="750"/>
      <c r="G7" s="750"/>
      <c r="H7" s="750"/>
      <c r="I7" s="30"/>
      <c r="J7" s="30"/>
      <c r="K7" s="68"/>
      <c r="L7" s="68"/>
      <c r="M7" s="68"/>
      <c r="N7" s="68"/>
      <c r="O7" s="68"/>
      <c r="P7" s="68"/>
      <c r="Q7" s="68"/>
      <c r="R7" s="68"/>
      <c r="S7" s="68"/>
      <c r="T7" s="68"/>
      <c r="U7" s="68"/>
      <c r="V7" s="68"/>
      <c r="W7" s="68"/>
      <c r="X7" s="68"/>
    </row>
    <row r="8" spans="1:24" ht="323.25" customHeight="1">
      <c r="A8" s="749" t="s">
        <v>134</v>
      </c>
      <c r="B8" s="750"/>
      <c r="C8" s="750"/>
      <c r="D8" s="750"/>
      <c r="E8" s="750"/>
      <c r="F8" s="750"/>
      <c r="G8" s="750"/>
      <c r="H8" s="750"/>
      <c r="I8" s="30"/>
      <c r="J8" s="30"/>
      <c r="K8" s="68"/>
      <c r="L8" s="68"/>
      <c r="M8" s="68"/>
      <c r="N8" s="68"/>
      <c r="O8" s="68"/>
      <c r="P8" s="68"/>
      <c r="Q8" s="68"/>
      <c r="R8" s="68"/>
      <c r="S8" s="68"/>
      <c r="T8" s="68"/>
      <c r="U8" s="68"/>
      <c r="V8" s="68"/>
      <c r="W8" s="68"/>
      <c r="X8" s="68"/>
    </row>
    <row r="9" spans="1:24" ht="14.25">
      <c r="A9" s="7"/>
      <c r="B9" s="7"/>
      <c r="C9" s="8"/>
      <c r="D9" s="7"/>
      <c r="E9" s="7"/>
      <c r="F9" s="7"/>
      <c r="G9" s="7"/>
      <c r="H9" s="7"/>
      <c r="I9" s="32"/>
      <c r="J9" s="32"/>
      <c r="K9" s="67"/>
      <c r="L9" s="67"/>
      <c r="M9" s="67"/>
      <c r="N9" s="67"/>
      <c r="O9" s="67"/>
      <c r="P9" s="67"/>
      <c r="Q9" s="67"/>
      <c r="R9" s="67"/>
      <c r="S9" s="67"/>
      <c r="T9" s="67"/>
      <c r="U9" s="67"/>
      <c r="V9" s="67"/>
      <c r="W9" s="67"/>
      <c r="X9" s="67"/>
    </row>
    <row r="10" spans="1:24" ht="57" customHeight="1">
      <c r="A10" s="34" t="s">
        <v>135</v>
      </c>
      <c r="B10" s="34" t="s">
        <v>85</v>
      </c>
      <c r="C10" s="34" t="s">
        <v>136</v>
      </c>
      <c r="D10" s="34" t="s">
        <v>137</v>
      </c>
      <c r="E10" s="34" t="s">
        <v>138</v>
      </c>
      <c r="F10" s="34" t="s">
        <v>139</v>
      </c>
      <c r="G10" s="11" t="s">
        <v>71</v>
      </c>
      <c r="H10" s="11" t="s">
        <v>57</v>
      </c>
      <c r="I10" s="129" t="s">
        <v>393</v>
      </c>
      <c r="J10" s="32"/>
      <c r="K10" s="67"/>
      <c r="L10" s="67"/>
      <c r="M10" s="67"/>
      <c r="N10" s="67"/>
      <c r="O10" s="67"/>
      <c r="P10" s="67"/>
      <c r="Q10" s="67"/>
      <c r="R10" s="67"/>
      <c r="S10" s="67"/>
      <c r="T10" s="67"/>
      <c r="U10" s="67"/>
      <c r="V10" s="67"/>
      <c r="W10" s="67"/>
      <c r="X10" s="67"/>
    </row>
    <row r="11" spans="1:24" ht="14.25">
      <c r="A11" s="12"/>
      <c r="B11" s="12"/>
      <c r="C11" s="21"/>
      <c r="D11" s="12"/>
      <c r="E11" s="21"/>
      <c r="F11" s="21"/>
      <c r="G11" s="57"/>
      <c r="H11" s="51"/>
      <c r="I11" s="3"/>
      <c r="J11" s="3"/>
      <c r="K11" s="69"/>
      <c r="L11" s="69"/>
      <c r="M11" s="69"/>
      <c r="N11" s="69"/>
      <c r="O11" s="69"/>
      <c r="P11" s="69"/>
      <c r="Q11" s="69"/>
      <c r="R11" s="69"/>
      <c r="S11" s="69"/>
      <c r="T11" s="69"/>
      <c r="U11" s="69"/>
      <c r="V11" s="69"/>
      <c r="W11" s="69"/>
      <c r="X11" s="69"/>
    </row>
    <row r="12" spans="1:24" ht="14.25">
      <c r="A12" s="12"/>
      <c r="B12" s="12"/>
      <c r="C12" s="65"/>
      <c r="D12" s="12"/>
      <c r="E12" s="21"/>
      <c r="F12" s="21"/>
      <c r="G12" s="57"/>
      <c r="H12" s="51"/>
      <c r="I12" s="3"/>
      <c r="J12" s="3"/>
      <c r="K12" s="69"/>
      <c r="L12" s="69"/>
      <c r="M12" s="69"/>
      <c r="N12" s="69"/>
      <c r="O12" s="69"/>
      <c r="P12" s="69"/>
      <c r="Q12" s="69"/>
      <c r="R12" s="69"/>
      <c r="S12" s="69"/>
      <c r="T12" s="69"/>
      <c r="U12" s="69"/>
      <c r="V12" s="69"/>
      <c r="W12" s="69"/>
      <c r="X12" s="69"/>
    </row>
    <row r="13" spans="1:24" ht="14.25">
      <c r="A13" s="12"/>
      <c r="B13" s="12"/>
      <c r="C13" s="21"/>
      <c r="D13" s="12"/>
      <c r="E13" s="21"/>
      <c r="F13" s="21"/>
      <c r="G13" s="57"/>
      <c r="H13" s="51"/>
      <c r="I13" s="3"/>
      <c r="J13" s="3"/>
      <c r="K13" s="69"/>
      <c r="L13" s="69"/>
      <c r="M13" s="69"/>
      <c r="N13" s="69"/>
      <c r="O13" s="69"/>
      <c r="P13" s="69"/>
      <c r="Q13" s="69"/>
      <c r="R13" s="69"/>
      <c r="S13" s="69"/>
      <c r="T13" s="69"/>
      <c r="U13" s="69"/>
      <c r="V13" s="69"/>
      <c r="W13" s="69"/>
      <c r="X13" s="69"/>
    </row>
    <row r="14" spans="1:24" ht="14.25">
      <c r="A14" s="12"/>
      <c r="B14" s="12"/>
      <c r="C14" s="21"/>
      <c r="D14" s="12"/>
      <c r="E14" s="21"/>
      <c r="F14" s="21"/>
      <c r="G14" s="57"/>
      <c r="H14" s="51"/>
      <c r="I14" s="3"/>
      <c r="J14" s="3"/>
      <c r="K14" s="69"/>
      <c r="L14" s="69"/>
      <c r="M14" s="69"/>
      <c r="N14" s="69"/>
      <c r="O14" s="69"/>
      <c r="P14" s="69"/>
      <c r="Q14" s="69"/>
      <c r="R14" s="69"/>
      <c r="S14" s="69"/>
      <c r="T14" s="69"/>
      <c r="U14" s="69"/>
      <c r="V14" s="69"/>
      <c r="W14" s="69"/>
      <c r="X14" s="69"/>
    </row>
    <row r="15" spans="1:24" ht="14.25">
      <c r="A15" s="12"/>
      <c r="B15" s="12"/>
      <c r="C15" s="21"/>
      <c r="D15" s="12"/>
      <c r="E15" s="21"/>
      <c r="F15" s="21"/>
      <c r="G15" s="57"/>
      <c r="H15" s="51"/>
      <c r="I15" s="3"/>
      <c r="J15" s="3"/>
      <c r="K15" s="69"/>
      <c r="L15" s="69"/>
      <c r="M15" s="69"/>
      <c r="N15" s="69"/>
      <c r="O15" s="69"/>
      <c r="P15" s="69"/>
      <c r="Q15" s="69"/>
      <c r="R15" s="69"/>
      <c r="S15" s="69"/>
      <c r="T15" s="69"/>
      <c r="U15" s="69"/>
      <c r="V15" s="69"/>
      <c r="W15" s="69"/>
      <c r="X15" s="69"/>
    </row>
    <row r="16" spans="1:24" ht="14.25">
      <c r="A16" s="12"/>
      <c r="B16" s="12"/>
      <c r="C16" s="21"/>
      <c r="D16" s="12"/>
      <c r="E16" s="21"/>
      <c r="F16" s="21"/>
      <c r="G16" s="57"/>
      <c r="H16" s="51"/>
      <c r="I16" s="3"/>
      <c r="J16" s="3"/>
      <c r="K16" s="69"/>
      <c r="L16" s="69"/>
      <c r="M16" s="69"/>
      <c r="N16" s="69"/>
      <c r="O16" s="69"/>
      <c r="P16" s="69"/>
      <c r="Q16" s="69"/>
      <c r="R16" s="69"/>
      <c r="S16" s="69"/>
      <c r="T16" s="69"/>
      <c r="U16" s="69"/>
      <c r="V16" s="69"/>
      <c r="W16" s="69"/>
      <c r="X16" s="69"/>
    </row>
    <row r="17" spans="1:10" ht="14.25">
      <c r="A17" s="30" t="s">
        <v>58</v>
      </c>
      <c r="B17" s="30"/>
      <c r="C17" s="2"/>
      <c r="D17" s="3"/>
      <c r="E17" s="3"/>
      <c r="F17" s="3"/>
      <c r="G17" s="66"/>
      <c r="H17" s="48">
        <f>SUM(H11:H16)</f>
        <v>0</v>
      </c>
      <c r="I17" s="3"/>
      <c r="J17" s="3"/>
    </row>
    <row r="18" spans="1:10" ht="14.25">
      <c r="A18" s="1"/>
      <c r="B18" s="1"/>
      <c r="C18" s="2"/>
      <c r="D18" s="3"/>
      <c r="E18" s="3"/>
      <c r="F18" s="3"/>
      <c r="G18" s="3"/>
      <c r="H18" s="3"/>
      <c r="I18" s="3"/>
      <c r="J18" s="3"/>
    </row>
    <row r="19" spans="1:10" ht="15.75" customHeight="1">
      <c r="A19" s="714" t="s">
        <v>59</v>
      </c>
      <c r="B19" s="721"/>
      <c r="C19" s="721"/>
      <c r="D19" s="721"/>
      <c r="E19" s="721"/>
      <c r="F19" s="721"/>
      <c r="G19" s="721"/>
      <c r="H19" s="721"/>
      <c r="I19" s="3"/>
      <c r="J19" s="3"/>
    </row>
    <row r="20" spans="1:10" ht="15.75" customHeight="1">
      <c r="A20" s="1"/>
      <c r="B20" s="1"/>
      <c r="C20" s="2"/>
      <c r="D20" s="3"/>
      <c r="E20" s="3"/>
      <c r="F20" s="3"/>
      <c r="G20" s="3"/>
      <c r="H20" s="3"/>
      <c r="I20" s="3"/>
      <c r="J20" s="3"/>
    </row>
    <row r="21" spans="1:10" ht="15.75" customHeight="1">
      <c r="A21" s="1"/>
      <c r="B21" s="1"/>
      <c r="C21" s="2"/>
      <c r="D21" s="3"/>
      <c r="E21" s="3"/>
      <c r="F21" s="3"/>
      <c r="G21" s="3"/>
      <c r="H21" s="3"/>
      <c r="I21" s="3"/>
      <c r="J21" s="3"/>
    </row>
    <row r="22" spans="1:10" ht="15.75" customHeight="1">
      <c r="A22" s="1"/>
      <c r="B22" s="1"/>
      <c r="C22" s="2"/>
      <c r="D22" s="3"/>
      <c r="E22" s="3"/>
      <c r="F22" s="3"/>
      <c r="G22" s="3"/>
      <c r="H22" s="3"/>
      <c r="I22" s="3"/>
      <c r="J22" s="3"/>
    </row>
    <row r="23" spans="1:10" ht="15.75" customHeight="1">
      <c r="A23" s="1"/>
      <c r="B23" s="1"/>
      <c r="C23" s="2"/>
      <c r="D23" s="3"/>
      <c r="E23" s="3"/>
      <c r="F23" s="3"/>
      <c r="G23" s="3"/>
      <c r="H23" s="3"/>
      <c r="I23" s="3"/>
      <c r="J23" s="3"/>
    </row>
    <row r="24" spans="1:10" ht="15.75" customHeight="1">
      <c r="A24" s="1"/>
      <c r="B24" s="1"/>
      <c r="C24" s="2"/>
      <c r="D24" s="3"/>
      <c r="E24" s="3"/>
      <c r="F24" s="3"/>
      <c r="G24" s="3"/>
      <c r="H24" s="3"/>
      <c r="I24" s="3"/>
      <c r="J24" s="3"/>
    </row>
    <row r="25" spans="1:10" ht="15.75" customHeight="1">
      <c r="A25" s="1"/>
      <c r="B25" s="1"/>
      <c r="C25" s="2"/>
      <c r="D25" s="3"/>
      <c r="E25" s="3"/>
      <c r="F25" s="3"/>
      <c r="G25" s="3"/>
      <c r="H25" s="3"/>
      <c r="I25" s="3"/>
      <c r="J25" s="3"/>
    </row>
    <row r="26" spans="1:10" ht="15.75" customHeight="1">
      <c r="A26" s="1"/>
      <c r="B26" s="1"/>
      <c r="C26" s="2"/>
      <c r="D26" s="3"/>
      <c r="E26" s="3"/>
      <c r="F26" s="3"/>
      <c r="G26" s="3"/>
      <c r="H26" s="3"/>
      <c r="I26" s="3"/>
      <c r="J26" s="3"/>
    </row>
    <row r="27" spans="1:10" ht="15.75" customHeight="1">
      <c r="A27" s="1"/>
      <c r="B27" s="1"/>
      <c r="C27" s="2"/>
      <c r="D27" s="3"/>
      <c r="E27" s="3"/>
      <c r="F27" s="3"/>
      <c r="G27" s="3"/>
      <c r="H27" s="3"/>
      <c r="I27" s="3"/>
      <c r="J27" s="3"/>
    </row>
    <row r="28" spans="1:10" ht="15.75" customHeight="1">
      <c r="A28" s="1"/>
      <c r="B28" s="1"/>
      <c r="C28" s="2"/>
      <c r="D28" s="3"/>
      <c r="E28" s="3"/>
      <c r="F28" s="3"/>
      <c r="G28" s="3"/>
      <c r="H28" s="3"/>
      <c r="I28" s="3"/>
      <c r="J28" s="3"/>
    </row>
    <row r="29" spans="1:10" ht="15.75" customHeight="1">
      <c r="A29" s="1"/>
      <c r="B29" s="1"/>
      <c r="C29" s="2"/>
      <c r="D29" s="3"/>
      <c r="E29" s="3"/>
      <c r="F29" s="3"/>
      <c r="G29" s="3"/>
      <c r="H29" s="3"/>
      <c r="I29" s="3"/>
      <c r="J29" s="3"/>
    </row>
    <row r="30" spans="1:10" ht="15.75" customHeight="1">
      <c r="A30" s="1"/>
      <c r="B30" s="1"/>
      <c r="C30" s="2"/>
      <c r="D30" s="3"/>
      <c r="E30" s="3"/>
      <c r="F30" s="3"/>
      <c r="G30" s="3"/>
      <c r="H30" s="3"/>
      <c r="I30" s="3"/>
      <c r="J30" s="3"/>
    </row>
    <row r="31" spans="1:10" ht="15.75" customHeight="1">
      <c r="A31" s="1"/>
      <c r="B31" s="1"/>
      <c r="C31" s="2"/>
      <c r="D31" s="3"/>
      <c r="E31" s="3"/>
      <c r="F31" s="3"/>
      <c r="G31" s="3"/>
      <c r="H31" s="3"/>
      <c r="I31" s="3"/>
      <c r="J31" s="3"/>
    </row>
    <row r="32" spans="1:10" ht="15.75" customHeight="1">
      <c r="A32" s="1"/>
      <c r="B32" s="1"/>
      <c r="C32" s="2"/>
      <c r="D32" s="3"/>
      <c r="E32" s="3"/>
      <c r="F32" s="3"/>
      <c r="G32" s="3"/>
      <c r="H32" s="3"/>
      <c r="I32" s="3"/>
      <c r="J32" s="3"/>
    </row>
    <row r="33" spans="1:10" ht="15.75" customHeight="1">
      <c r="A33" s="1"/>
      <c r="B33" s="1"/>
      <c r="C33" s="2"/>
      <c r="D33" s="3"/>
      <c r="E33" s="3"/>
      <c r="F33" s="3"/>
      <c r="G33" s="3"/>
      <c r="H33" s="3"/>
      <c r="I33" s="3"/>
      <c r="J33" s="3"/>
    </row>
    <row r="34" spans="1:10" ht="15.75" customHeight="1">
      <c r="A34" s="1"/>
      <c r="B34" s="1"/>
      <c r="C34" s="2"/>
      <c r="D34" s="3"/>
      <c r="E34" s="3"/>
      <c r="F34" s="3"/>
      <c r="G34" s="3"/>
      <c r="H34" s="3"/>
      <c r="I34" s="3"/>
      <c r="J34" s="3"/>
    </row>
    <row r="35" spans="1:10" ht="15.75" customHeight="1">
      <c r="A35" s="1"/>
      <c r="B35" s="1"/>
      <c r="C35" s="2"/>
      <c r="D35" s="3"/>
      <c r="E35" s="3"/>
      <c r="F35" s="3"/>
      <c r="G35" s="3"/>
      <c r="H35" s="3"/>
      <c r="I35" s="3"/>
      <c r="J35" s="3"/>
    </row>
    <row r="36" spans="1:10" ht="15.75" customHeight="1">
      <c r="A36" s="1"/>
      <c r="B36" s="1"/>
      <c r="C36" s="2"/>
      <c r="D36" s="3"/>
      <c r="E36" s="3"/>
      <c r="F36" s="3"/>
      <c r="G36" s="3"/>
      <c r="H36" s="3"/>
      <c r="I36" s="3"/>
      <c r="J36" s="3"/>
    </row>
    <row r="37" spans="1:10" ht="15.75" customHeight="1">
      <c r="A37" s="1"/>
      <c r="B37" s="1"/>
      <c r="C37" s="2"/>
      <c r="D37" s="3"/>
      <c r="E37" s="3"/>
      <c r="F37" s="3"/>
      <c r="G37" s="3"/>
      <c r="H37" s="3"/>
      <c r="I37" s="3"/>
      <c r="J37" s="3"/>
    </row>
    <row r="38" spans="1:10" ht="15.75" customHeight="1">
      <c r="A38" s="1"/>
      <c r="B38" s="1"/>
      <c r="C38" s="2"/>
      <c r="D38" s="3"/>
      <c r="E38" s="3"/>
      <c r="F38" s="3"/>
      <c r="G38" s="3"/>
      <c r="H38" s="3"/>
      <c r="I38" s="3"/>
      <c r="J38" s="3"/>
    </row>
    <row r="39" spans="1:10" ht="15.75" customHeight="1">
      <c r="A39" s="1"/>
      <c r="B39" s="1"/>
      <c r="C39" s="2"/>
      <c r="D39" s="3"/>
      <c r="E39" s="3"/>
      <c r="F39" s="3"/>
      <c r="G39" s="3"/>
      <c r="H39" s="3"/>
      <c r="I39" s="3"/>
      <c r="J39" s="3"/>
    </row>
    <row r="40" spans="1:10" ht="15.75" customHeight="1">
      <c r="A40" s="1"/>
      <c r="B40" s="1"/>
      <c r="C40" s="2"/>
      <c r="D40" s="3"/>
      <c r="E40" s="3"/>
      <c r="F40" s="3"/>
      <c r="G40" s="3"/>
      <c r="H40" s="3"/>
      <c r="I40" s="3"/>
      <c r="J40" s="3"/>
    </row>
    <row r="41" spans="1:10" ht="15.75" customHeight="1">
      <c r="A41" s="1"/>
      <c r="B41" s="1"/>
      <c r="C41" s="2"/>
      <c r="D41" s="3"/>
      <c r="E41" s="3"/>
      <c r="F41" s="3"/>
      <c r="G41" s="3"/>
      <c r="H41" s="3"/>
      <c r="I41" s="3"/>
      <c r="J41" s="3"/>
    </row>
    <row r="42" spans="1:10" ht="15.75" customHeight="1">
      <c r="A42" s="1"/>
      <c r="B42" s="1"/>
      <c r="C42" s="2"/>
      <c r="D42" s="3"/>
      <c r="E42" s="3"/>
      <c r="F42" s="3"/>
      <c r="G42" s="3"/>
      <c r="H42" s="3"/>
      <c r="I42" s="3"/>
      <c r="J42" s="3"/>
    </row>
    <row r="43" spans="1:10" ht="15.75" customHeight="1">
      <c r="A43" s="1"/>
      <c r="B43" s="1"/>
      <c r="C43" s="2"/>
      <c r="D43" s="3"/>
      <c r="E43" s="3"/>
      <c r="F43" s="3"/>
      <c r="G43" s="3"/>
      <c r="H43" s="3"/>
      <c r="I43" s="3"/>
      <c r="J43" s="3"/>
    </row>
    <row r="44" spans="1:10" ht="15.75" customHeight="1">
      <c r="A44" s="1"/>
      <c r="B44" s="1"/>
      <c r="C44" s="2"/>
      <c r="D44" s="3"/>
      <c r="E44" s="3"/>
      <c r="F44" s="3"/>
      <c r="G44" s="3"/>
      <c r="H44" s="3"/>
      <c r="I44" s="3"/>
      <c r="J44" s="3"/>
    </row>
    <row r="45" spans="1:10" ht="15.75" customHeight="1">
      <c r="A45" s="1"/>
      <c r="B45" s="1"/>
      <c r="C45" s="2"/>
      <c r="D45" s="3"/>
      <c r="E45" s="3"/>
      <c r="F45" s="3"/>
      <c r="G45" s="3"/>
      <c r="H45" s="3"/>
      <c r="I45" s="3"/>
      <c r="J45" s="3"/>
    </row>
    <row r="46" spans="1:10" ht="15.75" customHeight="1">
      <c r="A46" s="1"/>
      <c r="B46" s="1"/>
      <c r="C46" s="2"/>
      <c r="D46" s="3"/>
      <c r="E46" s="3"/>
      <c r="F46" s="3"/>
      <c r="G46" s="3"/>
      <c r="H46" s="3"/>
      <c r="I46" s="3"/>
      <c r="J46" s="3"/>
    </row>
    <row r="47" spans="1:10" ht="15.75" customHeight="1">
      <c r="A47" s="1"/>
      <c r="B47" s="1"/>
      <c r="C47" s="2"/>
      <c r="D47" s="3"/>
      <c r="E47" s="3"/>
      <c r="F47" s="3"/>
      <c r="G47" s="3"/>
      <c r="H47" s="3"/>
      <c r="I47" s="3"/>
      <c r="J47" s="3"/>
    </row>
    <row r="48" spans="1:10" ht="15.75" customHeight="1">
      <c r="A48" s="1"/>
      <c r="B48" s="1"/>
      <c r="C48" s="2"/>
      <c r="D48" s="3"/>
      <c r="E48" s="3"/>
      <c r="F48" s="3"/>
      <c r="G48" s="3"/>
      <c r="H48" s="3"/>
      <c r="I48" s="3"/>
      <c r="J48" s="3"/>
    </row>
    <row r="49" spans="1:10" ht="15.75" customHeight="1">
      <c r="A49" s="1"/>
      <c r="B49" s="1"/>
      <c r="C49" s="2"/>
      <c r="D49" s="3"/>
      <c r="E49" s="3"/>
      <c r="F49" s="3"/>
      <c r="G49" s="3"/>
      <c r="H49" s="3"/>
      <c r="I49" s="3"/>
      <c r="J49" s="3"/>
    </row>
    <row r="50" spans="1:10" ht="15.75" customHeight="1">
      <c r="A50" s="1"/>
      <c r="B50" s="1"/>
      <c r="C50" s="2"/>
      <c r="D50" s="3"/>
      <c r="E50" s="3"/>
      <c r="F50" s="3"/>
      <c r="G50" s="3"/>
      <c r="H50" s="3"/>
      <c r="I50" s="3"/>
      <c r="J50" s="3"/>
    </row>
    <row r="51" spans="1:10" ht="15.75" customHeight="1">
      <c r="A51" s="1"/>
      <c r="B51" s="1"/>
      <c r="C51" s="2"/>
      <c r="D51" s="3"/>
      <c r="E51" s="3"/>
      <c r="F51" s="3"/>
      <c r="G51" s="3"/>
      <c r="H51" s="3"/>
      <c r="I51" s="3"/>
      <c r="J51" s="3"/>
    </row>
    <row r="52" spans="1:10" ht="15.75" customHeight="1">
      <c r="A52" s="1"/>
      <c r="B52" s="1"/>
      <c r="C52" s="2"/>
      <c r="D52" s="3"/>
      <c r="E52" s="3"/>
      <c r="F52" s="3"/>
      <c r="G52" s="3"/>
      <c r="H52" s="3"/>
      <c r="I52" s="3"/>
      <c r="J52" s="3"/>
    </row>
    <row r="53" spans="1:10" ht="15.75" customHeight="1">
      <c r="A53" s="1"/>
      <c r="B53" s="1"/>
      <c r="C53" s="2"/>
      <c r="D53" s="3"/>
      <c r="E53" s="3"/>
      <c r="F53" s="3"/>
      <c r="G53" s="3"/>
      <c r="H53" s="3"/>
      <c r="I53" s="3"/>
      <c r="J53" s="3"/>
    </row>
    <row r="54" spans="1:10" ht="15.75" customHeight="1">
      <c r="A54" s="1"/>
      <c r="B54" s="1"/>
      <c r="C54" s="2"/>
      <c r="D54" s="3"/>
      <c r="E54" s="3"/>
      <c r="F54" s="3"/>
      <c r="G54" s="3"/>
      <c r="H54" s="3"/>
      <c r="I54" s="3"/>
      <c r="J54" s="3"/>
    </row>
    <row r="55" spans="1:10" ht="15.75" customHeight="1">
      <c r="A55" s="1"/>
      <c r="B55" s="1"/>
      <c r="C55" s="2"/>
      <c r="D55" s="3"/>
      <c r="E55" s="3"/>
      <c r="F55" s="3"/>
      <c r="G55" s="3"/>
      <c r="H55" s="3"/>
      <c r="I55" s="3"/>
      <c r="J55" s="3"/>
    </row>
    <row r="56" spans="1:10" ht="15.75" customHeight="1">
      <c r="A56" s="1"/>
      <c r="B56" s="1"/>
      <c r="C56" s="2"/>
      <c r="D56" s="3"/>
      <c r="E56" s="3"/>
      <c r="F56" s="3"/>
      <c r="G56" s="3"/>
      <c r="H56" s="3"/>
      <c r="I56" s="3"/>
      <c r="J56" s="3"/>
    </row>
    <row r="57" spans="1:10" ht="15.75" customHeight="1">
      <c r="A57" s="1"/>
      <c r="B57" s="1"/>
      <c r="C57" s="2"/>
      <c r="D57" s="3"/>
      <c r="E57" s="3"/>
      <c r="F57" s="3"/>
      <c r="G57" s="3"/>
      <c r="H57" s="3"/>
      <c r="I57" s="3"/>
      <c r="J57" s="3"/>
    </row>
    <row r="58" spans="1:10" ht="15.75" customHeight="1">
      <c r="A58" s="1"/>
      <c r="B58" s="1"/>
      <c r="C58" s="2"/>
      <c r="D58" s="3"/>
      <c r="E58" s="3"/>
      <c r="F58" s="3"/>
      <c r="G58" s="3"/>
      <c r="H58" s="3"/>
      <c r="I58" s="3"/>
      <c r="J58" s="3"/>
    </row>
    <row r="59" spans="1:10" ht="15.75" customHeight="1">
      <c r="A59" s="1"/>
      <c r="B59" s="1"/>
      <c r="C59" s="2"/>
      <c r="D59" s="3"/>
      <c r="E59" s="3"/>
      <c r="F59" s="3"/>
      <c r="G59" s="3"/>
      <c r="H59" s="3"/>
      <c r="I59" s="3"/>
      <c r="J59" s="3"/>
    </row>
    <row r="60" spans="1:10" ht="15.75" customHeight="1">
      <c r="A60" s="1"/>
      <c r="B60" s="1"/>
      <c r="C60" s="2"/>
      <c r="D60" s="3"/>
      <c r="E60" s="3"/>
      <c r="F60" s="3"/>
      <c r="G60" s="3"/>
      <c r="H60" s="3"/>
      <c r="I60" s="3"/>
      <c r="J60" s="3"/>
    </row>
    <row r="61" spans="1:10" ht="15.75" customHeight="1">
      <c r="A61" s="1"/>
      <c r="B61" s="1"/>
      <c r="C61" s="2"/>
      <c r="D61" s="3"/>
      <c r="E61" s="3"/>
      <c r="F61" s="3"/>
      <c r="G61" s="3"/>
      <c r="H61" s="3"/>
      <c r="I61" s="3"/>
      <c r="J61" s="3"/>
    </row>
    <row r="62" spans="1:10" ht="15.75" customHeight="1">
      <c r="A62" s="1"/>
      <c r="B62" s="1"/>
      <c r="C62" s="2"/>
      <c r="D62" s="3"/>
      <c r="E62" s="3"/>
      <c r="F62" s="3"/>
      <c r="G62" s="3"/>
      <c r="H62" s="3"/>
      <c r="I62" s="3"/>
      <c r="J62" s="3"/>
    </row>
    <row r="63" spans="1:10" ht="15.75" customHeight="1">
      <c r="A63" s="1"/>
      <c r="B63" s="1"/>
      <c r="C63" s="2"/>
      <c r="D63" s="3"/>
      <c r="E63" s="3"/>
      <c r="F63" s="3"/>
      <c r="G63" s="3"/>
      <c r="H63" s="3"/>
      <c r="I63" s="3"/>
      <c r="J63" s="3"/>
    </row>
    <row r="64" spans="1:10" ht="15.75" customHeight="1">
      <c r="A64" s="1"/>
      <c r="B64" s="1"/>
      <c r="C64" s="2"/>
      <c r="D64" s="3"/>
      <c r="E64" s="3"/>
      <c r="F64" s="3"/>
      <c r="G64" s="3"/>
      <c r="H64" s="3"/>
      <c r="I64" s="3"/>
      <c r="J64" s="3"/>
    </row>
    <row r="65" spans="1:10" ht="15.75" customHeight="1">
      <c r="A65" s="1"/>
      <c r="B65" s="1"/>
      <c r="C65" s="2"/>
      <c r="D65" s="3"/>
      <c r="E65" s="3"/>
      <c r="F65" s="3"/>
      <c r="G65" s="3"/>
      <c r="H65" s="3"/>
      <c r="I65" s="3"/>
      <c r="J65" s="3"/>
    </row>
    <row r="66" spans="1:10" ht="15.75" customHeight="1">
      <c r="A66" s="1"/>
      <c r="B66" s="1"/>
      <c r="C66" s="2"/>
      <c r="D66" s="3"/>
      <c r="E66" s="3"/>
      <c r="F66" s="3"/>
      <c r="G66" s="3"/>
      <c r="H66" s="3"/>
      <c r="I66" s="3"/>
      <c r="J66" s="3"/>
    </row>
    <row r="67" spans="1:10" ht="15.75" customHeight="1">
      <c r="A67" s="1"/>
      <c r="B67" s="1"/>
      <c r="C67" s="2"/>
      <c r="D67" s="3"/>
      <c r="E67" s="3"/>
      <c r="F67" s="3"/>
      <c r="G67" s="3"/>
      <c r="H67" s="3"/>
      <c r="I67" s="3"/>
      <c r="J67" s="3"/>
    </row>
    <row r="68" spans="1:10" ht="15.75" customHeight="1">
      <c r="A68" s="1"/>
      <c r="B68" s="1"/>
      <c r="C68" s="2"/>
      <c r="D68" s="3"/>
      <c r="E68" s="3"/>
      <c r="F68" s="3"/>
      <c r="G68" s="3"/>
      <c r="H68" s="3"/>
      <c r="I68" s="3"/>
      <c r="J68" s="3"/>
    </row>
    <row r="69" spans="1:10" ht="15.75" customHeight="1">
      <c r="A69" s="1"/>
      <c r="B69" s="1"/>
      <c r="C69" s="2"/>
      <c r="D69" s="3"/>
      <c r="E69" s="3"/>
      <c r="F69" s="3"/>
      <c r="G69" s="3"/>
      <c r="H69" s="3"/>
      <c r="I69" s="3"/>
      <c r="J69" s="3"/>
    </row>
    <row r="70" spans="1:10" ht="15.75" customHeight="1">
      <c r="A70" s="1"/>
      <c r="B70" s="1"/>
      <c r="C70" s="2"/>
      <c r="D70" s="3"/>
      <c r="E70" s="3"/>
      <c r="F70" s="3"/>
      <c r="G70" s="3"/>
      <c r="H70" s="3"/>
      <c r="I70" s="3"/>
      <c r="J70" s="3"/>
    </row>
    <row r="71" spans="1:10" ht="15.75" customHeight="1">
      <c r="A71" s="1"/>
      <c r="B71" s="1"/>
      <c r="C71" s="2"/>
      <c r="D71" s="3"/>
      <c r="E71" s="3"/>
      <c r="F71" s="3"/>
      <c r="G71" s="3"/>
      <c r="H71" s="3"/>
      <c r="I71" s="3"/>
      <c r="J71" s="3"/>
    </row>
    <row r="72" spans="1:10" ht="15.75" customHeight="1">
      <c r="A72" s="1"/>
      <c r="B72" s="1"/>
      <c r="C72" s="2"/>
      <c r="D72" s="3"/>
      <c r="E72" s="3"/>
      <c r="F72" s="3"/>
      <c r="G72" s="3"/>
      <c r="H72" s="3"/>
      <c r="I72" s="3"/>
      <c r="J72" s="3"/>
    </row>
    <row r="73" spans="1:10" ht="15.75" customHeight="1">
      <c r="A73" s="1"/>
      <c r="B73" s="1"/>
      <c r="C73" s="2"/>
      <c r="D73" s="3"/>
      <c r="E73" s="3"/>
      <c r="F73" s="3"/>
      <c r="G73" s="3"/>
      <c r="H73" s="3"/>
      <c r="I73" s="3"/>
      <c r="J73" s="3"/>
    </row>
    <row r="74" spans="1:10" ht="15.75" customHeight="1">
      <c r="A74" s="1"/>
      <c r="B74" s="1"/>
      <c r="C74" s="2"/>
      <c r="D74" s="3"/>
      <c r="E74" s="3"/>
      <c r="F74" s="3"/>
      <c r="G74" s="3"/>
      <c r="H74" s="3"/>
      <c r="I74" s="3"/>
      <c r="J74" s="3"/>
    </row>
    <row r="75" spans="1:10" ht="15.75" customHeight="1">
      <c r="A75" s="1"/>
      <c r="B75" s="1"/>
      <c r="C75" s="2"/>
      <c r="D75" s="3"/>
      <c r="E75" s="3"/>
      <c r="F75" s="3"/>
      <c r="G75" s="3"/>
      <c r="H75" s="3"/>
      <c r="I75" s="3"/>
      <c r="J75" s="3"/>
    </row>
    <row r="76" spans="1:10" ht="15.75" customHeight="1">
      <c r="A76" s="1"/>
      <c r="B76" s="1"/>
      <c r="C76" s="2"/>
      <c r="D76" s="3"/>
      <c r="E76" s="3"/>
      <c r="F76" s="3"/>
      <c r="G76" s="3"/>
      <c r="H76" s="3"/>
      <c r="I76" s="3"/>
      <c r="J76" s="3"/>
    </row>
    <row r="77" spans="1:10" ht="15.75" customHeight="1">
      <c r="A77" s="1"/>
      <c r="B77" s="1"/>
      <c r="C77" s="2"/>
      <c r="D77" s="3"/>
      <c r="E77" s="3"/>
      <c r="F77" s="3"/>
      <c r="G77" s="3"/>
      <c r="H77" s="3"/>
      <c r="I77" s="3"/>
      <c r="J77" s="3"/>
    </row>
    <row r="78" spans="1:10" ht="15.75" customHeight="1">
      <c r="A78" s="1"/>
      <c r="B78" s="1"/>
      <c r="C78" s="2"/>
      <c r="D78" s="3"/>
      <c r="E78" s="3"/>
      <c r="F78" s="3"/>
      <c r="G78" s="3"/>
      <c r="H78" s="3"/>
      <c r="I78" s="3"/>
      <c r="J78" s="3"/>
    </row>
    <row r="79" spans="1:10" ht="15.75" customHeight="1">
      <c r="A79" s="1"/>
      <c r="B79" s="1"/>
      <c r="C79" s="2"/>
      <c r="D79" s="3"/>
      <c r="E79" s="3"/>
      <c r="F79" s="3"/>
      <c r="G79" s="3"/>
      <c r="H79" s="3"/>
      <c r="I79" s="3"/>
      <c r="J79" s="3"/>
    </row>
    <row r="80" spans="1:10" ht="15.75" customHeight="1">
      <c r="A80" s="1"/>
      <c r="B80" s="1"/>
      <c r="C80" s="2"/>
      <c r="D80" s="3"/>
      <c r="E80" s="3"/>
      <c r="F80" s="3"/>
      <c r="G80" s="3"/>
      <c r="H80" s="3"/>
      <c r="I80" s="3"/>
      <c r="J80" s="3"/>
    </row>
    <row r="81" spans="1:10" ht="15.75" customHeight="1">
      <c r="A81" s="1"/>
      <c r="B81" s="1"/>
      <c r="C81" s="2"/>
      <c r="D81" s="3"/>
      <c r="E81" s="3"/>
      <c r="F81" s="3"/>
      <c r="G81" s="3"/>
      <c r="H81" s="3"/>
      <c r="I81" s="3"/>
      <c r="J81" s="3"/>
    </row>
    <row r="82" spans="1:10" ht="15.75" customHeight="1">
      <c r="A82" s="1"/>
      <c r="B82" s="1"/>
      <c r="C82" s="2"/>
      <c r="D82" s="3"/>
      <c r="E82" s="3"/>
      <c r="F82" s="3"/>
      <c r="G82" s="3"/>
      <c r="H82" s="3"/>
      <c r="I82" s="3"/>
      <c r="J82" s="3"/>
    </row>
    <row r="83" spans="1:10" ht="15.75" customHeight="1">
      <c r="A83" s="1"/>
      <c r="B83" s="1"/>
      <c r="C83" s="2"/>
      <c r="D83" s="3"/>
      <c r="E83" s="3"/>
      <c r="F83" s="3"/>
      <c r="G83" s="3"/>
      <c r="H83" s="3"/>
      <c r="I83" s="3"/>
      <c r="J83" s="3"/>
    </row>
    <row r="84" spans="1:10" ht="15.75" customHeight="1">
      <c r="A84" s="1"/>
      <c r="B84" s="1"/>
      <c r="C84" s="2"/>
      <c r="D84" s="3"/>
      <c r="E84" s="3"/>
      <c r="F84" s="3"/>
      <c r="G84" s="3"/>
      <c r="H84" s="3"/>
      <c r="I84" s="3"/>
      <c r="J84" s="3"/>
    </row>
    <row r="85" spans="1:10" ht="15.75" customHeight="1">
      <c r="A85" s="1"/>
      <c r="B85" s="1"/>
      <c r="C85" s="2"/>
      <c r="D85" s="3"/>
      <c r="E85" s="3"/>
      <c r="F85" s="3"/>
      <c r="G85" s="3"/>
      <c r="H85" s="3"/>
      <c r="I85" s="3"/>
      <c r="J85" s="3"/>
    </row>
    <row r="86" spans="1:10" ht="15.75" customHeight="1">
      <c r="A86" s="1"/>
      <c r="B86" s="1"/>
      <c r="C86" s="2"/>
      <c r="D86" s="3"/>
      <c r="E86" s="3"/>
      <c r="F86" s="3"/>
      <c r="G86" s="3"/>
      <c r="H86" s="3"/>
      <c r="I86" s="3"/>
      <c r="J86" s="3"/>
    </row>
    <row r="87" spans="1:10" ht="15.75" customHeight="1">
      <c r="A87" s="1"/>
      <c r="B87" s="1"/>
      <c r="C87" s="2"/>
      <c r="D87" s="3"/>
      <c r="E87" s="3"/>
      <c r="F87" s="3"/>
      <c r="G87" s="3"/>
      <c r="H87" s="3"/>
      <c r="I87" s="3"/>
      <c r="J87" s="3"/>
    </row>
    <row r="88" spans="1:10" ht="15.75" customHeight="1">
      <c r="A88" s="1"/>
      <c r="B88" s="1"/>
      <c r="C88" s="2"/>
      <c r="D88" s="3"/>
      <c r="E88" s="3"/>
      <c r="F88" s="3"/>
      <c r="G88" s="3"/>
      <c r="H88" s="3"/>
      <c r="I88" s="3"/>
      <c r="J88" s="3"/>
    </row>
    <row r="89" spans="1:10" ht="15.75" customHeight="1">
      <c r="A89" s="1"/>
      <c r="B89" s="1"/>
      <c r="C89" s="2"/>
      <c r="D89" s="3"/>
      <c r="E89" s="3"/>
      <c r="F89" s="3"/>
      <c r="G89" s="3"/>
      <c r="H89" s="3"/>
      <c r="I89" s="3"/>
      <c r="J89" s="3"/>
    </row>
    <row r="90" spans="1:10" ht="15.75" customHeight="1">
      <c r="A90" s="1"/>
      <c r="B90" s="1"/>
      <c r="C90" s="2"/>
      <c r="D90" s="3"/>
      <c r="E90" s="3"/>
      <c r="F90" s="3"/>
      <c r="G90" s="3"/>
      <c r="H90" s="3"/>
      <c r="I90" s="3"/>
      <c r="J90" s="3"/>
    </row>
    <row r="91" spans="1:10" ht="15.75" customHeight="1">
      <c r="A91" s="1"/>
      <c r="B91" s="1"/>
      <c r="C91" s="2"/>
      <c r="D91" s="3"/>
      <c r="E91" s="3"/>
      <c r="F91" s="3"/>
      <c r="G91" s="3"/>
      <c r="H91" s="3"/>
      <c r="I91" s="3"/>
      <c r="J91" s="3"/>
    </row>
    <row r="92" spans="1:10" ht="15.75" customHeight="1">
      <c r="A92" s="1"/>
      <c r="B92" s="1"/>
      <c r="C92" s="2"/>
      <c r="D92" s="3"/>
      <c r="E92" s="3"/>
      <c r="F92" s="3"/>
      <c r="G92" s="3"/>
      <c r="H92" s="3"/>
      <c r="I92" s="3"/>
      <c r="J92" s="3"/>
    </row>
    <row r="93" spans="1:10" ht="15.75" customHeight="1">
      <c r="A93" s="1"/>
      <c r="B93" s="1"/>
      <c r="C93" s="2"/>
      <c r="D93" s="3"/>
      <c r="E93" s="3"/>
      <c r="F93" s="3"/>
      <c r="G93" s="3"/>
      <c r="H93" s="3"/>
      <c r="I93" s="3"/>
      <c r="J93" s="3"/>
    </row>
    <row r="94" spans="1:10" ht="15.75" customHeight="1">
      <c r="A94" s="1"/>
      <c r="B94" s="1"/>
      <c r="C94" s="2"/>
      <c r="D94" s="3"/>
      <c r="E94" s="3"/>
      <c r="F94" s="3"/>
      <c r="G94" s="3"/>
      <c r="H94" s="3"/>
      <c r="I94" s="3"/>
      <c r="J94" s="3"/>
    </row>
    <row r="95" spans="1:10" ht="15.75" customHeight="1">
      <c r="A95" s="1"/>
      <c r="B95" s="1"/>
      <c r="C95" s="2"/>
      <c r="D95" s="3"/>
      <c r="E95" s="3"/>
      <c r="F95" s="3"/>
      <c r="G95" s="3"/>
      <c r="H95" s="3"/>
      <c r="I95" s="3"/>
      <c r="J95" s="3"/>
    </row>
    <row r="96" spans="1:10" ht="15.75" customHeight="1">
      <c r="A96" s="1"/>
      <c r="B96" s="1"/>
      <c r="C96" s="2"/>
      <c r="D96" s="3"/>
      <c r="E96" s="3"/>
      <c r="F96" s="3"/>
      <c r="G96" s="3"/>
      <c r="H96" s="3"/>
      <c r="I96" s="3"/>
      <c r="J96" s="3"/>
    </row>
    <row r="97" spans="1:10" ht="15.75" customHeight="1">
      <c r="A97" s="1"/>
      <c r="B97" s="1"/>
      <c r="C97" s="2"/>
      <c r="D97" s="3"/>
      <c r="E97" s="3"/>
      <c r="F97" s="3"/>
      <c r="G97" s="3"/>
      <c r="H97" s="3"/>
      <c r="I97" s="3"/>
      <c r="J97" s="3"/>
    </row>
    <row r="98" spans="1:10" ht="15.75" customHeight="1">
      <c r="A98" s="1"/>
      <c r="B98" s="1"/>
      <c r="C98" s="2"/>
      <c r="D98" s="3"/>
      <c r="E98" s="3"/>
      <c r="F98" s="3"/>
      <c r="G98" s="3"/>
      <c r="H98" s="3"/>
      <c r="I98" s="3"/>
      <c r="J98" s="3"/>
    </row>
    <row r="99" spans="1:10" ht="15.75" customHeight="1">
      <c r="A99" s="1"/>
      <c r="B99" s="1"/>
      <c r="C99" s="2"/>
      <c r="D99" s="3"/>
      <c r="E99" s="3"/>
      <c r="F99" s="3"/>
      <c r="G99" s="3"/>
      <c r="H99" s="3"/>
      <c r="I99" s="3"/>
      <c r="J99" s="3"/>
    </row>
    <row r="100" spans="1:10" ht="15.75" customHeight="1">
      <c r="A100" s="1"/>
      <c r="B100" s="1"/>
      <c r="C100" s="2"/>
      <c r="D100" s="3"/>
      <c r="E100" s="3"/>
      <c r="F100" s="3"/>
      <c r="G100" s="3"/>
      <c r="H100" s="3"/>
      <c r="I100" s="3"/>
      <c r="J100" s="3"/>
    </row>
    <row r="101" spans="1:10" ht="15.75" customHeight="1">
      <c r="A101" s="1"/>
      <c r="B101" s="1"/>
      <c r="C101" s="2"/>
      <c r="D101" s="3"/>
      <c r="E101" s="3"/>
      <c r="F101" s="3"/>
      <c r="G101" s="3"/>
      <c r="H101" s="3"/>
      <c r="I101" s="3"/>
      <c r="J101" s="3"/>
    </row>
    <row r="102" spans="1:10" ht="15.75" customHeight="1">
      <c r="A102" s="1"/>
      <c r="B102" s="1"/>
      <c r="C102" s="2"/>
      <c r="D102" s="3"/>
      <c r="E102" s="3"/>
      <c r="F102" s="3"/>
      <c r="G102" s="3"/>
      <c r="H102" s="3"/>
      <c r="I102" s="3"/>
      <c r="J102" s="3"/>
    </row>
    <row r="103" spans="1:10" ht="15.75" customHeight="1">
      <c r="A103" s="1"/>
      <c r="B103" s="1"/>
      <c r="C103" s="2"/>
      <c r="D103" s="3"/>
      <c r="E103" s="3"/>
      <c r="F103" s="3"/>
      <c r="G103" s="3"/>
      <c r="H103" s="3"/>
      <c r="I103" s="3"/>
      <c r="J103" s="3"/>
    </row>
    <row r="104" spans="1:10" ht="15.75" customHeight="1">
      <c r="A104" s="1"/>
      <c r="B104" s="1"/>
      <c r="C104" s="2"/>
      <c r="D104" s="3"/>
      <c r="E104" s="3"/>
      <c r="F104" s="3"/>
      <c r="G104" s="3"/>
      <c r="H104" s="3"/>
      <c r="I104" s="3"/>
      <c r="J104" s="3"/>
    </row>
    <row r="105" spans="1:10" ht="15.75" customHeight="1">
      <c r="A105" s="1"/>
      <c r="B105" s="1"/>
      <c r="C105" s="2"/>
      <c r="D105" s="3"/>
      <c r="E105" s="3"/>
      <c r="F105" s="3"/>
      <c r="G105" s="3"/>
      <c r="H105" s="3"/>
      <c r="I105" s="3"/>
      <c r="J105" s="3"/>
    </row>
    <row r="106" spans="1:10" ht="15.75" customHeight="1">
      <c r="A106" s="1"/>
      <c r="B106" s="1"/>
      <c r="C106" s="2"/>
      <c r="D106" s="3"/>
      <c r="E106" s="3"/>
      <c r="F106" s="3"/>
      <c r="G106" s="3"/>
      <c r="H106" s="3"/>
      <c r="I106" s="3"/>
      <c r="J106" s="3"/>
    </row>
    <row r="107" spans="1:10" ht="15.75" customHeight="1">
      <c r="A107" s="1"/>
      <c r="B107" s="1"/>
      <c r="C107" s="2"/>
      <c r="D107" s="3"/>
      <c r="E107" s="3"/>
      <c r="F107" s="3"/>
      <c r="G107" s="3"/>
      <c r="H107" s="3"/>
      <c r="I107" s="3"/>
      <c r="J107" s="3"/>
    </row>
    <row r="108" spans="1:10" ht="15.75" customHeight="1">
      <c r="A108" s="1"/>
      <c r="B108" s="1"/>
      <c r="C108" s="2"/>
      <c r="D108" s="3"/>
      <c r="E108" s="3"/>
      <c r="F108" s="3"/>
      <c r="G108" s="3"/>
      <c r="H108" s="3"/>
      <c r="I108" s="3"/>
      <c r="J108" s="3"/>
    </row>
    <row r="109" spans="1:10" ht="15.75" customHeight="1">
      <c r="A109" s="1"/>
      <c r="B109" s="1"/>
      <c r="C109" s="2"/>
      <c r="D109" s="3"/>
      <c r="E109" s="3"/>
      <c r="F109" s="3"/>
      <c r="G109" s="3"/>
      <c r="H109" s="3"/>
      <c r="I109" s="3"/>
      <c r="J109" s="3"/>
    </row>
    <row r="110" spans="1:10" ht="15.75" customHeight="1">
      <c r="A110" s="1"/>
      <c r="B110" s="1"/>
      <c r="C110" s="2"/>
      <c r="D110" s="3"/>
      <c r="E110" s="3"/>
      <c r="F110" s="3"/>
      <c r="G110" s="3"/>
      <c r="H110" s="3"/>
      <c r="I110" s="3"/>
      <c r="J110" s="3"/>
    </row>
    <row r="111" spans="1:10" ht="15.75" customHeight="1">
      <c r="A111" s="1"/>
      <c r="B111" s="1"/>
      <c r="C111" s="2"/>
      <c r="D111" s="3"/>
      <c r="E111" s="3"/>
      <c r="F111" s="3"/>
      <c r="G111" s="3"/>
      <c r="H111" s="3"/>
      <c r="I111" s="3"/>
      <c r="J111" s="3"/>
    </row>
    <row r="112" spans="1:10" ht="15.75" customHeight="1">
      <c r="A112" s="1"/>
      <c r="B112" s="1"/>
      <c r="C112" s="2"/>
      <c r="D112" s="3"/>
      <c r="E112" s="3"/>
      <c r="F112" s="3"/>
      <c r="G112" s="3"/>
      <c r="H112" s="3"/>
      <c r="I112" s="3"/>
      <c r="J112" s="3"/>
    </row>
    <row r="113" spans="1:10" ht="15.75" customHeight="1">
      <c r="A113" s="1"/>
      <c r="B113" s="1"/>
      <c r="C113" s="2"/>
      <c r="D113" s="3"/>
      <c r="E113" s="3"/>
      <c r="F113" s="3"/>
      <c r="G113" s="3"/>
      <c r="H113" s="3"/>
      <c r="I113" s="3"/>
      <c r="J113" s="3"/>
    </row>
    <row r="114" spans="1:10" ht="15.75" customHeight="1">
      <c r="A114" s="1"/>
      <c r="B114" s="1"/>
      <c r="C114" s="2"/>
      <c r="D114" s="3"/>
      <c r="E114" s="3"/>
      <c r="F114" s="3"/>
      <c r="G114" s="3"/>
      <c r="H114" s="3"/>
      <c r="I114" s="3"/>
      <c r="J114" s="3"/>
    </row>
    <row r="115" spans="1:10" ht="15.75" customHeight="1">
      <c r="A115" s="1"/>
      <c r="B115" s="1"/>
      <c r="C115" s="2"/>
      <c r="D115" s="3"/>
      <c r="E115" s="3"/>
      <c r="F115" s="3"/>
      <c r="G115" s="3"/>
      <c r="H115" s="3"/>
      <c r="I115" s="3"/>
      <c r="J115" s="3"/>
    </row>
    <row r="116" spans="1:10" ht="15.75" customHeight="1">
      <c r="A116" s="1"/>
      <c r="B116" s="1"/>
      <c r="C116" s="2"/>
      <c r="D116" s="3"/>
      <c r="E116" s="3"/>
      <c r="F116" s="3"/>
      <c r="G116" s="3"/>
      <c r="H116" s="3"/>
      <c r="I116" s="3"/>
      <c r="J116" s="3"/>
    </row>
    <row r="117" spans="1:10" ht="15.75" customHeight="1">
      <c r="A117" s="1"/>
      <c r="B117" s="1"/>
      <c r="C117" s="2"/>
      <c r="D117" s="3"/>
      <c r="E117" s="3"/>
      <c r="F117" s="3"/>
      <c r="G117" s="3"/>
      <c r="H117" s="3"/>
      <c r="I117" s="3"/>
      <c r="J117" s="3"/>
    </row>
    <row r="118" spans="1:10" ht="15.75" customHeight="1">
      <c r="A118" s="1"/>
      <c r="B118" s="1"/>
      <c r="C118" s="2"/>
      <c r="D118" s="3"/>
      <c r="E118" s="3"/>
      <c r="F118" s="3"/>
      <c r="G118" s="3"/>
      <c r="H118" s="3"/>
      <c r="I118" s="3"/>
      <c r="J118" s="3"/>
    </row>
    <row r="119" spans="1:10" ht="15.75" customHeight="1">
      <c r="A119" s="1"/>
      <c r="B119" s="1"/>
      <c r="C119" s="2"/>
      <c r="D119" s="3"/>
      <c r="E119" s="3"/>
      <c r="F119" s="3"/>
      <c r="G119" s="3"/>
      <c r="H119" s="3"/>
      <c r="I119" s="3"/>
      <c r="J119" s="3"/>
    </row>
    <row r="120" spans="1:10" ht="15.75" customHeight="1">
      <c r="A120" s="1"/>
      <c r="B120" s="1"/>
      <c r="C120" s="2"/>
      <c r="D120" s="3"/>
      <c r="E120" s="3"/>
      <c r="F120" s="3"/>
      <c r="G120" s="3"/>
      <c r="H120" s="3"/>
      <c r="I120" s="3"/>
      <c r="J120" s="3"/>
    </row>
    <row r="121" spans="1:10" ht="15.75" customHeight="1">
      <c r="A121" s="1"/>
      <c r="B121" s="1"/>
      <c r="C121" s="2"/>
      <c r="D121" s="3"/>
      <c r="E121" s="3"/>
      <c r="F121" s="3"/>
      <c r="G121" s="3"/>
      <c r="H121" s="3"/>
      <c r="I121" s="3"/>
      <c r="J121" s="3"/>
    </row>
    <row r="122" spans="1:10" ht="15.75" customHeight="1">
      <c r="A122" s="1"/>
      <c r="B122" s="1"/>
      <c r="C122" s="2"/>
      <c r="D122" s="3"/>
      <c r="E122" s="3"/>
      <c r="F122" s="3"/>
      <c r="G122" s="3"/>
      <c r="H122" s="3"/>
      <c r="I122" s="3"/>
      <c r="J122" s="3"/>
    </row>
    <row r="123" spans="1:10" ht="15.75" customHeight="1">
      <c r="A123" s="1"/>
      <c r="B123" s="1"/>
      <c r="C123" s="2"/>
      <c r="D123" s="3"/>
      <c r="E123" s="3"/>
      <c r="F123" s="3"/>
      <c r="G123" s="3"/>
      <c r="H123" s="3"/>
      <c r="I123" s="3"/>
      <c r="J123" s="3"/>
    </row>
    <row r="124" spans="1:10" ht="15.75" customHeight="1">
      <c r="A124" s="1"/>
      <c r="B124" s="1"/>
      <c r="C124" s="2"/>
      <c r="D124" s="3"/>
      <c r="E124" s="3"/>
      <c r="F124" s="3"/>
      <c r="G124" s="3"/>
      <c r="H124" s="3"/>
      <c r="I124" s="3"/>
      <c r="J124" s="3"/>
    </row>
    <row r="125" spans="1:10" ht="15.75" customHeight="1">
      <c r="A125" s="1"/>
      <c r="B125" s="1"/>
      <c r="C125" s="2"/>
      <c r="D125" s="3"/>
      <c r="E125" s="3"/>
      <c r="F125" s="3"/>
      <c r="G125" s="3"/>
      <c r="H125" s="3"/>
      <c r="I125" s="3"/>
      <c r="J125" s="3"/>
    </row>
    <row r="126" spans="1:10" ht="15.75" customHeight="1">
      <c r="A126" s="1"/>
      <c r="B126" s="1"/>
      <c r="C126" s="2"/>
      <c r="D126" s="3"/>
      <c r="E126" s="3"/>
      <c r="F126" s="3"/>
      <c r="G126" s="3"/>
      <c r="H126" s="3"/>
      <c r="I126" s="3"/>
      <c r="J126" s="3"/>
    </row>
    <row r="127" spans="1:10" ht="15.75" customHeight="1">
      <c r="A127" s="1"/>
      <c r="B127" s="1"/>
      <c r="C127" s="2"/>
      <c r="D127" s="3"/>
      <c r="E127" s="3"/>
      <c r="F127" s="3"/>
      <c r="G127" s="3"/>
      <c r="H127" s="3"/>
      <c r="I127" s="3"/>
      <c r="J127" s="3"/>
    </row>
    <row r="128" spans="1:10" ht="15.75" customHeight="1">
      <c r="A128" s="1"/>
      <c r="B128" s="1"/>
      <c r="C128" s="2"/>
      <c r="D128" s="3"/>
      <c r="E128" s="3"/>
      <c r="F128" s="3"/>
      <c r="G128" s="3"/>
      <c r="H128" s="3"/>
      <c r="I128" s="3"/>
      <c r="J128" s="3"/>
    </row>
    <row r="129" spans="1:10" ht="15.75" customHeight="1">
      <c r="A129" s="1"/>
      <c r="B129" s="1"/>
      <c r="C129" s="2"/>
      <c r="D129" s="3"/>
      <c r="E129" s="3"/>
      <c r="F129" s="3"/>
      <c r="G129" s="3"/>
      <c r="H129" s="3"/>
      <c r="I129" s="3"/>
      <c r="J129" s="3"/>
    </row>
    <row r="130" spans="1:10" ht="15.75" customHeight="1">
      <c r="A130" s="1"/>
      <c r="B130" s="1"/>
      <c r="C130" s="2"/>
      <c r="D130" s="3"/>
      <c r="E130" s="3"/>
      <c r="F130" s="3"/>
      <c r="G130" s="3"/>
      <c r="H130" s="3"/>
      <c r="I130" s="3"/>
      <c r="J130" s="3"/>
    </row>
    <row r="131" spans="1:10" ht="15.75" customHeight="1">
      <c r="A131" s="1"/>
      <c r="B131" s="1"/>
      <c r="C131" s="2"/>
      <c r="D131" s="3"/>
      <c r="E131" s="3"/>
      <c r="F131" s="3"/>
      <c r="G131" s="3"/>
      <c r="H131" s="3"/>
      <c r="I131" s="3"/>
      <c r="J131" s="3"/>
    </row>
    <row r="132" spans="1:10" ht="15.75" customHeight="1">
      <c r="A132" s="1"/>
      <c r="B132" s="1"/>
      <c r="C132" s="2"/>
      <c r="D132" s="3"/>
      <c r="E132" s="3"/>
      <c r="F132" s="3"/>
      <c r="G132" s="3"/>
      <c r="H132" s="3"/>
      <c r="I132" s="3"/>
      <c r="J132" s="3"/>
    </row>
    <row r="133" spans="1:10" ht="15.75" customHeight="1">
      <c r="A133" s="1"/>
      <c r="B133" s="1"/>
      <c r="C133" s="2"/>
      <c r="D133" s="3"/>
      <c r="E133" s="3"/>
      <c r="F133" s="3"/>
      <c r="G133" s="3"/>
      <c r="H133" s="3"/>
      <c r="I133" s="3"/>
      <c r="J133" s="3"/>
    </row>
    <row r="134" spans="1:10" ht="15.75" customHeight="1">
      <c r="A134" s="1"/>
      <c r="B134" s="1"/>
      <c r="C134" s="2"/>
      <c r="D134" s="3"/>
      <c r="E134" s="3"/>
      <c r="F134" s="3"/>
      <c r="G134" s="3"/>
      <c r="H134" s="3"/>
      <c r="I134" s="3"/>
      <c r="J134" s="3"/>
    </row>
    <row r="135" spans="1:10" ht="15.75" customHeight="1">
      <c r="A135" s="1"/>
      <c r="B135" s="1"/>
      <c r="C135" s="2"/>
      <c r="D135" s="3"/>
      <c r="E135" s="3"/>
      <c r="F135" s="3"/>
      <c r="G135" s="3"/>
      <c r="H135" s="3"/>
      <c r="I135" s="3"/>
      <c r="J135" s="3"/>
    </row>
    <row r="136" spans="1:10" ht="15.75" customHeight="1">
      <c r="A136" s="1"/>
      <c r="B136" s="1"/>
      <c r="C136" s="2"/>
      <c r="D136" s="3"/>
      <c r="E136" s="3"/>
      <c r="F136" s="3"/>
      <c r="G136" s="3"/>
      <c r="H136" s="3"/>
      <c r="I136" s="3"/>
      <c r="J136" s="3"/>
    </row>
    <row r="137" spans="1:10" ht="15.75" customHeight="1">
      <c r="A137" s="1"/>
      <c r="B137" s="1"/>
      <c r="C137" s="2"/>
      <c r="D137" s="3"/>
      <c r="E137" s="3"/>
      <c r="F137" s="3"/>
      <c r="G137" s="3"/>
      <c r="H137" s="3"/>
      <c r="I137" s="3"/>
      <c r="J137" s="3"/>
    </row>
    <row r="138" spans="1:10" ht="15.75" customHeight="1">
      <c r="A138" s="1"/>
      <c r="B138" s="1"/>
      <c r="C138" s="2"/>
      <c r="D138" s="3"/>
      <c r="E138" s="3"/>
      <c r="F138" s="3"/>
      <c r="G138" s="3"/>
      <c r="H138" s="3"/>
      <c r="I138" s="3"/>
      <c r="J138" s="3"/>
    </row>
    <row r="139" spans="1:10" ht="15.75" customHeight="1">
      <c r="A139" s="1"/>
      <c r="B139" s="1"/>
      <c r="C139" s="2"/>
      <c r="D139" s="3"/>
      <c r="E139" s="3"/>
      <c r="F139" s="3"/>
      <c r="G139" s="3"/>
      <c r="H139" s="3"/>
      <c r="I139" s="3"/>
      <c r="J139" s="3"/>
    </row>
    <row r="140" spans="1:10" ht="15.75" customHeight="1">
      <c r="A140" s="1"/>
      <c r="B140" s="1"/>
      <c r="C140" s="2"/>
      <c r="D140" s="3"/>
      <c r="E140" s="3"/>
      <c r="F140" s="3"/>
      <c r="G140" s="3"/>
      <c r="H140" s="3"/>
      <c r="I140" s="3"/>
      <c r="J140" s="3"/>
    </row>
    <row r="141" spans="1:10" ht="15.75" customHeight="1">
      <c r="A141" s="1"/>
      <c r="B141" s="1"/>
      <c r="C141" s="2"/>
      <c r="D141" s="3"/>
      <c r="E141" s="3"/>
      <c r="F141" s="3"/>
      <c r="G141" s="3"/>
      <c r="H141" s="3"/>
      <c r="I141" s="3"/>
      <c r="J141" s="3"/>
    </row>
    <row r="142" spans="1:10" ht="15.75" customHeight="1">
      <c r="A142" s="1"/>
      <c r="B142" s="1"/>
      <c r="C142" s="2"/>
      <c r="D142" s="3"/>
      <c r="E142" s="3"/>
      <c r="F142" s="3"/>
      <c r="G142" s="3"/>
      <c r="H142" s="3"/>
      <c r="I142" s="3"/>
      <c r="J142" s="3"/>
    </row>
    <row r="143" spans="1:10" ht="15.75" customHeight="1">
      <c r="A143" s="1"/>
      <c r="B143" s="1"/>
      <c r="C143" s="2"/>
      <c r="D143" s="3"/>
      <c r="E143" s="3"/>
      <c r="F143" s="3"/>
      <c r="G143" s="3"/>
      <c r="H143" s="3"/>
      <c r="I143" s="3"/>
      <c r="J143" s="3"/>
    </row>
    <row r="144" spans="1:10" ht="15.75" customHeight="1">
      <c r="A144" s="1"/>
      <c r="B144" s="1"/>
      <c r="C144" s="2"/>
      <c r="D144" s="3"/>
      <c r="E144" s="3"/>
      <c r="F144" s="3"/>
      <c r="G144" s="3"/>
      <c r="H144" s="3"/>
      <c r="I144" s="3"/>
      <c r="J144" s="3"/>
    </row>
    <row r="145" spans="1:10" ht="15.75" customHeight="1">
      <c r="A145" s="1"/>
      <c r="B145" s="1"/>
      <c r="C145" s="2"/>
      <c r="D145" s="3"/>
      <c r="E145" s="3"/>
      <c r="F145" s="3"/>
      <c r="G145" s="3"/>
      <c r="H145" s="3"/>
      <c r="I145" s="3"/>
      <c r="J145" s="3"/>
    </row>
    <row r="146" spans="1:10" ht="15.75" customHeight="1">
      <c r="A146" s="1"/>
      <c r="B146" s="1"/>
      <c r="C146" s="2"/>
      <c r="D146" s="3"/>
      <c r="E146" s="3"/>
      <c r="F146" s="3"/>
      <c r="G146" s="3"/>
      <c r="H146" s="3"/>
      <c r="I146" s="3"/>
      <c r="J146" s="3"/>
    </row>
    <row r="147" spans="1:10" ht="15.75" customHeight="1">
      <c r="A147" s="1"/>
      <c r="B147" s="1"/>
      <c r="C147" s="2"/>
      <c r="D147" s="3"/>
      <c r="E147" s="3"/>
      <c r="F147" s="3"/>
      <c r="G147" s="3"/>
      <c r="H147" s="3"/>
      <c r="I147" s="3"/>
      <c r="J147" s="3"/>
    </row>
    <row r="148" spans="1:10" ht="15.75" customHeight="1">
      <c r="A148" s="1"/>
      <c r="B148" s="1"/>
      <c r="C148" s="2"/>
      <c r="D148" s="3"/>
      <c r="E148" s="3"/>
      <c r="F148" s="3"/>
      <c r="G148" s="3"/>
      <c r="H148" s="3"/>
      <c r="I148" s="3"/>
      <c r="J148" s="3"/>
    </row>
    <row r="149" spans="1:10" ht="15.75" customHeight="1">
      <c r="A149" s="1"/>
      <c r="B149" s="1"/>
      <c r="C149" s="2"/>
      <c r="D149" s="3"/>
      <c r="E149" s="3"/>
      <c r="F149" s="3"/>
      <c r="G149" s="3"/>
      <c r="H149" s="3"/>
      <c r="I149" s="3"/>
      <c r="J149" s="3"/>
    </row>
    <row r="150" spans="1:10" ht="15.75" customHeight="1">
      <c r="A150" s="1"/>
      <c r="B150" s="1"/>
      <c r="C150" s="2"/>
      <c r="D150" s="3"/>
      <c r="E150" s="3"/>
      <c r="F150" s="3"/>
      <c r="G150" s="3"/>
      <c r="H150" s="3"/>
      <c r="I150" s="3"/>
      <c r="J150" s="3"/>
    </row>
    <row r="151" spans="1:10" ht="15.75" customHeight="1">
      <c r="A151" s="1"/>
      <c r="B151" s="1"/>
      <c r="C151" s="2"/>
      <c r="D151" s="3"/>
      <c r="E151" s="3"/>
      <c r="F151" s="3"/>
      <c r="G151" s="3"/>
      <c r="H151" s="3"/>
      <c r="I151" s="3"/>
      <c r="J151" s="3"/>
    </row>
    <row r="152" spans="1:10" ht="15.75" customHeight="1">
      <c r="A152" s="1"/>
      <c r="B152" s="1"/>
      <c r="C152" s="2"/>
      <c r="D152" s="3"/>
      <c r="E152" s="3"/>
      <c r="F152" s="3"/>
      <c r="G152" s="3"/>
      <c r="H152" s="3"/>
      <c r="I152" s="3"/>
      <c r="J152" s="3"/>
    </row>
    <row r="153" spans="1:10" ht="15.75" customHeight="1">
      <c r="A153" s="1"/>
      <c r="B153" s="1"/>
      <c r="C153" s="2"/>
      <c r="D153" s="3"/>
      <c r="E153" s="3"/>
      <c r="F153" s="3"/>
      <c r="G153" s="3"/>
      <c r="H153" s="3"/>
      <c r="I153" s="3"/>
      <c r="J153" s="3"/>
    </row>
    <row r="154" spans="1:10" ht="15.75" customHeight="1">
      <c r="A154" s="1"/>
      <c r="B154" s="1"/>
      <c r="C154" s="2"/>
      <c r="D154" s="3"/>
      <c r="E154" s="3"/>
      <c r="F154" s="3"/>
      <c r="G154" s="3"/>
      <c r="H154" s="3"/>
      <c r="I154" s="3"/>
      <c r="J154" s="3"/>
    </row>
    <row r="155" spans="1:10" ht="15.75" customHeight="1">
      <c r="A155" s="1"/>
      <c r="B155" s="1"/>
      <c r="C155" s="2"/>
      <c r="D155" s="3"/>
      <c r="E155" s="3"/>
      <c r="F155" s="3"/>
      <c r="G155" s="3"/>
      <c r="H155" s="3"/>
      <c r="I155" s="3"/>
      <c r="J155" s="3"/>
    </row>
    <row r="156" spans="1:10" ht="15.75" customHeight="1">
      <c r="A156" s="1"/>
      <c r="B156" s="1"/>
      <c r="C156" s="2"/>
      <c r="D156" s="3"/>
      <c r="E156" s="3"/>
      <c r="F156" s="3"/>
      <c r="G156" s="3"/>
      <c r="H156" s="3"/>
      <c r="I156" s="3"/>
      <c r="J156" s="3"/>
    </row>
    <row r="157" spans="1:10" ht="15.75" customHeight="1">
      <c r="A157" s="1"/>
      <c r="B157" s="1"/>
      <c r="C157" s="2"/>
      <c r="D157" s="3"/>
      <c r="E157" s="3"/>
      <c r="F157" s="3"/>
      <c r="G157" s="3"/>
      <c r="H157" s="3"/>
      <c r="I157" s="3"/>
      <c r="J157" s="3"/>
    </row>
    <row r="158" spans="1:10" ht="15.75" customHeight="1">
      <c r="A158" s="1"/>
      <c r="B158" s="1"/>
      <c r="C158" s="2"/>
      <c r="D158" s="3"/>
      <c r="E158" s="3"/>
      <c r="F158" s="3"/>
      <c r="G158" s="3"/>
      <c r="H158" s="3"/>
      <c r="I158" s="3"/>
      <c r="J158" s="3"/>
    </row>
    <row r="159" spans="1:10" ht="15.75" customHeight="1">
      <c r="A159" s="1"/>
      <c r="B159" s="1"/>
      <c r="C159" s="2"/>
      <c r="D159" s="3"/>
      <c r="E159" s="3"/>
      <c r="F159" s="3"/>
      <c r="G159" s="3"/>
      <c r="H159" s="3"/>
      <c r="I159" s="3"/>
      <c r="J159" s="3"/>
    </row>
    <row r="160" spans="1:10" ht="15.75" customHeight="1">
      <c r="A160" s="1"/>
      <c r="B160" s="1"/>
      <c r="C160" s="2"/>
      <c r="D160" s="3"/>
      <c r="E160" s="3"/>
      <c r="F160" s="3"/>
      <c r="G160" s="3"/>
      <c r="H160" s="3"/>
      <c r="I160" s="3"/>
      <c r="J160" s="3"/>
    </row>
    <row r="161" spans="1:10" ht="15.75" customHeight="1">
      <c r="A161" s="1"/>
      <c r="B161" s="1"/>
      <c r="C161" s="2"/>
      <c r="D161" s="3"/>
      <c r="E161" s="3"/>
      <c r="F161" s="3"/>
      <c r="G161" s="3"/>
      <c r="H161" s="3"/>
      <c r="I161" s="3"/>
      <c r="J161" s="3"/>
    </row>
    <row r="162" spans="1:10" ht="15.75" customHeight="1">
      <c r="A162" s="1"/>
      <c r="B162" s="1"/>
      <c r="C162" s="2"/>
      <c r="D162" s="3"/>
      <c r="E162" s="3"/>
      <c r="F162" s="3"/>
      <c r="G162" s="3"/>
      <c r="H162" s="3"/>
      <c r="I162" s="3"/>
      <c r="J162" s="3"/>
    </row>
    <row r="163" spans="1:10" ht="15.75" customHeight="1">
      <c r="A163" s="1"/>
      <c r="B163" s="1"/>
      <c r="C163" s="2"/>
      <c r="D163" s="3"/>
      <c r="E163" s="3"/>
      <c r="F163" s="3"/>
      <c r="G163" s="3"/>
      <c r="H163" s="3"/>
      <c r="I163" s="3"/>
      <c r="J163" s="3"/>
    </row>
    <row r="164" spans="1:10" ht="15.75" customHeight="1">
      <c r="A164" s="1"/>
      <c r="B164" s="1"/>
      <c r="C164" s="2"/>
      <c r="D164" s="3"/>
      <c r="E164" s="3"/>
      <c r="F164" s="3"/>
      <c r="G164" s="3"/>
      <c r="H164" s="3"/>
      <c r="I164" s="3"/>
      <c r="J164" s="3"/>
    </row>
    <row r="165" spans="1:10" ht="15.75" customHeight="1">
      <c r="A165" s="1"/>
      <c r="B165" s="1"/>
      <c r="C165" s="2"/>
      <c r="D165" s="3"/>
      <c r="E165" s="3"/>
      <c r="F165" s="3"/>
      <c r="G165" s="3"/>
      <c r="H165" s="3"/>
      <c r="I165" s="3"/>
      <c r="J165" s="3"/>
    </row>
    <row r="166" spans="1:10" ht="15.75" customHeight="1">
      <c r="A166" s="1"/>
      <c r="B166" s="1"/>
      <c r="C166" s="2"/>
      <c r="D166" s="3"/>
      <c r="E166" s="3"/>
      <c r="F166" s="3"/>
      <c r="G166" s="3"/>
      <c r="H166" s="3"/>
      <c r="I166" s="3"/>
      <c r="J166" s="3"/>
    </row>
    <row r="167" spans="1:10" ht="15.75" customHeight="1">
      <c r="A167" s="1"/>
      <c r="B167" s="1"/>
      <c r="C167" s="2"/>
      <c r="D167" s="3"/>
      <c r="E167" s="3"/>
      <c r="F167" s="3"/>
      <c r="G167" s="3"/>
      <c r="H167" s="3"/>
      <c r="I167" s="3"/>
      <c r="J167" s="3"/>
    </row>
    <row r="168" spans="1:10" ht="15.75" customHeight="1">
      <c r="A168" s="1"/>
      <c r="B168" s="1"/>
      <c r="C168" s="2"/>
      <c r="D168" s="3"/>
      <c r="E168" s="3"/>
      <c r="F168" s="3"/>
      <c r="G168" s="3"/>
      <c r="H168" s="3"/>
      <c r="I168" s="3"/>
      <c r="J168" s="3"/>
    </row>
    <row r="169" spans="1:10" ht="15.75" customHeight="1">
      <c r="A169" s="1"/>
      <c r="B169" s="1"/>
      <c r="C169" s="2"/>
      <c r="D169" s="3"/>
      <c r="E169" s="3"/>
      <c r="F169" s="3"/>
      <c r="G169" s="3"/>
      <c r="H169" s="3"/>
      <c r="I169" s="3"/>
      <c r="J169" s="3"/>
    </row>
    <row r="170" spans="1:10" ht="15.75" customHeight="1">
      <c r="A170" s="1"/>
      <c r="B170" s="1"/>
      <c r="C170" s="2"/>
      <c r="D170" s="3"/>
      <c r="E170" s="3"/>
      <c r="F170" s="3"/>
      <c r="G170" s="3"/>
      <c r="H170" s="3"/>
      <c r="I170" s="3"/>
      <c r="J170" s="3"/>
    </row>
    <row r="171" spans="1:10" ht="15.75" customHeight="1">
      <c r="A171" s="1"/>
      <c r="B171" s="1"/>
      <c r="C171" s="2"/>
      <c r="D171" s="3"/>
      <c r="E171" s="3"/>
      <c r="F171" s="3"/>
      <c r="G171" s="3"/>
      <c r="H171" s="3"/>
      <c r="I171" s="3"/>
      <c r="J171" s="3"/>
    </row>
    <row r="172" spans="1:10" ht="15.75" customHeight="1">
      <c r="A172" s="1"/>
      <c r="B172" s="1"/>
      <c r="C172" s="2"/>
      <c r="D172" s="3"/>
      <c r="E172" s="3"/>
      <c r="F172" s="3"/>
      <c r="G172" s="3"/>
      <c r="H172" s="3"/>
      <c r="I172" s="3"/>
      <c r="J172" s="3"/>
    </row>
    <row r="173" spans="1:10" ht="15.75" customHeight="1">
      <c r="A173" s="1"/>
      <c r="B173" s="1"/>
      <c r="C173" s="2"/>
      <c r="D173" s="3"/>
      <c r="E173" s="3"/>
      <c r="F173" s="3"/>
      <c r="G173" s="3"/>
      <c r="H173" s="3"/>
      <c r="I173" s="3"/>
      <c r="J173" s="3"/>
    </row>
    <row r="174" spans="1:10" ht="15.75" customHeight="1">
      <c r="A174" s="1"/>
      <c r="B174" s="1"/>
      <c r="C174" s="2"/>
      <c r="D174" s="3"/>
      <c r="E174" s="3"/>
      <c r="F174" s="3"/>
      <c r="G174" s="3"/>
      <c r="H174" s="3"/>
      <c r="I174" s="3"/>
      <c r="J174" s="3"/>
    </row>
    <row r="175" spans="1:10" ht="15.75" customHeight="1">
      <c r="A175" s="1"/>
      <c r="B175" s="1"/>
      <c r="C175" s="2"/>
      <c r="D175" s="3"/>
      <c r="E175" s="3"/>
      <c r="F175" s="3"/>
      <c r="G175" s="3"/>
      <c r="H175" s="3"/>
      <c r="I175" s="3"/>
      <c r="J175" s="3"/>
    </row>
    <row r="176" spans="1:10" ht="15.75" customHeight="1">
      <c r="A176" s="1"/>
      <c r="B176" s="1"/>
      <c r="C176" s="2"/>
      <c r="D176" s="3"/>
      <c r="E176" s="3"/>
      <c r="F176" s="3"/>
      <c r="G176" s="3"/>
      <c r="H176" s="3"/>
      <c r="I176" s="3"/>
      <c r="J176" s="3"/>
    </row>
    <row r="177" spans="1:10" ht="15.75" customHeight="1">
      <c r="A177" s="1"/>
      <c r="B177" s="1"/>
      <c r="C177" s="2"/>
      <c r="D177" s="3"/>
      <c r="E177" s="3"/>
      <c r="F177" s="3"/>
      <c r="G177" s="3"/>
      <c r="H177" s="3"/>
      <c r="I177" s="3"/>
      <c r="J177" s="3"/>
    </row>
    <row r="178" spans="1:10" ht="15.75" customHeight="1">
      <c r="A178" s="1"/>
      <c r="B178" s="1"/>
      <c r="C178" s="2"/>
      <c r="D178" s="3"/>
      <c r="E178" s="3"/>
      <c r="F178" s="3"/>
      <c r="G178" s="3"/>
      <c r="H178" s="3"/>
      <c r="I178" s="3"/>
      <c r="J178" s="3"/>
    </row>
    <row r="179" spans="1:10" ht="15.75" customHeight="1">
      <c r="A179" s="1"/>
      <c r="B179" s="1"/>
      <c r="C179" s="2"/>
      <c r="D179" s="3"/>
      <c r="E179" s="3"/>
      <c r="F179" s="3"/>
      <c r="G179" s="3"/>
      <c r="H179" s="3"/>
      <c r="I179" s="3"/>
      <c r="J179" s="3"/>
    </row>
    <row r="180" spans="1:10" ht="15.75" customHeight="1">
      <c r="A180" s="1"/>
      <c r="B180" s="1"/>
      <c r="C180" s="2"/>
      <c r="D180" s="3"/>
      <c r="E180" s="3"/>
      <c r="F180" s="3"/>
      <c r="G180" s="3"/>
      <c r="H180" s="3"/>
      <c r="I180" s="3"/>
      <c r="J180" s="3"/>
    </row>
    <row r="181" spans="1:10" ht="15.75" customHeight="1">
      <c r="A181" s="1"/>
      <c r="B181" s="1"/>
      <c r="C181" s="2"/>
      <c r="D181" s="3"/>
      <c r="E181" s="3"/>
      <c r="F181" s="3"/>
      <c r="G181" s="3"/>
      <c r="H181" s="3"/>
      <c r="I181" s="3"/>
      <c r="J181" s="3"/>
    </row>
    <row r="182" spans="1:10" ht="15.75" customHeight="1">
      <c r="A182" s="1"/>
      <c r="B182" s="1"/>
      <c r="C182" s="2"/>
      <c r="D182" s="3"/>
      <c r="E182" s="3"/>
      <c r="F182" s="3"/>
      <c r="G182" s="3"/>
      <c r="H182" s="3"/>
      <c r="I182" s="3"/>
      <c r="J182" s="3"/>
    </row>
    <row r="183" spans="1:10" ht="15.75" customHeight="1">
      <c r="A183" s="1"/>
      <c r="B183" s="1"/>
      <c r="C183" s="2"/>
      <c r="D183" s="3"/>
      <c r="E183" s="3"/>
      <c r="F183" s="3"/>
      <c r="G183" s="3"/>
      <c r="H183" s="3"/>
      <c r="I183" s="3"/>
      <c r="J183" s="3"/>
    </row>
    <row r="184" spans="1:10" ht="15.75" customHeight="1">
      <c r="A184" s="1"/>
      <c r="B184" s="1"/>
      <c r="C184" s="2"/>
      <c r="D184" s="3"/>
      <c r="E184" s="3"/>
      <c r="F184" s="3"/>
      <c r="G184" s="3"/>
      <c r="H184" s="3"/>
      <c r="I184" s="3"/>
      <c r="J184" s="3"/>
    </row>
    <row r="185" spans="1:10" ht="15.75" customHeight="1">
      <c r="A185" s="1"/>
      <c r="B185" s="1"/>
      <c r="C185" s="2"/>
      <c r="D185" s="3"/>
      <c r="E185" s="3"/>
      <c r="F185" s="3"/>
      <c r="G185" s="3"/>
      <c r="H185" s="3"/>
      <c r="I185" s="3"/>
      <c r="J185" s="3"/>
    </row>
    <row r="186" spans="1:10" ht="15.75" customHeight="1">
      <c r="A186" s="1"/>
      <c r="B186" s="1"/>
      <c r="C186" s="2"/>
      <c r="D186" s="3"/>
      <c r="E186" s="3"/>
      <c r="F186" s="3"/>
      <c r="G186" s="3"/>
      <c r="H186" s="3"/>
      <c r="I186" s="3"/>
      <c r="J186" s="3"/>
    </row>
    <row r="187" spans="1:10" ht="15.75" customHeight="1">
      <c r="A187" s="1"/>
      <c r="B187" s="1"/>
      <c r="C187" s="2"/>
      <c r="D187" s="3"/>
      <c r="E187" s="3"/>
      <c r="F187" s="3"/>
      <c r="G187" s="3"/>
      <c r="H187" s="3"/>
      <c r="I187" s="3"/>
      <c r="J187" s="3"/>
    </row>
    <row r="188" spans="1:10" ht="15.75" customHeight="1">
      <c r="A188" s="1"/>
      <c r="B188" s="1"/>
      <c r="C188" s="2"/>
      <c r="D188" s="3"/>
      <c r="E188" s="3"/>
      <c r="F188" s="3"/>
      <c r="G188" s="3"/>
      <c r="H188" s="3"/>
      <c r="I188" s="3"/>
      <c r="J188" s="3"/>
    </row>
    <row r="189" spans="1:10" ht="15.75" customHeight="1">
      <c r="A189" s="1"/>
      <c r="B189" s="1"/>
      <c r="C189" s="2"/>
      <c r="D189" s="3"/>
      <c r="E189" s="3"/>
      <c r="F189" s="3"/>
      <c r="G189" s="3"/>
      <c r="H189" s="3"/>
      <c r="I189" s="3"/>
      <c r="J189" s="3"/>
    </row>
    <row r="190" spans="1:10" ht="15.75" customHeight="1">
      <c r="A190" s="1"/>
      <c r="B190" s="1"/>
      <c r="C190" s="2"/>
      <c r="D190" s="3"/>
      <c r="E190" s="3"/>
      <c r="F190" s="3"/>
      <c r="G190" s="3"/>
      <c r="H190" s="3"/>
      <c r="I190" s="3"/>
      <c r="J190" s="3"/>
    </row>
    <row r="191" spans="1:10" ht="15.75" customHeight="1">
      <c r="A191" s="1"/>
      <c r="B191" s="1"/>
      <c r="C191" s="2"/>
      <c r="D191" s="3"/>
      <c r="E191" s="3"/>
      <c r="F191" s="3"/>
      <c r="G191" s="3"/>
      <c r="H191" s="3"/>
      <c r="I191" s="3"/>
      <c r="J191" s="3"/>
    </row>
    <row r="192" spans="1:10" ht="15.75" customHeight="1">
      <c r="A192" s="1"/>
      <c r="B192" s="1"/>
      <c r="C192" s="2"/>
      <c r="D192" s="3"/>
      <c r="E192" s="3"/>
      <c r="F192" s="3"/>
      <c r="G192" s="3"/>
      <c r="H192" s="3"/>
      <c r="I192" s="3"/>
      <c r="J192" s="3"/>
    </row>
    <row r="193" spans="1:10" ht="15.75" customHeight="1">
      <c r="A193" s="1"/>
      <c r="B193" s="1"/>
      <c r="C193" s="2"/>
      <c r="D193" s="3"/>
      <c r="E193" s="3"/>
      <c r="F193" s="3"/>
      <c r="G193" s="3"/>
      <c r="H193" s="3"/>
      <c r="I193" s="3"/>
      <c r="J193" s="3"/>
    </row>
    <row r="194" spans="1:10" ht="15.75" customHeight="1">
      <c r="A194" s="1"/>
      <c r="B194" s="1"/>
      <c r="C194" s="2"/>
      <c r="D194" s="3"/>
      <c r="E194" s="3"/>
      <c r="F194" s="3"/>
      <c r="G194" s="3"/>
      <c r="H194" s="3"/>
      <c r="I194" s="3"/>
      <c r="J194" s="3"/>
    </row>
    <row r="195" spans="1:10" ht="15.75" customHeight="1">
      <c r="A195" s="1"/>
      <c r="B195" s="1"/>
      <c r="C195" s="2"/>
      <c r="D195" s="3"/>
      <c r="E195" s="3"/>
      <c r="F195" s="3"/>
      <c r="G195" s="3"/>
      <c r="H195" s="3"/>
      <c r="I195" s="3"/>
      <c r="J195" s="3"/>
    </row>
    <row r="196" spans="1:10" ht="15.75" customHeight="1">
      <c r="A196" s="1"/>
      <c r="B196" s="1"/>
      <c r="C196" s="2"/>
      <c r="D196" s="3"/>
      <c r="E196" s="3"/>
      <c r="F196" s="3"/>
      <c r="G196" s="3"/>
      <c r="H196" s="3"/>
      <c r="I196" s="3"/>
      <c r="J196" s="3"/>
    </row>
    <row r="197" spans="1:10" ht="15.75" customHeight="1">
      <c r="A197" s="1"/>
      <c r="B197" s="1"/>
      <c r="C197" s="2"/>
      <c r="D197" s="3"/>
      <c r="E197" s="3"/>
      <c r="F197" s="3"/>
      <c r="G197" s="3"/>
      <c r="H197" s="3"/>
      <c r="I197" s="3"/>
      <c r="J197" s="3"/>
    </row>
    <row r="198" spans="1:10" ht="15.75" customHeight="1">
      <c r="A198" s="1"/>
      <c r="B198" s="1"/>
      <c r="C198" s="2"/>
      <c r="D198" s="3"/>
      <c r="E198" s="3"/>
      <c r="F198" s="3"/>
      <c r="G198" s="3"/>
      <c r="H198" s="3"/>
      <c r="I198" s="3"/>
      <c r="J198" s="3"/>
    </row>
    <row r="199" spans="1:10" ht="15.75" customHeight="1">
      <c r="A199" s="1"/>
      <c r="B199" s="1"/>
      <c r="C199" s="2"/>
      <c r="D199" s="3"/>
      <c r="E199" s="3"/>
      <c r="F199" s="3"/>
      <c r="G199" s="3"/>
      <c r="H199" s="3"/>
      <c r="I199" s="3"/>
      <c r="J199" s="3"/>
    </row>
    <row r="200" spans="1:10" ht="15.75" customHeight="1">
      <c r="A200" s="1"/>
      <c r="B200" s="1"/>
      <c r="C200" s="2"/>
      <c r="D200" s="3"/>
      <c r="E200" s="3"/>
      <c r="F200" s="3"/>
      <c r="G200" s="3"/>
      <c r="H200" s="3"/>
      <c r="I200" s="3"/>
      <c r="J200" s="3"/>
    </row>
    <row r="201" spans="1:10" ht="15.75" customHeight="1">
      <c r="A201" s="1"/>
      <c r="B201" s="1"/>
      <c r="C201" s="2"/>
      <c r="D201" s="3"/>
      <c r="E201" s="3"/>
      <c r="F201" s="3"/>
      <c r="G201" s="3"/>
      <c r="H201" s="3"/>
      <c r="I201" s="3"/>
      <c r="J201" s="3"/>
    </row>
    <row r="202" spans="1:10" ht="15.75" customHeight="1">
      <c r="A202" s="1"/>
      <c r="B202" s="1"/>
      <c r="C202" s="2"/>
      <c r="D202" s="3"/>
      <c r="E202" s="3"/>
      <c r="F202" s="3"/>
      <c r="G202" s="3"/>
      <c r="H202" s="3"/>
      <c r="I202" s="3"/>
      <c r="J202" s="3"/>
    </row>
    <row r="203" spans="1:10" ht="15.75" customHeight="1">
      <c r="A203" s="1"/>
      <c r="B203" s="1"/>
      <c r="C203" s="2"/>
      <c r="D203" s="3"/>
      <c r="E203" s="3"/>
      <c r="F203" s="3"/>
      <c r="G203" s="3"/>
      <c r="H203" s="3"/>
      <c r="I203" s="3"/>
      <c r="J203" s="3"/>
    </row>
    <row r="204" spans="1:10" ht="15.75" customHeight="1">
      <c r="A204" s="1"/>
      <c r="B204" s="1"/>
      <c r="C204" s="2"/>
      <c r="D204" s="3"/>
      <c r="E204" s="3"/>
      <c r="F204" s="3"/>
      <c r="G204" s="3"/>
      <c r="H204" s="3"/>
      <c r="I204" s="3"/>
      <c r="J204" s="3"/>
    </row>
    <row r="205" spans="1:10" ht="15.75" customHeight="1">
      <c r="A205" s="1"/>
      <c r="B205" s="1"/>
      <c r="C205" s="2"/>
      <c r="D205" s="3"/>
      <c r="E205" s="3"/>
      <c r="F205" s="3"/>
      <c r="G205" s="3"/>
      <c r="H205" s="3"/>
      <c r="I205" s="3"/>
      <c r="J205" s="3"/>
    </row>
    <row r="206" spans="1:10" ht="15.75" customHeight="1">
      <c r="A206" s="1"/>
      <c r="B206" s="1"/>
      <c r="C206" s="2"/>
      <c r="D206" s="3"/>
      <c r="E206" s="3"/>
      <c r="F206" s="3"/>
      <c r="G206" s="3"/>
      <c r="H206" s="3"/>
      <c r="I206" s="3"/>
      <c r="J206" s="3"/>
    </row>
    <row r="207" spans="1:10" ht="15.75" customHeight="1">
      <c r="A207" s="1"/>
      <c r="B207" s="1"/>
      <c r="C207" s="2"/>
      <c r="D207" s="3"/>
      <c r="E207" s="3"/>
      <c r="F207" s="3"/>
      <c r="G207" s="3"/>
      <c r="H207" s="3"/>
      <c r="I207" s="3"/>
      <c r="J207" s="3"/>
    </row>
    <row r="208" spans="1:10" ht="15.75" customHeight="1">
      <c r="A208" s="1"/>
      <c r="B208" s="1"/>
      <c r="C208" s="2"/>
      <c r="D208" s="3"/>
      <c r="E208" s="3"/>
      <c r="F208" s="3"/>
      <c r="G208" s="3"/>
      <c r="H208" s="3"/>
      <c r="I208" s="3"/>
      <c r="J208" s="3"/>
    </row>
    <row r="209" spans="1:10" ht="15.75" customHeight="1">
      <c r="A209" s="1"/>
      <c r="B209" s="1"/>
      <c r="C209" s="2"/>
      <c r="D209" s="3"/>
      <c r="E209" s="3"/>
      <c r="F209" s="3"/>
      <c r="G209" s="3"/>
      <c r="H209" s="3"/>
      <c r="I209" s="3"/>
      <c r="J209" s="3"/>
    </row>
    <row r="210" spans="1:10" ht="15.75" customHeight="1">
      <c r="A210" s="1"/>
      <c r="B210" s="1"/>
      <c r="C210" s="2"/>
      <c r="D210" s="3"/>
      <c r="E210" s="3"/>
      <c r="F210" s="3"/>
      <c r="G210" s="3"/>
      <c r="H210" s="3"/>
      <c r="I210" s="3"/>
      <c r="J210" s="3"/>
    </row>
    <row r="211" spans="1:10" ht="15.75" customHeight="1">
      <c r="A211" s="1"/>
      <c r="B211" s="1"/>
      <c r="C211" s="2"/>
      <c r="D211" s="3"/>
      <c r="E211" s="3"/>
      <c r="F211" s="3"/>
      <c r="G211" s="3"/>
      <c r="H211" s="3"/>
      <c r="I211" s="3"/>
      <c r="J211" s="3"/>
    </row>
    <row r="212" spans="1:10" ht="15.75" customHeight="1">
      <c r="A212" s="1"/>
      <c r="B212" s="1"/>
      <c r="C212" s="2"/>
      <c r="D212" s="3"/>
      <c r="E212" s="3"/>
      <c r="F212" s="3"/>
      <c r="G212" s="3"/>
      <c r="H212" s="3"/>
      <c r="I212" s="3"/>
      <c r="J212" s="3"/>
    </row>
    <row r="213" spans="1:10" ht="15.75" customHeight="1">
      <c r="A213" s="1"/>
      <c r="B213" s="1"/>
      <c r="C213" s="2"/>
      <c r="D213" s="3"/>
      <c r="E213" s="3"/>
      <c r="F213" s="3"/>
      <c r="G213" s="3"/>
      <c r="H213" s="3"/>
      <c r="I213" s="3"/>
      <c r="J213" s="3"/>
    </row>
    <row r="214" spans="1:10" ht="15.75" customHeight="1">
      <c r="A214" s="1"/>
      <c r="B214" s="1"/>
      <c r="C214" s="2"/>
      <c r="D214" s="3"/>
      <c r="E214" s="3"/>
      <c r="F214" s="3"/>
      <c r="G214" s="3"/>
      <c r="H214" s="3"/>
      <c r="I214" s="3"/>
      <c r="J214" s="3"/>
    </row>
    <row r="215" spans="1:10" ht="15.75" customHeight="1">
      <c r="A215" s="1"/>
      <c r="B215" s="1"/>
      <c r="C215" s="2"/>
      <c r="D215" s="3"/>
      <c r="E215" s="3"/>
      <c r="F215" s="3"/>
      <c r="G215" s="3"/>
      <c r="H215" s="3"/>
      <c r="I215" s="3"/>
      <c r="J215" s="3"/>
    </row>
    <row r="216" spans="1:10" ht="15.75" customHeight="1">
      <c r="A216" s="1"/>
      <c r="B216" s="1"/>
      <c r="C216" s="2"/>
      <c r="D216" s="3"/>
      <c r="E216" s="3"/>
      <c r="F216" s="3"/>
      <c r="G216" s="3"/>
      <c r="H216" s="3"/>
      <c r="I216" s="3"/>
      <c r="J216" s="3"/>
    </row>
    <row r="217" spans="1:10" ht="15.75" customHeight="1">
      <c r="A217" s="1"/>
      <c r="B217" s="1"/>
      <c r="C217" s="2"/>
      <c r="D217" s="3"/>
      <c r="E217" s="3"/>
      <c r="F217" s="3"/>
      <c r="G217" s="3"/>
      <c r="H217" s="3"/>
      <c r="I217" s="3"/>
      <c r="J217" s="3"/>
    </row>
    <row r="218" spans="1:10" ht="15.75" customHeight="1">
      <c r="A218" s="1"/>
      <c r="B218" s="1"/>
      <c r="C218" s="2"/>
      <c r="D218" s="3"/>
      <c r="E218" s="3"/>
      <c r="F218" s="3"/>
      <c r="G218" s="3"/>
      <c r="H218" s="3"/>
      <c r="I218" s="3"/>
      <c r="J218" s="3"/>
    </row>
    <row r="219" spans="1:10" ht="15.75" customHeight="1">
      <c r="A219" s="1"/>
      <c r="B219" s="1"/>
      <c r="C219" s="2"/>
      <c r="D219" s="3"/>
      <c r="E219" s="3"/>
      <c r="F219" s="3"/>
      <c r="G219" s="3"/>
      <c r="H219" s="3"/>
      <c r="I219" s="3"/>
      <c r="J219" s="3"/>
    </row>
    <row r="220" spans="1:10" ht="15.75" customHeight="1">
      <c r="A220" s="1"/>
      <c r="B220" s="1"/>
      <c r="C220" s="2"/>
      <c r="D220" s="3"/>
      <c r="E220" s="3"/>
      <c r="F220" s="3"/>
      <c r="G220" s="3"/>
      <c r="H220" s="3"/>
      <c r="I220" s="3"/>
      <c r="J220" s="3"/>
    </row>
    <row r="221" spans="1:10" ht="15.75" customHeight="1"/>
    <row r="222" spans="1:10" ht="15.75" customHeight="1"/>
    <row r="223" spans="1:10" ht="15.75" customHeight="1"/>
    <row r="224" spans="1: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9:H19"/>
    <mergeCell ref="A2:H2"/>
    <mergeCell ref="A4:H4"/>
    <mergeCell ref="A5:H5"/>
    <mergeCell ref="A6:H6"/>
    <mergeCell ref="A7: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M1000"/>
  <sheetViews>
    <sheetView topLeftCell="A6" workbookViewId="0">
      <selection activeCell="J14" sqref="J14"/>
    </sheetView>
  </sheetViews>
  <sheetFormatPr defaultColWidth="14.3984375" defaultRowHeight="15" customHeight="1"/>
  <cols>
    <col min="1" max="1" width="23.73046875" customWidth="1"/>
    <col min="2" max="2" width="19.86328125" customWidth="1"/>
    <col min="3" max="3" width="14" customWidth="1"/>
    <col min="4" max="5" width="15.265625" customWidth="1"/>
    <col min="6" max="7" width="26.3984375" customWidth="1"/>
    <col min="8" max="8" width="15.73046875" customWidth="1"/>
    <col min="9" max="9" width="11.3984375" customWidth="1"/>
    <col min="10" max="13" width="8.86328125" customWidth="1"/>
  </cols>
  <sheetData>
    <row r="1" spans="1:13" ht="7.5" customHeight="1">
      <c r="A1" s="1"/>
      <c r="B1" s="1"/>
      <c r="C1" s="2"/>
      <c r="D1" s="3"/>
      <c r="E1" s="3"/>
      <c r="F1" s="3"/>
      <c r="G1" s="3"/>
      <c r="H1" s="3"/>
      <c r="I1" s="3"/>
    </row>
    <row r="2" spans="1:13" ht="28.5" customHeight="1">
      <c r="A2" s="753" t="s">
        <v>140</v>
      </c>
      <c r="B2" s="718"/>
      <c r="C2" s="718"/>
      <c r="D2" s="718"/>
      <c r="E2" s="718"/>
      <c r="F2" s="718"/>
      <c r="G2" s="718"/>
      <c r="H2" s="718"/>
      <c r="I2" s="718"/>
    </row>
    <row r="3" spans="1:13" ht="15.4">
      <c r="A3" s="5"/>
      <c r="B3" s="5"/>
      <c r="C3" s="5"/>
      <c r="D3" s="5"/>
      <c r="E3" s="5"/>
      <c r="F3" s="5"/>
      <c r="G3" s="5"/>
      <c r="H3" s="5"/>
      <c r="I3" s="5"/>
    </row>
    <row r="4" spans="1:13" ht="16.5" customHeight="1">
      <c r="A4" s="752" t="s">
        <v>130</v>
      </c>
      <c r="B4" s="718"/>
      <c r="C4" s="718"/>
      <c r="D4" s="718"/>
      <c r="E4" s="718"/>
      <c r="F4" s="718"/>
      <c r="G4" s="718"/>
      <c r="H4" s="718"/>
      <c r="I4" s="718"/>
    </row>
    <row r="5" spans="1:13" ht="14.25">
      <c r="A5" s="720" t="s">
        <v>141</v>
      </c>
      <c r="B5" s="718"/>
      <c r="C5" s="718"/>
      <c r="D5" s="718"/>
      <c r="E5" s="718"/>
      <c r="F5" s="718"/>
      <c r="G5" s="718"/>
      <c r="H5" s="718"/>
      <c r="I5" s="718"/>
    </row>
    <row r="6" spans="1:13" ht="19.5" customHeight="1">
      <c r="A6" s="720" t="s">
        <v>142</v>
      </c>
      <c r="B6" s="718"/>
      <c r="C6" s="718"/>
      <c r="D6" s="718"/>
      <c r="E6" s="718"/>
      <c r="F6" s="718"/>
      <c r="G6" s="718"/>
      <c r="H6" s="718"/>
      <c r="I6" s="718"/>
    </row>
    <row r="7" spans="1:13" ht="14.25">
      <c r="A7" s="751" t="s">
        <v>143</v>
      </c>
      <c r="B7" s="718"/>
      <c r="C7" s="718"/>
      <c r="D7" s="718"/>
      <c r="E7" s="718"/>
      <c r="F7" s="718"/>
      <c r="G7" s="718"/>
      <c r="H7" s="718"/>
      <c r="I7" s="718"/>
      <c r="K7" s="49"/>
    </row>
    <row r="8" spans="1:13" ht="14.25">
      <c r="A8" s="751" t="s">
        <v>144</v>
      </c>
      <c r="B8" s="718"/>
      <c r="C8" s="718"/>
      <c r="D8" s="718"/>
      <c r="E8" s="718"/>
      <c r="F8" s="718"/>
      <c r="G8" s="718"/>
      <c r="H8" s="718"/>
      <c r="I8" s="718"/>
      <c r="K8" s="49"/>
    </row>
    <row r="9" spans="1:13" ht="14.25">
      <c r="A9" s="751" t="s">
        <v>145</v>
      </c>
      <c r="B9" s="718"/>
      <c r="C9" s="718"/>
      <c r="D9" s="718"/>
      <c r="E9" s="718"/>
      <c r="F9" s="718"/>
      <c r="G9" s="718"/>
      <c r="H9" s="718"/>
      <c r="I9" s="718"/>
      <c r="K9" s="49"/>
    </row>
    <row r="10" spans="1:13" ht="14.25">
      <c r="A10" s="751" t="s">
        <v>146</v>
      </c>
      <c r="B10" s="718"/>
      <c r="C10" s="718"/>
      <c r="D10" s="718"/>
      <c r="E10" s="718"/>
      <c r="F10" s="718"/>
      <c r="G10" s="718"/>
      <c r="H10" s="718"/>
      <c r="I10" s="718"/>
      <c r="K10" s="49"/>
    </row>
    <row r="11" spans="1:13" ht="14.25">
      <c r="A11" s="752" t="s">
        <v>147</v>
      </c>
      <c r="B11" s="718"/>
      <c r="C11" s="718"/>
      <c r="D11" s="718"/>
      <c r="E11" s="718"/>
      <c r="F11" s="718"/>
      <c r="G11" s="718"/>
      <c r="H11" s="718"/>
      <c r="I11" s="718"/>
      <c r="K11" s="49"/>
    </row>
    <row r="12" spans="1:13" ht="91.5" customHeight="1">
      <c r="A12" s="720" t="s">
        <v>148</v>
      </c>
      <c r="B12" s="718"/>
      <c r="C12" s="718"/>
      <c r="D12" s="718"/>
      <c r="E12" s="718"/>
      <c r="F12" s="718"/>
      <c r="G12" s="718"/>
      <c r="H12" s="718"/>
      <c r="I12" s="718"/>
      <c r="K12" s="49"/>
    </row>
    <row r="13" spans="1:13" ht="14.25">
      <c r="A13" s="7"/>
      <c r="B13" s="7"/>
      <c r="C13" s="8"/>
      <c r="D13" s="7"/>
      <c r="E13" s="7"/>
      <c r="F13" s="7"/>
      <c r="G13" s="7"/>
      <c r="H13" s="7"/>
      <c r="I13" s="7"/>
      <c r="M13" s="47"/>
    </row>
    <row r="14" spans="1:13" ht="39" customHeight="1">
      <c r="A14" s="34" t="s">
        <v>135</v>
      </c>
      <c r="B14" s="34" t="s">
        <v>85</v>
      </c>
      <c r="C14" s="34" t="s">
        <v>136</v>
      </c>
      <c r="D14" s="34" t="s">
        <v>137</v>
      </c>
      <c r="E14" s="34" t="s">
        <v>138</v>
      </c>
      <c r="F14" s="34" t="s">
        <v>139</v>
      </c>
      <c r="G14" s="42" t="s">
        <v>149</v>
      </c>
      <c r="H14" s="42" t="s">
        <v>71</v>
      </c>
      <c r="I14" s="42" t="s">
        <v>150</v>
      </c>
      <c r="J14" s="129" t="s">
        <v>393</v>
      </c>
      <c r="K14" s="49"/>
    </row>
    <row r="15" spans="1:13" ht="14.25">
      <c r="A15" s="12"/>
      <c r="B15" s="12"/>
      <c r="C15" s="63"/>
      <c r="D15" s="21"/>
      <c r="E15" s="21"/>
      <c r="F15" s="21"/>
      <c r="G15" s="21"/>
      <c r="H15" s="21"/>
      <c r="I15" s="45"/>
    </row>
    <row r="16" spans="1:13" ht="14.25">
      <c r="A16" s="12"/>
      <c r="B16" s="12"/>
      <c r="C16" s="63"/>
      <c r="D16" s="21"/>
      <c r="E16" s="21"/>
      <c r="F16" s="21"/>
      <c r="G16" s="21"/>
      <c r="H16" s="21"/>
      <c r="I16" s="45"/>
    </row>
    <row r="17" spans="1:9" ht="14.25">
      <c r="A17" s="12"/>
      <c r="B17" s="12"/>
      <c r="C17" s="63"/>
      <c r="D17" s="21"/>
      <c r="E17" s="21"/>
      <c r="F17" s="21"/>
      <c r="G17" s="21"/>
      <c r="H17" s="21"/>
      <c r="I17" s="45"/>
    </row>
    <row r="18" spans="1:9" ht="14.25">
      <c r="A18" s="12"/>
      <c r="B18" s="12"/>
      <c r="C18" s="63"/>
      <c r="D18" s="21"/>
      <c r="E18" s="21"/>
      <c r="F18" s="21"/>
      <c r="G18" s="21"/>
      <c r="H18" s="21"/>
      <c r="I18" s="45"/>
    </row>
    <row r="19" spans="1:9" ht="14.25">
      <c r="A19" s="12"/>
      <c r="B19" s="12"/>
      <c r="C19" s="63"/>
      <c r="D19" s="21"/>
      <c r="E19" s="21"/>
      <c r="F19" s="21"/>
      <c r="G19" s="21"/>
      <c r="H19" s="21"/>
      <c r="I19" s="45"/>
    </row>
    <row r="20" spans="1:9" ht="14.25">
      <c r="A20" s="12"/>
      <c r="B20" s="12"/>
      <c r="C20" s="21"/>
      <c r="D20" s="21"/>
      <c r="E20" s="21"/>
      <c r="F20" s="21"/>
      <c r="G20" s="21"/>
      <c r="H20" s="21"/>
      <c r="I20" s="46"/>
    </row>
    <row r="21" spans="1:9" ht="15.75" customHeight="1">
      <c r="A21" s="12"/>
      <c r="B21" s="12"/>
      <c r="C21" s="21"/>
      <c r="D21" s="21"/>
      <c r="E21" s="21"/>
      <c r="F21" s="21"/>
      <c r="G21" s="21"/>
      <c r="H21" s="21"/>
      <c r="I21" s="46"/>
    </row>
    <row r="22" spans="1:9" ht="15.75" customHeight="1">
      <c r="A22" s="12"/>
      <c r="B22" s="12"/>
      <c r="C22" s="21"/>
      <c r="D22" s="21"/>
      <c r="E22" s="21"/>
      <c r="F22" s="21"/>
      <c r="G22" s="21"/>
      <c r="H22" s="21"/>
      <c r="I22" s="46"/>
    </row>
    <row r="23" spans="1:9" ht="15.75" customHeight="1">
      <c r="A23" s="30" t="s">
        <v>58</v>
      </c>
      <c r="B23" s="30"/>
      <c r="C23" s="2"/>
      <c r="D23" s="3"/>
      <c r="E23" s="3"/>
      <c r="F23" s="3"/>
      <c r="G23" s="3"/>
      <c r="H23" s="3"/>
      <c r="I23" s="64">
        <f>SUM(I15:I22)</f>
        <v>0</v>
      </c>
    </row>
    <row r="24" spans="1:9" ht="15.75" customHeight="1">
      <c r="A24" s="1"/>
      <c r="B24" s="1"/>
      <c r="C24" s="2"/>
      <c r="D24" s="3"/>
      <c r="E24" s="3"/>
      <c r="F24" s="3"/>
      <c r="G24" s="3"/>
      <c r="H24" s="3"/>
      <c r="I24" s="3"/>
    </row>
    <row r="25" spans="1:9" ht="15.75" customHeight="1">
      <c r="A25" s="714" t="s">
        <v>59</v>
      </c>
      <c r="B25" s="721"/>
      <c r="C25" s="721"/>
      <c r="D25" s="721"/>
      <c r="E25" s="721"/>
      <c r="F25" s="721"/>
      <c r="G25" s="721"/>
      <c r="H25" s="721"/>
      <c r="I25" s="721"/>
    </row>
    <row r="26" spans="1:9" ht="15.75" customHeight="1">
      <c r="A26" s="1"/>
      <c r="B26" s="1"/>
      <c r="C26" s="2"/>
      <c r="D26" s="3"/>
      <c r="E26" s="3"/>
      <c r="F26" s="3"/>
      <c r="G26" s="3"/>
      <c r="H26" s="3"/>
      <c r="I26" s="3"/>
    </row>
    <row r="27" spans="1:9" ht="15.75" customHeight="1">
      <c r="A27" s="1"/>
      <c r="B27" s="1"/>
      <c r="C27" s="2"/>
      <c r="D27" s="3"/>
      <c r="E27" s="3"/>
      <c r="F27" s="3"/>
      <c r="G27" s="3"/>
      <c r="H27" s="3"/>
      <c r="I27" s="3"/>
    </row>
    <row r="28" spans="1:9" ht="15.75" customHeight="1">
      <c r="A28" s="1"/>
      <c r="B28" s="1"/>
      <c r="C28" s="2"/>
      <c r="D28" s="3"/>
      <c r="E28" s="3"/>
      <c r="F28" s="3"/>
      <c r="G28" s="3"/>
      <c r="H28" s="3"/>
      <c r="I28" s="3"/>
    </row>
    <row r="29" spans="1:9" ht="15.75" customHeight="1">
      <c r="A29" s="1"/>
      <c r="B29" s="1"/>
      <c r="C29" s="2"/>
      <c r="D29" s="3"/>
      <c r="E29" s="3"/>
      <c r="F29" s="3"/>
      <c r="G29" s="3"/>
      <c r="H29" s="3"/>
      <c r="I29" s="3"/>
    </row>
    <row r="30" spans="1:9" ht="15.75" customHeight="1">
      <c r="A30" s="1"/>
      <c r="B30" s="1"/>
      <c r="C30" s="2"/>
      <c r="D30" s="3"/>
      <c r="E30" s="3"/>
      <c r="F30" s="3"/>
      <c r="G30" s="3"/>
      <c r="H30" s="3"/>
      <c r="I30" s="3"/>
    </row>
    <row r="31" spans="1:9" ht="15.75" customHeight="1">
      <c r="A31" s="1"/>
      <c r="B31" s="1"/>
      <c r="C31" s="2"/>
      <c r="D31" s="3"/>
      <c r="E31" s="3"/>
      <c r="F31" s="3"/>
      <c r="G31" s="3"/>
      <c r="H31" s="3"/>
      <c r="I31" s="3"/>
    </row>
    <row r="32" spans="1:9" ht="15.75" customHeight="1">
      <c r="A32" s="1"/>
      <c r="B32" s="1"/>
      <c r="C32" s="2"/>
      <c r="D32" s="3"/>
      <c r="E32" s="3"/>
      <c r="F32" s="3"/>
      <c r="G32" s="3"/>
      <c r="H32" s="3"/>
      <c r="I32" s="3"/>
    </row>
    <row r="33" spans="1:9" ht="15.75" customHeight="1">
      <c r="A33" s="1"/>
      <c r="B33" s="1"/>
      <c r="C33" s="2"/>
      <c r="D33" s="3"/>
      <c r="E33" s="3"/>
      <c r="F33" s="3"/>
      <c r="G33" s="3"/>
      <c r="H33" s="3"/>
      <c r="I33" s="3"/>
    </row>
    <row r="34" spans="1:9" ht="15.75" customHeight="1">
      <c r="A34" s="1"/>
      <c r="B34" s="1"/>
      <c r="C34" s="2"/>
      <c r="D34" s="3"/>
      <c r="E34" s="3"/>
      <c r="F34" s="3"/>
      <c r="G34" s="3"/>
      <c r="H34" s="3"/>
      <c r="I34" s="3"/>
    </row>
    <row r="35" spans="1:9" ht="15.75" customHeight="1">
      <c r="A35" s="1"/>
      <c r="B35" s="1"/>
      <c r="C35" s="2"/>
      <c r="D35" s="3"/>
      <c r="E35" s="3"/>
      <c r="F35" s="3"/>
      <c r="G35" s="3"/>
      <c r="H35" s="3"/>
      <c r="I35" s="3"/>
    </row>
    <row r="36" spans="1:9" ht="15.75" customHeight="1">
      <c r="A36" s="1"/>
      <c r="B36" s="1"/>
      <c r="C36" s="2"/>
      <c r="D36" s="3"/>
      <c r="E36" s="3"/>
      <c r="F36" s="3"/>
      <c r="G36" s="3"/>
      <c r="H36" s="3"/>
      <c r="I36" s="3"/>
    </row>
    <row r="37" spans="1:9" ht="15.75" customHeight="1">
      <c r="A37" s="1"/>
      <c r="B37" s="1"/>
      <c r="C37" s="2"/>
      <c r="D37" s="3"/>
      <c r="E37" s="3"/>
      <c r="F37" s="3"/>
      <c r="G37" s="3"/>
      <c r="H37" s="3"/>
      <c r="I37" s="3"/>
    </row>
    <row r="38" spans="1:9" ht="15.75" customHeight="1">
      <c r="A38" s="1"/>
      <c r="B38" s="1"/>
      <c r="C38" s="2"/>
      <c r="D38" s="3"/>
      <c r="E38" s="3"/>
      <c r="F38" s="3"/>
      <c r="G38" s="3"/>
      <c r="H38" s="3"/>
      <c r="I38" s="3"/>
    </row>
    <row r="39" spans="1:9" ht="15.75" customHeight="1">
      <c r="A39" s="1"/>
      <c r="B39" s="1"/>
      <c r="C39" s="2"/>
      <c r="D39" s="3"/>
      <c r="E39" s="3"/>
      <c r="F39" s="3"/>
      <c r="G39" s="3"/>
      <c r="H39" s="3"/>
      <c r="I39" s="3"/>
    </row>
    <row r="40" spans="1:9" ht="15.75" customHeight="1">
      <c r="A40" s="1"/>
      <c r="B40" s="1"/>
      <c r="C40" s="2"/>
      <c r="D40" s="3"/>
      <c r="E40" s="3"/>
      <c r="F40" s="3"/>
      <c r="G40" s="3"/>
      <c r="H40" s="3"/>
      <c r="I40" s="3"/>
    </row>
    <row r="41" spans="1:9" ht="15.75" customHeight="1">
      <c r="A41" s="1"/>
      <c r="B41" s="1"/>
      <c r="C41" s="2"/>
      <c r="D41" s="3"/>
      <c r="E41" s="3"/>
      <c r="F41" s="3"/>
      <c r="G41" s="3"/>
      <c r="H41" s="3"/>
      <c r="I41" s="3"/>
    </row>
    <row r="42" spans="1:9" ht="15.75" customHeight="1">
      <c r="A42" s="1"/>
      <c r="B42" s="1"/>
      <c r="C42" s="2"/>
      <c r="D42" s="3"/>
      <c r="E42" s="3"/>
      <c r="F42" s="3"/>
      <c r="G42" s="3"/>
      <c r="H42" s="3"/>
      <c r="I42" s="3"/>
    </row>
    <row r="43" spans="1:9" ht="15.75" customHeight="1">
      <c r="A43" s="1"/>
      <c r="B43" s="1"/>
      <c r="C43" s="2"/>
      <c r="D43" s="3"/>
      <c r="E43" s="3"/>
      <c r="F43" s="3"/>
      <c r="G43" s="3"/>
      <c r="H43" s="3"/>
      <c r="I43" s="3"/>
    </row>
    <row r="44" spans="1:9" ht="15.75" customHeight="1">
      <c r="A44" s="1"/>
      <c r="B44" s="1"/>
      <c r="C44" s="2"/>
      <c r="D44" s="3"/>
      <c r="E44" s="3"/>
      <c r="F44" s="3"/>
      <c r="G44" s="3"/>
      <c r="H44" s="3"/>
      <c r="I44" s="3"/>
    </row>
    <row r="45" spans="1:9" ht="15.75" customHeight="1">
      <c r="A45" s="1"/>
      <c r="B45" s="1"/>
      <c r="C45" s="2"/>
      <c r="D45" s="3"/>
      <c r="E45" s="3"/>
      <c r="F45" s="3"/>
      <c r="G45" s="3"/>
      <c r="H45" s="3"/>
      <c r="I45" s="3"/>
    </row>
    <row r="46" spans="1:9" ht="15.75" customHeight="1">
      <c r="A46" s="1"/>
      <c r="B46" s="1"/>
      <c r="C46" s="2"/>
      <c r="D46" s="3"/>
      <c r="E46" s="3"/>
      <c r="F46" s="3"/>
      <c r="G46" s="3"/>
      <c r="H46" s="3"/>
      <c r="I46" s="3"/>
    </row>
    <row r="47" spans="1:9" ht="15.75" customHeight="1">
      <c r="A47" s="1"/>
      <c r="B47" s="1"/>
      <c r="C47" s="2"/>
      <c r="D47" s="3"/>
      <c r="E47" s="3"/>
      <c r="F47" s="3"/>
      <c r="G47" s="3"/>
      <c r="H47" s="3"/>
      <c r="I47" s="3"/>
    </row>
    <row r="48" spans="1:9" ht="15.75" customHeight="1">
      <c r="A48" s="1"/>
      <c r="B48" s="1"/>
      <c r="C48" s="2"/>
      <c r="D48" s="3"/>
      <c r="E48" s="3"/>
      <c r="F48" s="3"/>
      <c r="G48" s="3"/>
      <c r="H48" s="3"/>
      <c r="I48" s="3"/>
    </row>
    <row r="49" spans="1:9" ht="15.75" customHeight="1">
      <c r="A49" s="1"/>
      <c r="B49" s="1"/>
      <c r="C49" s="2"/>
      <c r="D49" s="3"/>
      <c r="E49" s="3"/>
      <c r="F49" s="3"/>
      <c r="G49" s="3"/>
      <c r="H49" s="3"/>
      <c r="I49" s="3"/>
    </row>
    <row r="50" spans="1:9" ht="15.75" customHeight="1">
      <c r="A50" s="1"/>
      <c r="B50" s="1"/>
      <c r="C50" s="2"/>
      <c r="D50" s="3"/>
      <c r="E50" s="3"/>
      <c r="F50" s="3"/>
      <c r="G50" s="3"/>
      <c r="H50" s="3"/>
      <c r="I50" s="3"/>
    </row>
    <row r="51" spans="1:9" ht="15.75" customHeight="1">
      <c r="A51" s="1"/>
      <c r="B51" s="1"/>
      <c r="C51" s="2"/>
      <c r="D51" s="3"/>
      <c r="E51" s="3"/>
      <c r="F51" s="3"/>
      <c r="G51" s="3"/>
      <c r="H51" s="3"/>
      <c r="I51" s="3"/>
    </row>
    <row r="52" spans="1:9" ht="15.75" customHeight="1">
      <c r="A52" s="1"/>
      <c r="B52" s="1"/>
      <c r="C52" s="2"/>
      <c r="D52" s="3"/>
      <c r="E52" s="3"/>
      <c r="F52" s="3"/>
      <c r="G52" s="3"/>
      <c r="H52" s="3"/>
      <c r="I52" s="3"/>
    </row>
    <row r="53" spans="1:9" ht="15.75" customHeight="1">
      <c r="A53" s="1"/>
      <c r="B53" s="1"/>
      <c r="C53" s="2"/>
      <c r="D53" s="3"/>
      <c r="E53" s="3"/>
      <c r="F53" s="3"/>
      <c r="G53" s="3"/>
      <c r="H53" s="3"/>
      <c r="I53" s="3"/>
    </row>
    <row r="54" spans="1:9" ht="15.75" customHeight="1">
      <c r="A54" s="1"/>
      <c r="B54" s="1"/>
      <c r="C54" s="2"/>
      <c r="D54" s="3"/>
      <c r="E54" s="3"/>
      <c r="F54" s="3"/>
      <c r="G54" s="3"/>
      <c r="H54" s="3"/>
      <c r="I54" s="3"/>
    </row>
    <row r="55" spans="1:9" ht="15.75" customHeight="1">
      <c r="A55" s="1"/>
      <c r="B55" s="1"/>
      <c r="C55" s="2"/>
      <c r="D55" s="3"/>
      <c r="E55" s="3"/>
      <c r="F55" s="3"/>
      <c r="G55" s="3"/>
      <c r="H55" s="3"/>
      <c r="I55" s="3"/>
    </row>
    <row r="56" spans="1:9" ht="15.75" customHeight="1">
      <c r="A56" s="1"/>
      <c r="B56" s="1"/>
      <c r="C56" s="2"/>
      <c r="D56" s="3"/>
      <c r="E56" s="3"/>
      <c r="F56" s="3"/>
      <c r="G56" s="3"/>
      <c r="H56" s="3"/>
      <c r="I56" s="3"/>
    </row>
    <row r="57" spans="1:9" ht="15.75" customHeight="1">
      <c r="A57" s="1"/>
      <c r="B57" s="1"/>
      <c r="C57" s="2"/>
      <c r="D57" s="3"/>
      <c r="E57" s="3"/>
      <c r="F57" s="3"/>
      <c r="G57" s="3"/>
      <c r="H57" s="3"/>
      <c r="I57" s="3"/>
    </row>
    <row r="58" spans="1:9" ht="15.75" customHeight="1">
      <c r="A58" s="1"/>
      <c r="B58" s="1"/>
      <c r="C58" s="2"/>
      <c r="D58" s="3"/>
      <c r="E58" s="3"/>
      <c r="F58" s="3"/>
      <c r="G58" s="3"/>
      <c r="H58" s="3"/>
      <c r="I58" s="3"/>
    </row>
    <row r="59" spans="1:9" ht="15.75" customHeight="1">
      <c r="A59" s="1"/>
      <c r="B59" s="1"/>
      <c r="C59" s="2"/>
      <c r="D59" s="3"/>
      <c r="E59" s="3"/>
      <c r="F59" s="3"/>
      <c r="G59" s="3"/>
      <c r="H59" s="3"/>
      <c r="I59" s="3"/>
    </row>
    <row r="60" spans="1:9" ht="15.75" customHeight="1">
      <c r="A60" s="1"/>
      <c r="B60" s="1"/>
      <c r="C60" s="2"/>
      <c r="D60" s="3"/>
      <c r="E60" s="3"/>
      <c r="F60" s="3"/>
      <c r="G60" s="3"/>
      <c r="H60" s="3"/>
      <c r="I60" s="3"/>
    </row>
    <row r="61" spans="1:9" ht="15.75" customHeight="1">
      <c r="A61" s="1"/>
      <c r="B61" s="1"/>
      <c r="C61" s="2"/>
      <c r="D61" s="3"/>
      <c r="E61" s="3"/>
      <c r="F61" s="3"/>
      <c r="G61" s="3"/>
      <c r="H61" s="3"/>
      <c r="I61" s="3"/>
    </row>
    <row r="62" spans="1:9" ht="15.75" customHeight="1">
      <c r="A62" s="1"/>
      <c r="B62" s="1"/>
      <c r="C62" s="2"/>
      <c r="D62" s="3"/>
      <c r="E62" s="3"/>
      <c r="F62" s="3"/>
      <c r="G62" s="3"/>
      <c r="H62" s="3"/>
      <c r="I62" s="3"/>
    </row>
    <row r="63" spans="1:9" ht="15.75" customHeight="1">
      <c r="A63" s="1"/>
      <c r="B63" s="1"/>
      <c r="C63" s="2"/>
      <c r="D63" s="3"/>
      <c r="E63" s="3"/>
      <c r="F63" s="3"/>
      <c r="G63" s="3"/>
      <c r="H63" s="3"/>
      <c r="I63" s="3"/>
    </row>
    <row r="64" spans="1:9" ht="15.75" customHeight="1">
      <c r="A64" s="1"/>
      <c r="B64" s="1"/>
      <c r="C64" s="2"/>
      <c r="D64" s="3"/>
      <c r="E64" s="3"/>
      <c r="F64" s="3"/>
      <c r="G64" s="3"/>
      <c r="H64" s="3"/>
      <c r="I64" s="3"/>
    </row>
    <row r="65" spans="1:9" ht="15.75" customHeight="1">
      <c r="A65" s="1"/>
      <c r="B65" s="1"/>
      <c r="C65" s="2"/>
      <c r="D65" s="3"/>
      <c r="E65" s="3"/>
      <c r="F65" s="3"/>
      <c r="G65" s="3"/>
      <c r="H65" s="3"/>
      <c r="I65" s="3"/>
    </row>
    <row r="66" spans="1:9" ht="15.75" customHeight="1">
      <c r="A66" s="1"/>
      <c r="B66" s="1"/>
      <c r="C66" s="2"/>
      <c r="D66" s="3"/>
      <c r="E66" s="3"/>
      <c r="F66" s="3"/>
      <c r="G66" s="3"/>
      <c r="H66" s="3"/>
      <c r="I66" s="3"/>
    </row>
    <row r="67" spans="1:9" ht="15.75" customHeight="1">
      <c r="A67" s="1"/>
      <c r="B67" s="1"/>
      <c r="C67" s="2"/>
      <c r="D67" s="3"/>
      <c r="E67" s="3"/>
      <c r="F67" s="3"/>
      <c r="G67" s="3"/>
      <c r="H67" s="3"/>
      <c r="I67" s="3"/>
    </row>
    <row r="68" spans="1:9" ht="15.75" customHeight="1">
      <c r="A68" s="1"/>
      <c r="B68" s="1"/>
      <c r="C68" s="2"/>
      <c r="D68" s="3"/>
      <c r="E68" s="3"/>
      <c r="F68" s="3"/>
      <c r="G68" s="3"/>
      <c r="H68" s="3"/>
      <c r="I68" s="3"/>
    </row>
    <row r="69" spans="1:9" ht="15.75" customHeight="1">
      <c r="A69" s="1"/>
      <c r="B69" s="1"/>
      <c r="C69" s="2"/>
      <c r="D69" s="3"/>
      <c r="E69" s="3"/>
      <c r="F69" s="3"/>
      <c r="G69" s="3"/>
      <c r="H69" s="3"/>
      <c r="I69" s="3"/>
    </row>
    <row r="70" spans="1:9" ht="15.75" customHeight="1">
      <c r="A70" s="1"/>
      <c r="B70" s="1"/>
      <c r="C70" s="2"/>
      <c r="D70" s="3"/>
      <c r="E70" s="3"/>
      <c r="F70" s="3"/>
      <c r="G70" s="3"/>
      <c r="H70" s="3"/>
      <c r="I70" s="3"/>
    </row>
    <row r="71" spans="1:9" ht="15.75" customHeight="1">
      <c r="A71" s="1"/>
      <c r="B71" s="1"/>
      <c r="C71" s="2"/>
      <c r="D71" s="3"/>
      <c r="E71" s="3"/>
      <c r="F71" s="3"/>
      <c r="G71" s="3"/>
      <c r="H71" s="3"/>
      <c r="I71" s="3"/>
    </row>
    <row r="72" spans="1:9" ht="15.75" customHeight="1">
      <c r="A72" s="1"/>
      <c r="B72" s="1"/>
      <c r="C72" s="2"/>
      <c r="D72" s="3"/>
      <c r="E72" s="3"/>
      <c r="F72" s="3"/>
      <c r="G72" s="3"/>
      <c r="H72" s="3"/>
      <c r="I72" s="3"/>
    </row>
    <row r="73" spans="1:9" ht="15.75" customHeight="1">
      <c r="A73" s="1"/>
      <c r="B73" s="1"/>
      <c r="C73" s="2"/>
      <c r="D73" s="3"/>
      <c r="E73" s="3"/>
      <c r="F73" s="3"/>
      <c r="G73" s="3"/>
      <c r="H73" s="3"/>
      <c r="I73" s="3"/>
    </row>
    <row r="74" spans="1:9" ht="15.75" customHeight="1">
      <c r="A74" s="1"/>
      <c r="B74" s="1"/>
      <c r="C74" s="2"/>
      <c r="D74" s="3"/>
      <c r="E74" s="3"/>
      <c r="F74" s="3"/>
      <c r="G74" s="3"/>
      <c r="H74" s="3"/>
      <c r="I74" s="3"/>
    </row>
    <row r="75" spans="1:9" ht="15.75" customHeight="1">
      <c r="A75" s="1"/>
      <c r="B75" s="1"/>
      <c r="C75" s="2"/>
      <c r="D75" s="3"/>
      <c r="E75" s="3"/>
      <c r="F75" s="3"/>
      <c r="G75" s="3"/>
      <c r="H75" s="3"/>
      <c r="I75" s="3"/>
    </row>
    <row r="76" spans="1:9" ht="15.75" customHeight="1">
      <c r="A76" s="1"/>
      <c r="B76" s="1"/>
      <c r="C76" s="2"/>
      <c r="D76" s="3"/>
      <c r="E76" s="3"/>
      <c r="F76" s="3"/>
      <c r="G76" s="3"/>
      <c r="H76" s="3"/>
      <c r="I76" s="3"/>
    </row>
    <row r="77" spans="1:9" ht="15.75" customHeight="1">
      <c r="A77" s="1"/>
      <c r="B77" s="1"/>
      <c r="C77" s="2"/>
      <c r="D77" s="3"/>
      <c r="E77" s="3"/>
      <c r="F77" s="3"/>
      <c r="G77" s="3"/>
      <c r="H77" s="3"/>
      <c r="I77" s="3"/>
    </row>
    <row r="78" spans="1:9" ht="15.75" customHeight="1">
      <c r="A78" s="1"/>
      <c r="B78" s="1"/>
      <c r="C78" s="2"/>
      <c r="D78" s="3"/>
      <c r="E78" s="3"/>
      <c r="F78" s="3"/>
      <c r="G78" s="3"/>
      <c r="H78" s="3"/>
      <c r="I78" s="3"/>
    </row>
    <row r="79" spans="1:9" ht="15.75" customHeight="1">
      <c r="A79" s="1"/>
      <c r="B79" s="1"/>
      <c r="C79" s="2"/>
      <c r="D79" s="3"/>
      <c r="E79" s="3"/>
      <c r="F79" s="3"/>
      <c r="G79" s="3"/>
      <c r="H79" s="3"/>
      <c r="I79" s="3"/>
    </row>
    <row r="80" spans="1:9" ht="15.75" customHeight="1">
      <c r="A80" s="1"/>
      <c r="B80" s="1"/>
      <c r="C80" s="2"/>
      <c r="D80" s="3"/>
      <c r="E80" s="3"/>
      <c r="F80" s="3"/>
      <c r="G80" s="3"/>
      <c r="H80" s="3"/>
      <c r="I80" s="3"/>
    </row>
    <row r="81" spans="1:9" ht="15.75" customHeight="1">
      <c r="A81" s="1"/>
      <c r="B81" s="1"/>
      <c r="C81" s="2"/>
      <c r="D81" s="3"/>
      <c r="E81" s="3"/>
      <c r="F81" s="3"/>
      <c r="G81" s="3"/>
      <c r="H81" s="3"/>
      <c r="I81" s="3"/>
    </row>
    <row r="82" spans="1:9" ht="15.75" customHeight="1">
      <c r="A82" s="1"/>
      <c r="B82" s="1"/>
      <c r="C82" s="2"/>
      <c r="D82" s="3"/>
      <c r="E82" s="3"/>
      <c r="F82" s="3"/>
      <c r="G82" s="3"/>
      <c r="H82" s="3"/>
      <c r="I82" s="3"/>
    </row>
    <row r="83" spans="1:9" ht="15.75" customHeight="1">
      <c r="A83" s="1"/>
      <c r="B83" s="1"/>
      <c r="C83" s="2"/>
      <c r="D83" s="3"/>
      <c r="E83" s="3"/>
      <c r="F83" s="3"/>
      <c r="G83" s="3"/>
      <c r="H83" s="3"/>
      <c r="I83" s="3"/>
    </row>
    <row r="84" spans="1:9" ht="15.75" customHeight="1">
      <c r="A84" s="1"/>
      <c r="B84" s="1"/>
      <c r="C84" s="2"/>
      <c r="D84" s="3"/>
      <c r="E84" s="3"/>
      <c r="F84" s="3"/>
      <c r="G84" s="3"/>
      <c r="H84" s="3"/>
      <c r="I84" s="3"/>
    </row>
    <row r="85" spans="1:9" ht="15.75" customHeight="1">
      <c r="A85" s="1"/>
      <c r="B85" s="1"/>
      <c r="C85" s="2"/>
      <c r="D85" s="3"/>
      <c r="E85" s="3"/>
      <c r="F85" s="3"/>
      <c r="G85" s="3"/>
      <c r="H85" s="3"/>
      <c r="I85" s="3"/>
    </row>
    <row r="86" spans="1:9" ht="15.75" customHeight="1">
      <c r="A86" s="1"/>
      <c r="B86" s="1"/>
      <c r="C86" s="2"/>
      <c r="D86" s="3"/>
      <c r="E86" s="3"/>
      <c r="F86" s="3"/>
      <c r="G86" s="3"/>
      <c r="H86" s="3"/>
      <c r="I86" s="3"/>
    </row>
    <row r="87" spans="1:9" ht="15.75" customHeight="1">
      <c r="A87" s="1"/>
      <c r="B87" s="1"/>
      <c r="C87" s="2"/>
      <c r="D87" s="3"/>
      <c r="E87" s="3"/>
      <c r="F87" s="3"/>
      <c r="G87" s="3"/>
      <c r="H87" s="3"/>
      <c r="I87" s="3"/>
    </row>
    <row r="88" spans="1:9" ht="15.75" customHeight="1">
      <c r="A88" s="1"/>
      <c r="B88" s="1"/>
      <c r="C88" s="2"/>
      <c r="D88" s="3"/>
      <c r="E88" s="3"/>
      <c r="F88" s="3"/>
      <c r="G88" s="3"/>
      <c r="H88" s="3"/>
      <c r="I88" s="3"/>
    </row>
    <row r="89" spans="1:9" ht="15.75" customHeight="1">
      <c r="A89" s="1"/>
      <c r="B89" s="1"/>
      <c r="C89" s="2"/>
      <c r="D89" s="3"/>
      <c r="E89" s="3"/>
      <c r="F89" s="3"/>
      <c r="G89" s="3"/>
      <c r="H89" s="3"/>
      <c r="I89" s="3"/>
    </row>
    <row r="90" spans="1:9" ht="15.75" customHeight="1">
      <c r="A90" s="1"/>
      <c r="B90" s="1"/>
      <c r="C90" s="2"/>
      <c r="D90" s="3"/>
      <c r="E90" s="3"/>
      <c r="F90" s="3"/>
      <c r="G90" s="3"/>
      <c r="H90" s="3"/>
      <c r="I90" s="3"/>
    </row>
    <row r="91" spans="1:9" ht="15.75" customHeight="1">
      <c r="A91" s="1"/>
      <c r="B91" s="1"/>
      <c r="C91" s="2"/>
      <c r="D91" s="3"/>
      <c r="E91" s="3"/>
      <c r="F91" s="3"/>
      <c r="G91" s="3"/>
      <c r="H91" s="3"/>
      <c r="I91" s="3"/>
    </row>
    <row r="92" spans="1:9" ht="15.75" customHeight="1">
      <c r="A92" s="1"/>
      <c r="B92" s="1"/>
      <c r="C92" s="2"/>
      <c r="D92" s="3"/>
      <c r="E92" s="3"/>
      <c r="F92" s="3"/>
      <c r="G92" s="3"/>
      <c r="H92" s="3"/>
      <c r="I92" s="3"/>
    </row>
    <row r="93" spans="1:9" ht="15.75" customHeight="1">
      <c r="A93" s="1"/>
      <c r="B93" s="1"/>
      <c r="C93" s="2"/>
      <c r="D93" s="3"/>
      <c r="E93" s="3"/>
      <c r="F93" s="3"/>
      <c r="G93" s="3"/>
      <c r="H93" s="3"/>
      <c r="I93" s="3"/>
    </row>
    <row r="94" spans="1:9" ht="15.75" customHeight="1">
      <c r="A94" s="1"/>
      <c r="B94" s="1"/>
      <c r="C94" s="2"/>
      <c r="D94" s="3"/>
      <c r="E94" s="3"/>
      <c r="F94" s="3"/>
      <c r="G94" s="3"/>
      <c r="H94" s="3"/>
      <c r="I94" s="3"/>
    </row>
    <row r="95" spans="1:9" ht="15.75" customHeight="1">
      <c r="A95" s="1"/>
      <c r="B95" s="1"/>
      <c r="C95" s="2"/>
      <c r="D95" s="3"/>
      <c r="E95" s="3"/>
      <c r="F95" s="3"/>
      <c r="G95" s="3"/>
      <c r="H95" s="3"/>
      <c r="I95" s="3"/>
    </row>
    <row r="96" spans="1:9" ht="15.75" customHeight="1">
      <c r="A96" s="1"/>
      <c r="B96" s="1"/>
      <c r="C96" s="2"/>
      <c r="D96" s="3"/>
      <c r="E96" s="3"/>
      <c r="F96" s="3"/>
      <c r="G96" s="3"/>
      <c r="H96" s="3"/>
      <c r="I96" s="3"/>
    </row>
    <row r="97" spans="1:9" ht="15.75" customHeight="1">
      <c r="A97" s="1"/>
      <c r="B97" s="1"/>
      <c r="C97" s="2"/>
      <c r="D97" s="3"/>
      <c r="E97" s="3"/>
      <c r="F97" s="3"/>
      <c r="G97" s="3"/>
      <c r="H97" s="3"/>
      <c r="I97" s="3"/>
    </row>
    <row r="98" spans="1:9" ht="15.75" customHeight="1">
      <c r="A98" s="1"/>
      <c r="B98" s="1"/>
      <c r="C98" s="2"/>
      <c r="D98" s="3"/>
      <c r="E98" s="3"/>
      <c r="F98" s="3"/>
      <c r="G98" s="3"/>
      <c r="H98" s="3"/>
      <c r="I98" s="3"/>
    </row>
    <row r="99" spans="1:9" ht="15.75" customHeight="1">
      <c r="A99" s="1"/>
      <c r="B99" s="1"/>
      <c r="C99" s="2"/>
      <c r="D99" s="3"/>
      <c r="E99" s="3"/>
      <c r="F99" s="3"/>
      <c r="G99" s="3"/>
      <c r="H99" s="3"/>
      <c r="I99" s="3"/>
    </row>
    <row r="100" spans="1:9" ht="15.75" customHeight="1">
      <c r="A100" s="1"/>
      <c r="B100" s="1"/>
      <c r="C100" s="2"/>
      <c r="D100" s="3"/>
      <c r="E100" s="3"/>
      <c r="F100" s="3"/>
      <c r="G100" s="3"/>
      <c r="H100" s="3"/>
      <c r="I100" s="3"/>
    </row>
    <row r="101" spans="1:9" ht="15.75" customHeight="1">
      <c r="A101" s="1"/>
      <c r="B101" s="1"/>
      <c r="C101" s="2"/>
      <c r="D101" s="3"/>
      <c r="E101" s="3"/>
      <c r="F101" s="3"/>
      <c r="G101" s="3"/>
      <c r="H101" s="3"/>
      <c r="I101" s="3"/>
    </row>
    <row r="102" spans="1:9" ht="15.75" customHeight="1">
      <c r="A102" s="1"/>
      <c r="B102" s="1"/>
      <c r="C102" s="2"/>
      <c r="D102" s="3"/>
      <c r="E102" s="3"/>
      <c r="F102" s="3"/>
      <c r="G102" s="3"/>
      <c r="H102" s="3"/>
      <c r="I102" s="3"/>
    </row>
    <row r="103" spans="1:9" ht="15.75" customHeight="1">
      <c r="A103" s="1"/>
      <c r="B103" s="1"/>
      <c r="C103" s="2"/>
      <c r="D103" s="3"/>
      <c r="E103" s="3"/>
      <c r="F103" s="3"/>
      <c r="G103" s="3"/>
      <c r="H103" s="3"/>
      <c r="I103" s="3"/>
    </row>
    <row r="104" spans="1:9" ht="15.75" customHeight="1">
      <c r="A104" s="1"/>
      <c r="B104" s="1"/>
      <c r="C104" s="2"/>
      <c r="D104" s="3"/>
      <c r="E104" s="3"/>
      <c r="F104" s="3"/>
      <c r="G104" s="3"/>
      <c r="H104" s="3"/>
      <c r="I104" s="3"/>
    </row>
    <row r="105" spans="1:9" ht="15.75" customHeight="1">
      <c r="A105" s="1"/>
      <c r="B105" s="1"/>
      <c r="C105" s="2"/>
      <c r="D105" s="3"/>
      <c r="E105" s="3"/>
      <c r="F105" s="3"/>
      <c r="G105" s="3"/>
      <c r="H105" s="3"/>
      <c r="I105" s="3"/>
    </row>
    <row r="106" spans="1:9" ht="15.75" customHeight="1">
      <c r="A106" s="1"/>
      <c r="B106" s="1"/>
      <c r="C106" s="2"/>
      <c r="D106" s="3"/>
      <c r="E106" s="3"/>
      <c r="F106" s="3"/>
      <c r="G106" s="3"/>
      <c r="H106" s="3"/>
      <c r="I106" s="3"/>
    </row>
    <row r="107" spans="1:9" ht="15.75" customHeight="1">
      <c r="A107" s="1"/>
      <c r="B107" s="1"/>
      <c r="C107" s="2"/>
      <c r="D107" s="3"/>
      <c r="E107" s="3"/>
      <c r="F107" s="3"/>
      <c r="G107" s="3"/>
      <c r="H107" s="3"/>
      <c r="I107" s="3"/>
    </row>
    <row r="108" spans="1:9" ht="15.75" customHeight="1">
      <c r="A108" s="1"/>
      <c r="B108" s="1"/>
      <c r="C108" s="2"/>
      <c r="D108" s="3"/>
      <c r="E108" s="3"/>
      <c r="F108" s="3"/>
      <c r="G108" s="3"/>
      <c r="H108" s="3"/>
      <c r="I108" s="3"/>
    </row>
    <row r="109" spans="1:9" ht="15.75" customHeight="1">
      <c r="A109" s="1"/>
      <c r="B109" s="1"/>
      <c r="C109" s="2"/>
      <c r="D109" s="3"/>
      <c r="E109" s="3"/>
      <c r="F109" s="3"/>
      <c r="G109" s="3"/>
      <c r="H109" s="3"/>
      <c r="I109" s="3"/>
    </row>
    <row r="110" spans="1:9" ht="15.75" customHeight="1">
      <c r="A110" s="1"/>
      <c r="B110" s="1"/>
      <c r="C110" s="2"/>
      <c r="D110" s="3"/>
      <c r="E110" s="3"/>
      <c r="F110" s="3"/>
      <c r="G110" s="3"/>
      <c r="H110" s="3"/>
      <c r="I110" s="3"/>
    </row>
    <row r="111" spans="1:9" ht="15.75" customHeight="1">
      <c r="A111" s="1"/>
      <c r="B111" s="1"/>
      <c r="C111" s="2"/>
      <c r="D111" s="3"/>
      <c r="E111" s="3"/>
      <c r="F111" s="3"/>
      <c r="G111" s="3"/>
      <c r="H111" s="3"/>
      <c r="I111" s="3"/>
    </row>
    <row r="112" spans="1:9" ht="15.75" customHeight="1">
      <c r="A112" s="1"/>
      <c r="B112" s="1"/>
      <c r="C112" s="2"/>
      <c r="D112" s="3"/>
      <c r="E112" s="3"/>
      <c r="F112" s="3"/>
      <c r="G112" s="3"/>
      <c r="H112" s="3"/>
      <c r="I112" s="3"/>
    </row>
    <row r="113" spans="1:9" ht="15.75" customHeight="1">
      <c r="A113" s="1"/>
      <c r="B113" s="1"/>
      <c r="C113" s="2"/>
      <c r="D113" s="3"/>
      <c r="E113" s="3"/>
      <c r="F113" s="3"/>
      <c r="G113" s="3"/>
      <c r="H113" s="3"/>
      <c r="I113" s="3"/>
    </row>
    <row r="114" spans="1:9" ht="15.75" customHeight="1">
      <c r="A114" s="1"/>
      <c r="B114" s="1"/>
      <c r="C114" s="2"/>
      <c r="D114" s="3"/>
      <c r="E114" s="3"/>
      <c r="F114" s="3"/>
      <c r="G114" s="3"/>
      <c r="H114" s="3"/>
      <c r="I114" s="3"/>
    </row>
    <row r="115" spans="1:9" ht="15.75" customHeight="1">
      <c r="A115" s="1"/>
      <c r="B115" s="1"/>
      <c r="C115" s="2"/>
      <c r="D115" s="3"/>
      <c r="E115" s="3"/>
      <c r="F115" s="3"/>
      <c r="G115" s="3"/>
      <c r="H115" s="3"/>
      <c r="I115" s="3"/>
    </row>
    <row r="116" spans="1:9" ht="15.75" customHeight="1">
      <c r="A116" s="1"/>
      <c r="B116" s="1"/>
      <c r="C116" s="2"/>
      <c r="D116" s="3"/>
      <c r="E116" s="3"/>
      <c r="F116" s="3"/>
      <c r="G116" s="3"/>
      <c r="H116" s="3"/>
      <c r="I116" s="3"/>
    </row>
    <row r="117" spans="1:9" ht="15.75" customHeight="1">
      <c r="A117" s="1"/>
      <c r="B117" s="1"/>
      <c r="C117" s="2"/>
      <c r="D117" s="3"/>
      <c r="E117" s="3"/>
      <c r="F117" s="3"/>
      <c r="G117" s="3"/>
      <c r="H117" s="3"/>
      <c r="I117" s="3"/>
    </row>
    <row r="118" spans="1:9" ht="15.75" customHeight="1">
      <c r="A118" s="1"/>
      <c r="B118" s="1"/>
      <c r="C118" s="2"/>
      <c r="D118" s="3"/>
      <c r="E118" s="3"/>
      <c r="F118" s="3"/>
      <c r="G118" s="3"/>
      <c r="H118" s="3"/>
      <c r="I118" s="3"/>
    </row>
    <row r="119" spans="1:9" ht="15.75" customHeight="1">
      <c r="A119" s="1"/>
      <c r="B119" s="1"/>
      <c r="C119" s="2"/>
      <c r="D119" s="3"/>
      <c r="E119" s="3"/>
      <c r="F119" s="3"/>
      <c r="G119" s="3"/>
      <c r="H119" s="3"/>
      <c r="I119" s="3"/>
    </row>
    <row r="120" spans="1:9" ht="15.75" customHeight="1">
      <c r="A120" s="1"/>
      <c r="B120" s="1"/>
      <c r="C120" s="2"/>
      <c r="D120" s="3"/>
      <c r="E120" s="3"/>
      <c r="F120" s="3"/>
      <c r="G120" s="3"/>
      <c r="H120" s="3"/>
      <c r="I120" s="3"/>
    </row>
    <row r="121" spans="1:9" ht="15.75" customHeight="1">
      <c r="A121" s="1"/>
      <c r="B121" s="1"/>
      <c r="C121" s="2"/>
      <c r="D121" s="3"/>
      <c r="E121" s="3"/>
      <c r="F121" s="3"/>
      <c r="G121" s="3"/>
      <c r="H121" s="3"/>
      <c r="I121" s="3"/>
    </row>
    <row r="122" spans="1:9" ht="15.75" customHeight="1">
      <c r="A122" s="1"/>
      <c r="B122" s="1"/>
      <c r="C122" s="2"/>
      <c r="D122" s="3"/>
      <c r="E122" s="3"/>
      <c r="F122" s="3"/>
      <c r="G122" s="3"/>
      <c r="H122" s="3"/>
      <c r="I122" s="3"/>
    </row>
    <row r="123" spans="1:9" ht="15.75" customHeight="1">
      <c r="A123" s="1"/>
      <c r="B123" s="1"/>
      <c r="C123" s="2"/>
      <c r="D123" s="3"/>
      <c r="E123" s="3"/>
      <c r="F123" s="3"/>
      <c r="G123" s="3"/>
      <c r="H123" s="3"/>
      <c r="I123" s="3"/>
    </row>
    <row r="124" spans="1:9" ht="15.75" customHeight="1">
      <c r="A124" s="1"/>
      <c r="B124" s="1"/>
      <c r="C124" s="2"/>
      <c r="D124" s="3"/>
      <c r="E124" s="3"/>
      <c r="F124" s="3"/>
      <c r="G124" s="3"/>
      <c r="H124" s="3"/>
      <c r="I124" s="3"/>
    </row>
    <row r="125" spans="1:9" ht="15.75" customHeight="1">
      <c r="A125" s="1"/>
      <c r="B125" s="1"/>
      <c r="C125" s="2"/>
      <c r="D125" s="3"/>
      <c r="E125" s="3"/>
      <c r="F125" s="3"/>
      <c r="G125" s="3"/>
      <c r="H125" s="3"/>
      <c r="I125" s="3"/>
    </row>
    <row r="126" spans="1:9" ht="15.75" customHeight="1">
      <c r="A126" s="1"/>
      <c r="B126" s="1"/>
      <c r="C126" s="2"/>
      <c r="D126" s="3"/>
      <c r="E126" s="3"/>
      <c r="F126" s="3"/>
      <c r="G126" s="3"/>
      <c r="H126" s="3"/>
      <c r="I126" s="3"/>
    </row>
    <row r="127" spans="1:9" ht="15.75" customHeight="1">
      <c r="A127" s="1"/>
      <c r="B127" s="1"/>
      <c r="C127" s="2"/>
      <c r="D127" s="3"/>
      <c r="E127" s="3"/>
      <c r="F127" s="3"/>
      <c r="G127" s="3"/>
      <c r="H127" s="3"/>
      <c r="I127" s="3"/>
    </row>
    <row r="128" spans="1:9" ht="15.75" customHeight="1">
      <c r="A128" s="1"/>
      <c r="B128" s="1"/>
      <c r="C128" s="2"/>
      <c r="D128" s="3"/>
      <c r="E128" s="3"/>
      <c r="F128" s="3"/>
      <c r="G128" s="3"/>
      <c r="H128" s="3"/>
      <c r="I128" s="3"/>
    </row>
    <row r="129" spans="1:9" ht="15.75" customHeight="1">
      <c r="A129" s="1"/>
      <c r="B129" s="1"/>
      <c r="C129" s="2"/>
      <c r="D129" s="3"/>
      <c r="E129" s="3"/>
      <c r="F129" s="3"/>
      <c r="G129" s="3"/>
      <c r="H129" s="3"/>
      <c r="I129" s="3"/>
    </row>
    <row r="130" spans="1:9" ht="15.75" customHeight="1">
      <c r="A130" s="1"/>
      <c r="B130" s="1"/>
      <c r="C130" s="2"/>
      <c r="D130" s="3"/>
      <c r="E130" s="3"/>
      <c r="F130" s="3"/>
      <c r="G130" s="3"/>
      <c r="H130" s="3"/>
      <c r="I130" s="3"/>
    </row>
    <row r="131" spans="1:9" ht="15.75" customHeight="1">
      <c r="A131" s="1"/>
      <c r="B131" s="1"/>
      <c r="C131" s="2"/>
      <c r="D131" s="3"/>
      <c r="E131" s="3"/>
      <c r="F131" s="3"/>
      <c r="G131" s="3"/>
      <c r="H131" s="3"/>
      <c r="I131" s="3"/>
    </row>
    <row r="132" spans="1:9" ht="15.75" customHeight="1">
      <c r="A132" s="1"/>
      <c r="B132" s="1"/>
      <c r="C132" s="2"/>
      <c r="D132" s="3"/>
      <c r="E132" s="3"/>
      <c r="F132" s="3"/>
      <c r="G132" s="3"/>
      <c r="H132" s="3"/>
      <c r="I132" s="3"/>
    </row>
    <row r="133" spans="1:9" ht="15.75" customHeight="1">
      <c r="A133" s="1"/>
      <c r="B133" s="1"/>
      <c r="C133" s="2"/>
      <c r="D133" s="3"/>
      <c r="E133" s="3"/>
      <c r="F133" s="3"/>
      <c r="G133" s="3"/>
      <c r="H133" s="3"/>
      <c r="I133" s="3"/>
    </row>
    <row r="134" spans="1:9" ht="15.75" customHeight="1">
      <c r="A134" s="1"/>
      <c r="B134" s="1"/>
      <c r="C134" s="2"/>
      <c r="D134" s="3"/>
      <c r="E134" s="3"/>
      <c r="F134" s="3"/>
      <c r="G134" s="3"/>
      <c r="H134" s="3"/>
      <c r="I134" s="3"/>
    </row>
    <row r="135" spans="1:9" ht="15.75" customHeight="1">
      <c r="A135" s="1"/>
      <c r="B135" s="1"/>
      <c r="C135" s="2"/>
      <c r="D135" s="3"/>
      <c r="E135" s="3"/>
      <c r="F135" s="3"/>
      <c r="G135" s="3"/>
      <c r="H135" s="3"/>
      <c r="I135" s="3"/>
    </row>
    <row r="136" spans="1:9" ht="15.75" customHeight="1">
      <c r="A136" s="1"/>
      <c r="B136" s="1"/>
      <c r="C136" s="2"/>
      <c r="D136" s="3"/>
      <c r="E136" s="3"/>
      <c r="F136" s="3"/>
      <c r="G136" s="3"/>
      <c r="H136" s="3"/>
      <c r="I136" s="3"/>
    </row>
    <row r="137" spans="1:9" ht="15.75" customHeight="1">
      <c r="A137" s="1"/>
      <c r="B137" s="1"/>
      <c r="C137" s="2"/>
      <c r="D137" s="3"/>
      <c r="E137" s="3"/>
      <c r="F137" s="3"/>
      <c r="G137" s="3"/>
      <c r="H137" s="3"/>
      <c r="I137" s="3"/>
    </row>
    <row r="138" spans="1:9" ht="15.75" customHeight="1">
      <c r="A138" s="1"/>
      <c r="B138" s="1"/>
      <c r="C138" s="2"/>
      <c r="D138" s="3"/>
      <c r="E138" s="3"/>
      <c r="F138" s="3"/>
      <c r="G138" s="3"/>
      <c r="H138" s="3"/>
      <c r="I138" s="3"/>
    </row>
    <row r="139" spans="1:9" ht="15.75" customHeight="1">
      <c r="A139" s="1"/>
      <c r="B139" s="1"/>
      <c r="C139" s="2"/>
      <c r="D139" s="3"/>
      <c r="E139" s="3"/>
      <c r="F139" s="3"/>
      <c r="G139" s="3"/>
      <c r="H139" s="3"/>
      <c r="I139" s="3"/>
    </row>
    <row r="140" spans="1:9" ht="15.75" customHeight="1">
      <c r="A140" s="1"/>
      <c r="B140" s="1"/>
      <c r="C140" s="2"/>
      <c r="D140" s="3"/>
      <c r="E140" s="3"/>
      <c r="F140" s="3"/>
      <c r="G140" s="3"/>
      <c r="H140" s="3"/>
      <c r="I140" s="3"/>
    </row>
    <row r="141" spans="1:9" ht="15.75" customHeight="1">
      <c r="A141" s="1"/>
      <c r="B141" s="1"/>
      <c r="C141" s="2"/>
      <c r="D141" s="3"/>
      <c r="E141" s="3"/>
      <c r="F141" s="3"/>
      <c r="G141" s="3"/>
      <c r="H141" s="3"/>
      <c r="I141" s="3"/>
    </row>
    <row r="142" spans="1:9" ht="15.75" customHeight="1">
      <c r="A142" s="1"/>
      <c r="B142" s="1"/>
      <c r="C142" s="2"/>
      <c r="D142" s="3"/>
      <c r="E142" s="3"/>
      <c r="F142" s="3"/>
      <c r="G142" s="3"/>
      <c r="H142" s="3"/>
      <c r="I142" s="3"/>
    </row>
    <row r="143" spans="1:9" ht="15.75" customHeight="1">
      <c r="A143" s="1"/>
      <c r="B143" s="1"/>
      <c r="C143" s="2"/>
      <c r="D143" s="3"/>
      <c r="E143" s="3"/>
      <c r="F143" s="3"/>
      <c r="G143" s="3"/>
      <c r="H143" s="3"/>
      <c r="I143" s="3"/>
    </row>
    <row r="144" spans="1:9" ht="15.75" customHeight="1">
      <c r="A144" s="1"/>
      <c r="B144" s="1"/>
      <c r="C144" s="2"/>
      <c r="D144" s="3"/>
      <c r="E144" s="3"/>
      <c r="F144" s="3"/>
      <c r="G144" s="3"/>
      <c r="H144" s="3"/>
      <c r="I144" s="3"/>
    </row>
    <row r="145" spans="1:9" ht="15.75" customHeight="1">
      <c r="A145" s="1"/>
      <c r="B145" s="1"/>
      <c r="C145" s="2"/>
      <c r="D145" s="3"/>
      <c r="E145" s="3"/>
      <c r="F145" s="3"/>
      <c r="G145" s="3"/>
      <c r="H145" s="3"/>
      <c r="I145" s="3"/>
    </row>
    <row r="146" spans="1:9" ht="15.75" customHeight="1">
      <c r="A146" s="1"/>
      <c r="B146" s="1"/>
      <c r="C146" s="2"/>
      <c r="D146" s="3"/>
      <c r="E146" s="3"/>
      <c r="F146" s="3"/>
      <c r="G146" s="3"/>
      <c r="H146" s="3"/>
      <c r="I146" s="3"/>
    </row>
    <row r="147" spans="1:9" ht="15.75" customHeight="1">
      <c r="A147" s="1"/>
      <c r="B147" s="1"/>
      <c r="C147" s="2"/>
      <c r="D147" s="3"/>
      <c r="E147" s="3"/>
      <c r="F147" s="3"/>
      <c r="G147" s="3"/>
      <c r="H147" s="3"/>
      <c r="I147" s="3"/>
    </row>
    <row r="148" spans="1:9" ht="15.75" customHeight="1">
      <c r="A148" s="1"/>
      <c r="B148" s="1"/>
      <c r="C148" s="2"/>
      <c r="D148" s="3"/>
      <c r="E148" s="3"/>
      <c r="F148" s="3"/>
      <c r="G148" s="3"/>
      <c r="H148" s="3"/>
      <c r="I148" s="3"/>
    </row>
    <row r="149" spans="1:9" ht="15.75" customHeight="1">
      <c r="A149" s="1"/>
      <c r="B149" s="1"/>
      <c r="C149" s="2"/>
      <c r="D149" s="3"/>
      <c r="E149" s="3"/>
      <c r="F149" s="3"/>
      <c r="G149" s="3"/>
      <c r="H149" s="3"/>
      <c r="I149" s="3"/>
    </row>
    <row r="150" spans="1:9" ht="15.75" customHeight="1">
      <c r="A150" s="1"/>
      <c r="B150" s="1"/>
      <c r="C150" s="2"/>
      <c r="D150" s="3"/>
      <c r="E150" s="3"/>
      <c r="F150" s="3"/>
      <c r="G150" s="3"/>
      <c r="H150" s="3"/>
      <c r="I150" s="3"/>
    </row>
    <row r="151" spans="1:9" ht="15.75" customHeight="1">
      <c r="A151" s="1"/>
      <c r="B151" s="1"/>
      <c r="C151" s="2"/>
      <c r="D151" s="3"/>
      <c r="E151" s="3"/>
      <c r="F151" s="3"/>
      <c r="G151" s="3"/>
      <c r="H151" s="3"/>
      <c r="I151" s="3"/>
    </row>
    <row r="152" spans="1:9" ht="15.75" customHeight="1">
      <c r="A152" s="1"/>
      <c r="B152" s="1"/>
      <c r="C152" s="2"/>
      <c r="D152" s="3"/>
      <c r="E152" s="3"/>
      <c r="F152" s="3"/>
      <c r="G152" s="3"/>
      <c r="H152" s="3"/>
      <c r="I152" s="3"/>
    </row>
    <row r="153" spans="1:9" ht="15.75" customHeight="1">
      <c r="A153" s="1"/>
      <c r="B153" s="1"/>
      <c r="C153" s="2"/>
      <c r="D153" s="3"/>
      <c r="E153" s="3"/>
      <c r="F153" s="3"/>
      <c r="G153" s="3"/>
      <c r="H153" s="3"/>
      <c r="I153" s="3"/>
    </row>
    <row r="154" spans="1:9" ht="15.75" customHeight="1">
      <c r="A154" s="1"/>
      <c r="B154" s="1"/>
      <c r="C154" s="2"/>
      <c r="D154" s="3"/>
      <c r="E154" s="3"/>
      <c r="F154" s="3"/>
      <c r="G154" s="3"/>
      <c r="H154" s="3"/>
      <c r="I154" s="3"/>
    </row>
    <row r="155" spans="1:9" ht="15.75" customHeight="1">
      <c r="A155" s="1"/>
      <c r="B155" s="1"/>
      <c r="C155" s="2"/>
      <c r="D155" s="3"/>
      <c r="E155" s="3"/>
      <c r="F155" s="3"/>
      <c r="G155" s="3"/>
      <c r="H155" s="3"/>
      <c r="I155" s="3"/>
    </row>
    <row r="156" spans="1:9" ht="15.75" customHeight="1">
      <c r="A156" s="1"/>
      <c r="B156" s="1"/>
      <c r="C156" s="2"/>
      <c r="D156" s="3"/>
      <c r="E156" s="3"/>
      <c r="F156" s="3"/>
      <c r="G156" s="3"/>
      <c r="H156" s="3"/>
      <c r="I156" s="3"/>
    </row>
    <row r="157" spans="1:9" ht="15.75" customHeight="1">
      <c r="A157" s="1"/>
      <c r="B157" s="1"/>
      <c r="C157" s="2"/>
      <c r="D157" s="3"/>
      <c r="E157" s="3"/>
      <c r="F157" s="3"/>
      <c r="G157" s="3"/>
      <c r="H157" s="3"/>
      <c r="I157" s="3"/>
    </row>
    <row r="158" spans="1:9" ht="15.75" customHeight="1">
      <c r="A158" s="1"/>
      <c r="B158" s="1"/>
      <c r="C158" s="2"/>
      <c r="D158" s="3"/>
      <c r="E158" s="3"/>
      <c r="F158" s="3"/>
      <c r="G158" s="3"/>
      <c r="H158" s="3"/>
      <c r="I158" s="3"/>
    </row>
    <row r="159" spans="1:9" ht="15.75" customHeight="1">
      <c r="A159" s="1"/>
      <c r="B159" s="1"/>
      <c r="C159" s="2"/>
      <c r="D159" s="3"/>
      <c r="E159" s="3"/>
      <c r="F159" s="3"/>
      <c r="G159" s="3"/>
      <c r="H159" s="3"/>
      <c r="I159" s="3"/>
    </row>
    <row r="160" spans="1:9" ht="15.75" customHeight="1">
      <c r="A160" s="1"/>
      <c r="B160" s="1"/>
      <c r="C160" s="2"/>
      <c r="D160" s="3"/>
      <c r="E160" s="3"/>
      <c r="F160" s="3"/>
      <c r="G160" s="3"/>
      <c r="H160" s="3"/>
      <c r="I160" s="3"/>
    </row>
    <row r="161" spans="1:9" ht="15.75" customHeight="1">
      <c r="A161" s="1"/>
      <c r="B161" s="1"/>
      <c r="C161" s="2"/>
      <c r="D161" s="3"/>
      <c r="E161" s="3"/>
      <c r="F161" s="3"/>
      <c r="G161" s="3"/>
      <c r="H161" s="3"/>
      <c r="I161" s="3"/>
    </row>
    <row r="162" spans="1:9" ht="15.75" customHeight="1">
      <c r="A162" s="1"/>
      <c r="B162" s="1"/>
      <c r="C162" s="2"/>
      <c r="D162" s="3"/>
      <c r="E162" s="3"/>
      <c r="F162" s="3"/>
      <c r="G162" s="3"/>
      <c r="H162" s="3"/>
      <c r="I162" s="3"/>
    </row>
    <row r="163" spans="1:9" ht="15.75" customHeight="1">
      <c r="A163" s="1"/>
      <c r="B163" s="1"/>
      <c r="C163" s="2"/>
      <c r="D163" s="3"/>
      <c r="E163" s="3"/>
      <c r="F163" s="3"/>
      <c r="G163" s="3"/>
      <c r="H163" s="3"/>
      <c r="I163" s="3"/>
    </row>
    <row r="164" spans="1:9" ht="15.75" customHeight="1">
      <c r="A164" s="1"/>
      <c r="B164" s="1"/>
      <c r="C164" s="2"/>
      <c r="D164" s="3"/>
      <c r="E164" s="3"/>
      <c r="F164" s="3"/>
      <c r="G164" s="3"/>
      <c r="H164" s="3"/>
      <c r="I164" s="3"/>
    </row>
    <row r="165" spans="1:9" ht="15.75" customHeight="1">
      <c r="A165" s="1"/>
      <c r="B165" s="1"/>
      <c r="C165" s="2"/>
      <c r="D165" s="3"/>
      <c r="E165" s="3"/>
      <c r="F165" s="3"/>
      <c r="G165" s="3"/>
      <c r="H165" s="3"/>
      <c r="I165" s="3"/>
    </row>
    <row r="166" spans="1:9" ht="15.75" customHeight="1">
      <c r="A166" s="1"/>
      <c r="B166" s="1"/>
      <c r="C166" s="2"/>
      <c r="D166" s="3"/>
      <c r="E166" s="3"/>
      <c r="F166" s="3"/>
      <c r="G166" s="3"/>
      <c r="H166" s="3"/>
      <c r="I166" s="3"/>
    </row>
    <row r="167" spans="1:9" ht="15.75" customHeight="1">
      <c r="A167" s="1"/>
      <c r="B167" s="1"/>
      <c r="C167" s="2"/>
      <c r="D167" s="3"/>
      <c r="E167" s="3"/>
      <c r="F167" s="3"/>
      <c r="G167" s="3"/>
      <c r="H167" s="3"/>
      <c r="I167" s="3"/>
    </row>
    <row r="168" spans="1:9" ht="15.75" customHeight="1">
      <c r="A168" s="1"/>
      <c r="B168" s="1"/>
      <c r="C168" s="2"/>
      <c r="D168" s="3"/>
      <c r="E168" s="3"/>
      <c r="F168" s="3"/>
      <c r="G168" s="3"/>
      <c r="H168" s="3"/>
      <c r="I168" s="3"/>
    </row>
    <row r="169" spans="1:9" ht="15.75" customHeight="1">
      <c r="A169" s="1"/>
      <c r="B169" s="1"/>
      <c r="C169" s="2"/>
      <c r="D169" s="3"/>
      <c r="E169" s="3"/>
      <c r="F169" s="3"/>
      <c r="G169" s="3"/>
      <c r="H169" s="3"/>
      <c r="I169" s="3"/>
    </row>
    <row r="170" spans="1:9" ht="15.75" customHeight="1">
      <c r="A170" s="1"/>
      <c r="B170" s="1"/>
      <c r="C170" s="2"/>
      <c r="D170" s="3"/>
      <c r="E170" s="3"/>
      <c r="F170" s="3"/>
      <c r="G170" s="3"/>
      <c r="H170" s="3"/>
      <c r="I170" s="3"/>
    </row>
    <row r="171" spans="1:9" ht="15.75" customHeight="1">
      <c r="A171" s="1"/>
      <c r="B171" s="1"/>
      <c r="C171" s="2"/>
      <c r="D171" s="3"/>
      <c r="E171" s="3"/>
      <c r="F171" s="3"/>
      <c r="G171" s="3"/>
      <c r="H171" s="3"/>
      <c r="I171" s="3"/>
    </row>
    <row r="172" spans="1:9" ht="15.75" customHeight="1">
      <c r="A172" s="1"/>
      <c r="B172" s="1"/>
      <c r="C172" s="2"/>
      <c r="D172" s="3"/>
      <c r="E172" s="3"/>
      <c r="F172" s="3"/>
      <c r="G172" s="3"/>
      <c r="H172" s="3"/>
      <c r="I172" s="3"/>
    </row>
    <row r="173" spans="1:9" ht="15.75" customHeight="1">
      <c r="A173" s="1"/>
      <c r="B173" s="1"/>
      <c r="C173" s="2"/>
      <c r="D173" s="3"/>
      <c r="E173" s="3"/>
      <c r="F173" s="3"/>
      <c r="G173" s="3"/>
      <c r="H173" s="3"/>
      <c r="I173" s="3"/>
    </row>
    <row r="174" spans="1:9" ht="15.75" customHeight="1">
      <c r="A174" s="1"/>
      <c r="B174" s="1"/>
      <c r="C174" s="2"/>
      <c r="D174" s="3"/>
      <c r="E174" s="3"/>
      <c r="F174" s="3"/>
      <c r="G174" s="3"/>
      <c r="H174" s="3"/>
      <c r="I174" s="3"/>
    </row>
    <row r="175" spans="1:9" ht="15.75" customHeight="1">
      <c r="A175" s="1"/>
      <c r="B175" s="1"/>
      <c r="C175" s="2"/>
      <c r="D175" s="3"/>
      <c r="E175" s="3"/>
      <c r="F175" s="3"/>
      <c r="G175" s="3"/>
      <c r="H175" s="3"/>
      <c r="I175" s="3"/>
    </row>
    <row r="176" spans="1:9" ht="15.75" customHeight="1">
      <c r="A176" s="1"/>
      <c r="B176" s="1"/>
      <c r="C176" s="2"/>
      <c r="D176" s="3"/>
      <c r="E176" s="3"/>
      <c r="F176" s="3"/>
      <c r="G176" s="3"/>
      <c r="H176" s="3"/>
      <c r="I176" s="3"/>
    </row>
    <row r="177" spans="1:9" ht="15.75" customHeight="1">
      <c r="A177" s="1"/>
      <c r="B177" s="1"/>
      <c r="C177" s="2"/>
      <c r="D177" s="3"/>
      <c r="E177" s="3"/>
      <c r="F177" s="3"/>
      <c r="G177" s="3"/>
      <c r="H177" s="3"/>
      <c r="I177" s="3"/>
    </row>
    <row r="178" spans="1:9" ht="15.75" customHeight="1">
      <c r="A178" s="1"/>
      <c r="B178" s="1"/>
      <c r="C178" s="2"/>
      <c r="D178" s="3"/>
      <c r="E178" s="3"/>
      <c r="F178" s="3"/>
      <c r="G178" s="3"/>
      <c r="H178" s="3"/>
      <c r="I178" s="3"/>
    </row>
    <row r="179" spans="1:9" ht="15.75" customHeight="1">
      <c r="A179" s="1"/>
      <c r="B179" s="1"/>
      <c r="C179" s="2"/>
      <c r="D179" s="3"/>
      <c r="E179" s="3"/>
      <c r="F179" s="3"/>
      <c r="G179" s="3"/>
      <c r="H179" s="3"/>
      <c r="I179" s="3"/>
    </row>
    <row r="180" spans="1:9" ht="15.75" customHeight="1">
      <c r="A180" s="1"/>
      <c r="B180" s="1"/>
      <c r="C180" s="2"/>
      <c r="D180" s="3"/>
      <c r="E180" s="3"/>
      <c r="F180" s="3"/>
      <c r="G180" s="3"/>
      <c r="H180" s="3"/>
      <c r="I180" s="3"/>
    </row>
    <row r="181" spans="1:9" ht="15.75" customHeight="1">
      <c r="A181" s="1"/>
      <c r="B181" s="1"/>
      <c r="C181" s="2"/>
      <c r="D181" s="3"/>
      <c r="E181" s="3"/>
      <c r="F181" s="3"/>
      <c r="G181" s="3"/>
      <c r="H181" s="3"/>
      <c r="I181" s="3"/>
    </row>
    <row r="182" spans="1:9" ht="15.75" customHeight="1">
      <c r="A182" s="1"/>
      <c r="B182" s="1"/>
      <c r="C182" s="2"/>
      <c r="D182" s="3"/>
      <c r="E182" s="3"/>
      <c r="F182" s="3"/>
      <c r="G182" s="3"/>
      <c r="H182" s="3"/>
      <c r="I182" s="3"/>
    </row>
    <row r="183" spans="1:9" ht="15.75" customHeight="1">
      <c r="A183" s="1"/>
      <c r="B183" s="1"/>
      <c r="C183" s="2"/>
      <c r="D183" s="3"/>
      <c r="E183" s="3"/>
      <c r="F183" s="3"/>
      <c r="G183" s="3"/>
      <c r="H183" s="3"/>
      <c r="I183" s="3"/>
    </row>
    <row r="184" spans="1:9" ht="15.75" customHeight="1">
      <c r="A184" s="1"/>
      <c r="B184" s="1"/>
      <c r="C184" s="2"/>
      <c r="D184" s="3"/>
      <c r="E184" s="3"/>
      <c r="F184" s="3"/>
      <c r="G184" s="3"/>
      <c r="H184" s="3"/>
      <c r="I184" s="3"/>
    </row>
    <row r="185" spans="1:9" ht="15.75" customHeight="1">
      <c r="A185" s="1"/>
      <c r="B185" s="1"/>
      <c r="C185" s="2"/>
      <c r="D185" s="3"/>
      <c r="E185" s="3"/>
      <c r="F185" s="3"/>
      <c r="G185" s="3"/>
      <c r="H185" s="3"/>
      <c r="I185" s="3"/>
    </row>
    <row r="186" spans="1:9" ht="15.75" customHeight="1">
      <c r="A186" s="1"/>
      <c r="B186" s="1"/>
      <c r="C186" s="2"/>
      <c r="D186" s="3"/>
      <c r="E186" s="3"/>
      <c r="F186" s="3"/>
      <c r="G186" s="3"/>
      <c r="H186" s="3"/>
      <c r="I186" s="3"/>
    </row>
    <row r="187" spans="1:9" ht="15.75" customHeight="1">
      <c r="A187" s="1"/>
      <c r="B187" s="1"/>
      <c r="C187" s="2"/>
      <c r="D187" s="3"/>
      <c r="E187" s="3"/>
      <c r="F187" s="3"/>
      <c r="G187" s="3"/>
      <c r="H187" s="3"/>
      <c r="I187" s="3"/>
    </row>
    <row r="188" spans="1:9" ht="15.75" customHeight="1">
      <c r="A188" s="1"/>
      <c r="B188" s="1"/>
      <c r="C188" s="2"/>
      <c r="D188" s="3"/>
      <c r="E188" s="3"/>
      <c r="F188" s="3"/>
      <c r="G188" s="3"/>
      <c r="H188" s="3"/>
      <c r="I188" s="3"/>
    </row>
    <row r="189" spans="1:9" ht="15.75" customHeight="1">
      <c r="A189" s="1"/>
      <c r="B189" s="1"/>
      <c r="C189" s="2"/>
      <c r="D189" s="3"/>
      <c r="E189" s="3"/>
      <c r="F189" s="3"/>
      <c r="G189" s="3"/>
      <c r="H189" s="3"/>
      <c r="I189" s="3"/>
    </row>
    <row r="190" spans="1:9" ht="15.75" customHeight="1">
      <c r="A190" s="1"/>
      <c r="B190" s="1"/>
      <c r="C190" s="2"/>
      <c r="D190" s="3"/>
      <c r="E190" s="3"/>
      <c r="F190" s="3"/>
      <c r="G190" s="3"/>
      <c r="H190" s="3"/>
      <c r="I190" s="3"/>
    </row>
    <row r="191" spans="1:9" ht="15.75" customHeight="1">
      <c r="A191" s="1"/>
      <c r="B191" s="1"/>
      <c r="C191" s="2"/>
      <c r="D191" s="3"/>
      <c r="E191" s="3"/>
      <c r="F191" s="3"/>
      <c r="G191" s="3"/>
      <c r="H191" s="3"/>
      <c r="I191" s="3"/>
    </row>
    <row r="192" spans="1:9" ht="15.75" customHeight="1">
      <c r="A192" s="1"/>
      <c r="B192" s="1"/>
      <c r="C192" s="2"/>
      <c r="D192" s="3"/>
      <c r="E192" s="3"/>
      <c r="F192" s="3"/>
      <c r="G192" s="3"/>
      <c r="H192" s="3"/>
      <c r="I192" s="3"/>
    </row>
    <row r="193" spans="1:9" ht="15.75" customHeight="1">
      <c r="A193" s="1"/>
      <c r="B193" s="1"/>
      <c r="C193" s="2"/>
      <c r="D193" s="3"/>
      <c r="E193" s="3"/>
      <c r="F193" s="3"/>
      <c r="G193" s="3"/>
      <c r="H193" s="3"/>
      <c r="I193" s="3"/>
    </row>
    <row r="194" spans="1:9" ht="15.75" customHeight="1">
      <c r="A194" s="1"/>
      <c r="B194" s="1"/>
      <c r="C194" s="2"/>
      <c r="D194" s="3"/>
      <c r="E194" s="3"/>
      <c r="F194" s="3"/>
      <c r="G194" s="3"/>
      <c r="H194" s="3"/>
      <c r="I194" s="3"/>
    </row>
    <row r="195" spans="1:9" ht="15.75" customHeight="1">
      <c r="A195" s="1"/>
      <c r="B195" s="1"/>
      <c r="C195" s="2"/>
      <c r="D195" s="3"/>
      <c r="E195" s="3"/>
      <c r="F195" s="3"/>
      <c r="G195" s="3"/>
      <c r="H195" s="3"/>
      <c r="I195" s="3"/>
    </row>
    <row r="196" spans="1:9" ht="15.75" customHeight="1">
      <c r="A196" s="1"/>
      <c r="B196" s="1"/>
      <c r="C196" s="2"/>
      <c r="D196" s="3"/>
      <c r="E196" s="3"/>
      <c r="F196" s="3"/>
      <c r="G196" s="3"/>
      <c r="H196" s="3"/>
      <c r="I196" s="3"/>
    </row>
    <row r="197" spans="1:9" ht="15.75" customHeight="1">
      <c r="A197" s="1"/>
      <c r="B197" s="1"/>
      <c r="C197" s="2"/>
      <c r="D197" s="3"/>
      <c r="E197" s="3"/>
      <c r="F197" s="3"/>
      <c r="G197" s="3"/>
      <c r="H197" s="3"/>
      <c r="I197" s="3"/>
    </row>
    <row r="198" spans="1:9" ht="15.75" customHeight="1">
      <c r="A198" s="1"/>
      <c r="B198" s="1"/>
      <c r="C198" s="2"/>
      <c r="D198" s="3"/>
      <c r="E198" s="3"/>
      <c r="F198" s="3"/>
      <c r="G198" s="3"/>
      <c r="H198" s="3"/>
      <c r="I198" s="3"/>
    </row>
    <row r="199" spans="1:9" ht="15.75" customHeight="1">
      <c r="A199" s="1"/>
      <c r="B199" s="1"/>
      <c r="C199" s="2"/>
      <c r="D199" s="3"/>
      <c r="E199" s="3"/>
      <c r="F199" s="3"/>
      <c r="G199" s="3"/>
      <c r="H199" s="3"/>
      <c r="I199" s="3"/>
    </row>
    <row r="200" spans="1:9" ht="15.75" customHeight="1">
      <c r="A200" s="1"/>
      <c r="B200" s="1"/>
      <c r="C200" s="2"/>
      <c r="D200" s="3"/>
      <c r="E200" s="3"/>
      <c r="F200" s="3"/>
      <c r="G200" s="3"/>
      <c r="H200" s="3"/>
      <c r="I200" s="3"/>
    </row>
    <row r="201" spans="1:9" ht="15.75" customHeight="1">
      <c r="A201" s="1"/>
      <c r="B201" s="1"/>
      <c r="C201" s="2"/>
      <c r="D201" s="3"/>
      <c r="E201" s="3"/>
      <c r="F201" s="3"/>
      <c r="G201" s="3"/>
      <c r="H201" s="3"/>
      <c r="I201" s="3"/>
    </row>
    <row r="202" spans="1:9" ht="15.75" customHeight="1">
      <c r="A202" s="1"/>
      <c r="B202" s="1"/>
      <c r="C202" s="2"/>
      <c r="D202" s="3"/>
      <c r="E202" s="3"/>
      <c r="F202" s="3"/>
      <c r="G202" s="3"/>
      <c r="H202" s="3"/>
      <c r="I202" s="3"/>
    </row>
    <row r="203" spans="1:9" ht="15.75" customHeight="1">
      <c r="A203" s="1"/>
      <c r="B203" s="1"/>
      <c r="C203" s="2"/>
      <c r="D203" s="3"/>
      <c r="E203" s="3"/>
      <c r="F203" s="3"/>
      <c r="G203" s="3"/>
      <c r="H203" s="3"/>
      <c r="I203" s="3"/>
    </row>
    <row r="204" spans="1:9" ht="15.75" customHeight="1">
      <c r="A204" s="1"/>
      <c r="B204" s="1"/>
      <c r="C204" s="2"/>
      <c r="D204" s="3"/>
      <c r="E204" s="3"/>
      <c r="F204" s="3"/>
      <c r="G204" s="3"/>
      <c r="H204" s="3"/>
      <c r="I204" s="3"/>
    </row>
    <row r="205" spans="1:9" ht="15.75" customHeight="1">
      <c r="A205" s="1"/>
      <c r="B205" s="1"/>
      <c r="C205" s="2"/>
      <c r="D205" s="3"/>
      <c r="E205" s="3"/>
      <c r="F205" s="3"/>
      <c r="G205" s="3"/>
      <c r="H205" s="3"/>
      <c r="I205" s="3"/>
    </row>
    <row r="206" spans="1:9" ht="15.75" customHeight="1">
      <c r="A206" s="1"/>
      <c r="B206" s="1"/>
      <c r="C206" s="2"/>
      <c r="D206" s="3"/>
      <c r="E206" s="3"/>
      <c r="F206" s="3"/>
      <c r="G206" s="3"/>
      <c r="H206" s="3"/>
      <c r="I206" s="3"/>
    </row>
    <row r="207" spans="1:9" ht="15.75" customHeight="1">
      <c r="A207" s="1"/>
      <c r="B207" s="1"/>
      <c r="C207" s="2"/>
      <c r="D207" s="3"/>
      <c r="E207" s="3"/>
      <c r="F207" s="3"/>
      <c r="G207" s="3"/>
      <c r="H207" s="3"/>
      <c r="I207" s="3"/>
    </row>
    <row r="208" spans="1:9" ht="15.75" customHeight="1">
      <c r="A208" s="1"/>
      <c r="B208" s="1"/>
      <c r="C208" s="2"/>
      <c r="D208" s="3"/>
      <c r="E208" s="3"/>
      <c r="F208" s="3"/>
      <c r="G208" s="3"/>
      <c r="H208" s="3"/>
      <c r="I208" s="3"/>
    </row>
    <row r="209" spans="1:9" ht="15.75" customHeight="1">
      <c r="A209" s="1"/>
      <c r="B209" s="1"/>
      <c r="C209" s="2"/>
      <c r="D209" s="3"/>
      <c r="E209" s="3"/>
      <c r="F209" s="3"/>
      <c r="G209" s="3"/>
      <c r="H209" s="3"/>
      <c r="I209" s="3"/>
    </row>
    <row r="210" spans="1:9" ht="15.75" customHeight="1">
      <c r="A210" s="1"/>
      <c r="B210" s="1"/>
      <c r="C210" s="2"/>
      <c r="D210" s="3"/>
      <c r="E210" s="3"/>
      <c r="F210" s="3"/>
      <c r="G210" s="3"/>
      <c r="H210" s="3"/>
      <c r="I210" s="3"/>
    </row>
    <row r="211" spans="1:9" ht="15.75" customHeight="1">
      <c r="A211" s="1"/>
      <c r="B211" s="1"/>
      <c r="C211" s="2"/>
      <c r="D211" s="3"/>
      <c r="E211" s="3"/>
      <c r="F211" s="3"/>
      <c r="G211" s="3"/>
      <c r="H211" s="3"/>
      <c r="I211" s="3"/>
    </row>
    <row r="212" spans="1:9" ht="15.75" customHeight="1">
      <c r="A212" s="1"/>
      <c r="B212" s="1"/>
      <c r="C212" s="2"/>
      <c r="D212" s="3"/>
      <c r="E212" s="3"/>
      <c r="F212" s="3"/>
      <c r="G212" s="3"/>
      <c r="H212" s="3"/>
      <c r="I212" s="3"/>
    </row>
    <row r="213" spans="1:9" ht="15.75" customHeight="1">
      <c r="A213" s="1"/>
      <c r="B213" s="1"/>
      <c r="C213" s="2"/>
      <c r="D213" s="3"/>
      <c r="E213" s="3"/>
      <c r="F213" s="3"/>
      <c r="G213" s="3"/>
      <c r="H213" s="3"/>
      <c r="I213" s="3"/>
    </row>
    <row r="214" spans="1:9" ht="15.75" customHeight="1">
      <c r="A214" s="1"/>
      <c r="B214" s="1"/>
      <c r="C214" s="2"/>
      <c r="D214" s="3"/>
      <c r="E214" s="3"/>
      <c r="F214" s="3"/>
      <c r="G214" s="3"/>
      <c r="H214" s="3"/>
      <c r="I214" s="3"/>
    </row>
    <row r="215" spans="1:9" ht="15.75" customHeight="1">
      <c r="A215" s="1"/>
      <c r="B215" s="1"/>
      <c r="C215" s="2"/>
      <c r="D215" s="3"/>
      <c r="E215" s="3"/>
      <c r="F215" s="3"/>
      <c r="G215" s="3"/>
      <c r="H215" s="3"/>
      <c r="I215" s="3"/>
    </row>
    <row r="216" spans="1:9" ht="15.75" customHeight="1">
      <c r="A216" s="1"/>
      <c r="B216" s="1"/>
      <c r="C216" s="2"/>
      <c r="D216" s="3"/>
      <c r="E216" s="3"/>
      <c r="F216" s="3"/>
      <c r="G216" s="3"/>
      <c r="H216" s="3"/>
      <c r="I216" s="3"/>
    </row>
    <row r="217" spans="1:9" ht="15.75" customHeight="1">
      <c r="A217" s="1"/>
      <c r="B217" s="1"/>
      <c r="C217" s="2"/>
      <c r="D217" s="3"/>
      <c r="E217" s="3"/>
      <c r="F217" s="3"/>
      <c r="G217" s="3"/>
      <c r="H217" s="3"/>
      <c r="I217" s="3"/>
    </row>
    <row r="218" spans="1:9" ht="15.75" customHeight="1">
      <c r="A218" s="1"/>
      <c r="B218" s="1"/>
      <c r="C218" s="2"/>
      <c r="D218" s="3"/>
      <c r="E218" s="3"/>
      <c r="F218" s="3"/>
      <c r="G218" s="3"/>
      <c r="H218" s="3"/>
      <c r="I218" s="3"/>
    </row>
    <row r="219" spans="1:9" ht="15.75" customHeight="1">
      <c r="A219" s="1"/>
      <c r="B219" s="1"/>
      <c r="C219" s="2"/>
      <c r="D219" s="3"/>
      <c r="E219" s="3"/>
      <c r="F219" s="3"/>
      <c r="G219" s="3"/>
      <c r="H219" s="3"/>
      <c r="I219" s="3"/>
    </row>
    <row r="220" spans="1:9" ht="15.75" customHeight="1">
      <c r="A220" s="1"/>
      <c r="B220" s="1"/>
      <c r="C220" s="2"/>
      <c r="D220" s="3"/>
      <c r="E220" s="3"/>
      <c r="F220" s="3"/>
      <c r="G220" s="3"/>
      <c r="H220" s="3"/>
      <c r="I220" s="3"/>
    </row>
    <row r="221" spans="1:9" ht="15.75" customHeight="1">
      <c r="A221" s="1"/>
      <c r="B221" s="1"/>
      <c r="C221" s="2"/>
      <c r="D221" s="3"/>
      <c r="E221" s="3"/>
      <c r="F221" s="3"/>
      <c r="G221" s="3"/>
      <c r="H221" s="3"/>
      <c r="I221" s="3"/>
    </row>
    <row r="222" spans="1:9" ht="15.75" customHeight="1">
      <c r="A222" s="1"/>
      <c r="B222" s="1"/>
      <c r="C222" s="2"/>
      <c r="D222" s="3"/>
      <c r="E222" s="3"/>
      <c r="F222" s="3"/>
      <c r="G222" s="3"/>
      <c r="H222" s="3"/>
      <c r="I222" s="3"/>
    </row>
    <row r="223" spans="1:9" ht="15.75" customHeight="1">
      <c r="A223" s="1"/>
      <c r="B223" s="1"/>
      <c r="C223" s="2"/>
      <c r="D223" s="3"/>
      <c r="E223" s="3"/>
      <c r="F223" s="3"/>
      <c r="G223" s="3"/>
      <c r="H223" s="3"/>
      <c r="I223" s="3"/>
    </row>
    <row r="224" spans="1:9" ht="15.75" customHeight="1">
      <c r="A224" s="1"/>
      <c r="B224" s="1"/>
      <c r="C224" s="2"/>
      <c r="D224" s="3"/>
      <c r="E224" s="3"/>
      <c r="F224" s="3"/>
      <c r="G224" s="3"/>
      <c r="H224" s="3"/>
      <c r="I224" s="3"/>
    </row>
    <row r="225" spans="1:9" ht="15.75" customHeight="1">
      <c r="A225" s="1"/>
      <c r="B225" s="1"/>
      <c r="C225" s="2"/>
      <c r="D225" s="3"/>
      <c r="E225" s="3"/>
      <c r="F225" s="3"/>
      <c r="G225" s="3"/>
      <c r="H225" s="3"/>
      <c r="I225" s="3"/>
    </row>
    <row r="226" spans="1:9" ht="15.75" customHeight="1"/>
    <row r="227" spans="1:9" ht="15.75" customHeight="1"/>
    <row r="228" spans="1:9" ht="15.75" customHeight="1"/>
    <row r="229" spans="1:9" ht="15.75" customHeight="1"/>
    <row r="230" spans="1:9" ht="15.75" customHeight="1"/>
    <row r="231" spans="1:9" ht="15.75" customHeight="1"/>
    <row r="232" spans="1:9" ht="15.75" customHeight="1"/>
    <row r="233" spans="1:9" ht="15.75" customHeight="1"/>
    <row r="234" spans="1:9" ht="15.75" customHeight="1"/>
    <row r="235" spans="1:9" ht="15.75" customHeight="1"/>
    <row r="236" spans="1:9" ht="15.75" customHeight="1"/>
    <row r="237" spans="1:9" ht="15.75" customHeight="1"/>
    <row r="238" spans="1:9" ht="15.75" customHeight="1"/>
    <row r="239" spans="1:9" ht="15.75" customHeight="1"/>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I2"/>
    <mergeCell ref="A4:I4"/>
    <mergeCell ref="A5:I5"/>
    <mergeCell ref="A6:I6"/>
    <mergeCell ref="A7:I7"/>
    <mergeCell ref="A25:I25"/>
    <mergeCell ref="A8:I8"/>
    <mergeCell ref="A9:I9"/>
    <mergeCell ref="A10:I10"/>
    <mergeCell ref="A11:I11"/>
    <mergeCell ref="A12:I1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Adi Vlase</cp:lastModifiedBy>
  <dcterms:created xsi:type="dcterms:W3CDTF">2009-01-26T16:08:00Z</dcterms:created>
  <dcterms:modified xsi:type="dcterms:W3CDTF">2023-07-20T05:47:12Z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